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reyest\Downloads\"/>
    </mc:Choice>
  </mc:AlternateContent>
  <bookViews>
    <workbookView xWindow="0" yWindow="0" windowWidth="28800" windowHeight="11535"/>
  </bookViews>
  <sheets>
    <sheet name="Anexo Seguimiento PAI" sheetId="4" r:id="rId1"/>
    <sheet name="Anexo seguimiento PO"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xlnm._FilterDatabase" localSheetId="0" hidden="1">'Anexo Seguimiento PAI'!$DJ$3:$DL$401</definedName>
    <definedName name="_xlnm._FilterDatabase" localSheetId="1" hidden="1">'Anexo seguimiento PO'!$DJ$4:$DL$455</definedName>
    <definedName name="A" localSheetId="0">[1]BASE!#REF!</definedName>
    <definedName name="A" localSheetId="1">[2]BASE!#REF!</definedName>
    <definedName name="A">[1]BASE!#REF!</definedName>
    <definedName name="ADMINISTRADORASPUBLICO" localSheetId="1">#REF!</definedName>
    <definedName name="ADMINISTRADORASPUBLICO">#REF!</definedName>
    <definedName name="ADSC">#REF!</definedName>
    <definedName name="ANMINISTRADORASPRIVADO" localSheetId="1">#REF!</definedName>
    <definedName name="ANMINISTRADORASPRIVADO">#REF!</definedName>
    <definedName name="APORTESESCUELAS" localSheetId="1">#REF!</definedName>
    <definedName name="APORTESESCUELAS">#REF!</definedName>
    <definedName name="ARRENDAMIENTO" localSheetId="1">#REF!</definedName>
    <definedName name="ARRENDAMIENTO">#REF!</definedName>
    <definedName name="ARRENDAMIENTOS" localSheetId="1">#REF!</definedName>
    <definedName name="ARRENDAMIENTOS">#REF!</definedName>
    <definedName name="ASC">#REF!</definedName>
    <definedName name="ASCD">#REF!</definedName>
    <definedName name="ASCFSD">#REF!</definedName>
    <definedName name="ASDC">#REF!</definedName>
    <definedName name="ASDCC">#REF!</definedName>
    <definedName name="CAPACITACION" localSheetId="1">#REF!</definedName>
    <definedName name="CAPACITACION">#REF!</definedName>
    <definedName name="CAPACITACIÓN" localSheetId="1">#REF!</definedName>
    <definedName name="CAPACITACIÓN">#REF!</definedName>
    <definedName name="CDSDFC">#REF!</definedName>
    <definedName name="CDSV">#REF!</definedName>
    <definedName name="CDSVC">#REF!</definedName>
    <definedName name="COMPRADEEQUIPO" localSheetId="1">#REF!</definedName>
    <definedName name="COMPRADEEQUIPO">#REF!</definedName>
    <definedName name="COMPRAEQUIPO" localSheetId="1">#REF!</definedName>
    <definedName name="COMPRAEQUIPO">#REF!</definedName>
    <definedName name="COMUNICACIONESYTRANS" localSheetId="1">#REF!</definedName>
    <definedName name="COMUNICACIONESYTRANS">#REF!</definedName>
    <definedName name="D">[1]BASE!#REF!</definedName>
    <definedName name="DCSD">#REF!</definedName>
    <definedName name="DFC">#REF!</definedName>
    <definedName name="DFSRE">#REF!</definedName>
    <definedName name="DGFR">#REF!</definedName>
    <definedName name="DP" localSheetId="1">[3]LISTAS!$B$5:$B$8</definedName>
    <definedName name="DP">[4]LISTAS!$B$5:$B$8</definedName>
    <definedName name="DV">#REF!</definedName>
    <definedName name="E">#REF!</definedName>
    <definedName name="ENSERESYEQUIPOSDEOFICINA" localSheetId="1">#REF!</definedName>
    <definedName name="ENSERESYEQUIPOSDEOFICINA">#REF!</definedName>
    <definedName name="ESAP" localSheetId="1">#REF!</definedName>
    <definedName name="ESAP">#REF!</definedName>
    <definedName name="Etapa" localSheetId="1">[5]DATOS!$BH$2:$BH$7</definedName>
    <definedName name="Etapa">[6]DATOS!$BH$2:$BH$7</definedName>
    <definedName name="FINANCIEROS" localSheetId="1">#REF!</definedName>
    <definedName name="FINANCIEROS">#REF!</definedName>
    <definedName name="FOCOS" localSheetId="1">'[3]LISTAS PE'!$B$5:$B$8</definedName>
    <definedName name="FOCOS">'[4]LISTAS PE'!$B$5:$B$8</definedName>
    <definedName name="GASTOSFINANCIEROS" localSheetId="1">#REF!</definedName>
    <definedName name="GASTOSFINANCIEROS">#REF!</definedName>
    <definedName name="HORASEXTRASFESTVAC" localSheetId="1">#REF!</definedName>
    <definedName name="HORASEXTRASFESTVAC">#REF!</definedName>
    <definedName name="ICBF" localSheetId="1">#REF!</definedName>
    <definedName name="ICBF">#REF!</definedName>
    <definedName name="Implementacion_Acuerdo_de_Paz">[7]LISTAS!$L$2:$L$17</definedName>
    <definedName name="IMPRESOSYPUBLICACIONES" localSheetId="1">#REF!</definedName>
    <definedName name="IMPRESOSYPUBLICACIONES">#REF!</definedName>
    <definedName name="IMPREVISTOS" localSheetId="1">#REF!</definedName>
    <definedName name="IMPREVISTOS">#REF!</definedName>
    <definedName name="IMPUESTOS" localSheetId="1">#REF!</definedName>
    <definedName name="IMPUESTOS">#REF!</definedName>
    <definedName name="JOTA" localSheetId="1">[2]BASE!#REF!</definedName>
    <definedName name="JOTA">[1]BASE!#REF!</definedName>
    <definedName name="JUDICIALES" localSheetId="1">#REF!</definedName>
    <definedName name="JUDICIALES">#REF!</definedName>
    <definedName name="Ley_1757">[7]LISTAS!$N$2:$N$10</definedName>
    <definedName name="MANTENIMIENTO" localSheetId="1">#REF!</definedName>
    <definedName name="MANTENIMIENTO">#REF!</definedName>
    <definedName name="MATERIALESYSUMINISTROS" localSheetId="1">#REF!</definedName>
    <definedName name="MATERIALESYSUMINISTROS">#REF!</definedName>
    <definedName name="MULTAS" localSheetId="1">#REF!</definedName>
    <definedName name="MULTAS">#REF!</definedName>
    <definedName name="MULTASYSANCIONES" localSheetId="1">#REF!</definedName>
    <definedName name="MULTASYSANCIONES">#REF!</definedName>
    <definedName name="Otros" localSheetId="1">#REF!</definedName>
    <definedName name="Otros">#REF!</definedName>
    <definedName name="OTROSGASTOSBIENES" localSheetId="1">#REF!</definedName>
    <definedName name="OTROSGASTOSBIENES">#REF!</definedName>
    <definedName name="OTROSGASTOSSERVICIOS" localSheetId="1">#REF!</definedName>
    <definedName name="OTROSGASTOSSERVICIOS">#REF!</definedName>
    <definedName name="OTROSPORBIENES" localSheetId="1">#REF!</definedName>
    <definedName name="OTROSPORBIENES">#REF!</definedName>
    <definedName name="OTROSPORSERVICIOS">#REF!</definedName>
    <definedName name="Participacion_ciudadana_en_la_gestion_publica">[7]LISTAS!$M$2:$M$23</definedName>
    <definedName name="PRIMATECNICA" localSheetId="1">#REF!</definedName>
    <definedName name="PRIMATECNICA">#REF!</definedName>
    <definedName name="PROYECTO_INV" localSheetId="1">[5]DATOS!$H$2:$H$25</definedName>
    <definedName name="PROYECTO_INV">[6]DATOS!$H$2:$H$25</definedName>
    <definedName name="RUBRO" localSheetId="1">#REF!</definedName>
    <definedName name="RUBRO">#REF!</definedName>
    <definedName name="RUBROFUN" localSheetId="1">'[8]BASE FUNC'!$A$3:$AB$3</definedName>
    <definedName name="RUBROFUN">'[9]BASE FUNC'!$A$3:$AB$3</definedName>
    <definedName name="SADC">#REF!</definedName>
    <definedName name="SAXDC">#REF!</definedName>
    <definedName name="SCDS">#REF!</definedName>
    <definedName name="SCF">#REF!</definedName>
    <definedName name="SCSZ">#REF!</definedName>
    <definedName name="SD">#REF!</definedName>
    <definedName name="SDAC">#REF!</definedName>
    <definedName name="SDC">#REF!</definedName>
    <definedName name="SDCF">#REF!</definedName>
    <definedName name="SDCFSZD">#REF!</definedName>
    <definedName name="SDCS">#REF!</definedName>
    <definedName name="SDCSD">#REF!</definedName>
    <definedName name="SDCSZ">[1]BASE!#REF!</definedName>
    <definedName name="SDFV">#REF!</definedName>
    <definedName name="SDV">#REF!</definedName>
    <definedName name="SEGUROS" localSheetId="1">#REF!</definedName>
    <definedName name="SEGUROS">#REF!</definedName>
    <definedName name="SENA" localSheetId="1">#REF!</definedName>
    <definedName name="SENA">#REF!</definedName>
    <definedName name="SERVICIOSPUBLICOS" localSheetId="1">#REF!</definedName>
    <definedName name="SERVICIOSPUBLICOS">#REF!</definedName>
    <definedName name="SERVICIOSPÚBLICOS" localSheetId="1">#REF!</definedName>
    <definedName name="SERVICIOSPÚBLICOS">#REF!</definedName>
    <definedName name="SUELDOSNOMINA" localSheetId="1">#REF!</definedName>
    <definedName name="SUELDOSNOMINA">#REF!</definedName>
    <definedName name="SVD">#REF!</definedName>
    <definedName name="SVF">#REF!</definedName>
    <definedName name="SVS">#REF!</definedName>
    <definedName name="TERRITORIAL" localSheetId="1">[5]DATOS!$C$2:$C$8</definedName>
    <definedName name="TERRITORIAL">[6]DATOS!$C$2:$C$8</definedName>
    <definedName name="Tipo_Producto" localSheetId="1">[5]DATOS!$BI$2:$BI$8</definedName>
    <definedName name="Tipo_Producto">[6]DATOS!$BI$2:$BI$8</definedName>
    <definedName name="Tipo_Reprogramacion_Actividad" localSheetId="1">[5]DATOS!$BG$2:$BG$6</definedName>
    <definedName name="Tipo_Reprogramacion_Actividad">[6]DATOS!$BG$2:$BG$6</definedName>
    <definedName name="VD">#REF!</definedName>
    <definedName name="VDSV">#REF!</definedName>
    <definedName name="VIATICOS" localSheetId="1">#REF!</definedName>
    <definedName name="VIATICOS">#REF!</definedName>
    <definedName name="VIÁTICOS" localSheetId="1">#REF!</definedName>
    <definedName name="VIÁTICOS">#REF!</definedName>
    <definedName name="VSDV">#REF!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T450" i="3" l="1"/>
  <c r="CS450" i="3"/>
  <c r="CS448" i="3"/>
  <c r="CS444" i="3"/>
  <c r="CQ401" i="4" l="1"/>
  <c r="CP401" i="4"/>
  <c r="BS401" i="4"/>
  <c r="BR401" i="4"/>
  <c r="AU401" i="4"/>
  <c r="AT401" i="4"/>
  <c r="W401" i="4"/>
  <c r="V401" i="4"/>
  <c r="CT400" i="4"/>
  <c r="CU400" i="4" s="1"/>
  <c r="CS400" i="4"/>
  <c r="CV400" i="4" s="1"/>
  <c r="CQ400" i="4"/>
  <c r="CP400" i="4"/>
  <c r="BV400" i="4"/>
  <c r="BW400" i="4" s="1"/>
  <c r="BU400" i="4"/>
  <c r="BX400" i="4" s="1"/>
  <c r="BS400" i="4"/>
  <c r="BR400" i="4"/>
  <c r="AX400" i="4"/>
  <c r="AY400" i="4" s="1"/>
  <c r="AW400" i="4"/>
  <c r="AZ400" i="4" s="1"/>
  <c r="AU400" i="4"/>
  <c r="AT400" i="4"/>
  <c r="Z400" i="4"/>
  <c r="AA400" i="4" s="1"/>
  <c r="Y400" i="4"/>
  <c r="AB400" i="4" s="1"/>
  <c r="W400" i="4"/>
  <c r="V400" i="4"/>
  <c r="CQ399" i="4"/>
  <c r="CP399" i="4"/>
  <c r="BS399" i="4"/>
  <c r="BR399" i="4"/>
  <c r="AU399" i="4"/>
  <c r="AT399" i="4"/>
  <c r="W399" i="4"/>
  <c r="V399" i="4"/>
  <c r="CQ398" i="4"/>
  <c r="CP398" i="4"/>
  <c r="BS398" i="4"/>
  <c r="BR398" i="4"/>
  <c r="AU398" i="4"/>
  <c r="AT398" i="4"/>
  <c r="W398" i="4"/>
  <c r="V398" i="4"/>
  <c r="CQ397" i="4"/>
  <c r="CP397" i="4"/>
  <c r="BS397" i="4"/>
  <c r="BR397" i="4"/>
  <c r="AU397" i="4"/>
  <c r="AT397" i="4"/>
  <c r="W397" i="4"/>
  <c r="V397" i="4"/>
  <c r="CT396" i="4"/>
  <c r="CU396" i="4" s="1"/>
  <c r="CS396" i="4"/>
  <c r="CV396" i="4" s="1"/>
  <c r="CQ396" i="4"/>
  <c r="CP396" i="4"/>
  <c r="BV396" i="4"/>
  <c r="BW396" i="4" s="1"/>
  <c r="BU396" i="4"/>
  <c r="BX396" i="4" s="1"/>
  <c r="BS396" i="4"/>
  <c r="BR396" i="4"/>
  <c r="AX396" i="4"/>
  <c r="AY396" i="4" s="1"/>
  <c r="AW396" i="4"/>
  <c r="AZ396" i="4" s="1"/>
  <c r="AU396" i="4"/>
  <c r="AT396" i="4"/>
  <c r="Z396" i="4"/>
  <c r="AA396" i="4" s="1"/>
  <c r="Y396" i="4"/>
  <c r="AB396" i="4" s="1"/>
  <c r="W396" i="4"/>
  <c r="V396" i="4"/>
  <c r="CQ395" i="4"/>
  <c r="CP395" i="4"/>
  <c r="BS395" i="4"/>
  <c r="BR395" i="4"/>
  <c r="AU395" i="4"/>
  <c r="AT395" i="4"/>
  <c r="W395" i="4"/>
  <c r="V395" i="4"/>
  <c r="CQ394" i="4"/>
  <c r="CP394" i="4"/>
  <c r="BS394" i="4"/>
  <c r="BR394" i="4"/>
  <c r="AU394" i="4"/>
  <c r="AT394" i="4"/>
  <c r="W394" i="4"/>
  <c r="V394" i="4"/>
  <c r="CQ393" i="4"/>
  <c r="CP393" i="4"/>
  <c r="BS393" i="4"/>
  <c r="BR393" i="4"/>
  <c r="AU393" i="4"/>
  <c r="AT393" i="4"/>
  <c r="W393" i="4"/>
  <c r="V393" i="4"/>
  <c r="CT392" i="4"/>
  <c r="CU392" i="4" s="1"/>
  <c r="CS392" i="4"/>
  <c r="CV392" i="4" s="1"/>
  <c r="CQ392" i="4"/>
  <c r="CP392" i="4"/>
  <c r="BV392" i="4"/>
  <c r="BW392" i="4" s="1"/>
  <c r="BU392" i="4"/>
  <c r="BX392" i="4" s="1"/>
  <c r="BS392" i="4"/>
  <c r="BR392" i="4"/>
  <c r="AX392" i="4"/>
  <c r="AY392" i="4" s="1"/>
  <c r="AW392" i="4"/>
  <c r="AZ392" i="4" s="1"/>
  <c r="AU392" i="4"/>
  <c r="AT392" i="4"/>
  <c r="Z392" i="4"/>
  <c r="AA392" i="4" s="1"/>
  <c r="Y392" i="4"/>
  <c r="AB392" i="4" s="1"/>
  <c r="W392" i="4"/>
  <c r="V392" i="4"/>
  <c r="CQ391" i="4"/>
  <c r="CP391" i="4"/>
  <c r="BS391" i="4"/>
  <c r="BR391" i="4"/>
  <c r="AU391" i="4"/>
  <c r="AT391" i="4"/>
  <c r="W391" i="4"/>
  <c r="V391" i="4"/>
  <c r="CQ390" i="4"/>
  <c r="CP390" i="4"/>
  <c r="BS390" i="4"/>
  <c r="BR390" i="4"/>
  <c r="AU390" i="4"/>
  <c r="AT390" i="4"/>
  <c r="W390" i="4"/>
  <c r="V390" i="4"/>
  <c r="CQ389" i="4"/>
  <c r="CP389" i="4"/>
  <c r="BS389" i="4"/>
  <c r="BR389" i="4"/>
  <c r="AU389" i="4"/>
  <c r="AT389" i="4"/>
  <c r="W389" i="4"/>
  <c r="V389" i="4"/>
  <c r="CQ388" i="4"/>
  <c r="CP388" i="4"/>
  <c r="BS388" i="4"/>
  <c r="BR388" i="4"/>
  <c r="AU388" i="4"/>
  <c r="AT388" i="4"/>
  <c r="W388" i="4"/>
  <c r="V388" i="4"/>
  <c r="CQ387" i="4"/>
  <c r="CP387" i="4"/>
  <c r="BS387" i="4"/>
  <c r="BR387" i="4"/>
  <c r="AU387" i="4"/>
  <c r="AT387" i="4"/>
  <c r="W387" i="4"/>
  <c r="V387" i="4"/>
  <c r="CV386" i="4"/>
  <c r="CU386" i="4"/>
  <c r="CQ386" i="4"/>
  <c r="CP386" i="4"/>
  <c r="BV386" i="4"/>
  <c r="BW386" i="4" s="1"/>
  <c r="BU386" i="4"/>
  <c r="BX386" i="4" s="1"/>
  <c r="BS386" i="4"/>
  <c r="BR386" i="4"/>
  <c r="AX386" i="4"/>
  <c r="AY386" i="4" s="1"/>
  <c r="AW386" i="4"/>
  <c r="AZ386" i="4" s="1"/>
  <c r="AU386" i="4"/>
  <c r="AT386" i="4"/>
  <c r="Z386" i="4"/>
  <c r="AA386" i="4" s="1"/>
  <c r="Y386" i="4"/>
  <c r="AB386" i="4" s="1"/>
  <c r="W386" i="4"/>
  <c r="V386" i="4"/>
  <c r="CQ385" i="4"/>
  <c r="CP385" i="4"/>
  <c r="BS385" i="4"/>
  <c r="BR385" i="4"/>
  <c r="AU385" i="4"/>
  <c r="AT385" i="4"/>
  <c r="W385" i="4"/>
  <c r="V385" i="4"/>
  <c r="CS384" i="4"/>
  <c r="CQ384" i="4"/>
  <c r="CP384" i="4"/>
  <c r="BS384" i="4"/>
  <c r="BR384" i="4"/>
  <c r="AU384" i="4"/>
  <c r="AT384" i="4"/>
  <c r="W384" i="4"/>
  <c r="V384" i="4"/>
  <c r="CT383" i="4"/>
  <c r="CU383" i="4" s="1"/>
  <c r="CS383" i="4"/>
  <c r="CV383" i="4" s="1"/>
  <c r="CQ383" i="4"/>
  <c r="CP383" i="4"/>
  <c r="BV383" i="4"/>
  <c r="BW383" i="4" s="1"/>
  <c r="BU383" i="4"/>
  <c r="BX383" i="4" s="1"/>
  <c r="BS383" i="4"/>
  <c r="BR383" i="4"/>
  <c r="AX383" i="4"/>
  <c r="AY383" i="4" s="1"/>
  <c r="AW383" i="4"/>
  <c r="AZ383" i="4" s="1"/>
  <c r="AU383" i="4"/>
  <c r="AT383" i="4"/>
  <c r="Z383" i="4"/>
  <c r="AA383" i="4" s="1"/>
  <c r="Y383" i="4"/>
  <c r="AB383" i="4" s="1"/>
  <c r="W383" i="4"/>
  <c r="V383" i="4"/>
  <c r="CQ382" i="4"/>
  <c r="CP382" i="4"/>
  <c r="BS382" i="4"/>
  <c r="BR382" i="4"/>
  <c r="AU382" i="4"/>
  <c r="AT382" i="4"/>
  <c r="W382" i="4"/>
  <c r="V382" i="4"/>
  <c r="CS381" i="4"/>
  <c r="CQ381" i="4"/>
  <c r="CP381" i="4"/>
  <c r="BS381" i="4"/>
  <c r="BR381" i="4"/>
  <c r="AU381" i="4"/>
  <c r="AT381" i="4"/>
  <c r="W381" i="4"/>
  <c r="V381" i="4"/>
  <c r="CT380" i="4"/>
  <c r="CU380" i="4" s="1"/>
  <c r="CS380" i="4"/>
  <c r="CV380" i="4" s="1"/>
  <c r="CQ380" i="4"/>
  <c r="CP380" i="4"/>
  <c r="BV380" i="4"/>
  <c r="BW380" i="4" s="1"/>
  <c r="BU380" i="4"/>
  <c r="BX380" i="4" s="1"/>
  <c r="BS380" i="4"/>
  <c r="BR380" i="4"/>
  <c r="AX380" i="4"/>
  <c r="AY380" i="4" s="1"/>
  <c r="AW380" i="4"/>
  <c r="AZ380" i="4" s="1"/>
  <c r="AU380" i="4"/>
  <c r="AT380" i="4"/>
  <c r="Z380" i="4"/>
  <c r="AA380" i="4" s="1"/>
  <c r="Y380" i="4"/>
  <c r="AB380" i="4" s="1"/>
  <c r="W380" i="4"/>
  <c r="V380" i="4"/>
  <c r="CQ379" i="4"/>
  <c r="CP379" i="4"/>
  <c r="BS379" i="4"/>
  <c r="BR379" i="4"/>
  <c r="AU379" i="4"/>
  <c r="AT379" i="4"/>
  <c r="Z379" i="4"/>
  <c r="W379" i="4"/>
  <c r="V379" i="4"/>
  <c r="CT378" i="4"/>
  <c r="CU378" i="4" s="1"/>
  <c r="CS378" i="4"/>
  <c r="CV378" i="4" s="1"/>
  <c r="CQ378" i="4"/>
  <c r="CP378" i="4"/>
  <c r="BV378" i="4"/>
  <c r="BW378" i="4" s="1"/>
  <c r="BU378" i="4"/>
  <c r="BX378" i="4" s="1"/>
  <c r="BS378" i="4"/>
  <c r="BR378" i="4"/>
  <c r="AX378" i="4"/>
  <c r="AY378" i="4" s="1"/>
  <c r="AW378" i="4"/>
  <c r="AZ378" i="4" s="1"/>
  <c r="AU378" i="4"/>
  <c r="AT378" i="4"/>
  <c r="Z378" i="4"/>
  <c r="AA378" i="4" s="1"/>
  <c r="Y378" i="4"/>
  <c r="AB378" i="4" s="1"/>
  <c r="W378" i="4"/>
  <c r="V378" i="4"/>
  <c r="CT377" i="4"/>
  <c r="CU377" i="4" s="1"/>
  <c r="CS377" i="4"/>
  <c r="CV377" i="4" s="1"/>
  <c r="CQ377" i="4"/>
  <c r="CP377" i="4"/>
  <c r="BV377" i="4"/>
  <c r="BW377" i="4" s="1"/>
  <c r="BU377" i="4"/>
  <c r="BX377" i="4" s="1"/>
  <c r="BS377" i="4"/>
  <c r="BR377" i="4"/>
  <c r="AX377" i="4"/>
  <c r="AY377" i="4" s="1"/>
  <c r="AW377" i="4"/>
  <c r="AZ377" i="4" s="1"/>
  <c r="AU377" i="4"/>
  <c r="AT377" i="4"/>
  <c r="Z377" i="4"/>
  <c r="AA377" i="4" s="1"/>
  <c r="Y377" i="4"/>
  <c r="AB377" i="4" s="1"/>
  <c r="W377" i="4"/>
  <c r="V377" i="4"/>
  <c r="CT376" i="4"/>
  <c r="CU376" i="4" s="1"/>
  <c r="CS376" i="4"/>
  <c r="CV376" i="4" s="1"/>
  <c r="CQ376" i="4"/>
  <c r="CP376" i="4"/>
  <c r="BV376" i="4"/>
  <c r="BW376" i="4" s="1"/>
  <c r="BU376" i="4"/>
  <c r="BX376" i="4" s="1"/>
  <c r="BS376" i="4"/>
  <c r="BR376" i="4"/>
  <c r="AX376" i="4"/>
  <c r="AY376" i="4" s="1"/>
  <c r="AW376" i="4"/>
  <c r="AZ376" i="4" s="1"/>
  <c r="AU376" i="4"/>
  <c r="AT376" i="4"/>
  <c r="Z376" i="4"/>
  <c r="AA376" i="4" s="1"/>
  <c r="Y376" i="4"/>
  <c r="AB376" i="4" s="1"/>
  <c r="W376" i="4"/>
  <c r="V376" i="4"/>
  <c r="CQ375" i="4"/>
  <c r="CP375" i="4"/>
  <c r="BS375" i="4"/>
  <c r="BR375" i="4"/>
  <c r="AU375" i="4"/>
  <c r="AT375" i="4"/>
  <c r="Z375" i="4"/>
  <c r="W375" i="4"/>
  <c r="V375" i="4"/>
  <c r="CS374" i="4"/>
  <c r="CQ374" i="4"/>
  <c r="CP374" i="4"/>
  <c r="BS374" i="4"/>
  <c r="BR374" i="4"/>
  <c r="AU374" i="4"/>
  <c r="AT374" i="4"/>
  <c r="Z374" i="4"/>
  <c r="W374" i="4"/>
  <c r="V374" i="4"/>
  <c r="CT373" i="4"/>
  <c r="CU373" i="4" s="1"/>
  <c r="CS373" i="4"/>
  <c r="CV373" i="4" s="1"/>
  <c r="CQ373" i="4"/>
  <c r="CP373" i="4"/>
  <c r="BV373" i="4"/>
  <c r="BW373" i="4" s="1"/>
  <c r="BU373" i="4"/>
  <c r="BX373" i="4" s="1"/>
  <c r="BS373" i="4"/>
  <c r="BR373" i="4"/>
  <c r="AX373" i="4"/>
  <c r="AY373" i="4" s="1"/>
  <c r="AW373" i="4"/>
  <c r="AZ373" i="4" s="1"/>
  <c r="AU373" i="4"/>
  <c r="AT373" i="4"/>
  <c r="Z373" i="4"/>
  <c r="AA373" i="4" s="1"/>
  <c r="Y373" i="4"/>
  <c r="AB373" i="4" s="1"/>
  <c r="W373" i="4"/>
  <c r="V373" i="4"/>
  <c r="CQ372" i="4"/>
  <c r="CP372" i="4"/>
  <c r="BS372" i="4"/>
  <c r="BR372" i="4"/>
  <c r="AU372" i="4"/>
  <c r="AT372" i="4"/>
  <c r="Z372" i="4"/>
  <c r="W372" i="4"/>
  <c r="V372" i="4"/>
  <c r="CS371" i="4"/>
  <c r="CQ371" i="4"/>
  <c r="CP371" i="4"/>
  <c r="BS371" i="4"/>
  <c r="BR371" i="4"/>
  <c r="AU371" i="4"/>
  <c r="AT371" i="4"/>
  <c r="Z371" i="4"/>
  <c r="W371" i="4"/>
  <c r="V371" i="4"/>
  <c r="CT370" i="4"/>
  <c r="CU370" i="4" s="1"/>
  <c r="CS370" i="4"/>
  <c r="CV370" i="4" s="1"/>
  <c r="CQ370" i="4"/>
  <c r="CP370" i="4"/>
  <c r="BV370" i="4"/>
  <c r="BW370" i="4" s="1"/>
  <c r="BU370" i="4"/>
  <c r="BX370" i="4" s="1"/>
  <c r="BS370" i="4"/>
  <c r="BR370" i="4"/>
  <c r="AX370" i="4"/>
  <c r="AY370" i="4" s="1"/>
  <c r="AW370" i="4"/>
  <c r="AZ370" i="4" s="1"/>
  <c r="AU370" i="4"/>
  <c r="AT370" i="4"/>
  <c r="Z370" i="4"/>
  <c r="AA370" i="4" s="1"/>
  <c r="Y370" i="4"/>
  <c r="AB370" i="4" s="1"/>
  <c r="W370" i="4"/>
  <c r="V370" i="4"/>
  <c r="CQ369" i="4"/>
  <c r="CP369" i="4"/>
  <c r="BS369" i="4"/>
  <c r="BR369" i="4"/>
  <c r="AU369" i="4"/>
  <c r="AT369" i="4"/>
  <c r="Z369" i="4"/>
  <c r="W369" i="4"/>
  <c r="V369" i="4"/>
  <c r="CS368" i="4"/>
  <c r="CQ368" i="4"/>
  <c r="CP368" i="4"/>
  <c r="BS368" i="4"/>
  <c r="BR368" i="4"/>
  <c r="AU368" i="4"/>
  <c r="AT368" i="4"/>
  <c r="Z368" i="4"/>
  <c r="W368" i="4"/>
  <c r="V368" i="4"/>
  <c r="CT367" i="4"/>
  <c r="CU367" i="4" s="1"/>
  <c r="CS367" i="4"/>
  <c r="CV367" i="4" s="1"/>
  <c r="CQ367" i="4"/>
  <c r="CP367" i="4"/>
  <c r="BV367" i="4"/>
  <c r="BW367" i="4" s="1"/>
  <c r="BU367" i="4"/>
  <c r="BX367" i="4" s="1"/>
  <c r="BS367" i="4"/>
  <c r="BR367" i="4"/>
  <c r="AX367" i="4"/>
  <c r="AY367" i="4" s="1"/>
  <c r="AW367" i="4"/>
  <c r="AZ367" i="4" s="1"/>
  <c r="AU367" i="4"/>
  <c r="AT367" i="4"/>
  <c r="Z367" i="4"/>
  <c r="AA367" i="4" s="1"/>
  <c r="Y367" i="4"/>
  <c r="AB367" i="4" s="1"/>
  <c r="W367" i="4"/>
  <c r="V367" i="4"/>
  <c r="CQ366" i="4"/>
  <c r="CP366" i="4"/>
  <c r="BS366" i="4"/>
  <c r="BR366" i="4"/>
  <c r="AU366" i="4"/>
  <c r="AT366" i="4"/>
  <c r="Z366" i="4"/>
  <c r="W366" i="4"/>
  <c r="V366" i="4"/>
  <c r="CS365" i="4"/>
  <c r="CQ365" i="4"/>
  <c r="CP365" i="4"/>
  <c r="BS365" i="4"/>
  <c r="BR365" i="4"/>
  <c r="AU365" i="4"/>
  <c r="AT365" i="4"/>
  <c r="Z365" i="4"/>
  <c r="W365" i="4"/>
  <c r="V365" i="4"/>
  <c r="CT364" i="4"/>
  <c r="CU364" i="4" s="1"/>
  <c r="CS364" i="4"/>
  <c r="CV364" i="4" s="1"/>
  <c r="CQ364" i="4"/>
  <c r="CP364" i="4"/>
  <c r="BV364" i="4"/>
  <c r="BW364" i="4" s="1"/>
  <c r="BU364" i="4"/>
  <c r="BX364" i="4" s="1"/>
  <c r="BS364" i="4"/>
  <c r="BR364" i="4"/>
  <c r="AX364" i="4"/>
  <c r="AY364" i="4" s="1"/>
  <c r="AW364" i="4"/>
  <c r="AZ364" i="4" s="1"/>
  <c r="AU364" i="4"/>
  <c r="AT364" i="4"/>
  <c r="Z364" i="4"/>
  <c r="AA364" i="4" s="1"/>
  <c r="Y364" i="4"/>
  <c r="AB364" i="4" s="1"/>
  <c r="W364" i="4"/>
  <c r="V364" i="4"/>
  <c r="CQ363" i="4"/>
  <c r="CP363" i="4"/>
  <c r="BS363" i="4"/>
  <c r="BR363" i="4"/>
  <c r="AU363" i="4"/>
  <c r="AT363" i="4"/>
  <c r="W363" i="4"/>
  <c r="V363" i="4"/>
  <c r="CT362" i="4"/>
  <c r="CU362" i="4" s="1"/>
  <c r="CS362" i="4"/>
  <c r="CV362" i="4" s="1"/>
  <c r="CQ362" i="4"/>
  <c r="CP362" i="4"/>
  <c r="BV362" i="4"/>
  <c r="BW362" i="4" s="1"/>
  <c r="BU362" i="4"/>
  <c r="BX362" i="4" s="1"/>
  <c r="BS362" i="4"/>
  <c r="BR362" i="4"/>
  <c r="AX362" i="4"/>
  <c r="AY362" i="4" s="1"/>
  <c r="AW362" i="4"/>
  <c r="AZ362" i="4" s="1"/>
  <c r="AU362" i="4"/>
  <c r="AT362" i="4"/>
  <c r="Z362" i="4"/>
  <c r="AA362" i="4" s="1"/>
  <c r="Y362" i="4"/>
  <c r="AB362" i="4" s="1"/>
  <c r="W362" i="4"/>
  <c r="V362" i="4"/>
  <c r="CQ361" i="4"/>
  <c r="CP361" i="4"/>
  <c r="BS361" i="4"/>
  <c r="BR361" i="4"/>
  <c r="AU361" i="4"/>
  <c r="AT361" i="4"/>
  <c r="Z361" i="4"/>
  <c r="W361" i="4"/>
  <c r="V361" i="4"/>
  <c r="CS360" i="4"/>
  <c r="CQ360" i="4"/>
  <c r="CP360" i="4"/>
  <c r="BS360" i="4"/>
  <c r="BR360" i="4"/>
  <c r="AU360" i="4"/>
  <c r="AT360" i="4"/>
  <c r="Z360" i="4"/>
  <c r="W360" i="4"/>
  <c r="V360" i="4"/>
  <c r="CT359" i="4"/>
  <c r="CU359" i="4" s="1"/>
  <c r="CS359" i="4"/>
  <c r="CV359" i="4" s="1"/>
  <c r="CQ359" i="4"/>
  <c r="CP359" i="4"/>
  <c r="BV359" i="4"/>
  <c r="BW359" i="4" s="1"/>
  <c r="BU359" i="4"/>
  <c r="BX359" i="4" s="1"/>
  <c r="BS359" i="4"/>
  <c r="BR359" i="4"/>
  <c r="AX359" i="4"/>
  <c r="AY359" i="4" s="1"/>
  <c r="AW359" i="4"/>
  <c r="AZ359" i="4" s="1"/>
  <c r="AU359" i="4"/>
  <c r="AT359" i="4"/>
  <c r="Z359" i="4"/>
  <c r="AA359" i="4" s="1"/>
  <c r="Y359" i="4"/>
  <c r="AB359" i="4" s="1"/>
  <c r="W359" i="4"/>
  <c r="V359" i="4"/>
  <c r="CQ358" i="4"/>
  <c r="CP358" i="4"/>
  <c r="BS358" i="4"/>
  <c r="BR358" i="4"/>
  <c r="AU358" i="4"/>
  <c r="AT358" i="4"/>
  <c r="W358" i="4"/>
  <c r="V358" i="4"/>
  <c r="CQ357" i="4"/>
  <c r="CP357" i="4"/>
  <c r="BS357" i="4"/>
  <c r="BR357" i="4"/>
  <c r="AX357" i="4"/>
  <c r="AU357" i="4"/>
  <c r="AT357" i="4"/>
  <c r="Z357" i="4"/>
  <c r="W357" i="4"/>
  <c r="V357" i="4"/>
  <c r="CQ356" i="4"/>
  <c r="CP356" i="4"/>
  <c r="BS356" i="4"/>
  <c r="BR356" i="4"/>
  <c r="AU356" i="4"/>
  <c r="AT356" i="4"/>
  <c r="W356" i="4"/>
  <c r="V356" i="4"/>
  <c r="CT355" i="4"/>
  <c r="CU355" i="4" s="1"/>
  <c r="CS355" i="4"/>
  <c r="CV355" i="4" s="1"/>
  <c r="CQ355" i="4"/>
  <c r="CP355" i="4"/>
  <c r="BV355" i="4"/>
  <c r="BW355" i="4" s="1"/>
  <c r="BU355" i="4"/>
  <c r="BX355" i="4" s="1"/>
  <c r="BS355" i="4"/>
  <c r="BR355" i="4"/>
  <c r="AX355" i="4"/>
  <c r="AY355" i="4" s="1"/>
  <c r="AW355" i="4"/>
  <c r="AZ355" i="4" s="1"/>
  <c r="AU355" i="4"/>
  <c r="AT355" i="4"/>
  <c r="Z355" i="4"/>
  <c r="AA355" i="4" s="1"/>
  <c r="Y355" i="4"/>
  <c r="AB355" i="4" s="1"/>
  <c r="W355" i="4"/>
  <c r="V355" i="4"/>
  <c r="CQ354" i="4"/>
  <c r="CP354" i="4"/>
  <c r="BS354" i="4"/>
  <c r="BR354" i="4"/>
  <c r="AU354" i="4"/>
  <c r="AT354" i="4"/>
  <c r="W354" i="4"/>
  <c r="V354" i="4"/>
  <c r="CS353" i="4"/>
  <c r="CQ353" i="4"/>
  <c r="CP353" i="4"/>
  <c r="BS353" i="4"/>
  <c r="BR353" i="4"/>
  <c r="AU353" i="4"/>
  <c r="AT353" i="4"/>
  <c r="W353" i="4"/>
  <c r="V353" i="4"/>
  <c r="CT352" i="4"/>
  <c r="CU352" i="4" s="1"/>
  <c r="CS352" i="4"/>
  <c r="CV352" i="4" s="1"/>
  <c r="CQ352" i="4"/>
  <c r="CP352" i="4"/>
  <c r="BV352" i="4"/>
  <c r="BW352" i="4" s="1"/>
  <c r="BU352" i="4"/>
  <c r="BX352" i="4" s="1"/>
  <c r="BS352" i="4"/>
  <c r="BR352" i="4"/>
  <c r="AX352" i="4"/>
  <c r="AY352" i="4" s="1"/>
  <c r="AW352" i="4"/>
  <c r="AZ352" i="4" s="1"/>
  <c r="AU352" i="4"/>
  <c r="AT352" i="4"/>
  <c r="Z352" i="4"/>
  <c r="AA352" i="4" s="1"/>
  <c r="Y352" i="4"/>
  <c r="AB352" i="4" s="1"/>
  <c r="W352" i="4"/>
  <c r="V352" i="4"/>
  <c r="CT351" i="4"/>
  <c r="CU351" i="4" s="1"/>
  <c r="CS351" i="4"/>
  <c r="CV351" i="4" s="1"/>
  <c r="CQ351" i="4"/>
  <c r="CP351" i="4"/>
  <c r="BV351" i="4"/>
  <c r="BW351" i="4" s="1"/>
  <c r="BU351" i="4"/>
  <c r="BX351" i="4" s="1"/>
  <c r="BS351" i="4"/>
  <c r="BR351" i="4"/>
  <c r="AX351" i="4"/>
  <c r="AY351" i="4" s="1"/>
  <c r="AW351" i="4"/>
  <c r="AZ351" i="4" s="1"/>
  <c r="AU351" i="4"/>
  <c r="AT351" i="4"/>
  <c r="Z351" i="4"/>
  <c r="AA351" i="4" s="1"/>
  <c r="Y351" i="4"/>
  <c r="AB351" i="4" s="1"/>
  <c r="W351" i="4"/>
  <c r="V351" i="4"/>
  <c r="CQ350" i="4"/>
  <c r="CP350" i="4"/>
  <c r="BS350" i="4"/>
  <c r="BR350" i="4"/>
  <c r="AU350" i="4"/>
  <c r="AT350" i="4"/>
  <c r="W350" i="4"/>
  <c r="V350" i="4"/>
  <c r="CT349" i="4"/>
  <c r="CU349" i="4" s="1"/>
  <c r="CS349" i="4"/>
  <c r="CV349" i="4" s="1"/>
  <c r="CQ349" i="4"/>
  <c r="CP349" i="4"/>
  <c r="BV349" i="4"/>
  <c r="BW349" i="4" s="1"/>
  <c r="BU349" i="4"/>
  <c r="BX349" i="4" s="1"/>
  <c r="BS349" i="4"/>
  <c r="BR349" i="4"/>
  <c r="AX349" i="4"/>
  <c r="AY349" i="4" s="1"/>
  <c r="AW349" i="4"/>
  <c r="AZ349" i="4" s="1"/>
  <c r="AU349" i="4"/>
  <c r="AT349" i="4"/>
  <c r="Z349" i="4"/>
  <c r="AA349" i="4" s="1"/>
  <c r="Y349" i="4"/>
  <c r="AB349" i="4" s="1"/>
  <c r="W349" i="4"/>
  <c r="V349" i="4"/>
  <c r="CQ348" i="4"/>
  <c r="CP348" i="4"/>
  <c r="BS348" i="4"/>
  <c r="BR348" i="4"/>
  <c r="AU348" i="4"/>
  <c r="AT348" i="4"/>
  <c r="W348" i="4"/>
  <c r="V348" i="4"/>
  <c r="CT347" i="4"/>
  <c r="CU347" i="4" s="1"/>
  <c r="CS347" i="4"/>
  <c r="CV347" i="4" s="1"/>
  <c r="CQ347" i="4"/>
  <c r="CP347" i="4"/>
  <c r="BV347" i="4"/>
  <c r="BW347" i="4" s="1"/>
  <c r="BU347" i="4"/>
  <c r="BX347" i="4" s="1"/>
  <c r="BS347" i="4"/>
  <c r="BR347" i="4"/>
  <c r="AX347" i="4"/>
  <c r="AY347" i="4" s="1"/>
  <c r="AW347" i="4"/>
  <c r="AZ347" i="4" s="1"/>
  <c r="AU347" i="4"/>
  <c r="AT347" i="4"/>
  <c r="Z347" i="4"/>
  <c r="AA347" i="4" s="1"/>
  <c r="Y347" i="4"/>
  <c r="AB347" i="4" s="1"/>
  <c r="W347" i="4"/>
  <c r="V347" i="4"/>
  <c r="CQ346" i="4"/>
  <c r="CP346" i="4"/>
  <c r="BS346" i="4"/>
  <c r="BR346" i="4"/>
  <c r="AU346" i="4"/>
  <c r="AT346" i="4"/>
  <c r="W346" i="4"/>
  <c r="V346" i="4"/>
  <c r="CS345" i="4"/>
  <c r="CQ345" i="4"/>
  <c r="CP345" i="4"/>
  <c r="BS345" i="4"/>
  <c r="BR345" i="4"/>
  <c r="AU345" i="4"/>
  <c r="AT345" i="4"/>
  <c r="W345" i="4"/>
  <c r="V345" i="4"/>
  <c r="CT344" i="4"/>
  <c r="CU344" i="4" s="1"/>
  <c r="CS344" i="4"/>
  <c r="CV344" i="4" s="1"/>
  <c r="CQ344" i="4"/>
  <c r="CP344" i="4"/>
  <c r="BV344" i="4"/>
  <c r="BW344" i="4" s="1"/>
  <c r="BU344" i="4"/>
  <c r="BX344" i="4" s="1"/>
  <c r="BS344" i="4"/>
  <c r="BR344" i="4"/>
  <c r="AX344" i="4"/>
  <c r="AY344" i="4" s="1"/>
  <c r="AW344" i="4"/>
  <c r="AZ344" i="4" s="1"/>
  <c r="AU344" i="4"/>
  <c r="AT344" i="4"/>
  <c r="Z344" i="4"/>
  <c r="AA344" i="4" s="1"/>
  <c r="Y344" i="4"/>
  <c r="AB344" i="4" s="1"/>
  <c r="W344" i="4"/>
  <c r="V344" i="4"/>
  <c r="CQ343" i="4"/>
  <c r="CP343" i="4"/>
  <c r="BS343" i="4"/>
  <c r="BR343" i="4"/>
  <c r="AU343" i="4"/>
  <c r="AT343" i="4"/>
  <c r="W343" i="4"/>
  <c r="V343" i="4"/>
  <c r="CS342" i="4"/>
  <c r="CQ342" i="4"/>
  <c r="CP342" i="4"/>
  <c r="BS342" i="4"/>
  <c r="BR342" i="4"/>
  <c r="AU342" i="4"/>
  <c r="AT342" i="4"/>
  <c r="W342" i="4"/>
  <c r="V342" i="4"/>
  <c r="CT341" i="4"/>
  <c r="CU341" i="4" s="1"/>
  <c r="CS341" i="4"/>
  <c r="CV341" i="4" s="1"/>
  <c r="CQ341" i="4"/>
  <c r="CP341" i="4"/>
  <c r="BV341" i="4"/>
  <c r="BW341" i="4" s="1"/>
  <c r="BU341" i="4"/>
  <c r="BX341" i="4" s="1"/>
  <c r="BS341" i="4"/>
  <c r="BR341" i="4"/>
  <c r="AX341" i="4"/>
  <c r="AY341" i="4" s="1"/>
  <c r="AW341" i="4"/>
  <c r="AZ341" i="4" s="1"/>
  <c r="AU341" i="4"/>
  <c r="AT341" i="4"/>
  <c r="Z341" i="4"/>
  <c r="AA341" i="4" s="1"/>
  <c r="Y341" i="4"/>
  <c r="AB341" i="4" s="1"/>
  <c r="W341" i="4"/>
  <c r="V341" i="4"/>
  <c r="CQ340" i="4"/>
  <c r="BS340" i="4"/>
  <c r="BR340" i="4"/>
  <c r="AU340" i="4"/>
  <c r="AT340" i="4"/>
  <c r="W340" i="4"/>
  <c r="V340" i="4"/>
  <c r="CT339" i="4"/>
  <c r="CU339" i="4" s="1"/>
  <c r="CS339" i="4"/>
  <c r="CV339" i="4" s="1"/>
  <c r="CQ339" i="4"/>
  <c r="BV339" i="4"/>
  <c r="BW339" i="4" s="1"/>
  <c r="BU339" i="4"/>
  <c r="BX339" i="4" s="1"/>
  <c r="BS339" i="4"/>
  <c r="BR339" i="4"/>
  <c r="BM339" i="4"/>
  <c r="AX339" i="4"/>
  <c r="AY339" i="4" s="1"/>
  <c r="AW339" i="4"/>
  <c r="AZ339" i="4" s="1"/>
  <c r="AU339" i="4"/>
  <c r="AT339" i="4"/>
  <c r="AO339" i="4"/>
  <c r="Z339" i="4"/>
  <c r="AA339" i="4" s="1"/>
  <c r="Y339" i="4"/>
  <c r="AB339" i="4" s="1"/>
  <c r="W339" i="4"/>
  <c r="V339" i="4"/>
  <c r="Q339" i="4"/>
  <c r="CQ338" i="4"/>
  <c r="BS338" i="4"/>
  <c r="BR338" i="4"/>
  <c r="AU338" i="4"/>
  <c r="AT338" i="4"/>
  <c r="W338" i="4"/>
  <c r="V338" i="4"/>
  <c r="CT337" i="4"/>
  <c r="CQ337" i="4"/>
  <c r="BS337" i="4"/>
  <c r="BR337" i="4"/>
  <c r="AU337" i="4"/>
  <c r="AT337" i="4"/>
  <c r="W337" i="4"/>
  <c r="V337" i="4"/>
  <c r="CQ336" i="4"/>
  <c r="BS336" i="4"/>
  <c r="BR336" i="4"/>
  <c r="AU336" i="4"/>
  <c r="AT336" i="4"/>
  <c r="W336" i="4"/>
  <c r="V336" i="4"/>
  <c r="CT335" i="4"/>
  <c r="CQ335" i="4"/>
  <c r="BS335" i="4"/>
  <c r="BR335" i="4"/>
  <c r="AU335" i="4"/>
  <c r="AT335" i="4"/>
  <c r="W335" i="4"/>
  <c r="V335" i="4"/>
  <c r="CT334" i="4"/>
  <c r="CU334" i="4" s="1"/>
  <c r="CS334" i="4"/>
  <c r="CV334" i="4" s="1"/>
  <c r="CQ334" i="4"/>
  <c r="BV334" i="4"/>
  <c r="BW334" i="4" s="1"/>
  <c r="BU334" i="4"/>
  <c r="BX334" i="4" s="1"/>
  <c r="BS334" i="4"/>
  <c r="BR334" i="4"/>
  <c r="BM334" i="4"/>
  <c r="AX334" i="4"/>
  <c r="AY334" i="4" s="1"/>
  <c r="AW334" i="4"/>
  <c r="AZ334" i="4" s="1"/>
  <c r="AU334" i="4"/>
  <c r="AT334" i="4"/>
  <c r="AO334" i="4"/>
  <c r="Z334" i="4"/>
  <c r="AA334" i="4" s="1"/>
  <c r="Y334" i="4"/>
  <c r="AB334" i="4" s="1"/>
  <c r="W334" i="4"/>
  <c r="V334" i="4"/>
  <c r="Q334" i="4"/>
  <c r="CQ333" i="4"/>
  <c r="BS333" i="4"/>
  <c r="BR333" i="4"/>
  <c r="AU333" i="4"/>
  <c r="AT333" i="4"/>
  <c r="W333" i="4"/>
  <c r="V333" i="4"/>
  <c r="CS332" i="4"/>
  <c r="CQ332" i="4"/>
  <c r="BS332" i="4"/>
  <c r="BR332" i="4"/>
  <c r="AU332" i="4"/>
  <c r="AT332" i="4"/>
  <c r="W332" i="4"/>
  <c r="V332" i="4"/>
  <c r="CT331" i="4"/>
  <c r="CU331" i="4" s="1"/>
  <c r="CS331" i="4"/>
  <c r="CV331" i="4" s="1"/>
  <c r="CQ331" i="4"/>
  <c r="BV331" i="4"/>
  <c r="BW331" i="4" s="1"/>
  <c r="BU331" i="4"/>
  <c r="BX331" i="4" s="1"/>
  <c r="BS331" i="4"/>
  <c r="BR331" i="4"/>
  <c r="BM331" i="4"/>
  <c r="AX331" i="4"/>
  <c r="AY331" i="4" s="1"/>
  <c r="AW331" i="4"/>
  <c r="AZ331" i="4" s="1"/>
  <c r="AU331" i="4"/>
  <c r="AT331" i="4"/>
  <c r="AO331" i="4"/>
  <c r="Z331" i="4"/>
  <c r="AA331" i="4" s="1"/>
  <c r="Y331" i="4"/>
  <c r="AB331" i="4" s="1"/>
  <c r="W331" i="4"/>
  <c r="V331" i="4"/>
  <c r="CT330" i="4"/>
  <c r="CU330" i="4" s="1"/>
  <c r="CS330" i="4"/>
  <c r="CV330" i="4" s="1"/>
  <c r="CQ330" i="4"/>
  <c r="BV330" i="4"/>
  <c r="BW330" i="4" s="1"/>
  <c r="BU330" i="4"/>
  <c r="BX330" i="4" s="1"/>
  <c r="BS330" i="4"/>
  <c r="BR330" i="4"/>
  <c r="BM330" i="4"/>
  <c r="AX330" i="4"/>
  <c r="AY330" i="4" s="1"/>
  <c r="AW330" i="4"/>
  <c r="AZ330" i="4" s="1"/>
  <c r="AU330" i="4"/>
  <c r="AT330" i="4"/>
  <c r="Z330" i="4"/>
  <c r="AA330" i="4" s="1"/>
  <c r="Y330" i="4"/>
  <c r="AB330" i="4" s="1"/>
  <c r="W330" i="4"/>
  <c r="V330" i="4"/>
  <c r="CQ329" i="4"/>
  <c r="BS329" i="4"/>
  <c r="BR329" i="4"/>
  <c r="AU329" i="4"/>
  <c r="AT329" i="4"/>
  <c r="W329" i="4"/>
  <c r="V329" i="4"/>
  <c r="CS328" i="4"/>
  <c r="CQ328" i="4"/>
  <c r="BS328" i="4"/>
  <c r="BR328" i="4"/>
  <c r="AU328" i="4"/>
  <c r="AT328" i="4"/>
  <c r="W328" i="4"/>
  <c r="V328" i="4"/>
  <c r="CT327" i="4"/>
  <c r="CU327" i="4" s="1"/>
  <c r="CS327" i="4"/>
  <c r="CV327" i="4" s="1"/>
  <c r="CQ327" i="4"/>
  <c r="BV327" i="4"/>
  <c r="BW327" i="4" s="1"/>
  <c r="BU327" i="4"/>
  <c r="BX327" i="4" s="1"/>
  <c r="BS327" i="4"/>
  <c r="BR327" i="4"/>
  <c r="BM327" i="4"/>
  <c r="AX327" i="4"/>
  <c r="AY327" i="4" s="1"/>
  <c r="AW327" i="4"/>
  <c r="AZ327" i="4" s="1"/>
  <c r="AU327" i="4"/>
  <c r="AT327" i="4"/>
  <c r="AO327" i="4"/>
  <c r="Z327" i="4"/>
  <c r="AA327" i="4" s="1"/>
  <c r="Y327" i="4"/>
  <c r="AB327" i="4" s="1"/>
  <c r="W327" i="4"/>
  <c r="V327" i="4"/>
  <c r="Q327" i="4"/>
  <c r="CQ326" i="4"/>
  <c r="BS326" i="4"/>
  <c r="BR326" i="4"/>
  <c r="AU326" i="4"/>
  <c r="AT326" i="4"/>
  <c r="W326" i="4"/>
  <c r="V326" i="4"/>
  <c r="CT325" i="4"/>
  <c r="CU325" i="4" s="1"/>
  <c r="CS325" i="4"/>
  <c r="CV325" i="4" s="1"/>
  <c r="CQ325" i="4"/>
  <c r="BV325" i="4"/>
  <c r="BW325" i="4" s="1"/>
  <c r="BU325" i="4"/>
  <c r="BX325" i="4" s="1"/>
  <c r="BS325" i="4"/>
  <c r="BR325" i="4"/>
  <c r="BM325" i="4"/>
  <c r="AX325" i="4"/>
  <c r="AY325" i="4" s="1"/>
  <c r="AW325" i="4"/>
  <c r="AZ325" i="4" s="1"/>
  <c r="AU325" i="4"/>
  <c r="AT325" i="4"/>
  <c r="Z325" i="4"/>
  <c r="AA325" i="4" s="1"/>
  <c r="Y325" i="4"/>
  <c r="AB325" i="4" s="1"/>
  <c r="W325" i="4"/>
  <c r="V325" i="4"/>
  <c r="CQ324" i="4"/>
  <c r="BS324" i="4"/>
  <c r="BR324" i="4"/>
  <c r="AU324" i="4"/>
  <c r="AT324" i="4"/>
  <c r="W324" i="4"/>
  <c r="V324" i="4"/>
  <c r="CS323" i="4"/>
  <c r="CQ323" i="4"/>
  <c r="BS323" i="4"/>
  <c r="BR323" i="4"/>
  <c r="AU323" i="4"/>
  <c r="AT323" i="4"/>
  <c r="W323" i="4"/>
  <c r="V323" i="4"/>
  <c r="CT322" i="4"/>
  <c r="CU322" i="4" s="1"/>
  <c r="CS322" i="4"/>
  <c r="CV322" i="4" s="1"/>
  <c r="CQ322" i="4"/>
  <c r="BV322" i="4"/>
  <c r="BW322" i="4" s="1"/>
  <c r="BU322" i="4"/>
  <c r="BX322" i="4" s="1"/>
  <c r="BS322" i="4"/>
  <c r="BR322" i="4"/>
  <c r="BM322" i="4"/>
  <c r="AX322" i="4"/>
  <c r="AY322" i="4" s="1"/>
  <c r="AW322" i="4"/>
  <c r="AZ322" i="4" s="1"/>
  <c r="AU322" i="4"/>
  <c r="AT322" i="4"/>
  <c r="AO322" i="4"/>
  <c r="Z322" i="4"/>
  <c r="AA322" i="4" s="1"/>
  <c r="Y322" i="4"/>
  <c r="AB322" i="4" s="1"/>
  <c r="W322" i="4"/>
  <c r="V322" i="4"/>
  <c r="Q322" i="4"/>
  <c r="CQ321" i="4"/>
  <c r="BS321" i="4"/>
  <c r="BR321" i="4"/>
  <c r="AU321" i="4"/>
  <c r="AT321" i="4"/>
  <c r="W321" i="4"/>
  <c r="V321" i="4"/>
  <c r="CS320" i="4"/>
  <c r="CQ320" i="4"/>
  <c r="BS320" i="4"/>
  <c r="BR320" i="4"/>
  <c r="AU320" i="4"/>
  <c r="AT320" i="4"/>
  <c r="W320" i="4"/>
  <c r="V320" i="4"/>
  <c r="CT319" i="4"/>
  <c r="CU319" i="4" s="1"/>
  <c r="CS319" i="4"/>
  <c r="CV319" i="4" s="1"/>
  <c r="CQ319" i="4"/>
  <c r="BV319" i="4"/>
  <c r="BW319" i="4" s="1"/>
  <c r="BU319" i="4"/>
  <c r="BX319" i="4" s="1"/>
  <c r="BS319" i="4"/>
  <c r="BR319" i="4"/>
  <c r="BM319" i="4"/>
  <c r="AX319" i="4"/>
  <c r="AY319" i="4" s="1"/>
  <c r="AW319" i="4"/>
  <c r="AZ319" i="4" s="1"/>
  <c r="AU319" i="4"/>
  <c r="AT319" i="4"/>
  <c r="AO319" i="4"/>
  <c r="Z319" i="4"/>
  <c r="AA319" i="4" s="1"/>
  <c r="Y319" i="4"/>
  <c r="AB319" i="4" s="1"/>
  <c r="W319" i="4"/>
  <c r="V319" i="4"/>
  <c r="Q319" i="4"/>
  <c r="CQ318" i="4"/>
  <c r="BS318" i="4"/>
  <c r="BR318" i="4"/>
  <c r="AU318" i="4"/>
  <c r="AT318" i="4"/>
  <c r="W318" i="4"/>
  <c r="V318" i="4"/>
  <c r="CS317" i="4"/>
  <c r="CQ317" i="4"/>
  <c r="BS317" i="4"/>
  <c r="BR317" i="4"/>
  <c r="AU317" i="4"/>
  <c r="AT317" i="4"/>
  <c r="W317" i="4"/>
  <c r="V317" i="4"/>
  <c r="CT316" i="4"/>
  <c r="CU316" i="4" s="1"/>
  <c r="CS316" i="4"/>
  <c r="CV316" i="4" s="1"/>
  <c r="CQ316" i="4"/>
  <c r="BV316" i="4"/>
  <c r="BW316" i="4" s="1"/>
  <c r="BU316" i="4"/>
  <c r="BX316" i="4" s="1"/>
  <c r="BS316" i="4"/>
  <c r="BR316" i="4"/>
  <c r="AX316" i="4"/>
  <c r="AY316" i="4" s="1"/>
  <c r="AW316" i="4"/>
  <c r="AZ316" i="4" s="1"/>
  <c r="AU316" i="4"/>
  <c r="AT316" i="4"/>
  <c r="AO316" i="4"/>
  <c r="Z316" i="4"/>
  <c r="AA316" i="4" s="1"/>
  <c r="Y316" i="4"/>
  <c r="AB316" i="4" s="1"/>
  <c r="W316" i="4"/>
  <c r="V316" i="4"/>
  <c r="Q316" i="4"/>
  <c r="CQ315" i="4"/>
  <c r="BS315" i="4"/>
  <c r="BR315" i="4"/>
  <c r="AU315" i="4"/>
  <c r="AT315" i="4"/>
  <c r="W315" i="4"/>
  <c r="V315" i="4"/>
  <c r="CQ314" i="4"/>
  <c r="BS314" i="4"/>
  <c r="BR314" i="4"/>
  <c r="AU314" i="4"/>
  <c r="AT314" i="4"/>
  <c r="W314" i="4"/>
  <c r="V314" i="4"/>
  <c r="CQ313" i="4"/>
  <c r="BS313" i="4"/>
  <c r="BR313" i="4"/>
  <c r="AU313" i="4"/>
  <c r="AT313" i="4"/>
  <c r="W313" i="4"/>
  <c r="V313" i="4"/>
  <c r="CT312" i="4"/>
  <c r="CU312" i="4" s="1"/>
  <c r="CS312" i="4"/>
  <c r="CV312" i="4" s="1"/>
  <c r="CQ312" i="4"/>
  <c r="BV312" i="4"/>
  <c r="BW312" i="4" s="1"/>
  <c r="BU312" i="4"/>
  <c r="BX312" i="4" s="1"/>
  <c r="BS312" i="4"/>
  <c r="BR312" i="4"/>
  <c r="BM312" i="4"/>
  <c r="AX312" i="4"/>
  <c r="AY312" i="4" s="1"/>
  <c r="AW312" i="4"/>
  <c r="AZ312" i="4" s="1"/>
  <c r="AU312" i="4"/>
  <c r="AT312" i="4"/>
  <c r="AO312" i="4"/>
  <c r="Z312" i="4"/>
  <c r="AA312" i="4" s="1"/>
  <c r="Y312" i="4"/>
  <c r="AB312" i="4" s="1"/>
  <c r="W312" i="4"/>
  <c r="V312" i="4"/>
  <c r="Q312" i="4"/>
  <c r="CQ311" i="4"/>
  <c r="BS311" i="4"/>
  <c r="BR311" i="4"/>
  <c r="AU311" i="4"/>
  <c r="AT311" i="4"/>
  <c r="W311" i="4"/>
  <c r="V311" i="4"/>
  <c r="CQ310" i="4"/>
  <c r="BS310" i="4"/>
  <c r="BR310" i="4"/>
  <c r="AU310" i="4"/>
  <c r="AT310" i="4"/>
  <c r="W310" i="4"/>
  <c r="V310" i="4"/>
  <c r="CQ309" i="4"/>
  <c r="BS309" i="4"/>
  <c r="BR309" i="4"/>
  <c r="AU309" i="4"/>
  <c r="AT309" i="4"/>
  <c r="W309" i="4"/>
  <c r="V309" i="4"/>
  <c r="CT308" i="4"/>
  <c r="CU308" i="4" s="1"/>
  <c r="CS308" i="4"/>
  <c r="CV308" i="4" s="1"/>
  <c r="CQ308" i="4"/>
  <c r="CK308" i="4"/>
  <c r="BV308" i="4"/>
  <c r="BW308" i="4" s="1"/>
  <c r="BU308" i="4"/>
  <c r="BX308" i="4" s="1"/>
  <c r="BS308" i="4"/>
  <c r="BR308" i="4"/>
  <c r="BM308" i="4"/>
  <c r="AX308" i="4"/>
  <c r="AY308" i="4" s="1"/>
  <c r="AW308" i="4"/>
  <c r="AZ308" i="4" s="1"/>
  <c r="AU308" i="4"/>
  <c r="AT308" i="4"/>
  <c r="AO308" i="4"/>
  <c r="Z308" i="4"/>
  <c r="AA308" i="4" s="1"/>
  <c r="Y308" i="4"/>
  <c r="AB308" i="4" s="1"/>
  <c r="W308" i="4"/>
  <c r="V308" i="4"/>
  <c r="Q308" i="4"/>
  <c r="CQ307" i="4"/>
  <c r="BS307" i="4"/>
  <c r="BR307" i="4"/>
  <c r="AU307" i="4"/>
  <c r="AT307" i="4"/>
  <c r="W307" i="4"/>
  <c r="V307" i="4"/>
  <c r="CS306" i="4"/>
  <c r="CQ306" i="4"/>
  <c r="BS306" i="4"/>
  <c r="BR306" i="4"/>
  <c r="AU306" i="4"/>
  <c r="AT306" i="4"/>
  <c r="W306" i="4"/>
  <c r="V306" i="4"/>
  <c r="CT305" i="4"/>
  <c r="CU305" i="4" s="1"/>
  <c r="CS305" i="4"/>
  <c r="CV305" i="4" s="1"/>
  <c r="CQ305" i="4"/>
  <c r="BV305" i="4"/>
  <c r="BW305" i="4" s="1"/>
  <c r="BU305" i="4"/>
  <c r="BX305" i="4" s="1"/>
  <c r="BS305" i="4"/>
  <c r="BR305" i="4"/>
  <c r="BM305" i="4"/>
  <c r="AX305" i="4"/>
  <c r="AY305" i="4" s="1"/>
  <c r="AW305" i="4"/>
  <c r="AZ305" i="4" s="1"/>
  <c r="AU305" i="4"/>
  <c r="AT305" i="4"/>
  <c r="AO305" i="4"/>
  <c r="Z305" i="4"/>
  <c r="AA305" i="4" s="1"/>
  <c r="Y305" i="4"/>
  <c r="AB305" i="4" s="1"/>
  <c r="W305" i="4"/>
  <c r="V305" i="4"/>
  <c r="Q305" i="4"/>
  <c r="CQ304" i="4"/>
  <c r="BS304" i="4"/>
  <c r="BR304" i="4"/>
  <c r="AU304" i="4"/>
  <c r="AT304" i="4"/>
  <c r="W304" i="4"/>
  <c r="V304" i="4"/>
  <c r="CT303" i="4"/>
  <c r="CU303" i="4" s="1"/>
  <c r="CS303" i="4"/>
  <c r="CV303" i="4" s="1"/>
  <c r="CQ303" i="4"/>
  <c r="BV303" i="4"/>
  <c r="BW303" i="4" s="1"/>
  <c r="BU303" i="4"/>
  <c r="BX303" i="4" s="1"/>
  <c r="BS303" i="4"/>
  <c r="BR303" i="4"/>
  <c r="BM303" i="4"/>
  <c r="AX303" i="4"/>
  <c r="AY303" i="4" s="1"/>
  <c r="AW303" i="4"/>
  <c r="AZ303" i="4" s="1"/>
  <c r="AU303" i="4"/>
  <c r="AT303" i="4"/>
  <c r="AO303" i="4"/>
  <c r="Z303" i="4"/>
  <c r="AA303" i="4" s="1"/>
  <c r="Y303" i="4"/>
  <c r="AB303" i="4" s="1"/>
  <c r="W303" i="4"/>
  <c r="V303" i="4"/>
  <c r="Q303" i="4"/>
  <c r="CQ302" i="4"/>
  <c r="BS302" i="4"/>
  <c r="BR302" i="4"/>
  <c r="AU302" i="4"/>
  <c r="AT302" i="4"/>
  <c r="W302" i="4"/>
  <c r="V302" i="4"/>
  <c r="CT301" i="4"/>
  <c r="CU301" i="4" s="1"/>
  <c r="CS301" i="4"/>
  <c r="CV301" i="4" s="1"/>
  <c r="CQ301" i="4"/>
  <c r="BV301" i="4"/>
  <c r="BW301" i="4" s="1"/>
  <c r="BU301" i="4"/>
  <c r="BX301" i="4" s="1"/>
  <c r="BS301" i="4"/>
  <c r="BR301" i="4"/>
  <c r="BM301" i="4"/>
  <c r="AX301" i="4"/>
  <c r="AY301" i="4" s="1"/>
  <c r="AW301" i="4"/>
  <c r="AZ301" i="4" s="1"/>
  <c r="AU301" i="4"/>
  <c r="AT301" i="4"/>
  <c r="AO301" i="4"/>
  <c r="Z301" i="4"/>
  <c r="AA301" i="4" s="1"/>
  <c r="Y301" i="4"/>
  <c r="AB301" i="4" s="1"/>
  <c r="W301" i="4"/>
  <c r="V301" i="4"/>
  <c r="Q301" i="4"/>
  <c r="CQ300" i="4"/>
  <c r="BS300" i="4"/>
  <c r="BR300" i="4"/>
  <c r="AU300" i="4"/>
  <c r="AT300" i="4"/>
  <c r="W300" i="4"/>
  <c r="V300" i="4"/>
  <c r="CT299" i="4"/>
  <c r="CU299" i="4" s="1"/>
  <c r="CS299" i="4"/>
  <c r="CV299" i="4" s="1"/>
  <c r="CQ299" i="4"/>
  <c r="BV299" i="4"/>
  <c r="BW299" i="4" s="1"/>
  <c r="BU299" i="4"/>
  <c r="BX299" i="4" s="1"/>
  <c r="BS299" i="4"/>
  <c r="BR299" i="4"/>
  <c r="BM299" i="4"/>
  <c r="AX299" i="4"/>
  <c r="AY299" i="4" s="1"/>
  <c r="AW299" i="4"/>
  <c r="AZ299" i="4" s="1"/>
  <c r="AU299" i="4"/>
  <c r="AT299" i="4"/>
  <c r="AO299" i="4"/>
  <c r="Z299" i="4"/>
  <c r="AA299" i="4" s="1"/>
  <c r="Y299" i="4"/>
  <c r="AB299" i="4" s="1"/>
  <c r="W299" i="4"/>
  <c r="V299" i="4"/>
  <c r="CQ298" i="4"/>
  <c r="BS298" i="4"/>
  <c r="BR298" i="4"/>
  <c r="AU298" i="4"/>
  <c r="AT298" i="4"/>
  <c r="W298" i="4"/>
  <c r="V298" i="4"/>
  <c r="CT297" i="4"/>
  <c r="CU297" i="4" s="1"/>
  <c r="CS297" i="4"/>
  <c r="CV297" i="4" s="1"/>
  <c r="CQ297" i="4"/>
  <c r="BV297" i="4"/>
  <c r="BW297" i="4" s="1"/>
  <c r="BU297" i="4"/>
  <c r="BX297" i="4" s="1"/>
  <c r="BS297" i="4"/>
  <c r="BR297" i="4"/>
  <c r="BM297" i="4"/>
  <c r="AX297" i="4"/>
  <c r="AY297" i="4" s="1"/>
  <c r="AW297" i="4"/>
  <c r="AZ297" i="4" s="1"/>
  <c r="AU297" i="4"/>
  <c r="AT297" i="4"/>
  <c r="AO297" i="4"/>
  <c r="Z297" i="4"/>
  <c r="AA297" i="4" s="1"/>
  <c r="Y297" i="4"/>
  <c r="AB297" i="4" s="1"/>
  <c r="W297" i="4"/>
  <c r="V297" i="4"/>
  <c r="Q297" i="4"/>
  <c r="CQ296" i="4"/>
  <c r="BS296" i="4"/>
  <c r="BR296" i="4"/>
  <c r="AU296" i="4"/>
  <c r="AT296" i="4"/>
  <c r="W296" i="4"/>
  <c r="V296" i="4"/>
  <c r="CT295" i="4"/>
  <c r="CU295" i="4" s="1"/>
  <c r="CS295" i="4"/>
  <c r="CV295" i="4" s="1"/>
  <c r="CQ295" i="4"/>
  <c r="BV295" i="4"/>
  <c r="BW295" i="4" s="1"/>
  <c r="BU295" i="4"/>
  <c r="BX295" i="4" s="1"/>
  <c r="BS295" i="4"/>
  <c r="BR295" i="4"/>
  <c r="BM295" i="4"/>
  <c r="AX295" i="4"/>
  <c r="AY295" i="4" s="1"/>
  <c r="AW295" i="4"/>
  <c r="AZ295" i="4" s="1"/>
  <c r="AU295" i="4"/>
  <c r="AT295" i="4"/>
  <c r="AO295" i="4"/>
  <c r="Z295" i="4"/>
  <c r="AA295" i="4" s="1"/>
  <c r="Y295" i="4"/>
  <c r="AB295" i="4" s="1"/>
  <c r="W295" i="4"/>
  <c r="V295" i="4"/>
  <c r="Q295" i="4"/>
  <c r="CQ294" i="4"/>
  <c r="BS294" i="4"/>
  <c r="BR294" i="4"/>
  <c r="AU294" i="4"/>
  <c r="AT294" i="4"/>
  <c r="W294" i="4"/>
  <c r="V294" i="4"/>
  <c r="CS293" i="4"/>
  <c r="CQ293" i="4"/>
  <c r="BS293" i="4"/>
  <c r="BR293" i="4"/>
  <c r="AU293" i="4"/>
  <c r="AT293" i="4"/>
  <c r="W293" i="4"/>
  <c r="V293" i="4"/>
  <c r="CT292" i="4"/>
  <c r="CU292" i="4" s="1"/>
  <c r="CS292" i="4"/>
  <c r="CV292" i="4" s="1"/>
  <c r="CQ292" i="4"/>
  <c r="BV292" i="4"/>
  <c r="BW292" i="4" s="1"/>
  <c r="BU292" i="4"/>
  <c r="BX292" i="4" s="1"/>
  <c r="BS292" i="4"/>
  <c r="BR292" i="4"/>
  <c r="AX292" i="4"/>
  <c r="AY292" i="4" s="1"/>
  <c r="AW292" i="4"/>
  <c r="AZ292" i="4" s="1"/>
  <c r="AU292" i="4"/>
  <c r="AT292" i="4"/>
  <c r="AO292" i="4"/>
  <c r="BM292" i="4" s="1"/>
  <c r="Z292" i="4"/>
  <c r="AA292" i="4" s="1"/>
  <c r="Y292" i="4"/>
  <c r="AB292" i="4" s="1"/>
  <c r="W292" i="4"/>
  <c r="V292" i="4"/>
  <c r="Q292" i="4"/>
  <c r="CQ291" i="4"/>
  <c r="BS291" i="4"/>
  <c r="BR291" i="4"/>
  <c r="AU291" i="4"/>
  <c r="AT291" i="4"/>
  <c r="W291" i="4"/>
  <c r="V291" i="4"/>
  <c r="CT290" i="4"/>
  <c r="CU290" i="4" s="1"/>
  <c r="CS290" i="4"/>
  <c r="CV290" i="4" s="1"/>
  <c r="CQ290" i="4"/>
  <c r="BV290" i="4"/>
  <c r="BW290" i="4" s="1"/>
  <c r="BU290" i="4"/>
  <c r="BX290" i="4" s="1"/>
  <c r="BS290" i="4"/>
  <c r="BR290" i="4"/>
  <c r="AX290" i="4"/>
  <c r="AY290" i="4" s="1"/>
  <c r="AW290" i="4"/>
  <c r="AZ290" i="4" s="1"/>
  <c r="AU290" i="4"/>
  <c r="AT290" i="4"/>
  <c r="AO290" i="4"/>
  <c r="BM290" i="4" s="1"/>
  <c r="Z290" i="4"/>
  <c r="AA290" i="4" s="1"/>
  <c r="Y290" i="4"/>
  <c r="AB290" i="4" s="1"/>
  <c r="W290" i="4"/>
  <c r="V290" i="4"/>
  <c r="Q290" i="4"/>
  <c r="CQ289" i="4"/>
  <c r="BS289" i="4"/>
  <c r="BR289" i="4"/>
  <c r="AU289" i="4"/>
  <c r="AT289" i="4"/>
  <c r="W289" i="4"/>
  <c r="V289" i="4"/>
  <c r="CS288" i="4"/>
  <c r="CQ288" i="4"/>
  <c r="BS288" i="4"/>
  <c r="BR288" i="4"/>
  <c r="AU288" i="4"/>
  <c r="AT288" i="4"/>
  <c r="W288" i="4"/>
  <c r="V288" i="4"/>
  <c r="CT287" i="4"/>
  <c r="CU287" i="4" s="1"/>
  <c r="CS287" i="4"/>
  <c r="CV287" i="4" s="1"/>
  <c r="CQ287" i="4"/>
  <c r="BV287" i="4"/>
  <c r="BW287" i="4" s="1"/>
  <c r="BU287" i="4"/>
  <c r="BX287" i="4" s="1"/>
  <c r="BS287" i="4"/>
  <c r="BR287" i="4"/>
  <c r="AZ287" i="4"/>
  <c r="AY287" i="4"/>
  <c r="AU287" i="4"/>
  <c r="AT287" i="4"/>
  <c r="Z287" i="4"/>
  <c r="AA287" i="4" s="1"/>
  <c r="Y287" i="4"/>
  <c r="AB287" i="4" s="1"/>
  <c r="W287" i="4"/>
  <c r="V287" i="4"/>
  <c r="CQ286" i="4"/>
  <c r="BS286" i="4"/>
  <c r="BR286" i="4"/>
  <c r="AZ286" i="4"/>
  <c r="AY286" i="4"/>
  <c r="AU286" i="4"/>
  <c r="AT286" i="4"/>
  <c r="W286" i="4"/>
  <c r="V286" i="4"/>
  <c r="CQ285" i="4"/>
  <c r="BS285" i="4"/>
  <c r="BR285" i="4"/>
  <c r="AZ285" i="4"/>
  <c r="AY285" i="4"/>
  <c r="AU285" i="4"/>
  <c r="AT285" i="4"/>
  <c r="W285" i="4"/>
  <c r="V285" i="4"/>
  <c r="CQ284" i="4"/>
  <c r="BS284" i="4"/>
  <c r="BR284" i="4"/>
  <c r="AZ284" i="4"/>
  <c r="AY284" i="4"/>
  <c r="AU284" i="4"/>
  <c r="AT284" i="4"/>
  <c r="W284" i="4"/>
  <c r="V284" i="4"/>
  <c r="CT283" i="4"/>
  <c r="CU283" i="4" s="1"/>
  <c r="CS283" i="4"/>
  <c r="CV283" i="4" s="1"/>
  <c r="CQ283" i="4"/>
  <c r="BV283" i="4"/>
  <c r="BW283" i="4" s="1"/>
  <c r="BU283" i="4"/>
  <c r="BX283" i="4" s="1"/>
  <c r="BS283" i="4"/>
  <c r="BR283" i="4"/>
  <c r="AX283" i="4"/>
  <c r="AY283" i="4" s="1"/>
  <c r="AW283" i="4"/>
  <c r="AZ283" i="4" s="1"/>
  <c r="AU283" i="4"/>
  <c r="AT283" i="4"/>
  <c r="Z283" i="4"/>
  <c r="AA283" i="4" s="1"/>
  <c r="Y283" i="4"/>
  <c r="AB283" i="4" s="1"/>
  <c r="W283" i="4"/>
  <c r="V283" i="4"/>
  <c r="CQ282" i="4"/>
  <c r="BS282" i="4"/>
  <c r="BR282" i="4"/>
  <c r="AZ282" i="4"/>
  <c r="AY282" i="4"/>
  <c r="AU282" i="4"/>
  <c r="AT282" i="4"/>
  <c r="W282" i="4"/>
  <c r="V282" i="4"/>
  <c r="CQ281" i="4"/>
  <c r="BS281" i="4"/>
  <c r="BR281" i="4"/>
  <c r="AZ281" i="4"/>
  <c r="AY281" i="4"/>
  <c r="AU281" i="4"/>
  <c r="AT281" i="4"/>
  <c r="W281" i="4"/>
  <c r="V281" i="4"/>
  <c r="CQ280" i="4"/>
  <c r="BS280" i="4"/>
  <c r="BR280" i="4"/>
  <c r="AZ280" i="4"/>
  <c r="AY280" i="4"/>
  <c r="AU280" i="4"/>
  <c r="AT280" i="4"/>
  <c r="W280" i="4"/>
  <c r="V280" i="4"/>
  <c r="CT279" i="4"/>
  <c r="CU279" i="4" s="1"/>
  <c r="CS279" i="4"/>
  <c r="CV279" i="4" s="1"/>
  <c r="CQ279" i="4"/>
  <c r="BV279" i="4"/>
  <c r="BW279" i="4" s="1"/>
  <c r="BU279" i="4"/>
  <c r="BX279" i="4" s="1"/>
  <c r="BS279" i="4"/>
  <c r="BR279" i="4"/>
  <c r="AX279" i="4"/>
  <c r="AY279" i="4" s="1"/>
  <c r="AW279" i="4"/>
  <c r="AZ279" i="4" s="1"/>
  <c r="AU279" i="4"/>
  <c r="AT279" i="4"/>
  <c r="Z279" i="4"/>
  <c r="AA279" i="4" s="1"/>
  <c r="Y279" i="4"/>
  <c r="AB279" i="4" s="1"/>
  <c r="W279" i="4"/>
  <c r="V279" i="4"/>
  <c r="CQ278" i="4"/>
  <c r="BS278" i="4"/>
  <c r="BR278" i="4"/>
  <c r="AZ278" i="4"/>
  <c r="AY278" i="4"/>
  <c r="AU278" i="4"/>
  <c r="AT278" i="4"/>
  <c r="W278" i="4"/>
  <c r="V278" i="4"/>
  <c r="CT277" i="4"/>
  <c r="CU277" i="4" s="1"/>
  <c r="CS277" i="4"/>
  <c r="CV277" i="4" s="1"/>
  <c r="CQ277" i="4"/>
  <c r="CK277" i="4"/>
  <c r="BV277" i="4"/>
  <c r="BW277" i="4" s="1"/>
  <c r="BU277" i="4"/>
  <c r="BX277" i="4" s="1"/>
  <c r="BS277" i="4"/>
  <c r="BR277" i="4"/>
  <c r="AX277" i="4"/>
  <c r="AY277" i="4" s="1"/>
  <c r="AW277" i="4"/>
  <c r="AZ277" i="4" s="1"/>
  <c r="AU277" i="4"/>
  <c r="AT277" i="4"/>
  <c r="AO277" i="4"/>
  <c r="Z277" i="4"/>
  <c r="AA277" i="4" s="1"/>
  <c r="Y277" i="4"/>
  <c r="AB277" i="4" s="1"/>
  <c r="W277" i="4"/>
  <c r="V277" i="4"/>
  <c r="CQ276" i="4"/>
  <c r="BS276" i="4"/>
  <c r="BR276" i="4"/>
  <c r="AZ276" i="4"/>
  <c r="AY276" i="4"/>
  <c r="AU276" i="4"/>
  <c r="AT276" i="4"/>
  <c r="W276" i="4"/>
  <c r="V276" i="4"/>
  <c r="CQ275" i="4"/>
  <c r="BS275" i="4"/>
  <c r="BR275" i="4"/>
  <c r="AZ275" i="4"/>
  <c r="AY275" i="4"/>
  <c r="AU275" i="4"/>
  <c r="AT275" i="4"/>
  <c r="W275" i="4"/>
  <c r="V275" i="4"/>
  <c r="CQ274" i="4"/>
  <c r="BS274" i="4"/>
  <c r="BR274" i="4"/>
  <c r="AZ274" i="4"/>
  <c r="AY274" i="4"/>
  <c r="AU274" i="4"/>
  <c r="AT274" i="4"/>
  <c r="W274" i="4"/>
  <c r="V274" i="4"/>
  <c r="CT273" i="4"/>
  <c r="CU273" i="4" s="1"/>
  <c r="CS273" i="4"/>
  <c r="CV273" i="4" s="1"/>
  <c r="CQ273" i="4"/>
  <c r="CK273" i="4"/>
  <c r="BV273" i="4"/>
  <c r="BW273" i="4" s="1"/>
  <c r="BU273" i="4"/>
  <c r="BX273" i="4" s="1"/>
  <c r="BS273" i="4"/>
  <c r="BR273" i="4"/>
  <c r="AX273" i="4"/>
  <c r="AY273" i="4" s="1"/>
  <c r="AW273" i="4"/>
  <c r="AZ273" i="4" s="1"/>
  <c r="AU273" i="4"/>
  <c r="AT273" i="4"/>
  <c r="AO273" i="4"/>
  <c r="Z273" i="4"/>
  <c r="AA273" i="4" s="1"/>
  <c r="Y273" i="4"/>
  <c r="AB273" i="4" s="1"/>
  <c r="W273" i="4"/>
  <c r="V273" i="4"/>
  <c r="CQ272" i="4"/>
  <c r="BS272" i="4"/>
  <c r="BR272" i="4"/>
  <c r="AZ272" i="4"/>
  <c r="AY272" i="4"/>
  <c r="AU272" i="4"/>
  <c r="AT272" i="4"/>
  <c r="W272" i="4"/>
  <c r="V272" i="4"/>
  <c r="CQ271" i="4"/>
  <c r="BS271" i="4"/>
  <c r="BR271" i="4"/>
  <c r="AZ271" i="4"/>
  <c r="AY271" i="4"/>
  <c r="AU271" i="4"/>
  <c r="AT271" i="4"/>
  <c r="W271" i="4"/>
  <c r="V271" i="4"/>
  <c r="CQ270" i="4"/>
  <c r="BS270" i="4"/>
  <c r="BR270" i="4"/>
  <c r="AZ270" i="4"/>
  <c r="AY270" i="4"/>
  <c r="AU270" i="4"/>
  <c r="AT270" i="4"/>
  <c r="W270" i="4"/>
  <c r="V270" i="4"/>
  <c r="CT269" i="4"/>
  <c r="CU269" i="4" s="1"/>
  <c r="CS269" i="4"/>
  <c r="CV269" i="4" s="1"/>
  <c r="CQ269" i="4"/>
  <c r="CK269" i="4"/>
  <c r="BV269" i="4"/>
  <c r="BW269" i="4" s="1"/>
  <c r="BU269" i="4"/>
  <c r="BX269" i="4" s="1"/>
  <c r="BS269" i="4"/>
  <c r="BR269" i="4"/>
  <c r="AX269" i="4"/>
  <c r="AY269" i="4" s="1"/>
  <c r="AW269" i="4"/>
  <c r="AZ269" i="4" s="1"/>
  <c r="AU269" i="4"/>
  <c r="AT269" i="4"/>
  <c r="AO269" i="4"/>
  <c r="Z269" i="4"/>
  <c r="AA269" i="4" s="1"/>
  <c r="Y269" i="4"/>
  <c r="AB269" i="4" s="1"/>
  <c r="W269" i="4"/>
  <c r="V269" i="4"/>
  <c r="BS268" i="4"/>
  <c r="BR268" i="4"/>
  <c r="AZ268" i="4"/>
  <c r="AY268" i="4"/>
  <c r="AU268" i="4"/>
  <c r="AT268" i="4"/>
  <c r="W268" i="4"/>
  <c r="V268" i="4"/>
  <c r="BS267" i="4"/>
  <c r="BR267" i="4"/>
  <c r="AZ267" i="4"/>
  <c r="AY267" i="4"/>
  <c r="AU267" i="4"/>
  <c r="AT267" i="4"/>
  <c r="W267" i="4"/>
  <c r="V267" i="4"/>
  <c r="BS266" i="4"/>
  <c r="BR266" i="4"/>
  <c r="AZ266" i="4"/>
  <c r="AY266" i="4"/>
  <c r="AU266" i="4"/>
  <c r="AT266" i="4"/>
  <c r="W266" i="4"/>
  <c r="V266" i="4"/>
  <c r="BV265" i="4"/>
  <c r="BW265" i="4" s="1"/>
  <c r="BU265" i="4"/>
  <c r="BX265" i="4" s="1"/>
  <c r="BS265" i="4"/>
  <c r="BR265" i="4"/>
  <c r="AX265" i="4"/>
  <c r="AY265" i="4" s="1"/>
  <c r="AW265" i="4"/>
  <c r="AZ265" i="4" s="1"/>
  <c r="AU265" i="4"/>
  <c r="AT265" i="4"/>
  <c r="Z265" i="4"/>
  <c r="AA265" i="4" s="1"/>
  <c r="Y265" i="4"/>
  <c r="AB265" i="4" s="1"/>
  <c r="W265" i="4"/>
  <c r="V265" i="4"/>
  <c r="BS264" i="4"/>
  <c r="BR264" i="4"/>
  <c r="AZ264" i="4"/>
  <c r="AY264" i="4"/>
  <c r="AU264" i="4"/>
  <c r="AT264" i="4"/>
  <c r="W264" i="4"/>
  <c r="V264" i="4"/>
  <c r="BS263" i="4"/>
  <c r="BR263" i="4"/>
  <c r="AZ263" i="4"/>
  <c r="AY263" i="4"/>
  <c r="AU263" i="4"/>
  <c r="AT263" i="4"/>
  <c r="W263" i="4"/>
  <c r="V263" i="4"/>
  <c r="BS262" i="4"/>
  <c r="BR262" i="4"/>
  <c r="AZ262" i="4"/>
  <c r="AY262" i="4"/>
  <c r="AU262" i="4"/>
  <c r="AT262" i="4"/>
  <c r="W262" i="4"/>
  <c r="V262" i="4"/>
  <c r="BS261" i="4"/>
  <c r="BR261" i="4"/>
  <c r="AZ261" i="4"/>
  <c r="AY261" i="4"/>
  <c r="AU261" i="4"/>
  <c r="AT261" i="4"/>
  <c r="W261" i="4"/>
  <c r="V261" i="4"/>
  <c r="BV260" i="4"/>
  <c r="BW260" i="4" s="1"/>
  <c r="BU260" i="4"/>
  <c r="BX260" i="4" s="1"/>
  <c r="BS260" i="4"/>
  <c r="BR260" i="4"/>
  <c r="AX260" i="4"/>
  <c r="AY260" i="4" s="1"/>
  <c r="AW260" i="4"/>
  <c r="AZ260" i="4" s="1"/>
  <c r="AU260" i="4"/>
  <c r="AT260" i="4"/>
  <c r="Z260" i="4"/>
  <c r="AA260" i="4" s="1"/>
  <c r="Y260" i="4"/>
  <c r="AB260" i="4" s="1"/>
  <c r="W260" i="4"/>
  <c r="V260" i="4"/>
  <c r="CQ259" i="4"/>
  <c r="CP259" i="4"/>
  <c r="BS259" i="4"/>
  <c r="BR259" i="4"/>
  <c r="AZ259" i="4"/>
  <c r="AY259" i="4"/>
  <c r="AU259" i="4"/>
  <c r="AT259" i="4"/>
  <c r="W259" i="4"/>
  <c r="V259" i="4"/>
  <c r="CT258" i="4"/>
  <c r="CU258" i="4" s="1"/>
  <c r="CS258" i="4"/>
  <c r="CV258" i="4" s="1"/>
  <c r="CQ258" i="4"/>
  <c r="CP258" i="4"/>
  <c r="BV258" i="4"/>
  <c r="BW258" i="4" s="1"/>
  <c r="BU258" i="4"/>
  <c r="BX258" i="4" s="1"/>
  <c r="BS258" i="4"/>
  <c r="BR258" i="4"/>
  <c r="AX258" i="4"/>
  <c r="AY258" i="4" s="1"/>
  <c r="AW258" i="4"/>
  <c r="AZ258" i="4" s="1"/>
  <c r="AU258" i="4"/>
  <c r="AT258" i="4"/>
  <c r="Z258" i="4"/>
  <c r="AA258" i="4" s="1"/>
  <c r="Y258" i="4"/>
  <c r="AB258" i="4" s="1"/>
  <c r="W258" i="4"/>
  <c r="V258" i="4"/>
  <c r="CQ257" i="4"/>
  <c r="CP257" i="4"/>
  <c r="BS257" i="4"/>
  <c r="BR257" i="4"/>
  <c r="AZ257" i="4"/>
  <c r="AY257" i="4"/>
  <c r="AU257" i="4"/>
  <c r="AT257" i="4"/>
  <c r="W257" i="4"/>
  <c r="V257" i="4"/>
  <c r="CQ256" i="4"/>
  <c r="CP256" i="4"/>
  <c r="BS256" i="4"/>
  <c r="BR256" i="4"/>
  <c r="AZ256" i="4"/>
  <c r="AY256" i="4"/>
  <c r="AU256" i="4"/>
  <c r="AT256" i="4"/>
  <c r="W256" i="4"/>
  <c r="V256" i="4"/>
  <c r="CQ255" i="4"/>
  <c r="CP255" i="4"/>
  <c r="BS255" i="4"/>
  <c r="BR255" i="4"/>
  <c r="AZ255" i="4"/>
  <c r="AY255" i="4"/>
  <c r="AU255" i="4"/>
  <c r="AT255" i="4"/>
  <c r="W255" i="4"/>
  <c r="V255" i="4"/>
  <c r="CQ254" i="4"/>
  <c r="CP254" i="4"/>
  <c r="BS254" i="4"/>
  <c r="BR254" i="4"/>
  <c r="AZ254" i="4"/>
  <c r="AY254" i="4"/>
  <c r="AU254" i="4"/>
  <c r="AT254" i="4"/>
  <c r="W254" i="4"/>
  <c r="V254" i="4"/>
  <c r="CT253" i="4"/>
  <c r="CU253" i="4" s="1"/>
  <c r="CS253" i="4"/>
  <c r="CV253" i="4" s="1"/>
  <c r="CQ253" i="4"/>
  <c r="CP253" i="4"/>
  <c r="BV253" i="4"/>
  <c r="BW253" i="4" s="1"/>
  <c r="BU253" i="4"/>
  <c r="BX253" i="4" s="1"/>
  <c r="BS253" i="4"/>
  <c r="BR253" i="4"/>
  <c r="AX253" i="4"/>
  <c r="AY253" i="4" s="1"/>
  <c r="AW253" i="4"/>
  <c r="AZ253" i="4" s="1"/>
  <c r="AU253" i="4"/>
  <c r="AT253" i="4"/>
  <c r="Z253" i="4"/>
  <c r="AA253" i="4" s="1"/>
  <c r="Y253" i="4"/>
  <c r="AB253" i="4" s="1"/>
  <c r="W253" i="4"/>
  <c r="V253" i="4"/>
  <c r="CQ252" i="4"/>
  <c r="CP252" i="4"/>
  <c r="BS252" i="4"/>
  <c r="BR252" i="4"/>
  <c r="AZ252" i="4"/>
  <c r="AY252" i="4"/>
  <c r="AU252" i="4"/>
  <c r="AT252" i="4"/>
  <c r="W252" i="4"/>
  <c r="V252" i="4"/>
  <c r="CQ251" i="4"/>
  <c r="CP251" i="4"/>
  <c r="BS251" i="4"/>
  <c r="BR251" i="4"/>
  <c r="AZ251" i="4"/>
  <c r="AY251" i="4"/>
  <c r="AU251" i="4"/>
  <c r="AT251" i="4"/>
  <c r="W251" i="4"/>
  <c r="V251" i="4"/>
  <c r="CQ250" i="4"/>
  <c r="CP250" i="4"/>
  <c r="BS250" i="4"/>
  <c r="BR250" i="4"/>
  <c r="AZ250" i="4"/>
  <c r="AY250" i="4"/>
  <c r="AU250" i="4"/>
  <c r="AT250" i="4"/>
  <c r="W250" i="4"/>
  <c r="V250" i="4"/>
  <c r="CQ249" i="4"/>
  <c r="CP249" i="4"/>
  <c r="BS249" i="4"/>
  <c r="BR249" i="4"/>
  <c r="AZ249" i="4"/>
  <c r="AY249" i="4"/>
  <c r="AU249" i="4"/>
  <c r="AT249" i="4"/>
  <c r="W249" i="4"/>
  <c r="V249" i="4"/>
  <c r="CQ248" i="4"/>
  <c r="CP248" i="4"/>
  <c r="BS248" i="4"/>
  <c r="BR248" i="4"/>
  <c r="AZ248" i="4"/>
  <c r="AY248" i="4"/>
  <c r="AU248" i="4"/>
  <c r="AT248" i="4"/>
  <c r="W248" i="4"/>
  <c r="V248" i="4"/>
  <c r="CT247" i="4"/>
  <c r="CU247" i="4" s="1"/>
  <c r="CS247" i="4"/>
  <c r="CV247" i="4" s="1"/>
  <c r="CQ247" i="4"/>
  <c r="CP247" i="4"/>
  <c r="BV247" i="4"/>
  <c r="BW247" i="4" s="1"/>
  <c r="BU247" i="4"/>
  <c r="BX247" i="4" s="1"/>
  <c r="BS247" i="4"/>
  <c r="BR247" i="4"/>
  <c r="AX247" i="4"/>
  <c r="AY247" i="4" s="1"/>
  <c r="AW247" i="4"/>
  <c r="AZ247" i="4" s="1"/>
  <c r="AU247" i="4"/>
  <c r="AT247" i="4"/>
  <c r="Z247" i="4"/>
  <c r="AA247" i="4" s="1"/>
  <c r="Y247" i="4"/>
  <c r="AB247" i="4" s="1"/>
  <c r="W247" i="4"/>
  <c r="V247" i="4"/>
  <c r="CP246" i="4"/>
  <c r="BS246" i="4"/>
  <c r="BR246" i="4"/>
  <c r="AZ246" i="4"/>
  <c r="AY246" i="4"/>
  <c r="AU246" i="4"/>
  <c r="AT246" i="4"/>
  <c r="W246" i="4"/>
  <c r="V246" i="4"/>
  <c r="CP245" i="4"/>
  <c r="BS245" i="4"/>
  <c r="BR245" i="4"/>
  <c r="AZ245" i="4"/>
  <c r="AY245" i="4"/>
  <c r="AU245" i="4"/>
  <c r="AT245" i="4"/>
  <c r="W245" i="4"/>
  <c r="V245" i="4"/>
  <c r="CP244" i="4"/>
  <c r="BS244" i="4"/>
  <c r="BR244" i="4"/>
  <c r="AZ244" i="4"/>
  <c r="AY244" i="4"/>
  <c r="AU244" i="4"/>
  <c r="AT244" i="4"/>
  <c r="W244" i="4"/>
  <c r="V244" i="4"/>
  <c r="CP243" i="4"/>
  <c r="BS243" i="4"/>
  <c r="BR243" i="4"/>
  <c r="AZ243" i="4"/>
  <c r="AY243" i="4"/>
  <c r="AU243" i="4"/>
  <c r="AT243" i="4"/>
  <c r="W243" i="4"/>
  <c r="V243" i="4"/>
  <c r="CT242" i="4"/>
  <c r="CU242" i="4" s="1"/>
  <c r="CS242" i="4"/>
  <c r="CV242" i="4" s="1"/>
  <c r="CP242" i="4"/>
  <c r="BV242" i="4"/>
  <c r="BW242" i="4" s="1"/>
  <c r="BU242" i="4"/>
  <c r="BX242" i="4" s="1"/>
  <c r="BS242" i="4"/>
  <c r="BR242" i="4"/>
  <c r="AX242" i="4"/>
  <c r="AY242" i="4" s="1"/>
  <c r="AW242" i="4"/>
  <c r="AZ242" i="4" s="1"/>
  <c r="AU242" i="4"/>
  <c r="AT242" i="4"/>
  <c r="Z242" i="4"/>
  <c r="AA242" i="4" s="1"/>
  <c r="Y242" i="4"/>
  <c r="AB242" i="4" s="1"/>
  <c r="W242" i="4"/>
  <c r="V242" i="4"/>
  <c r="CT241" i="4"/>
  <c r="CU241" i="4" s="1"/>
  <c r="CS241" i="4"/>
  <c r="CV241" i="4" s="1"/>
  <c r="CQ241" i="4"/>
  <c r="CP241" i="4"/>
  <c r="BV241" i="4"/>
  <c r="BW241" i="4" s="1"/>
  <c r="BU241" i="4"/>
  <c r="BX241" i="4" s="1"/>
  <c r="BS241" i="4"/>
  <c r="BR241" i="4"/>
  <c r="AX241" i="4"/>
  <c r="AY241" i="4" s="1"/>
  <c r="AW241" i="4"/>
  <c r="AZ241" i="4" s="1"/>
  <c r="AU241" i="4"/>
  <c r="AT241" i="4"/>
  <c r="Z241" i="4"/>
  <c r="AA241" i="4" s="1"/>
  <c r="Y241" i="4"/>
  <c r="AB241" i="4" s="1"/>
  <c r="W241" i="4"/>
  <c r="V241" i="4"/>
  <c r="CQ240" i="4"/>
  <c r="CP240" i="4"/>
  <c r="BS240" i="4"/>
  <c r="BR240" i="4"/>
  <c r="AU240" i="4"/>
  <c r="AT240" i="4"/>
  <c r="W240" i="4"/>
  <c r="V240" i="4"/>
  <c r="CS239" i="4"/>
  <c r="CQ239" i="4"/>
  <c r="CP239" i="4"/>
  <c r="BS239" i="4"/>
  <c r="BR239" i="4"/>
  <c r="AU239" i="4"/>
  <c r="AT239" i="4"/>
  <c r="W239" i="4"/>
  <c r="V239" i="4"/>
  <c r="CT238" i="4"/>
  <c r="CU238" i="4" s="1"/>
  <c r="CS238" i="4"/>
  <c r="CV238" i="4" s="1"/>
  <c r="CQ238" i="4"/>
  <c r="CP238" i="4"/>
  <c r="BV238" i="4"/>
  <c r="BW238" i="4" s="1"/>
  <c r="BU238" i="4"/>
  <c r="BX238" i="4" s="1"/>
  <c r="BS238" i="4"/>
  <c r="BR238" i="4"/>
  <c r="AX238" i="4"/>
  <c r="AY238" i="4" s="1"/>
  <c r="AW238" i="4"/>
  <c r="AZ238" i="4" s="1"/>
  <c r="AU238" i="4"/>
  <c r="AT238" i="4"/>
  <c r="Z238" i="4"/>
  <c r="AA238" i="4" s="1"/>
  <c r="Y238" i="4"/>
  <c r="AB238" i="4" s="1"/>
  <c r="W238" i="4"/>
  <c r="V238" i="4"/>
  <c r="CQ237" i="4"/>
  <c r="CP237" i="4"/>
  <c r="BS237" i="4"/>
  <c r="BR237" i="4"/>
  <c r="AU237" i="4"/>
  <c r="AT237" i="4"/>
  <c r="W237" i="4"/>
  <c r="V237" i="4"/>
  <c r="CT236" i="4"/>
  <c r="CU236" i="4" s="1"/>
  <c r="CS236" i="4"/>
  <c r="CV236" i="4" s="1"/>
  <c r="CQ236" i="4"/>
  <c r="CP236" i="4"/>
  <c r="BV236" i="4"/>
  <c r="BW236" i="4" s="1"/>
  <c r="BU236" i="4"/>
  <c r="BX236" i="4" s="1"/>
  <c r="BS236" i="4"/>
  <c r="BR236" i="4"/>
  <c r="AX236" i="4"/>
  <c r="AY236" i="4" s="1"/>
  <c r="AW236" i="4"/>
  <c r="AZ236" i="4" s="1"/>
  <c r="AU236" i="4"/>
  <c r="AT236" i="4"/>
  <c r="Z236" i="4"/>
  <c r="AA236" i="4" s="1"/>
  <c r="Y236" i="4"/>
  <c r="AB236" i="4" s="1"/>
  <c r="W236" i="4"/>
  <c r="V236" i="4"/>
  <c r="CQ235" i="4"/>
  <c r="CP235" i="4"/>
  <c r="BS235" i="4"/>
  <c r="BR235" i="4"/>
  <c r="AU235" i="4"/>
  <c r="AT235" i="4"/>
  <c r="W235" i="4"/>
  <c r="V235" i="4"/>
  <c r="CT234" i="4"/>
  <c r="CU234" i="4" s="1"/>
  <c r="CS234" i="4"/>
  <c r="CV234" i="4" s="1"/>
  <c r="CQ234" i="4"/>
  <c r="CP234" i="4"/>
  <c r="BV234" i="4"/>
  <c r="BW234" i="4" s="1"/>
  <c r="BU234" i="4"/>
  <c r="BX234" i="4" s="1"/>
  <c r="BS234" i="4"/>
  <c r="BR234" i="4"/>
  <c r="AX234" i="4"/>
  <c r="AY234" i="4" s="1"/>
  <c r="AW234" i="4"/>
  <c r="AZ234" i="4" s="1"/>
  <c r="AU234" i="4"/>
  <c r="AT234" i="4"/>
  <c r="Z234" i="4"/>
  <c r="AA234" i="4" s="1"/>
  <c r="Y234" i="4"/>
  <c r="AB234" i="4" s="1"/>
  <c r="W234" i="4"/>
  <c r="V234" i="4"/>
  <c r="CQ233" i="4"/>
  <c r="CP233" i="4"/>
  <c r="BS233" i="4"/>
  <c r="BR233" i="4"/>
  <c r="AU233" i="4"/>
  <c r="AT233" i="4"/>
  <c r="W233" i="4"/>
  <c r="V233" i="4"/>
  <c r="CT232" i="4"/>
  <c r="CU232" i="4" s="1"/>
  <c r="CS232" i="4"/>
  <c r="CV232" i="4" s="1"/>
  <c r="CQ232" i="4"/>
  <c r="CP232" i="4"/>
  <c r="BV232" i="4"/>
  <c r="BW232" i="4" s="1"/>
  <c r="BU232" i="4"/>
  <c r="BX232" i="4" s="1"/>
  <c r="BS232" i="4"/>
  <c r="BR232" i="4"/>
  <c r="AX232" i="4"/>
  <c r="AY232" i="4" s="1"/>
  <c r="AW232" i="4"/>
  <c r="AZ232" i="4" s="1"/>
  <c r="AU232" i="4"/>
  <c r="AT232" i="4"/>
  <c r="Z232" i="4"/>
  <c r="AA232" i="4" s="1"/>
  <c r="Y232" i="4"/>
  <c r="AB232" i="4" s="1"/>
  <c r="W232" i="4"/>
  <c r="V232" i="4"/>
  <c r="CQ231" i="4"/>
  <c r="CP231" i="4"/>
  <c r="BS231" i="4"/>
  <c r="BR231" i="4"/>
  <c r="AU231" i="4"/>
  <c r="AT231" i="4"/>
  <c r="W231" i="4"/>
  <c r="V231" i="4"/>
  <c r="CQ230" i="4"/>
  <c r="CP230" i="4"/>
  <c r="BS230" i="4"/>
  <c r="BR230" i="4"/>
  <c r="AU230" i="4"/>
  <c r="AT230" i="4"/>
  <c r="W230" i="4"/>
  <c r="V230" i="4"/>
  <c r="CQ229" i="4"/>
  <c r="CP229" i="4"/>
  <c r="BS229" i="4"/>
  <c r="BR229" i="4"/>
  <c r="AU229" i="4"/>
  <c r="AT229" i="4"/>
  <c r="W229" i="4"/>
  <c r="V229" i="4"/>
  <c r="CQ228" i="4"/>
  <c r="CP228" i="4"/>
  <c r="BS228" i="4"/>
  <c r="BR228" i="4"/>
  <c r="AU228" i="4"/>
  <c r="AT228" i="4"/>
  <c r="W228" i="4"/>
  <c r="V228" i="4"/>
  <c r="CT227" i="4"/>
  <c r="CU227" i="4" s="1"/>
  <c r="CS227" i="4"/>
  <c r="CV227" i="4" s="1"/>
  <c r="CQ227" i="4"/>
  <c r="CP227" i="4"/>
  <c r="BV227" i="4"/>
  <c r="BW227" i="4" s="1"/>
  <c r="BU227" i="4"/>
  <c r="BX227" i="4" s="1"/>
  <c r="BS227" i="4"/>
  <c r="BR227" i="4"/>
  <c r="AX227" i="4"/>
  <c r="AY227" i="4" s="1"/>
  <c r="AW227" i="4"/>
  <c r="AZ227" i="4" s="1"/>
  <c r="AU227" i="4"/>
  <c r="AT227" i="4"/>
  <c r="Z227" i="4"/>
  <c r="AA227" i="4" s="1"/>
  <c r="Y227" i="4"/>
  <c r="AB227" i="4" s="1"/>
  <c r="W227" i="4"/>
  <c r="V227" i="4"/>
  <c r="CQ226" i="4"/>
  <c r="CP226" i="4"/>
  <c r="BS226" i="4"/>
  <c r="BR226" i="4"/>
  <c r="AU226" i="4"/>
  <c r="AT226" i="4"/>
  <c r="W226" i="4"/>
  <c r="V226" i="4"/>
  <c r="CT225" i="4"/>
  <c r="CU225" i="4" s="1"/>
  <c r="CS225" i="4"/>
  <c r="CV225" i="4" s="1"/>
  <c r="CQ225" i="4"/>
  <c r="CP225" i="4"/>
  <c r="BV225" i="4"/>
  <c r="BW225" i="4" s="1"/>
  <c r="BU225" i="4"/>
  <c r="BX225" i="4" s="1"/>
  <c r="BS225" i="4"/>
  <c r="BR225" i="4"/>
  <c r="AX225" i="4"/>
  <c r="AY225" i="4" s="1"/>
  <c r="AW225" i="4"/>
  <c r="AZ225" i="4" s="1"/>
  <c r="AU225" i="4"/>
  <c r="AT225" i="4"/>
  <c r="Z225" i="4"/>
  <c r="AA225" i="4" s="1"/>
  <c r="Y225" i="4"/>
  <c r="AB225" i="4" s="1"/>
  <c r="W225" i="4"/>
  <c r="V225" i="4"/>
  <c r="CQ224" i="4"/>
  <c r="CP224" i="4"/>
  <c r="BS224" i="4"/>
  <c r="BR224" i="4"/>
  <c r="AU224" i="4"/>
  <c r="AT224" i="4"/>
  <c r="W224" i="4"/>
  <c r="V224" i="4"/>
  <c r="CT223" i="4"/>
  <c r="CU223" i="4" s="1"/>
  <c r="CS223" i="4"/>
  <c r="CV223" i="4" s="1"/>
  <c r="CQ223" i="4"/>
  <c r="CP223" i="4"/>
  <c r="BV223" i="4"/>
  <c r="BW223" i="4" s="1"/>
  <c r="BU223" i="4"/>
  <c r="BX223" i="4" s="1"/>
  <c r="BS223" i="4"/>
  <c r="BR223" i="4"/>
  <c r="AX223" i="4"/>
  <c r="AY223" i="4" s="1"/>
  <c r="AW223" i="4"/>
  <c r="AZ223" i="4" s="1"/>
  <c r="AU223" i="4"/>
  <c r="AT223" i="4"/>
  <c r="Z223" i="4"/>
  <c r="AA223" i="4" s="1"/>
  <c r="Y223" i="4"/>
  <c r="AB223" i="4" s="1"/>
  <c r="W223" i="4"/>
  <c r="V223" i="4"/>
  <c r="CQ222" i="4"/>
  <c r="CP222" i="4"/>
  <c r="BS222" i="4"/>
  <c r="BR222" i="4"/>
  <c r="AU222" i="4"/>
  <c r="AT222" i="4"/>
  <c r="W222" i="4"/>
  <c r="V222" i="4"/>
  <c r="CQ221" i="4"/>
  <c r="CP221" i="4"/>
  <c r="BS221" i="4"/>
  <c r="BR221" i="4"/>
  <c r="AU221" i="4"/>
  <c r="AT221" i="4"/>
  <c r="W221" i="4"/>
  <c r="V221" i="4"/>
  <c r="CQ220" i="4"/>
  <c r="CP220" i="4"/>
  <c r="BS220" i="4"/>
  <c r="BR220" i="4"/>
  <c r="AU220" i="4"/>
  <c r="AT220" i="4"/>
  <c r="W220" i="4"/>
  <c r="V220" i="4"/>
  <c r="CT219" i="4"/>
  <c r="CU219" i="4" s="1"/>
  <c r="CS219" i="4"/>
  <c r="CV219" i="4" s="1"/>
  <c r="CQ219" i="4"/>
  <c r="CP219" i="4"/>
  <c r="BV219" i="4"/>
  <c r="BW219" i="4" s="1"/>
  <c r="BU219" i="4"/>
  <c r="BX219" i="4" s="1"/>
  <c r="BS219" i="4"/>
  <c r="BR219" i="4"/>
  <c r="AX219" i="4"/>
  <c r="AY219" i="4" s="1"/>
  <c r="AW219" i="4"/>
  <c r="AZ219" i="4" s="1"/>
  <c r="AU219" i="4"/>
  <c r="AT219" i="4"/>
  <c r="Z219" i="4"/>
  <c r="AA219" i="4" s="1"/>
  <c r="Y219" i="4"/>
  <c r="AB219" i="4" s="1"/>
  <c r="W219" i="4"/>
  <c r="V219" i="4"/>
  <c r="CQ218" i="4"/>
  <c r="CP218" i="4"/>
  <c r="BS218" i="4"/>
  <c r="BR218" i="4"/>
  <c r="AU218" i="4"/>
  <c r="AT218" i="4"/>
  <c r="W218" i="4"/>
  <c r="V218" i="4"/>
  <c r="CQ217" i="4"/>
  <c r="CP217" i="4"/>
  <c r="BS217" i="4"/>
  <c r="BR217" i="4"/>
  <c r="AU217" i="4"/>
  <c r="AT217" i="4"/>
  <c r="W217" i="4"/>
  <c r="V217" i="4"/>
  <c r="CQ216" i="4"/>
  <c r="CP216" i="4"/>
  <c r="BS216" i="4"/>
  <c r="BR216" i="4"/>
  <c r="AU216" i="4"/>
  <c r="AT216" i="4"/>
  <c r="W216" i="4"/>
  <c r="V216" i="4"/>
  <c r="CT215" i="4"/>
  <c r="CU215" i="4" s="1"/>
  <c r="CS215" i="4"/>
  <c r="CV215" i="4" s="1"/>
  <c r="CQ215" i="4"/>
  <c r="CP215" i="4"/>
  <c r="BV215" i="4"/>
  <c r="BW215" i="4" s="1"/>
  <c r="BU215" i="4"/>
  <c r="BX215" i="4" s="1"/>
  <c r="BS215" i="4"/>
  <c r="BR215" i="4"/>
  <c r="AX215" i="4"/>
  <c r="AY215" i="4" s="1"/>
  <c r="AW215" i="4"/>
  <c r="AZ215" i="4" s="1"/>
  <c r="AU215" i="4"/>
  <c r="AT215" i="4"/>
  <c r="Z215" i="4"/>
  <c r="AA215" i="4" s="1"/>
  <c r="Y215" i="4"/>
  <c r="AB215" i="4" s="1"/>
  <c r="W215" i="4"/>
  <c r="V215" i="4"/>
  <c r="CQ214" i="4"/>
  <c r="CP214" i="4"/>
  <c r="BS214" i="4"/>
  <c r="BR214" i="4"/>
  <c r="AU214" i="4"/>
  <c r="AT214" i="4"/>
  <c r="W214" i="4"/>
  <c r="V214" i="4"/>
  <c r="CQ213" i="4"/>
  <c r="CP213" i="4"/>
  <c r="BS213" i="4"/>
  <c r="BR213" i="4"/>
  <c r="AU213" i="4"/>
  <c r="AT213" i="4"/>
  <c r="W213" i="4"/>
  <c r="V213" i="4"/>
  <c r="CQ212" i="4"/>
  <c r="CP212" i="4"/>
  <c r="BS212" i="4"/>
  <c r="BR212" i="4"/>
  <c r="AU212" i="4"/>
  <c r="AT212" i="4"/>
  <c r="W212" i="4"/>
  <c r="V212" i="4"/>
  <c r="CT211" i="4"/>
  <c r="CU211" i="4" s="1"/>
  <c r="CS211" i="4"/>
  <c r="CV211" i="4" s="1"/>
  <c r="CQ211" i="4"/>
  <c r="CP211" i="4"/>
  <c r="BV211" i="4"/>
  <c r="BW211" i="4" s="1"/>
  <c r="BU211" i="4"/>
  <c r="BX211" i="4" s="1"/>
  <c r="BS211" i="4"/>
  <c r="BR211" i="4"/>
  <c r="AX211" i="4"/>
  <c r="AY211" i="4" s="1"/>
  <c r="AW211" i="4"/>
  <c r="AZ211" i="4" s="1"/>
  <c r="AU211" i="4"/>
  <c r="AT211" i="4"/>
  <c r="Z211" i="4"/>
  <c r="AA211" i="4" s="1"/>
  <c r="Y211" i="4"/>
  <c r="AB211" i="4" s="1"/>
  <c r="W211" i="4"/>
  <c r="V211" i="4"/>
  <c r="CQ210" i="4"/>
  <c r="CP210" i="4"/>
  <c r="BS210" i="4"/>
  <c r="BR210" i="4"/>
  <c r="AU210" i="4"/>
  <c r="AT210" i="4"/>
  <c r="W210" i="4"/>
  <c r="V210" i="4"/>
  <c r="CS209" i="4"/>
  <c r="CQ209" i="4"/>
  <c r="CP209" i="4"/>
  <c r="BS209" i="4"/>
  <c r="BR209" i="4"/>
  <c r="AU209" i="4"/>
  <c r="AT209" i="4"/>
  <c r="W209" i="4"/>
  <c r="V209" i="4"/>
  <c r="CT208" i="4"/>
  <c r="CU208" i="4" s="1"/>
  <c r="CS208" i="4"/>
  <c r="CV208" i="4" s="1"/>
  <c r="CQ208" i="4"/>
  <c r="CP208" i="4"/>
  <c r="BV208" i="4"/>
  <c r="BW208" i="4" s="1"/>
  <c r="BU208" i="4"/>
  <c r="BX208" i="4" s="1"/>
  <c r="BS208" i="4"/>
  <c r="BR208" i="4"/>
  <c r="AX208" i="4"/>
  <c r="AY208" i="4" s="1"/>
  <c r="AW208" i="4"/>
  <c r="AZ208" i="4" s="1"/>
  <c r="AU208" i="4"/>
  <c r="AT208" i="4"/>
  <c r="Z208" i="4"/>
  <c r="AA208" i="4" s="1"/>
  <c r="Y208" i="4"/>
  <c r="AB208" i="4" s="1"/>
  <c r="W208" i="4"/>
  <c r="V208" i="4"/>
  <c r="CQ207" i="4"/>
  <c r="CP207" i="4"/>
  <c r="BS207" i="4"/>
  <c r="BR207" i="4"/>
  <c r="AU207" i="4"/>
  <c r="AT207" i="4"/>
  <c r="W207" i="4"/>
  <c r="V207" i="4"/>
  <c r="CT206" i="4"/>
  <c r="CU206" i="4" s="1"/>
  <c r="CS206" i="4"/>
  <c r="CV206" i="4" s="1"/>
  <c r="CQ206" i="4"/>
  <c r="CP206" i="4"/>
  <c r="BV206" i="4"/>
  <c r="BW206" i="4" s="1"/>
  <c r="BU206" i="4"/>
  <c r="BX206" i="4" s="1"/>
  <c r="BS206" i="4"/>
  <c r="BR206" i="4"/>
  <c r="AX206" i="4"/>
  <c r="AY206" i="4" s="1"/>
  <c r="AW206" i="4"/>
  <c r="AZ206" i="4" s="1"/>
  <c r="AU206" i="4"/>
  <c r="AT206" i="4"/>
  <c r="Z206" i="4"/>
  <c r="AA206" i="4" s="1"/>
  <c r="Y206" i="4"/>
  <c r="AB206" i="4" s="1"/>
  <c r="W206" i="4"/>
  <c r="V206" i="4"/>
  <c r="CQ205" i="4"/>
  <c r="CP205" i="4"/>
  <c r="BS205" i="4"/>
  <c r="BR205" i="4"/>
  <c r="AU205" i="4"/>
  <c r="AT205" i="4"/>
  <c r="W205" i="4"/>
  <c r="V205" i="4"/>
  <c r="CT204" i="4"/>
  <c r="CU204" i="4" s="1"/>
  <c r="CS204" i="4"/>
  <c r="CV204" i="4" s="1"/>
  <c r="CQ204" i="4"/>
  <c r="CP204" i="4"/>
  <c r="BV204" i="4"/>
  <c r="BW204" i="4" s="1"/>
  <c r="BU204" i="4"/>
  <c r="BX204" i="4" s="1"/>
  <c r="BS204" i="4"/>
  <c r="BR204" i="4"/>
  <c r="AX204" i="4"/>
  <c r="AY204" i="4" s="1"/>
  <c r="AW204" i="4"/>
  <c r="AZ204" i="4" s="1"/>
  <c r="AU204" i="4"/>
  <c r="AT204" i="4"/>
  <c r="Z204" i="4"/>
  <c r="AA204" i="4" s="1"/>
  <c r="Y204" i="4"/>
  <c r="AB204" i="4" s="1"/>
  <c r="W204" i="4"/>
  <c r="V204" i="4"/>
  <c r="CQ203" i="4"/>
  <c r="CP203" i="4"/>
  <c r="BS203" i="4"/>
  <c r="BR203" i="4"/>
  <c r="AU203" i="4"/>
  <c r="AT203" i="4"/>
  <c r="W203" i="4"/>
  <c r="V203" i="4"/>
  <c r="CS202" i="4"/>
  <c r="CQ202" i="4"/>
  <c r="CP202" i="4"/>
  <c r="BS202" i="4"/>
  <c r="BR202" i="4"/>
  <c r="AU202" i="4"/>
  <c r="AT202" i="4"/>
  <c r="W202" i="4"/>
  <c r="V202" i="4"/>
  <c r="CT201" i="4"/>
  <c r="CU201" i="4" s="1"/>
  <c r="CS201" i="4"/>
  <c r="CV201" i="4" s="1"/>
  <c r="CQ201" i="4"/>
  <c r="CP201" i="4"/>
  <c r="BV201" i="4"/>
  <c r="BW201" i="4" s="1"/>
  <c r="BU201" i="4"/>
  <c r="BX201" i="4" s="1"/>
  <c r="BS201" i="4"/>
  <c r="BR201" i="4"/>
  <c r="AX201" i="4"/>
  <c r="AY201" i="4" s="1"/>
  <c r="AW201" i="4"/>
  <c r="AZ201" i="4" s="1"/>
  <c r="AU201" i="4"/>
  <c r="AT201" i="4"/>
  <c r="Z201" i="4"/>
  <c r="AA201" i="4" s="1"/>
  <c r="Y201" i="4"/>
  <c r="AB201" i="4" s="1"/>
  <c r="W201" i="4"/>
  <c r="V201" i="4"/>
  <c r="CQ200" i="4"/>
  <c r="CP200" i="4"/>
  <c r="BS200" i="4"/>
  <c r="BR200" i="4"/>
  <c r="AU200" i="4"/>
  <c r="AT200" i="4"/>
  <c r="W200" i="4"/>
  <c r="V200" i="4"/>
  <c r="CT199" i="4"/>
  <c r="CU199" i="4" s="1"/>
  <c r="CS199" i="4"/>
  <c r="CV199" i="4" s="1"/>
  <c r="CQ199" i="4"/>
  <c r="CP199" i="4"/>
  <c r="BV199" i="4"/>
  <c r="BW199" i="4" s="1"/>
  <c r="BU199" i="4"/>
  <c r="BX199" i="4" s="1"/>
  <c r="BS199" i="4"/>
  <c r="BR199" i="4"/>
  <c r="AX199" i="4"/>
  <c r="AY199" i="4" s="1"/>
  <c r="AW199" i="4"/>
  <c r="AZ199" i="4" s="1"/>
  <c r="AU199" i="4"/>
  <c r="AT199" i="4"/>
  <c r="Z199" i="4"/>
  <c r="AA199" i="4" s="1"/>
  <c r="Y199" i="4"/>
  <c r="AB199" i="4" s="1"/>
  <c r="W199" i="4"/>
  <c r="V199" i="4"/>
  <c r="CQ198" i="4"/>
  <c r="CP198" i="4"/>
  <c r="BS198" i="4"/>
  <c r="BR198" i="4"/>
  <c r="AU198" i="4"/>
  <c r="AT198" i="4"/>
  <c r="W198" i="4"/>
  <c r="V198" i="4"/>
  <c r="CQ197" i="4"/>
  <c r="CP197" i="4"/>
  <c r="BS197" i="4"/>
  <c r="BR197" i="4"/>
  <c r="AU197" i="4"/>
  <c r="AT197" i="4"/>
  <c r="W197" i="4"/>
  <c r="V197" i="4"/>
  <c r="CQ196" i="4"/>
  <c r="CP196" i="4"/>
  <c r="BS196" i="4"/>
  <c r="BR196" i="4"/>
  <c r="AU196" i="4"/>
  <c r="AT196" i="4"/>
  <c r="W196" i="4"/>
  <c r="V196" i="4"/>
  <c r="CT195" i="4"/>
  <c r="CU195" i="4" s="1"/>
  <c r="CS195" i="4"/>
  <c r="CV195" i="4" s="1"/>
  <c r="CQ195" i="4"/>
  <c r="CP195" i="4"/>
  <c r="BV195" i="4"/>
  <c r="BW195" i="4" s="1"/>
  <c r="BU195" i="4"/>
  <c r="BX195" i="4" s="1"/>
  <c r="BS195" i="4"/>
  <c r="BR195" i="4"/>
  <c r="AX195" i="4"/>
  <c r="AY195" i="4" s="1"/>
  <c r="AW195" i="4"/>
  <c r="AZ195" i="4" s="1"/>
  <c r="AU195" i="4"/>
  <c r="AT195" i="4"/>
  <c r="Z195" i="4"/>
  <c r="AA195" i="4" s="1"/>
  <c r="Y195" i="4"/>
  <c r="AB195" i="4" s="1"/>
  <c r="W195" i="4"/>
  <c r="V195" i="4"/>
  <c r="CQ194" i="4"/>
  <c r="CP194" i="4"/>
  <c r="BS194" i="4"/>
  <c r="BR194" i="4"/>
  <c r="AU194" i="4"/>
  <c r="AT194" i="4"/>
  <c r="W194" i="4"/>
  <c r="V194" i="4"/>
  <c r="CS193" i="4"/>
  <c r="CQ193" i="4"/>
  <c r="CP193" i="4"/>
  <c r="BS193" i="4"/>
  <c r="BR193" i="4"/>
  <c r="AU193" i="4"/>
  <c r="AT193" i="4"/>
  <c r="W193" i="4"/>
  <c r="V193" i="4"/>
  <c r="CT192" i="4"/>
  <c r="CU192" i="4" s="1"/>
  <c r="CS192" i="4"/>
  <c r="CV192" i="4" s="1"/>
  <c r="CQ192" i="4"/>
  <c r="CP192" i="4"/>
  <c r="BV192" i="4"/>
  <c r="BW192" i="4" s="1"/>
  <c r="BU192" i="4"/>
  <c r="BX192" i="4" s="1"/>
  <c r="BS192" i="4"/>
  <c r="BR192" i="4"/>
  <c r="AX192" i="4"/>
  <c r="AY192" i="4" s="1"/>
  <c r="AW192" i="4"/>
  <c r="AZ192" i="4" s="1"/>
  <c r="AU192" i="4"/>
  <c r="AT192" i="4"/>
  <c r="Z192" i="4"/>
  <c r="AA192" i="4" s="1"/>
  <c r="Y192" i="4"/>
  <c r="AB192" i="4" s="1"/>
  <c r="W192" i="4"/>
  <c r="V192" i="4"/>
  <c r="CQ191" i="4"/>
  <c r="CP191" i="4"/>
  <c r="BS191" i="4"/>
  <c r="BR191" i="4"/>
  <c r="AU191" i="4"/>
  <c r="AT191" i="4"/>
  <c r="W191" i="4"/>
  <c r="V191" i="4"/>
  <c r="CS190" i="4"/>
  <c r="CQ190" i="4"/>
  <c r="CP190" i="4"/>
  <c r="BS190" i="4"/>
  <c r="BR190" i="4"/>
  <c r="AU190" i="4"/>
  <c r="AT190" i="4"/>
  <c r="W190" i="4"/>
  <c r="V190" i="4"/>
  <c r="CT189" i="4"/>
  <c r="CU189" i="4" s="1"/>
  <c r="CS189" i="4"/>
  <c r="CV189" i="4" s="1"/>
  <c r="CQ189" i="4"/>
  <c r="CP189" i="4"/>
  <c r="BV189" i="4"/>
  <c r="BW189" i="4" s="1"/>
  <c r="BU189" i="4"/>
  <c r="BX189" i="4" s="1"/>
  <c r="BS189" i="4"/>
  <c r="BR189" i="4"/>
  <c r="AX189" i="4"/>
  <c r="AY189" i="4" s="1"/>
  <c r="AW189" i="4"/>
  <c r="AZ189" i="4" s="1"/>
  <c r="AU189" i="4"/>
  <c r="AT189" i="4"/>
  <c r="Z189" i="4"/>
  <c r="AA189" i="4" s="1"/>
  <c r="Y189" i="4"/>
  <c r="AB189" i="4" s="1"/>
  <c r="W189" i="4"/>
  <c r="V189" i="4"/>
  <c r="CQ188" i="4"/>
  <c r="CP188" i="4"/>
  <c r="BS188" i="4"/>
  <c r="BR188" i="4"/>
  <c r="AU188" i="4"/>
  <c r="AT188" i="4"/>
  <c r="W188" i="4"/>
  <c r="V188" i="4"/>
  <c r="CT187" i="4"/>
  <c r="CU187" i="4" s="1"/>
  <c r="CS187" i="4"/>
  <c r="CV187" i="4" s="1"/>
  <c r="CQ187" i="4"/>
  <c r="CP187" i="4"/>
  <c r="BV187" i="4"/>
  <c r="BW187" i="4" s="1"/>
  <c r="BU187" i="4"/>
  <c r="BX187" i="4" s="1"/>
  <c r="BS187" i="4"/>
  <c r="BR187" i="4"/>
  <c r="AX187" i="4"/>
  <c r="AY187" i="4" s="1"/>
  <c r="AW187" i="4"/>
  <c r="AZ187" i="4" s="1"/>
  <c r="AU187" i="4"/>
  <c r="AT187" i="4"/>
  <c r="Z187" i="4"/>
  <c r="AA187" i="4" s="1"/>
  <c r="Y187" i="4"/>
  <c r="AB187" i="4" s="1"/>
  <c r="W187" i="4"/>
  <c r="V187" i="4"/>
  <c r="CQ186" i="4"/>
  <c r="CP186" i="4"/>
  <c r="BS186" i="4"/>
  <c r="BR186" i="4"/>
  <c r="AU186" i="4"/>
  <c r="AT186" i="4"/>
  <c r="W186" i="4"/>
  <c r="V186" i="4"/>
  <c r="CT185" i="4"/>
  <c r="CU185" i="4" s="1"/>
  <c r="CS185" i="4"/>
  <c r="CV185" i="4" s="1"/>
  <c r="CQ185" i="4"/>
  <c r="CP185" i="4"/>
  <c r="BV185" i="4"/>
  <c r="BW185" i="4" s="1"/>
  <c r="BU185" i="4"/>
  <c r="BX185" i="4" s="1"/>
  <c r="BS185" i="4"/>
  <c r="BR185" i="4"/>
  <c r="AX185" i="4"/>
  <c r="AY185" i="4" s="1"/>
  <c r="AW185" i="4"/>
  <c r="AZ185" i="4" s="1"/>
  <c r="AU185" i="4"/>
  <c r="AT185" i="4"/>
  <c r="Z185" i="4"/>
  <c r="AA185" i="4" s="1"/>
  <c r="Y185" i="4"/>
  <c r="AB185" i="4" s="1"/>
  <c r="W185" i="4"/>
  <c r="V185" i="4"/>
  <c r="CQ184" i="4"/>
  <c r="CP184" i="4"/>
  <c r="BS184" i="4"/>
  <c r="BR184" i="4"/>
  <c r="AU184" i="4"/>
  <c r="AT184" i="4"/>
  <c r="W184" i="4"/>
  <c r="V184" i="4"/>
  <c r="CT183" i="4"/>
  <c r="CU183" i="4" s="1"/>
  <c r="CS183" i="4"/>
  <c r="CV183" i="4" s="1"/>
  <c r="CQ183" i="4"/>
  <c r="CP183" i="4"/>
  <c r="BV183" i="4"/>
  <c r="BW183" i="4" s="1"/>
  <c r="BU183" i="4"/>
  <c r="BX183" i="4" s="1"/>
  <c r="BS183" i="4"/>
  <c r="BR183" i="4"/>
  <c r="AX183" i="4"/>
  <c r="AY183" i="4" s="1"/>
  <c r="AW183" i="4"/>
  <c r="AZ183" i="4" s="1"/>
  <c r="AU183" i="4"/>
  <c r="AT183" i="4"/>
  <c r="Z183" i="4"/>
  <c r="AA183" i="4" s="1"/>
  <c r="Y183" i="4"/>
  <c r="AB183" i="4" s="1"/>
  <c r="W183" i="4"/>
  <c r="V183" i="4"/>
  <c r="CQ182" i="4"/>
  <c r="CP182" i="4"/>
  <c r="BS182" i="4"/>
  <c r="BR182" i="4"/>
  <c r="AU182" i="4"/>
  <c r="AT182" i="4"/>
  <c r="W182" i="4"/>
  <c r="V182" i="4"/>
  <c r="CT181" i="4"/>
  <c r="CU181" i="4" s="1"/>
  <c r="CS181" i="4"/>
  <c r="CV181" i="4" s="1"/>
  <c r="CQ181" i="4"/>
  <c r="CP181" i="4"/>
  <c r="BV181" i="4"/>
  <c r="BW181" i="4" s="1"/>
  <c r="BU181" i="4"/>
  <c r="BX181" i="4" s="1"/>
  <c r="BS181" i="4"/>
  <c r="BR181" i="4"/>
  <c r="AX181" i="4"/>
  <c r="AY181" i="4" s="1"/>
  <c r="AW181" i="4"/>
  <c r="AZ181" i="4" s="1"/>
  <c r="AU181" i="4"/>
  <c r="AT181" i="4"/>
  <c r="Z181" i="4"/>
  <c r="AA181" i="4" s="1"/>
  <c r="Y181" i="4"/>
  <c r="AB181" i="4" s="1"/>
  <c r="W181" i="4"/>
  <c r="V181" i="4"/>
  <c r="CQ180" i="4"/>
  <c r="CP180" i="4"/>
  <c r="BS180" i="4"/>
  <c r="BR180" i="4"/>
  <c r="AU180" i="4"/>
  <c r="AT180" i="4"/>
  <c r="W180" i="4"/>
  <c r="V180" i="4"/>
  <c r="CQ179" i="4"/>
  <c r="CP179" i="4"/>
  <c r="BS179" i="4"/>
  <c r="BR179" i="4"/>
  <c r="AU179" i="4"/>
  <c r="AT179" i="4"/>
  <c r="W179" i="4"/>
  <c r="V179" i="4"/>
  <c r="CQ178" i="4"/>
  <c r="CP178" i="4"/>
  <c r="BS178" i="4"/>
  <c r="BR178" i="4"/>
  <c r="AU178" i="4"/>
  <c r="AT178" i="4"/>
  <c r="W178" i="4"/>
  <c r="V178" i="4"/>
  <c r="CT177" i="4"/>
  <c r="CU177" i="4" s="1"/>
  <c r="CS177" i="4"/>
  <c r="CV177" i="4" s="1"/>
  <c r="CQ177" i="4"/>
  <c r="CP177" i="4"/>
  <c r="BV177" i="4"/>
  <c r="BW177" i="4" s="1"/>
  <c r="BU177" i="4"/>
  <c r="BX177" i="4" s="1"/>
  <c r="BS177" i="4"/>
  <c r="BR177" i="4"/>
  <c r="BC177" i="4"/>
  <c r="AX177" i="4"/>
  <c r="AY177" i="4" s="1"/>
  <c r="AW177" i="4"/>
  <c r="AZ177" i="4" s="1"/>
  <c r="AU177" i="4"/>
  <c r="AT177" i="4"/>
  <c r="AE177" i="4"/>
  <c r="AW176" i="4" s="1"/>
  <c r="Z177" i="4"/>
  <c r="AA177" i="4" s="1"/>
  <c r="Y177" i="4"/>
  <c r="AB177" i="4" s="1"/>
  <c r="W177" i="4"/>
  <c r="V177" i="4"/>
  <c r="CQ176" i="4"/>
  <c r="CP176" i="4"/>
  <c r="BS176" i="4"/>
  <c r="BR176" i="4"/>
  <c r="AU176" i="4"/>
  <c r="AT176" i="4"/>
  <c r="Y176" i="4"/>
  <c r="W176" i="4"/>
  <c r="V176" i="4"/>
  <c r="CS175" i="4"/>
  <c r="CQ175" i="4"/>
  <c r="CP175" i="4"/>
  <c r="BS175" i="4"/>
  <c r="BR175" i="4"/>
  <c r="AU175" i="4"/>
  <c r="AT175" i="4"/>
  <c r="Y175" i="4"/>
  <c r="W175" i="4"/>
  <c r="V175" i="4"/>
  <c r="CT174" i="4"/>
  <c r="CU174" i="4" s="1"/>
  <c r="CS174" i="4"/>
  <c r="CV174" i="4" s="1"/>
  <c r="CQ174" i="4"/>
  <c r="CP174" i="4"/>
  <c r="BV174" i="4"/>
  <c r="BW174" i="4" s="1"/>
  <c r="BU174" i="4"/>
  <c r="BX174" i="4" s="1"/>
  <c r="BS174" i="4"/>
  <c r="BR174" i="4"/>
  <c r="BC174" i="4"/>
  <c r="AX174" i="4"/>
  <c r="AY174" i="4" s="1"/>
  <c r="AW174" i="4"/>
  <c r="AZ174" i="4" s="1"/>
  <c r="AU174" i="4"/>
  <c r="AT174" i="4"/>
  <c r="AE174" i="4"/>
  <c r="AW168" i="4" s="1"/>
  <c r="Z174" i="4"/>
  <c r="AA174" i="4" s="1"/>
  <c r="Y174" i="4"/>
  <c r="AB174" i="4" s="1"/>
  <c r="W174" i="4"/>
  <c r="V174" i="4"/>
  <c r="CQ173" i="4"/>
  <c r="CP173" i="4"/>
  <c r="BS173" i="4"/>
  <c r="BR173" i="4"/>
  <c r="AU173" i="4"/>
  <c r="AT173" i="4"/>
  <c r="Y173" i="4"/>
  <c r="W173" i="4"/>
  <c r="V173" i="4"/>
  <c r="CQ172" i="4"/>
  <c r="CP172" i="4"/>
  <c r="BS172" i="4"/>
  <c r="BR172" i="4"/>
  <c r="AU172" i="4"/>
  <c r="AT172" i="4"/>
  <c r="Y172" i="4"/>
  <c r="W172" i="4"/>
  <c r="V172" i="4"/>
  <c r="CQ171" i="4"/>
  <c r="CP171" i="4"/>
  <c r="BS171" i="4"/>
  <c r="BR171" i="4"/>
  <c r="AU171" i="4"/>
  <c r="AT171" i="4"/>
  <c r="Y171" i="4"/>
  <c r="W171" i="4"/>
  <c r="V171" i="4"/>
  <c r="CT170" i="4"/>
  <c r="CU170" i="4" s="1"/>
  <c r="CS170" i="4"/>
  <c r="CV170" i="4" s="1"/>
  <c r="CQ170" i="4"/>
  <c r="CP170" i="4"/>
  <c r="BV170" i="4"/>
  <c r="BW170" i="4" s="1"/>
  <c r="BU170" i="4"/>
  <c r="BX170" i="4" s="1"/>
  <c r="BS170" i="4"/>
  <c r="BR170" i="4"/>
  <c r="AX170" i="4"/>
  <c r="AY170" i="4" s="1"/>
  <c r="AW170" i="4"/>
  <c r="AZ170" i="4" s="1"/>
  <c r="AU170" i="4"/>
  <c r="AT170" i="4"/>
  <c r="Z170" i="4"/>
  <c r="AA170" i="4" s="1"/>
  <c r="Y170" i="4"/>
  <c r="AB170" i="4" s="1"/>
  <c r="W170" i="4"/>
  <c r="V170" i="4"/>
  <c r="CQ169" i="4"/>
  <c r="CP169" i="4"/>
  <c r="BS169" i="4"/>
  <c r="BR169" i="4"/>
  <c r="AU169" i="4"/>
  <c r="AT169" i="4"/>
  <c r="Y169" i="4"/>
  <c r="W169" i="4"/>
  <c r="V169" i="4"/>
  <c r="CS168" i="4"/>
  <c r="CQ168" i="4"/>
  <c r="CP168" i="4"/>
  <c r="BS168" i="4"/>
  <c r="BR168" i="4"/>
  <c r="AU168" i="4"/>
  <c r="AT168" i="4"/>
  <c r="Y168" i="4"/>
  <c r="W168" i="4"/>
  <c r="V168" i="4"/>
  <c r="CT167" i="4"/>
  <c r="CU167" i="4" s="1"/>
  <c r="CS167" i="4"/>
  <c r="CV167" i="4" s="1"/>
  <c r="CQ167" i="4"/>
  <c r="CP167" i="4"/>
  <c r="BV167" i="4"/>
  <c r="BW167" i="4" s="1"/>
  <c r="BU167" i="4"/>
  <c r="BX167" i="4" s="1"/>
  <c r="BS167" i="4"/>
  <c r="BR167" i="4"/>
  <c r="AX167" i="4"/>
  <c r="AY167" i="4" s="1"/>
  <c r="AW167" i="4"/>
  <c r="AZ167" i="4" s="1"/>
  <c r="AU167" i="4"/>
  <c r="AT167" i="4"/>
  <c r="Z167" i="4"/>
  <c r="AA167" i="4" s="1"/>
  <c r="Y167" i="4"/>
  <c r="AB167" i="4" s="1"/>
  <c r="W167" i="4"/>
  <c r="V167" i="4"/>
  <c r="CQ166" i="4"/>
  <c r="CP166" i="4"/>
  <c r="BS166" i="4"/>
  <c r="BR166" i="4"/>
  <c r="AW166" i="4"/>
  <c r="AU166" i="4"/>
  <c r="AT166" i="4"/>
  <c r="Y166" i="4"/>
  <c r="W166" i="4"/>
  <c r="V166" i="4"/>
  <c r="CS165" i="4"/>
  <c r="CQ165" i="4"/>
  <c r="CP165" i="4"/>
  <c r="BS165" i="4"/>
  <c r="BR165" i="4"/>
  <c r="AW165" i="4"/>
  <c r="AU165" i="4"/>
  <c r="AT165" i="4"/>
  <c r="Y165" i="4"/>
  <c r="W165" i="4"/>
  <c r="V165" i="4"/>
  <c r="CT164" i="4"/>
  <c r="CU164" i="4" s="1"/>
  <c r="CS164" i="4"/>
  <c r="CV164" i="4" s="1"/>
  <c r="CQ164" i="4"/>
  <c r="CP164" i="4"/>
  <c r="BV164" i="4"/>
  <c r="BW164" i="4" s="1"/>
  <c r="BU164" i="4"/>
  <c r="BX164" i="4" s="1"/>
  <c r="BS164" i="4"/>
  <c r="BR164" i="4"/>
  <c r="BC164" i="4"/>
  <c r="AX164" i="4"/>
  <c r="AY164" i="4" s="1"/>
  <c r="AW164" i="4"/>
  <c r="AZ164" i="4" s="1"/>
  <c r="AU164" i="4"/>
  <c r="AT164" i="4"/>
  <c r="AE164" i="4"/>
  <c r="AW163" i="4" s="1"/>
  <c r="Z164" i="4"/>
  <c r="AA164" i="4" s="1"/>
  <c r="Y164" i="4"/>
  <c r="AB164" i="4" s="1"/>
  <c r="W164" i="4"/>
  <c r="V164" i="4"/>
  <c r="CQ163" i="4"/>
  <c r="CP163" i="4"/>
  <c r="BS163" i="4"/>
  <c r="BR163" i="4"/>
  <c r="AU163" i="4"/>
  <c r="AT163" i="4"/>
  <c r="Y163" i="4"/>
  <c r="W163" i="4"/>
  <c r="V163" i="4"/>
  <c r="CQ162" i="4"/>
  <c r="CP162" i="4"/>
  <c r="BS162" i="4"/>
  <c r="BR162" i="4"/>
  <c r="AU162" i="4"/>
  <c r="AT162" i="4"/>
  <c r="Y162" i="4"/>
  <c r="W162" i="4"/>
  <c r="V162" i="4"/>
  <c r="CQ161" i="4"/>
  <c r="CP161" i="4"/>
  <c r="BS161" i="4"/>
  <c r="BR161" i="4"/>
  <c r="AU161" i="4"/>
  <c r="AT161" i="4"/>
  <c r="Y161" i="4"/>
  <c r="W161" i="4"/>
  <c r="V161" i="4"/>
  <c r="CT160" i="4"/>
  <c r="CU160" i="4" s="1"/>
  <c r="CS160" i="4"/>
  <c r="CV160" i="4" s="1"/>
  <c r="CQ160" i="4"/>
  <c r="CP160" i="4"/>
  <c r="BV160" i="4"/>
  <c r="BW160" i="4" s="1"/>
  <c r="BU160" i="4"/>
  <c r="BX160" i="4" s="1"/>
  <c r="BS160" i="4"/>
  <c r="BR160" i="4"/>
  <c r="BC160" i="4"/>
  <c r="AX160" i="4"/>
  <c r="AY160" i="4" s="1"/>
  <c r="AW160" i="4"/>
  <c r="AZ160" i="4" s="1"/>
  <c r="AU160" i="4"/>
  <c r="AT160" i="4"/>
  <c r="AE160" i="4"/>
  <c r="AW157" i="4" s="1"/>
  <c r="Z160" i="4"/>
  <c r="AA160" i="4" s="1"/>
  <c r="Y160" i="4"/>
  <c r="AB160" i="4" s="1"/>
  <c r="W160" i="4"/>
  <c r="V160" i="4"/>
  <c r="CQ159" i="4"/>
  <c r="CP159" i="4"/>
  <c r="BS159" i="4"/>
  <c r="BR159" i="4"/>
  <c r="AU159" i="4"/>
  <c r="AT159" i="4"/>
  <c r="Y159" i="4"/>
  <c r="W159" i="4"/>
  <c r="V159" i="4"/>
  <c r="CT158" i="4"/>
  <c r="CU158" i="4" s="1"/>
  <c r="CS158" i="4"/>
  <c r="CV158" i="4" s="1"/>
  <c r="CQ158" i="4"/>
  <c r="CP158" i="4"/>
  <c r="BV158" i="4"/>
  <c r="BW158" i="4" s="1"/>
  <c r="BU158" i="4"/>
  <c r="BX158" i="4" s="1"/>
  <c r="BS158" i="4"/>
  <c r="BR158" i="4"/>
  <c r="AX158" i="4"/>
  <c r="AY158" i="4" s="1"/>
  <c r="AW158" i="4"/>
  <c r="AZ158" i="4" s="1"/>
  <c r="AU158" i="4"/>
  <c r="AT158" i="4"/>
  <c r="Z158" i="4"/>
  <c r="AA158" i="4" s="1"/>
  <c r="Y158" i="4"/>
  <c r="AB158" i="4" s="1"/>
  <c r="W158" i="4"/>
  <c r="V158" i="4"/>
  <c r="CQ157" i="4"/>
  <c r="CP157" i="4"/>
  <c r="BS157" i="4"/>
  <c r="BR157" i="4"/>
  <c r="AU157" i="4"/>
  <c r="AT157" i="4"/>
  <c r="Y157" i="4"/>
  <c r="W157" i="4"/>
  <c r="V157" i="4"/>
  <c r="CQ156" i="4"/>
  <c r="CP156" i="4"/>
  <c r="BS156" i="4"/>
  <c r="BR156" i="4"/>
  <c r="AU156" i="4"/>
  <c r="AT156" i="4"/>
  <c r="Y156" i="4"/>
  <c r="W156" i="4"/>
  <c r="V156" i="4"/>
  <c r="CQ155" i="4"/>
  <c r="CP155" i="4"/>
  <c r="BS155" i="4"/>
  <c r="BR155" i="4"/>
  <c r="AU155" i="4"/>
  <c r="AT155" i="4"/>
  <c r="Y155" i="4"/>
  <c r="W155" i="4"/>
  <c r="V155" i="4"/>
  <c r="CT154" i="4"/>
  <c r="CU154" i="4" s="1"/>
  <c r="CS154" i="4"/>
  <c r="CV154" i="4" s="1"/>
  <c r="CQ154" i="4"/>
  <c r="CP154" i="4"/>
  <c r="BV154" i="4"/>
  <c r="BW154" i="4" s="1"/>
  <c r="BU154" i="4"/>
  <c r="BX154" i="4" s="1"/>
  <c r="BS154" i="4"/>
  <c r="BR154" i="4"/>
  <c r="BC154" i="4"/>
  <c r="AX154" i="4"/>
  <c r="AY154" i="4" s="1"/>
  <c r="AW154" i="4"/>
  <c r="AZ154" i="4" s="1"/>
  <c r="AU154" i="4"/>
  <c r="AT154" i="4"/>
  <c r="AE154" i="4"/>
  <c r="Z154" i="4"/>
  <c r="AA154" i="4" s="1"/>
  <c r="Y154" i="4"/>
  <c r="AB154" i="4" s="1"/>
  <c r="W154" i="4"/>
  <c r="V154" i="4"/>
  <c r="CQ153" i="4"/>
  <c r="CP153" i="4"/>
  <c r="BS153" i="4"/>
  <c r="BR153" i="4"/>
  <c r="AU153" i="4"/>
  <c r="AT153" i="4"/>
  <c r="Y153" i="4"/>
  <c r="W153" i="4"/>
  <c r="V153" i="4"/>
  <c r="CT152" i="4"/>
  <c r="CU152" i="4" s="1"/>
  <c r="CS152" i="4"/>
  <c r="CV152" i="4" s="1"/>
  <c r="CQ152" i="4"/>
  <c r="CP152" i="4"/>
  <c r="BV152" i="4"/>
  <c r="BW152" i="4" s="1"/>
  <c r="BU152" i="4"/>
  <c r="BX152" i="4" s="1"/>
  <c r="BS152" i="4"/>
  <c r="BR152" i="4"/>
  <c r="AX152" i="4"/>
  <c r="AY152" i="4" s="1"/>
  <c r="AW152" i="4"/>
  <c r="AZ152" i="4" s="1"/>
  <c r="AU152" i="4"/>
  <c r="AT152" i="4"/>
  <c r="AH152" i="4"/>
  <c r="Z152" i="4"/>
  <c r="AA152" i="4" s="1"/>
  <c r="Y152" i="4"/>
  <c r="AB152" i="4" s="1"/>
  <c r="W152" i="4"/>
  <c r="V152" i="4"/>
  <c r="CQ151" i="4"/>
  <c r="CP151" i="4"/>
  <c r="BS151" i="4"/>
  <c r="BR151" i="4"/>
  <c r="AU151" i="4"/>
  <c r="AT151" i="4"/>
  <c r="Y151" i="4"/>
  <c r="W151" i="4"/>
  <c r="V151" i="4"/>
  <c r="CQ150" i="4"/>
  <c r="CP150" i="4"/>
  <c r="BS150" i="4"/>
  <c r="BR150" i="4"/>
  <c r="AU150" i="4"/>
  <c r="AT150" i="4"/>
  <c r="Y150" i="4"/>
  <c r="W150" i="4"/>
  <c r="V150" i="4"/>
  <c r="CQ149" i="4"/>
  <c r="CP149" i="4"/>
  <c r="BS149" i="4"/>
  <c r="BR149" i="4"/>
  <c r="AU149" i="4"/>
  <c r="AT149" i="4"/>
  <c r="Y149" i="4"/>
  <c r="W149" i="4"/>
  <c r="V149" i="4"/>
  <c r="CT148" i="4"/>
  <c r="CU148" i="4" s="1"/>
  <c r="CS148" i="4"/>
  <c r="CV148" i="4" s="1"/>
  <c r="CQ148" i="4"/>
  <c r="CP148" i="4"/>
  <c r="BV148" i="4"/>
  <c r="BW148" i="4" s="1"/>
  <c r="BU148" i="4"/>
  <c r="BX148" i="4" s="1"/>
  <c r="BS148" i="4"/>
  <c r="BR148" i="4"/>
  <c r="BC148" i="4"/>
  <c r="AX148" i="4"/>
  <c r="AY148" i="4" s="1"/>
  <c r="AW148" i="4"/>
  <c r="AZ148" i="4" s="1"/>
  <c r="AU148" i="4"/>
  <c r="AT148" i="4"/>
  <c r="AE148" i="4"/>
  <c r="AW146" i="4" s="1"/>
  <c r="Z148" i="4"/>
  <c r="AA148" i="4" s="1"/>
  <c r="Y148" i="4"/>
  <c r="AB148" i="4" s="1"/>
  <c r="W148" i="4"/>
  <c r="V148" i="4"/>
  <c r="CQ147" i="4"/>
  <c r="CP147" i="4"/>
  <c r="BS147" i="4"/>
  <c r="BR147" i="4"/>
  <c r="AU147" i="4"/>
  <c r="AT147" i="4"/>
  <c r="Y147" i="4"/>
  <c r="W147" i="4"/>
  <c r="V147" i="4"/>
  <c r="CQ146" i="4"/>
  <c r="CP146" i="4"/>
  <c r="BS146" i="4"/>
  <c r="BR146" i="4"/>
  <c r="AU146" i="4"/>
  <c r="AT146" i="4"/>
  <c r="Y146" i="4"/>
  <c r="W146" i="4"/>
  <c r="V146" i="4"/>
  <c r="CQ145" i="4"/>
  <c r="CP145" i="4"/>
  <c r="BS145" i="4"/>
  <c r="BR145" i="4"/>
  <c r="AU145" i="4"/>
  <c r="AT145" i="4"/>
  <c r="Y145" i="4"/>
  <c r="W145" i="4"/>
  <c r="V145" i="4"/>
  <c r="CQ144" i="4"/>
  <c r="CP144" i="4"/>
  <c r="BS144" i="4"/>
  <c r="BR144" i="4"/>
  <c r="AU144" i="4"/>
  <c r="AT144" i="4"/>
  <c r="Y144" i="4"/>
  <c r="W144" i="4"/>
  <c r="V144" i="4"/>
  <c r="CT143" i="4"/>
  <c r="CU143" i="4" s="1"/>
  <c r="CS143" i="4"/>
  <c r="CV143" i="4" s="1"/>
  <c r="CQ143" i="4"/>
  <c r="CP143" i="4"/>
  <c r="BV143" i="4"/>
  <c r="BW143" i="4" s="1"/>
  <c r="BU143" i="4"/>
  <c r="BX143" i="4" s="1"/>
  <c r="BS143" i="4"/>
  <c r="BR143" i="4"/>
  <c r="BC143" i="4"/>
  <c r="AX143" i="4"/>
  <c r="AY143" i="4" s="1"/>
  <c r="AW143" i="4"/>
  <c r="AZ143" i="4" s="1"/>
  <c r="AU143" i="4"/>
  <c r="AT143" i="4"/>
  <c r="AE143" i="4"/>
  <c r="Z143" i="4"/>
  <c r="AA143" i="4" s="1"/>
  <c r="Y143" i="4"/>
  <c r="AB143" i="4" s="1"/>
  <c r="W143" i="4"/>
  <c r="V143" i="4"/>
  <c r="CQ142" i="4"/>
  <c r="CP142" i="4"/>
  <c r="BS142" i="4"/>
  <c r="BR142" i="4"/>
  <c r="AU142" i="4"/>
  <c r="AT142" i="4"/>
  <c r="Y142" i="4"/>
  <c r="W142" i="4"/>
  <c r="V142" i="4"/>
  <c r="CS141" i="4"/>
  <c r="CQ141" i="4"/>
  <c r="CP141" i="4"/>
  <c r="BS141" i="4"/>
  <c r="BR141" i="4"/>
  <c r="AU141" i="4"/>
  <c r="AT141" i="4"/>
  <c r="Y141" i="4"/>
  <c r="W141" i="4"/>
  <c r="V141" i="4"/>
  <c r="CT140" i="4"/>
  <c r="CU140" i="4" s="1"/>
  <c r="CS140" i="4"/>
  <c r="CV140" i="4" s="1"/>
  <c r="CQ140" i="4"/>
  <c r="CP140" i="4"/>
  <c r="BV140" i="4"/>
  <c r="BW140" i="4" s="1"/>
  <c r="BU140" i="4"/>
  <c r="BX140" i="4" s="1"/>
  <c r="BS140" i="4"/>
  <c r="BR140" i="4"/>
  <c r="BC140" i="4"/>
  <c r="AX140" i="4"/>
  <c r="AY140" i="4" s="1"/>
  <c r="AW140" i="4"/>
  <c r="AZ140" i="4" s="1"/>
  <c r="AU140" i="4"/>
  <c r="AT140" i="4"/>
  <c r="AE140" i="4"/>
  <c r="Z140" i="4"/>
  <c r="AA140" i="4" s="1"/>
  <c r="Y140" i="4"/>
  <c r="AB140" i="4" s="1"/>
  <c r="W140" i="4"/>
  <c r="V140" i="4"/>
  <c r="CQ139" i="4"/>
  <c r="CP139" i="4"/>
  <c r="BS139" i="4"/>
  <c r="BR139" i="4"/>
  <c r="AU139" i="4"/>
  <c r="AT139" i="4"/>
  <c r="Y139" i="4"/>
  <c r="W139" i="4"/>
  <c r="V139" i="4"/>
  <c r="CT138" i="4"/>
  <c r="CU138" i="4" s="1"/>
  <c r="CS138" i="4"/>
  <c r="CV138" i="4" s="1"/>
  <c r="CQ138" i="4"/>
  <c r="CP138" i="4"/>
  <c r="BV138" i="4"/>
  <c r="BW138" i="4" s="1"/>
  <c r="BU138" i="4"/>
  <c r="BX138" i="4" s="1"/>
  <c r="BS138" i="4"/>
  <c r="BR138" i="4"/>
  <c r="AX138" i="4"/>
  <c r="AY138" i="4" s="1"/>
  <c r="AW138" i="4"/>
  <c r="AZ138" i="4" s="1"/>
  <c r="AU138" i="4"/>
  <c r="AT138" i="4"/>
  <c r="Z138" i="4"/>
  <c r="AA138" i="4" s="1"/>
  <c r="Y138" i="4"/>
  <c r="AB138" i="4" s="1"/>
  <c r="W138" i="4"/>
  <c r="V138" i="4"/>
  <c r="CQ137" i="4"/>
  <c r="CP137" i="4"/>
  <c r="BS137" i="4"/>
  <c r="BR137" i="4"/>
  <c r="AU137" i="4"/>
  <c r="AT137" i="4"/>
  <c r="CT136" i="4"/>
  <c r="CU136" i="4" s="1"/>
  <c r="CS136" i="4"/>
  <c r="CV136" i="4" s="1"/>
  <c r="CQ136" i="4"/>
  <c r="CP136" i="4"/>
  <c r="BV136" i="4"/>
  <c r="BW136" i="4" s="1"/>
  <c r="BU136" i="4"/>
  <c r="BX136" i="4" s="1"/>
  <c r="BS136" i="4"/>
  <c r="BR136" i="4"/>
  <c r="AX136" i="4"/>
  <c r="AY136" i="4" s="1"/>
  <c r="AW136" i="4"/>
  <c r="AZ136" i="4" s="1"/>
  <c r="AU136" i="4"/>
  <c r="AT136" i="4"/>
  <c r="CQ135" i="4"/>
  <c r="CP135" i="4"/>
  <c r="BS135" i="4"/>
  <c r="BR135" i="4"/>
  <c r="AU135" i="4"/>
  <c r="AT135" i="4"/>
  <c r="CT134" i="4"/>
  <c r="CU134" i="4" s="1"/>
  <c r="CS134" i="4"/>
  <c r="CV134" i="4" s="1"/>
  <c r="CQ134" i="4"/>
  <c r="CP134" i="4"/>
  <c r="BV134" i="4"/>
  <c r="BW134" i="4" s="1"/>
  <c r="BU134" i="4"/>
  <c r="BX134" i="4" s="1"/>
  <c r="BS134" i="4"/>
  <c r="BR134" i="4"/>
  <c r="AX134" i="4"/>
  <c r="AY134" i="4" s="1"/>
  <c r="AW134" i="4"/>
  <c r="AZ134" i="4" s="1"/>
  <c r="AU134" i="4"/>
  <c r="AT134" i="4"/>
  <c r="CQ133" i="4"/>
  <c r="CP133" i="4"/>
  <c r="BS133" i="4"/>
  <c r="BR133" i="4"/>
  <c r="AX133" i="4"/>
  <c r="AU133" i="4"/>
  <c r="AT133" i="4"/>
  <c r="W133" i="4"/>
  <c r="V133" i="4"/>
  <c r="CT132" i="4"/>
  <c r="CU132" i="4" s="1"/>
  <c r="CS132" i="4"/>
  <c r="CV132" i="4" s="1"/>
  <c r="CQ132" i="4"/>
  <c r="CP132" i="4"/>
  <c r="BV132" i="4"/>
  <c r="BW132" i="4" s="1"/>
  <c r="BU132" i="4"/>
  <c r="BX132" i="4" s="1"/>
  <c r="BS132" i="4"/>
  <c r="BR132" i="4"/>
  <c r="AX132" i="4"/>
  <c r="AY132" i="4" s="1"/>
  <c r="AW132" i="4"/>
  <c r="AZ132" i="4" s="1"/>
  <c r="AU132" i="4"/>
  <c r="AT132" i="4"/>
  <c r="Z132" i="4"/>
  <c r="AA132" i="4" s="1"/>
  <c r="Y132" i="4"/>
  <c r="AB132" i="4" s="1"/>
  <c r="W132" i="4"/>
  <c r="V132" i="4"/>
  <c r="CQ131" i="4"/>
  <c r="CP131" i="4"/>
  <c r="BS131" i="4"/>
  <c r="BR131" i="4"/>
  <c r="AX131" i="4"/>
  <c r="AU131" i="4"/>
  <c r="AT131" i="4"/>
  <c r="W131" i="4"/>
  <c r="V131" i="4"/>
  <c r="CS130" i="4"/>
  <c r="CQ130" i="4"/>
  <c r="CP130" i="4"/>
  <c r="BS130" i="4"/>
  <c r="BR130" i="4"/>
  <c r="AU130" i="4"/>
  <c r="AT130" i="4"/>
  <c r="W130" i="4"/>
  <c r="V130" i="4"/>
  <c r="CT129" i="4"/>
  <c r="CU129" i="4" s="1"/>
  <c r="CS129" i="4"/>
  <c r="CV129" i="4" s="1"/>
  <c r="CQ129" i="4"/>
  <c r="CP129" i="4"/>
  <c r="BV129" i="4"/>
  <c r="BW129" i="4" s="1"/>
  <c r="BU129" i="4"/>
  <c r="BX129" i="4" s="1"/>
  <c r="BS129" i="4"/>
  <c r="BR129" i="4"/>
  <c r="AX129" i="4"/>
  <c r="AY129" i="4" s="1"/>
  <c r="AW129" i="4"/>
  <c r="AZ129" i="4" s="1"/>
  <c r="AU129" i="4"/>
  <c r="AT129" i="4"/>
  <c r="Z129" i="4"/>
  <c r="AA129" i="4" s="1"/>
  <c r="Y129" i="4"/>
  <c r="AB129" i="4" s="1"/>
  <c r="W129" i="4"/>
  <c r="V129" i="4"/>
  <c r="CQ128" i="4"/>
  <c r="CP128" i="4"/>
  <c r="BS128" i="4"/>
  <c r="BR128" i="4"/>
  <c r="AX128" i="4"/>
  <c r="AU128" i="4"/>
  <c r="AT128" i="4"/>
  <c r="W128" i="4"/>
  <c r="V128" i="4"/>
  <c r="CT127" i="4"/>
  <c r="CU127" i="4" s="1"/>
  <c r="CS127" i="4"/>
  <c r="CV127" i="4" s="1"/>
  <c r="CQ127" i="4"/>
  <c r="CP127" i="4"/>
  <c r="BV127" i="4"/>
  <c r="BW127" i="4" s="1"/>
  <c r="BU127" i="4"/>
  <c r="BX127" i="4" s="1"/>
  <c r="BS127" i="4"/>
  <c r="BR127" i="4"/>
  <c r="AX127" i="4"/>
  <c r="AY127" i="4" s="1"/>
  <c r="AW127" i="4"/>
  <c r="AZ127" i="4" s="1"/>
  <c r="AU127" i="4"/>
  <c r="AT127" i="4"/>
  <c r="Z127" i="4"/>
  <c r="AA127" i="4" s="1"/>
  <c r="Y127" i="4"/>
  <c r="AB127" i="4" s="1"/>
  <c r="W127" i="4"/>
  <c r="V127" i="4"/>
  <c r="CQ126" i="4"/>
  <c r="CP126" i="4"/>
  <c r="BS126" i="4"/>
  <c r="BR126" i="4"/>
  <c r="AU126" i="4"/>
  <c r="AT126" i="4"/>
  <c r="W126" i="4"/>
  <c r="V126" i="4"/>
  <c r="CS125" i="4"/>
  <c r="CQ125" i="4"/>
  <c r="CP125" i="4"/>
  <c r="BS125" i="4"/>
  <c r="BR125" i="4"/>
  <c r="AX125" i="4"/>
  <c r="AU125" i="4"/>
  <c r="AT125" i="4"/>
  <c r="W125" i="4"/>
  <c r="V125" i="4"/>
  <c r="CT124" i="4"/>
  <c r="CU124" i="4" s="1"/>
  <c r="CS124" i="4"/>
  <c r="CV124" i="4" s="1"/>
  <c r="CQ124" i="4"/>
  <c r="CP124" i="4"/>
  <c r="BV124" i="4"/>
  <c r="BW124" i="4" s="1"/>
  <c r="BU124" i="4"/>
  <c r="BX124" i="4" s="1"/>
  <c r="BS124" i="4"/>
  <c r="BR124" i="4"/>
  <c r="AX124" i="4"/>
  <c r="AY124" i="4" s="1"/>
  <c r="AW124" i="4"/>
  <c r="AZ124" i="4" s="1"/>
  <c r="AU124" i="4"/>
  <c r="AT124" i="4"/>
  <c r="Z124" i="4"/>
  <c r="AA124" i="4" s="1"/>
  <c r="Y124" i="4"/>
  <c r="AB124" i="4" s="1"/>
  <c r="W124" i="4"/>
  <c r="V124" i="4"/>
  <c r="CQ123" i="4"/>
  <c r="CP123" i="4"/>
  <c r="BS123" i="4"/>
  <c r="BR123" i="4"/>
  <c r="AX123" i="4"/>
  <c r="AU123" i="4"/>
  <c r="AT123" i="4"/>
  <c r="W123" i="4"/>
  <c r="V123" i="4"/>
  <c r="CQ122" i="4"/>
  <c r="CP122" i="4"/>
  <c r="BS122" i="4"/>
  <c r="BR122" i="4"/>
  <c r="AU122" i="4"/>
  <c r="AT122" i="4"/>
  <c r="W122" i="4"/>
  <c r="V122" i="4"/>
  <c r="CQ121" i="4"/>
  <c r="CP121" i="4"/>
  <c r="BS121" i="4"/>
  <c r="BR121" i="4"/>
  <c r="AU121" i="4"/>
  <c r="AT121" i="4"/>
  <c r="W121" i="4"/>
  <c r="V121" i="4"/>
  <c r="CT120" i="4"/>
  <c r="CU120" i="4" s="1"/>
  <c r="CS120" i="4"/>
  <c r="CV120" i="4" s="1"/>
  <c r="CQ120" i="4"/>
  <c r="CP120" i="4"/>
  <c r="BV120" i="4"/>
  <c r="BW120" i="4" s="1"/>
  <c r="BU120" i="4"/>
  <c r="BX120" i="4" s="1"/>
  <c r="BS120" i="4"/>
  <c r="BR120" i="4"/>
  <c r="AX120" i="4"/>
  <c r="AY120" i="4" s="1"/>
  <c r="AW120" i="4"/>
  <c r="AZ120" i="4" s="1"/>
  <c r="AU120" i="4"/>
  <c r="AT120" i="4"/>
  <c r="Z120" i="4"/>
  <c r="AA120" i="4" s="1"/>
  <c r="Y120" i="4"/>
  <c r="AB120" i="4" s="1"/>
  <c r="W120" i="4"/>
  <c r="V120" i="4"/>
  <c r="CQ119" i="4"/>
  <c r="CP119" i="4"/>
  <c r="BS119" i="4"/>
  <c r="BR119" i="4"/>
  <c r="AX119" i="4"/>
  <c r="AU119" i="4"/>
  <c r="AT119" i="4"/>
  <c r="W119" i="4"/>
  <c r="V119" i="4"/>
  <c r="CQ118" i="4"/>
  <c r="CP118" i="4"/>
  <c r="BS118" i="4"/>
  <c r="BR118" i="4"/>
  <c r="AU118" i="4"/>
  <c r="AT118" i="4"/>
  <c r="W118" i="4"/>
  <c r="V118" i="4"/>
  <c r="CQ117" i="4"/>
  <c r="CP117" i="4"/>
  <c r="BV117" i="4"/>
  <c r="BS117" i="4"/>
  <c r="BR117" i="4"/>
  <c r="AU117" i="4"/>
  <c r="AT117" i="4"/>
  <c r="W117" i="4"/>
  <c r="V117" i="4"/>
  <c r="CT116" i="4"/>
  <c r="CU116" i="4" s="1"/>
  <c r="CS116" i="4"/>
  <c r="CV116" i="4" s="1"/>
  <c r="CQ116" i="4"/>
  <c r="CP116" i="4"/>
  <c r="BV116" i="4"/>
  <c r="BW116" i="4" s="1"/>
  <c r="BU116" i="4"/>
  <c r="BX116" i="4" s="1"/>
  <c r="BS116" i="4"/>
  <c r="BR116" i="4"/>
  <c r="AX116" i="4"/>
  <c r="AY116" i="4" s="1"/>
  <c r="AW116" i="4"/>
  <c r="AZ116" i="4" s="1"/>
  <c r="AU116" i="4"/>
  <c r="AT116" i="4"/>
  <c r="Z116" i="4"/>
  <c r="AA116" i="4" s="1"/>
  <c r="Y116" i="4"/>
  <c r="AB116" i="4" s="1"/>
  <c r="W116" i="4"/>
  <c r="V116" i="4"/>
  <c r="CQ115" i="4"/>
  <c r="CP115" i="4"/>
  <c r="BS115" i="4"/>
  <c r="BR115" i="4"/>
  <c r="AU115" i="4"/>
  <c r="AT115" i="4"/>
  <c r="W115" i="4"/>
  <c r="V115" i="4"/>
  <c r="CQ114" i="4"/>
  <c r="CP114" i="4"/>
  <c r="BS114" i="4"/>
  <c r="BR114" i="4"/>
  <c r="AX114" i="4"/>
  <c r="AU114" i="4"/>
  <c r="AT114" i="4"/>
  <c r="W114" i="4"/>
  <c r="V114" i="4"/>
  <c r="CQ113" i="4"/>
  <c r="CP113" i="4"/>
  <c r="BV113" i="4"/>
  <c r="BS113" i="4"/>
  <c r="BR113" i="4"/>
  <c r="AU113" i="4"/>
  <c r="AT113" i="4"/>
  <c r="W113" i="4"/>
  <c r="V113" i="4"/>
  <c r="CT112" i="4"/>
  <c r="CU112" i="4" s="1"/>
  <c r="CS112" i="4"/>
  <c r="CV112" i="4" s="1"/>
  <c r="CQ112" i="4"/>
  <c r="CP112" i="4"/>
  <c r="BV112" i="4"/>
  <c r="BW112" i="4" s="1"/>
  <c r="BU112" i="4"/>
  <c r="BX112" i="4" s="1"/>
  <c r="BS112" i="4"/>
  <c r="BR112" i="4"/>
  <c r="AX112" i="4"/>
  <c r="AY112" i="4" s="1"/>
  <c r="AW112" i="4"/>
  <c r="AZ112" i="4" s="1"/>
  <c r="AU112" i="4"/>
  <c r="AT112" i="4"/>
  <c r="Z112" i="4"/>
  <c r="AA112" i="4" s="1"/>
  <c r="Y112" i="4"/>
  <c r="AB112" i="4" s="1"/>
  <c r="W112" i="4"/>
  <c r="V112" i="4"/>
  <c r="CQ111" i="4"/>
  <c r="CP111" i="4"/>
  <c r="BS111" i="4"/>
  <c r="BR111" i="4"/>
  <c r="AU111" i="4"/>
  <c r="AT111" i="4"/>
  <c r="W111" i="4"/>
  <c r="V111" i="4"/>
  <c r="CT110" i="4"/>
  <c r="CU110" i="4" s="1"/>
  <c r="CS110" i="4"/>
  <c r="CV110" i="4" s="1"/>
  <c r="CQ110" i="4"/>
  <c r="CP110" i="4"/>
  <c r="BV110" i="4"/>
  <c r="BW110" i="4" s="1"/>
  <c r="BU110" i="4"/>
  <c r="BX110" i="4" s="1"/>
  <c r="BS110" i="4"/>
  <c r="BR110" i="4"/>
  <c r="AX110" i="4"/>
  <c r="AY110" i="4" s="1"/>
  <c r="AW110" i="4"/>
  <c r="AZ110" i="4" s="1"/>
  <c r="AU110" i="4"/>
  <c r="AT110" i="4"/>
  <c r="Z110" i="4"/>
  <c r="AA110" i="4" s="1"/>
  <c r="Y110" i="4"/>
  <c r="AB110" i="4" s="1"/>
  <c r="W110" i="4"/>
  <c r="V110" i="4"/>
  <c r="CQ109" i="4"/>
  <c r="CP109" i="4"/>
  <c r="BS109" i="4"/>
  <c r="BR109" i="4"/>
  <c r="AU109" i="4"/>
  <c r="AT109" i="4"/>
  <c r="W109" i="4"/>
  <c r="V109" i="4"/>
  <c r="CS108" i="4"/>
  <c r="CQ108" i="4"/>
  <c r="CP108" i="4"/>
  <c r="BS108" i="4"/>
  <c r="BR108" i="4"/>
  <c r="AU108" i="4"/>
  <c r="AT108" i="4"/>
  <c r="W108" i="4"/>
  <c r="V108" i="4"/>
  <c r="CT107" i="4"/>
  <c r="CU107" i="4" s="1"/>
  <c r="CS107" i="4"/>
  <c r="CV107" i="4" s="1"/>
  <c r="CQ107" i="4"/>
  <c r="CP107" i="4"/>
  <c r="BV107" i="4"/>
  <c r="BW107" i="4" s="1"/>
  <c r="BU107" i="4"/>
  <c r="BX107" i="4" s="1"/>
  <c r="BS107" i="4"/>
  <c r="BR107" i="4"/>
  <c r="AX107" i="4"/>
  <c r="AY107" i="4" s="1"/>
  <c r="AW107" i="4"/>
  <c r="AZ107" i="4" s="1"/>
  <c r="AU107" i="4"/>
  <c r="AT107" i="4"/>
  <c r="Z107" i="4"/>
  <c r="AA107" i="4" s="1"/>
  <c r="Y107" i="4"/>
  <c r="AB107" i="4" s="1"/>
  <c r="W107" i="4"/>
  <c r="V107" i="4"/>
  <c r="CQ106" i="4"/>
  <c r="CP106" i="4"/>
  <c r="BS106" i="4"/>
  <c r="BR106" i="4"/>
  <c r="AU106" i="4"/>
  <c r="AT106" i="4"/>
  <c r="W106" i="4"/>
  <c r="V106" i="4"/>
  <c r="CS105" i="4"/>
  <c r="CQ105" i="4"/>
  <c r="CP105" i="4"/>
  <c r="BS105" i="4"/>
  <c r="BR105" i="4"/>
  <c r="AU105" i="4"/>
  <c r="AT105" i="4"/>
  <c r="W105" i="4"/>
  <c r="V105" i="4"/>
  <c r="CT104" i="4"/>
  <c r="CU104" i="4" s="1"/>
  <c r="CS104" i="4"/>
  <c r="CV104" i="4" s="1"/>
  <c r="CQ104" i="4"/>
  <c r="CP104" i="4"/>
  <c r="BV104" i="4"/>
  <c r="BW104" i="4" s="1"/>
  <c r="BU104" i="4"/>
  <c r="BX104" i="4" s="1"/>
  <c r="BS104" i="4"/>
  <c r="BR104" i="4"/>
  <c r="AX104" i="4"/>
  <c r="AY104" i="4" s="1"/>
  <c r="AW104" i="4"/>
  <c r="AZ104" i="4" s="1"/>
  <c r="AU104" i="4"/>
  <c r="AT104" i="4"/>
  <c r="Z104" i="4"/>
  <c r="AA104" i="4" s="1"/>
  <c r="Y104" i="4"/>
  <c r="AB104" i="4" s="1"/>
  <c r="W104" i="4"/>
  <c r="V104" i="4"/>
  <c r="CQ103" i="4"/>
  <c r="CP103" i="4"/>
  <c r="BS103" i="4"/>
  <c r="BR103" i="4"/>
  <c r="AU103" i="4"/>
  <c r="AT103" i="4"/>
  <c r="W103" i="4"/>
  <c r="V103" i="4"/>
  <c r="CT102" i="4"/>
  <c r="CU102" i="4" s="1"/>
  <c r="CS102" i="4"/>
  <c r="CV102" i="4" s="1"/>
  <c r="CQ102" i="4"/>
  <c r="CP102" i="4"/>
  <c r="BV102" i="4"/>
  <c r="BW102" i="4" s="1"/>
  <c r="BU102" i="4"/>
  <c r="BX102" i="4" s="1"/>
  <c r="BS102" i="4"/>
  <c r="BR102" i="4"/>
  <c r="AX102" i="4"/>
  <c r="AY102" i="4" s="1"/>
  <c r="AW102" i="4"/>
  <c r="AZ102" i="4" s="1"/>
  <c r="AU102" i="4"/>
  <c r="AT102" i="4"/>
  <c r="Z102" i="4"/>
  <c r="AA102" i="4" s="1"/>
  <c r="Y102" i="4"/>
  <c r="AB102" i="4" s="1"/>
  <c r="W102" i="4"/>
  <c r="V102" i="4"/>
  <c r="CQ101" i="4"/>
  <c r="CP101" i="4"/>
  <c r="BS101" i="4"/>
  <c r="BR101" i="4"/>
  <c r="AU101" i="4"/>
  <c r="AT101" i="4"/>
  <c r="W101" i="4"/>
  <c r="V101" i="4"/>
  <c r="CT100" i="4"/>
  <c r="CU100" i="4" s="1"/>
  <c r="CS100" i="4"/>
  <c r="CV100" i="4" s="1"/>
  <c r="CQ100" i="4"/>
  <c r="CP100" i="4"/>
  <c r="BV100" i="4"/>
  <c r="BW100" i="4" s="1"/>
  <c r="BU100" i="4"/>
  <c r="BX100" i="4" s="1"/>
  <c r="BS100" i="4"/>
  <c r="BR100" i="4"/>
  <c r="AX100" i="4"/>
  <c r="AY100" i="4" s="1"/>
  <c r="AW100" i="4"/>
  <c r="AZ100" i="4" s="1"/>
  <c r="AU100" i="4"/>
  <c r="AT100" i="4"/>
  <c r="Z100" i="4"/>
  <c r="AA100" i="4" s="1"/>
  <c r="Y100" i="4"/>
  <c r="AB100" i="4" s="1"/>
  <c r="W100" i="4"/>
  <c r="V100" i="4"/>
  <c r="CQ99" i="4"/>
  <c r="CP99" i="4"/>
  <c r="BS99" i="4"/>
  <c r="BR99" i="4"/>
  <c r="AU99" i="4"/>
  <c r="AT99" i="4"/>
  <c r="W99" i="4"/>
  <c r="V99" i="4"/>
  <c r="CT98" i="4"/>
  <c r="CU98" i="4" s="1"/>
  <c r="CS98" i="4"/>
  <c r="CV98" i="4" s="1"/>
  <c r="CQ98" i="4"/>
  <c r="CP98" i="4"/>
  <c r="BV98" i="4"/>
  <c r="BW98" i="4" s="1"/>
  <c r="BU98" i="4"/>
  <c r="BX98" i="4" s="1"/>
  <c r="BS98" i="4"/>
  <c r="BR98" i="4"/>
  <c r="AX98" i="4"/>
  <c r="AY98" i="4" s="1"/>
  <c r="AW98" i="4"/>
  <c r="AZ98" i="4" s="1"/>
  <c r="AU98" i="4"/>
  <c r="AT98" i="4"/>
  <c r="Z98" i="4"/>
  <c r="AA98" i="4" s="1"/>
  <c r="Y98" i="4"/>
  <c r="AB98" i="4" s="1"/>
  <c r="W98" i="4"/>
  <c r="V98" i="4"/>
  <c r="CQ97" i="4"/>
  <c r="CP97" i="4"/>
  <c r="BS97" i="4"/>
  <c r="BR97" i="4"/>
  <c r="AU97" i="4"/>
  <c r="AT97" i="4"/>
  <c r="W97" i="4"/>
  <c r="V97" i="4"/>
  <c r="CT96" i="4"/>
  <c r="CU96" i="4" s="1"/>
  <c r="CS96" i="4"/>
  <c r="CV96" i="4" s="1"/>
  <c r="CQ96" i="4"/>
  <c r="CP96" i="4"/>
  <c r="BV96" i="4"/>
  <c r="BW96" i="4" s="1"/>
  <c r="BU96" i="4"/>
  <c r="BX96" i="4" s="1"/>
  <c r="BS96" i="4"/>
  <c r="BR96" i="4"/>
  <c r="AX96" i="4"/>
  <c r="AY96" i="4" s="1"/>
  <c r="AW96" i="4"/>
  <c r="AZ96" i="4" s="1"/>
  <c r="AU96" i="4"/>
  <c r="AT96" i="4"/>
  <c r="Z96" i="4"/>
  <c r="AA96" i="4" s="1"/>
  <c r="Y96" i="4"/>
  <c r="AB96" i="4" s="1"/>
  <c r="W96" i="4"/>
  <c r="V96" i="4"/>
  <c r="CQ95" i="4"/>
  <c r="CP95" i="4"/>
  <c r="BS95" i="4"/>
  <c r="BR95" i="4"/>
  <c r="AU95" i="4"/>
  <c r="AT95" i="4"/>
  <c r="W95" i="4"/>
  <c r="V95" i="4"/>
  <c r="CT94" i="4"/>
  <c r="CU94" i="4" s="1"/>
  <c r="CS94" i="4"/>
  <c r="CV94" i="4" s="1"/>
  <c r="CQ94" i="4"/>
  <c r="CP94" i="4"/>
  <c r="BV94" i="4"/>
  <c r="BW94" i="4" s="1"/>
  <c r="BU94" i="4"/>
  <c r="BX94" i="4" s="1"/>
  <c r="BS94" i="4"/>
  <c r="BR94" i="4"/>
  <c r="AX94" i="4"/>
  <c r="AY94" i="4" s="1"/>
  <c r="AW94" i="4"/>
  <c r="AZ94" i="4" s="1"/>
  <c r="AU94" i="4"/>
  <c r="AT94" i="4"/>
  <c r="Z94" i="4"/>
  <c r="AA94" i="4" s="1"/>
  <c r="Y94" i="4"/>
  <c r="AB94" i="4" s="1"/>
  <c r="W94" i="4"/>
  <c r="V94" i="4"/>
  <c r="CZ93" i="4"/>
  <c r="CT93" i="4"/>
  <c r="CU93" i="4" s="1"/>
  <c r="CS93" i="4"/>
  <c r="CV93" i="4" s="1"/>
  <c r="CQ93" i="4"/>
  <c r="CP93" i="4"/>
  <c r="CB93" i="4"/>
  <c r="BV93" i="4"/>
  <c r="BW93" i="4" s="1"/>
  <c r="BU93" i="4"/>
  <c r="BX93" i="4" s="1"/>
  <c r="BS93" i="4"/>
  <c r="BR93" i="4"/>
  <c r="BD93" i="4"/>
  <c r="AX93" i="4"/>
  <c r="AY93" i="4" s="1"/>
  <c r="AW93" i="4"/>
  <c r="AZ93" i="4" s="1"/>
  <c r="AU93" i="4"/>
  <c r="AT93" i="4"/>
  <c r="Z93" i="4"/>
  <c r="AA93" i="4" s="1"/>
  <c r="Y93" i="4"/>
  <c r="AB93" i="4" s="1"/>
  <c r="W93" i="4"/>
  <c r="V93" i="4"/>
  <c r="CQ92" i="4"/>
  <c r="CP92" i="4"/>
  <c r="BS92" i="4"/>
  <c r="BR92" i="4"/>
  <c r="AU92" i="4"/>
  <c r="AT92" i="4"/>
  <c r="W92" i="4"/>
  <c r="V92" i="4"/>
  <c r="CZ91" i="4"/>
  <c r="CT91" i="4"/>
  <c r="CU91" i="4" s="1"/>
  <c r="CS91" i="4"/>
  <c r="CV91" i="4" s="1"/>
  <c r="CQ91" i="4"/>
  <c r="CP91" i="4"/>
  <c r="CB91" i="4"/>
  <c r="BX91" i="4"/>
  <c r="BV91" i="4"/>
  <c r="BW91" i="4" s="1"/>
  <c r="BS91" i="4"/>
  <c r="BR91" i="4"/>
  <c r="BD91" i="4"/>
  <c r="AX91" i="4"/>
  <c r="AY91" i="4" s="1"/>
  <c r="AW91" i="4"/>
  <c r="AZ91" i="4" s="1"/>
  <c r="AU91" i="4"/>
  <c r="AT91" i="4"/>
  <c r="Z91" i="4"/>
  <c r="AA91" i="4" s="1"/>
  <c r="Y91" i="4"/>
  <c r="AB91" i="4" s="1"/>
  <c r="W91" i="4"/>
  <c r="V91" i="4"/>
  <c r="CQ90" i="4"/>
  <c r="CP90" i="4"/>
  <c r="BS90" i="4"/>
  <c r="BR90" i="4"/>
  <c r="AU90" i="4"/>
  <c r="AT90" i="4"/>
  <c r="W90" i="4"/>
  <c r="V90" i="4"/>
  <c r="CS89" i="4"/>
  <c r="CQ89" i="4"/>
  <c r="CP89" i="4"/>
  <c r="BS89" i="4"/>
  <c r="BR89" i="4"/>
  <c r="AU89" i="4"/>
  <c r="AT89" i="4"/>
  <c r="W89" i="4"/>
  <c r="V89" i="4"/>
  <c r="CZ88" i="4"/>
  <c r="CT88" i="4"/>
  <c r="CU88" i="4" s="1"/>
  <c r="CS88" i="4"/>
  <c r="CV88" i="4" s="1"/>
  <c r="CQ88" i="4"/>
  <c r="CP88" i="4"/>
  <c r="CB88" i="4"/>
  <c r="BX88" i="4"/>
  <c r="BV88" i="4"/>
  <c r="BW88" i="4" s="1"/>
  <c r="BS88" i="4"/>
  <c r="BR88" i="4"/>
  <c r="BD88" i="4"/>
  <c r="AX88" i="4"/>
  <c r="AY88" i="4" s="1"/>
  <c r="AW88" i="4"/>
  <c r="AZ88" i="4" s="1"/>
  <c r="AU88" i="4"/>
  <c r="AT88" i="4"/>
  <c r="Z88" i="4"/>
  <c r="AA88" i="4" s="1"/>
  <c r="Y88" i="4"/>
  <c r="AB88" i="4" s="1"/>
  <c r="W88" i="4"/>
  <c r="V88" i="4"/>
  <c r="CQ87" i="4"/>
  <c r="CP87" i="4"/>
  <c r="BS87" i="4"/>
  <c r="BR87" i="4"/>
  <c r="AU87" i="4"/>
  <c r="AT87" i="4"/>
  <c r="W87" i="4"/>
  <c r="V87" i="4"/>
  <c r="CZ86" i="4"/>
  <c r="CT86" i="4"/>
  <c r="CU86" i="4" s="1"/>
  <c r="CS86" i="4"/>
  <c r="CV86" i="4" s="1"/>
  <c r="CQ86" i="4"/>
  <c r="CP86" i="4"/>
  <c r="CB86" i="4"/>
  <c r="BV86" i="4"/>
  <c r="BW86" i="4" s="1"/>
  <c r="BU86" i="4"/>
  <c r="BX86" i="4" s="1"/>
  <c r="BS86" i="4"/>
  <c r="BR86" i="4"/>
  <c r="BD86" i="4"/>
  <c r="AX86" i="4"/>
  <c r="AY86" i="4" s="1"/>
  <c r="AW86" i="4"/>
  <c r="AZ86" i="4" s="1"/>
  <c r="AU86" i="4"/>
  <c r="AT86" i="4"/>
  <c r="Z86" i="4"/>
  <c r="AA86" i="4" s="1"/>
  <c r="Y86" i="4"/>
  <c r="AB86" i="4" s="1"/>
  <c r="W86" i="4"/>
  <c r="V86" i="4"/>
  <c r="CZ85" i="4"/>
  <c r="CT85" i="4"/>
  <c r="CU85" i="4" s="1"/>
  <c r="CS85" i="4"/>
  <c r="CV85" i="4" s="1"/>
  <c r="CQ85" i="4"/>
  <c r="CP85" i="4"/>
  <c r="CB85" i="4"/>
  <c r="BV85" i="4"/>
  <c r="BW85" i="4" s="1"/>
  <c r="BU85" i="4"/>
  <c r="BX85" i="4" s="1"/>
  <c r="BS85" i="4"/>
  <c r="BR85" i="4"/>
  <c r="BD85" i="4"/>
  <c r="AX85" i="4"/>
  <c r="AY85" i="4" s="1"/>
  <c r="AW85" i="4"/>
  <c r="AZ85" i="4" s="1"/>
  <c r="AU85" i="4"/>
  <c r="AT85" i="4"/>
  <c r="Z85" i="4"/>
  <c r="AA85" i="4" s="1"/>
  <c r="Y85" i="4"/>
  <c r="AB85" i="4" s="1"/>
  <c r="W85" i="4"/>
  <c r="V85" i="4"/>
  <c r="CZ84" i="4"/>
  <c r="CT84" i="4"/>
  <c r="CU84" i="4" s="1"/>
  <c r="CS84" i="4"/>
  <c r="CV84" i="4" s="1"/>
  <c r="CQ84" i="4"/>
  <c r="CP84" i="4"/>
  <c r="CB84" i="4"/>
  <c r="BV84" i="4"/>
  <c r="BW84" i="4" s="1"/>
  <c r="BU84" i="4"/>
  <c r="BX84" i="4" s="1"/>
  <c r="BS84" i="4"/>
  <c r="BR84" i="4"/>
  <c r="BD84" i="4"/>
  <c r="AZ84" i="4"/>
  <c r="AY84" i="4"/>
  <c r="AU84" i="4"/>
  <c r="AT84" i="4"/>
  <c r="Z84" i="4"/>
  <c r="AA84" i="4" s="1"/>
  <c r="Y84" i="4"/>
  <c r="AB84" i="4" s="1"/>
  <c r="W84" i="4"/>
  <c r="V84" i="4"/>
  <c r="CQ83" i="4"/>
  <c r="CP83" i="4"/>
  <c r="BS83" i="4"/>
  <c r="BR83" i="4"/>
  <c r="AU83" i="4"/>
  <c r="AT83" i="4"/>
  <c r="W83" i="4"/>
  <c r="V83" i="4"/>
  <c r="CT82" i="4"/>
  <c r="CU82" i="4" s="1"/>
  <c r="CS82" i="4"/>
  <c r="CV82" i="4" s="1"/>
  <c r="CQ82" i="4"/>
  <c r="CP82" i="4"/>
  <c r="BV82" i="4"/>
  <c r="BW82" i="4" s="1"/>
  <c r="BU82" i="4"/>
  <c r="BX82" i="4" s="1"/>
  <c r="BS82" i="4"/>
  <c r="BR82" i="4"/>
  <c r="AX82" i="4"/>
  <c r="AY82" i="4" s="1"/>
  <c r="AW82" i="4"/>
  <c r="AZ82" i="4" s="1"/>
  <c r="AU82" i="4"/>
  <c r="AT82" i="4"/>
  <c r="Z82" i="4"/>
  <c r="AA82" i="4" s="1"/>
  <c r="Y82" i="4"/>
  <c r="AB82" i="4" s="1"/>
  <c r="W82" i="4"/>
  <c r="V82" i="4"/>
  <c r="CQ81" i="4"/>
  <c r="CP81" i="4"/>
  <c r="BS81" i="4"/>
  <c r="BR81" i="4"/>
  <c r="AU81" i="4"/>
  <c r="AT81" i="4"/>
  <c r="W81" i="4"/>
  <c r="V81" i="4"/>
  <c r="CQ80" i="4"/>
  <c r="CP80" i="4"/>
  <c r="BS80" i="4"/>
  <c r="BR80" i="4"/>
  <c r="AU80" i="4"/>
  <c r="AT80" i="4"/>
  <c r="W80" i="4"/>
  <c r="V80" i="4"/>
  <c r="CT79" i="4"/>
  <c r="CU79" i="4" s="1"/>
  <c r="CS79" i="4"/>
  <c r="CV79" i="4" s="1"/>
  <c r="CQ79" i="4"/>
  <c r="CP79" i="4"/>
  <c r="BV79" i="4"/>
  <c r="BW79" i="4" s="1"/>
  <c r="BU79" i="4"/>
  <c r="BX79" i="4" s="1"/>
  <c r="BS79" i="4"/>
  <c r="BR79" i="4"/>
  <c r="AX79" i="4"/>
  <c r="AY79" i="4" s="1"/>
  <c r="AW79" i="4"/>
  <c r="AZ79" i="4" s="1"/>
  <c r="AU79" i="4"/>
  <c r="AT79" i="4"/>
  <c r="Z79" i="4"/>
  <c r="AA79" i="4" s="1"/>
  <c r="Y79" i="4"/>
  <c r="AB79" i="4" s="1"/>
  <c r="W79" i="4"/>
  <c r="V79" i="4"/>
  <c r="CT78" i="4"/>
  <c r="CU78" i="4" s="1"/>
  <c r="CS78" i="4"/>
  <c r="CV78" i="4" s="1"/>
  <c r="CQ78" i="4"/>
  <c r="CP78" i="4"/>
  <c r="BV78" i="4"/>
  <c r="BW78" i="4" s="1"/>
  <c r="BU78" i="4"/>
  <c r="BX78" i="4" s="1"/>
  <c r="BS78" i="4"/>
  <c r="BR78" i="4"/>
  <c r="AX78" i="4"/>
  <c r="AY78" i="4" s="1"/>
  <c r="AW78" i="4"/>
  <c r="AZ78" i="4" s="1"/>
  <c r="AU78" i="4"/>
  <c r="AT78" i="4"/>
  <c r="Z78" i="4"/>
  <c r="AA78" i="4" s="1"/>
  <c r="Y78" i="4"/>
  <c r="AB78" i="4" s="1"/>
  <c r="W78" i="4"/>
  <c r="V78" i="4"/>
  <c r="CQ77" i="4"/>
  <c r="CP77" i="4"/>
  <c r="BS77" i="4"/>
  <c r="BR77" i="4"/>
  <c r="AU77" i="4"/>
  <c r="AT77" i="4"/>
  <c r="W77" i="4"/>
  <c r="V77" i="4"/>
  <c r="CT76" i="4"/>
  <c r="CU76" i="4" s="1"/>
  <c r="CS76" i="4"/>
  <c r="CV76" i="4" s="1"/>
  <c r="CQ76" i="4"/>
  <c r="CP76" i="4"/>
  <c r="BX76" i="4"/>
  <c r="BW76" i="4"/>
  <c r="BS76" i="4"/>
  <c r="BR76" i="4"/>
  <c r="AY76" i="4"/>
  <c r="AW76" i="4"/>
  <c r="AZ76" i="4" s="1"/>
  <c r="AU76" i="4"/>
  <c r="AT76" i="4"/>
  <c r="AB76" i="4"/>
  <c r="AA76" i="4"/>
  <c r="W76" i="4"/>
  <c r="V76" i="4"/>
  <c r="CQ75" i="4"/>
  <c r="CP75" i="4"/>
  <c r="BS75" i="4"/>
  <c r="BR75" i="4"/>
  <c r="AU75" i="4"/>
  <c r="AT75" i="4"/>
  <c r="W75" i="4"/>
  <c r="V75" i="4"/>
  <c r="CQ74" i="4"/>
  <c r="CP74" i="4"/>
  <c r="BS74" i="4"/>
  <c r="BR74" i="4"/>
  <c r="AU74" i="4"/>
  <c r="AT74" i="4"/>
  <c r="W74" i="4"/>
  <c r="V74" i="4"/>
  <c r="CQ73" i="4"/>
  <c r="CP73" i="4"/>
  <c r="BS73" i="4"/>
  <c r="BR73" i="4"/>
  <c r="AU73" i="4"/>
  <c r="AT73" i="4"/>
  <c r="W73" i="4"/>
  <c r="V73" i="4"/>
  <c r="CQ72" i="4"/>
  <c r="CP72" i="4"/>
  <c r="BS72" i="4"/>
  <c r="BR72" i="4"/>
  <c r="AU72" i="4"/>
  <c r="AT72" i="4"/>
  <c r="W72" i="4"/>
  <c r="V72" i="4"/>
  <c r="CQ71" i="4"/>
  <c r="CP71" i="4"/>
  <c r="BS71" i="4"/>
  <c r="BR71" i="4"/>
  <c r="AU71" i="4"/>
  <c r="AT71" i="4"/>
  <c r="W71" i="4"/>
  <c r="V71" i="4"/>
  <c r="CQ70" i="4"/>
  <c r="CP70" i="4"/>
  <c r="BS70" i="4"/>
  <c r="BR70" i="4"/>
  <c r="AU70" i="4"/>
  <c r="AT70" i="4"/>
  <c r="W70" i="4"/>
  <c r="V70" i="4"/>
  <c r="CQ69" i="4"/>
  <c r="CP69" i="4"/>
  <c r="BS69" i="4"/>
  <c r="BR69" i="4"/>
  <c r="AU69" i="4"/>
  <c r="AT69" i="4"/>
  <c r="W69" i="4"/>
  <c r="V69" i="4"/>
  <c r="CT68" i="4"/>
  <c r="CU68" i="4" s="1"/>
  <c r="CS68" i="4"/>
  <c r="CV68" i="4" s="1"/>
  <c r="CQ68" i="4"/>
  <c r="CP68" i="4"/>
  <c r="BV68" i="4"/>
  <c r="BW68" i="4" s="1"/>
  <c r="BU68" i="4"/>
  <c r="BX68" i="4" s="1"/>
  <c r="BS68" i="4"/>
  <c r="BR68" i="4"/>
  <c r="AX68" i="4"/>
  <c r="AY68" i="4" s="1"/>
  <c r="AW68" i="4"/>
  <c r="AZ68" i="4" s="1"/>
  <c r="AU68" i="4"/>
  <c r="AT68" i="4"/>
  <c r="AB68" i="4"/>
  <c r="AA68" i="4"/>
  <c r="W68" i="4"/>
  <c r="V68" i="4"/>
  <c r="CT67" i="4"/>
  <c r="CU67" i="4" s="1"/>
  <c r="CS67" i="4"/>
  <c r="CV67" i="4" s="1"/>
  <c r="CQ67" i="4"/>
  <c r="CP67" i="4"/>
  <c r="BX67" i="4"/>
  <c r="BW67" i="4"/>
  <c r="BR67" i="4"/>
  <c r="AX67" i="4"/>
  <c r="AY67" i="4" s="1"/>
  <c r="AW67" i="4"/>
  <c r="AZ67" i="4" s="1"/>
  <c r="AU67" i="4"/>
  <c r="AT67" i="4"/>
  <c r="AB67" i="4"/>
  <c r="AA67" i="4"/>
  <c r="W67" i="4"/>
  <c r="V67" i="4"/>
  <c r="CQ66" i="4"/>
  <c r="CP66" i="4"/>
  <c r="BS66" i="4"/>
  <c r="BR66" i="4"/>
  <c r="AU66" i="4"/>
  <c r="AT66" i="4"/>
  <c r="W66" i="4"/>
  <c r="V66" i="4"/>
  <c r="CT65" i="4"/>
  <c r="CU65" i="4" s="1"/>
  <c r="CS65" i="4"/>
  <c r="CV65" i="4" s="1"/>
  <c r="CQ65" i="4"/>
  <c r="CP65" i="4"/>
  <c r="BX65" i="4"/>
  <c r="BV65" i="4"/>
  <c r="BW65" i="4" s="1"/>
  <c r="BS65" i="4"/>
  <c r="BR65" i="4"/>
  <c r="AX65" i="4"/>
  <c r="AY65" i="4" s="1"/>
  <c r="AW65" i="4"/>
  <c r="AZ65" i="4" s="1"/>
  <c r="AU65" i="4"/>
  <c r="AT65" i="4"/>
  <c r="AB65" i="4"/>
  <c r="Z65" i="4"/>
  <c r="AA65" i="4" s="1"/>
  <c r="W65" i="4"/>
  <c r="V65" i="4"/>
  <c r="CQ64" i="4"/>
  <c r="CP64" i="4"/>
  <c r="BS64" i="4"/>
  <c r="BR64" i="4"/>
  <c r="AU64" i="4"/>
  <c r="AT64" i="4"/>
  <c r="W64" i="4"/>
  <c r="V64" i="4"/>
  <c r="CQ63" i="4"/>
  <c r="CP63" i="4"/>
  <c r="BS63" i="4"/>
  <c r="BR63" i="4"/>
  <c r="AU63" i="4"/>
  <c r="AT63" i="4"/>
  <c r="W63" i="4"/>
  <c r="V63" i="4"/>
  <c r="CT62" i="4"/>
  <c r="CU62" i="4" s="1"/>
  <c r="CS62" i="4"/>
  <c r="CV62" i="4" s="1"/>
  <c r="CQ62" i="4"/>
  <c r="CP62" i="4"/>
  <c r="BV62" i="4"/>
  <c r="BW62" i="4" s="1"/>
  <c r="BU62" i="4"/>
  <c r="BX62" i="4" s="1"/>
  <c r="BS62" i="4"/>
  <c r="BR62" i="4"/>
  <c r="AX62" i="4"/>
  <c r="AY62" i="4" s="1"/>
  <c r="AW62" i="4"/>
  <c r="AZ62" i="4" s="1"/>
  <c r="AU62" i="4"/>
  <c r="AT62" i="4"/>
  <c r="Z62" i="4"/>
  <c r="AA62" i="4" s="1"/>
  <c r="Y62" i="4"/>
  <c r="AB62" i="4" s="1"/>
  <c r="W62" i="4"/>
  <c r="V62" i="4"/>
  <c r="CQ61" i="4"/>
  <c r="CP61" i="4"/>
  <c r="BS61" i="4"/>
  <c r="BR61" i="4"/>
  <c r="AU61" i="4"/>
  <c r="AT61" i="4"/>
  <c r="W61" i="4"/>
  <c r="V61" i="4"/>
  <c r="CS60" i="4"/>
  <c r="CQ60" i="4"/>
  <c r="CP60" i="4"/>
  <c r="BS60" i="4"/>
  <c r="BR60" i="4"/>
  <c r="AU60" i="4"/>
  <c r="AT60" i="4"/>
  <c r="W60" i="4"/>
  <c r="V60" i="4"/>
  <c r="R60" i="4" a="1"/>
  <c r="R60" i="4" s="1"/>
  <c r="CT59" i="4"/>
  <c r="CU59" i="4" s="1"/>
  <c r="CS59" i="4"/>
  <c r="CV59" i="4" s="1"/>
  <c r="CQ59" i="4"/>
  <c r="CP59" i="4"/>
  <c r="BV59" i="4"/>
  <c r="BW59" i="4" s="1"/>
  <c r="BU59" i="4"/>
  <c r="BX59" i="4" s="1"/>
  <c r="BS59" i="4"/>
  <c r="BR59" i="4"/>
  <c r="AX59" i="4"/>
  <c r="AY59" i="4" s="1"/>
  <c r="AW59" i="4"/>
  <c r="AZ59" i="4" s="1"/>
  <c r="AU59" i="4"/>
  <c r="AT59" i="4"/>
  <c r="Z59" i="4"/>
  <c r="AA59" i="4" s="1"/>
  <c r="Y59" i="4"/>
  <c r="AB59" i="4" s="1"/>
  <c r="W59" i="4"/>
  <c r="V59" i="4"/>
  <c r="CQ58" i="4"/>
  <c r="CP58" i="4"/>
  <c r="BS58" i="4"/>
  <c r="BR58" i="4"/>
  <c r="AU58" i="4"/>
  <c r="AT58" i="4"/>
  <c r="W58" i="4"/>
  <c r="V58" i="4"/>
  <c r="CQ57" i="4"/>
  <c r="CP57" i="4"/>
  <c r="BS57" i="4"/>
  <c r="BR57" i="4"/>
  <c r="AU57" i="4"/>
  <c r="AT57" i="4"/>
  <c r="W57" i="4"/>
  <c r="V57" i="4"/>
  <c r="CQ56" i="4"/>
  <c r="CP56" i="4"/>
  <c r="BS56" i="4"/>
  <c r="BR56" i="4"/>
  <c r="AU56" i="4"/>
  <c r="AT56" i="4"/>
  <c r="W56" i="4"/>
  <c r="V56" i="4"/>
  <c r="CQ55" i="4"/>
  <c r="CP55" i="4"/>
  <c r="BS55" i="4"/>
  <c r="BR55" i="4"/>
  <c r="AU55" i="4"/>
  <c r="AT55" i="4"/>
  <c r="W55" i="4"/>
  <c r="V55" i="4"/>
  <c r="CQ54" i="4"/>
  <c r="CP54" i="4"/>
  <c r="BS54" i="4"/>
  <c r="BR54" i="4"/>
  <c r="AU54" i="4"/>
  <c r="AT54" i="4"/>
  <c r="W54" i="4"/>
  <c r="V54" i="4"/>
  <c r="CQ53" i="4"/>
  <c r="CP53" i="4"/>
  <c r="BS53" i="4"/>
  <c r="BR53" i="4"/>
  <c r="AU53" i="4"/>
  <c r="AT53" i="4"/>
  <c r="W53" i="4"/>
  <c r="V53" i="4"/>
  <c r="CQ52" i="4"/>
  <c r="CP52" i="4"/>
  <c r="BS52" i="4"/>
  <c r="BR52" i="4"/>
  <c r="AU52" i="4"/>
  <c r="AT52" i="4"/>
  <c r="W52" i="4"/>
  <c r="V52" i="4"/>
  <c r="CQ51" i="4"/>
  <c r="CP51" i="4"/>
  <c r="BS51" i="4"/>
  <c r="BR51" i="4"/>
  <c r="AU51" i="4"/>
  <c r="AT51" i="4"/>
  <c r="W51" i="4"/>
  <c r="V51" i="4"/>
  <c r="CQ50" i="4"/>
  <c r="CP50" i="4"/>
  <c r="BS50" i="4"/>
  <c r="BR50" i="4"/>
  <c r="AU50" i="4"/>
  <c r="AT50" i="4"/>
  <c r="W50" i="4"/>
  <c r="V50" i="4"/>
  <c r="CQ49" i="4"/>
  <c r="CP49" i="4"/>
  <c r="BS49" i="4"/>
  <c r="BR49" i="4"/>
  <c r="AU49" i="4"/>
  <c r="AT49" i="4"/>
  <c r="W49" i="4"/>
  <c r="V49" i="4"/>
  <c r="CQ48" i="4"/>
  <c r="CP48" i="4"/>
  <c r="BS48" i="4"/>
  <c r="BR48" i="4"/>
  <c r="AU48" i="4"/>
  <c r="AT48" i="4"/>
  <c r="W48" i="4"/>
  <c r="V48" i="4"/>
  <c r="CQ47" i="4"/>
  <c r="CP47" i="4"/>
  <c r="BS47" i="4"/>
  <c r="BR47" i="4"/>
  <c r="AU47" i="4"/>
  <c r="AT47" i="4"/>
  <c r="W47" i="4"/>
  <c r="V47" i="4"/>
  <c r="CQ46" i="4"/>
  <c r="CP46" i="4"/>
  <c r="BS46" i="4"/>
  <c r="BR46" i="4"/>
  <c r="AU46" i="4"/>
  <c r="AT46" i="4"/>
  <c r="W46" i="4"/>
  <c r="V46" i="4"/>
  <c r="CQ45" i="4"/>
  <c r="CP45" i="4"/>
  <c r="BS45" i="4"/>
  <c r="BR45" i="4"/>
  <c r="AU45" i="4"/>
  <c r="AT45" i="4"/>
  <c r="W45" i="4"/>
  <c r="V45" i="4"/>
  <c r="CQ44" i="4"/>
  <c r="CP44" i="4"/>
  <c r="BS44" i="4"/>
  <c r="BR44" i="4"/>
  <c r="AU44" i="4"/>
  <c r="AT44" i="4"/>
  <c r="W44" i="4"/>
  <c r="V44" i="4"/>
  <c r="CQ43" i="4"/>
  <c r="CP43" i="4"/>
  <c r="BS43" i="4"/>
  <c r="BR43" i="4"/>
  <c r="AU43" i="4"/>
  <c r="AT43" i="4"/>
  <c r="W43" i="4"/>
  <c r="V43" i="4"/>
  <c r="R43" i="4" a="1"/>
  <c r="R43" i="4" s="1"/>
  <c r="CQ42" i="4"/>
  <c r="CP42" i="4"/>
  <c r="BS42" i="4"/>
  <c r="BR42" i="4"/>
  <c r="AU42" i="4"/>
  <c r="AT42" i="4"/>
  <c r="W42" i="4"/>
  <c r="V42" i="4"/>
  <c r="CQ41" i="4"/>
  <c r="CP41" i="4"/>
  <c r="BS41" i="4"/>
  <c r="BR41" i="4"/>
  <c r="AU41" i="4"/>
  <c r="AT41" i="4"/>
  <c r="W41" i="4"/>
  <c r="V41" i="4"/>
  <c r="R41" i="4"/>
  <c r="R41" i="4" a="1"/>
  <c r="CV40" i="4"/>
  <c r="CU40" i="4"/>
  <c r="CQ40" i="4"/>
  <c r="CP40" i="4"/>
  <c r="BV40" i="4"/>
  <c r="BW40" i="4" s="1"/>
  <c r="BU40" i="4"/>
  <c r="BX40" i="4" s="1"/>
  <c r="BS40" i="4"/>
  <c r="BR40" i="4"/>
  <c r="AX40" i="4"/>
  <c r="AY40" i="4" s="1"/>
  <c r="AW40" i="4"/>
  <c r="AZ40" i="4" s="1"/>
  <c r="AU40" i="4"/>
  <c r="AT40" i="4"/>
  <c r="Z40" i="4"/>
  <c r="AA40" i="4" s="1"/>
  <c r="Y40" i="4"/>
  <c r="AB40" i="4" s="1"/>
  <c r="W40" i="4"/>
  <c r="V40" i="4"/>
  <c r="CQ39" i="4"/>
  <c r="CP39" i="4"/>
  <c r="BS39" i="4"/>
  <c r="BR39" i="4"/>
  <c r="AU39" i="4"/>
  <c r="AT39" i="4"/>
  <c r="W39" i="4"/>
  <c r="V39" i="4"/>
  <c r="CS38" i="4"/>
  <c r="CQ38" i="4"/>
  <c r="CP38" i="4"/>
  <c r="BS38" i="4"/>
  <c r="BR38" i="4"/>
  <c r="AU38" i="4"/>
  <c r="AT38" i="4"/>
  <c r="W38" i="4"/>
  <c r="V38" i="4"/>
  <c r="CT37" i="4"/>
  <c r="CU37" i="4" s="1"/>
  <c r="CS37" i="4"/>
  <c r="CV37" i="4" s="1"/>
  <c r="CQ37" i="4"/>
  <c r="CP37" i="4"/>
  <c r="BV37" i="4"/>
  <c r="BW37" i="4" s="1"/>
  <c r="BU37" i="4"/>
  <c r="BX37" i="4" s="1"/>
  <c r="BS37" i="4"/>
  <c r="BR37" i="4"/>
  <c r="AX37" i="4"/>
  <c r="AY37" i="4" s="1"/>
  <c r="AW37" i="4"/>
  <c r="AZ37" i="4" s="1"/>
  <c r="AU37" i="4"/>
  <c r="AT37" i="4"/>
  <c r="Z37" i="4"/>
  <c r="AA37" i="4" s="1"/>
  <c r="Y37" i="4"/>
  <c r="AB37" i="4" s="1"/>
  <c r="W37" i="4"/>
  <c r="V37" i="4"/>
  <c r="CQ36" i="4"/>
  <c r="CP36" i="4"/>
  <c r="BS36" i="4"/>
  <c r="BR36" i="4"/>
  <c r="AU36" i="4"/>
  <c r="AT36" i="4"/>
  <c r="W36" i="4"/>
  <c r="V36" i="4"/>
  <c r="CS35" i="4"/>
  <c r="CQ35" i="4"/>
  <c r="CP35" i="4"/>
  <c r="BS35" i="4"/>
  <c r="BR35" i="4"/>
  <c r="AU35" i="4"/>
  <c r="AT35" i="4"/>
  <c r="W35" i="4"/>
  <c r="V35" i="4"/>
  <c r="CT34" i="4"/>
  <c r="CU34" i="4" s="1"/>
  <c r="CS34" i="4"/>
  <c r="CV34" i="4" s="1"/>
  <c r="CQ34" i="4"/>
  <c r="CP34" i="4"/>
  <c r="BV34" i="4"/>
  <c r="BW34" i="4" s="1"/>
  <c r="BU34" i="4"/>
  <c r="BX34" i="4" s="1"/>
  <c r="BS34" i="4"/>
  <c r="BR34" i="4"/>
  <c r="AX34" i="4"/>
  <c r="AY34" i="4" s="1"/>
  <c r="AW34" i="4"/>
  <c r="AZ34" i="4" s="1"/>
  <c r="AU34" i="4"/>
  <c r="AT34" i="4"/>
  <c r="Z34" i="4"/>
  <c r="AA34" i="4" s="1"/>
  <c r="Y34" i="4"/>
  <c r="AB34" i="4" s="1"/>
  <c r="W34" i="4"/>
  <c r="V34" i="4"/>
  <c r="CT33" i="4"/>
  <c r="CU33" i="4" s="1"/>
  <c r="CS33" i="4"/>
  <c r="CV33" i="4" s="1"/>
  <c r="CQ33" i="4"/>
  <c r="CP33" i="4"/>
  <c r="BV33" i="4"/>
  <c r="BW33" i="4" s="1"/>
  <c r="BU33" i="4"/>
  <c r="BX33" i="4" s="1"/>
  <c r="BS33" i="4"/>
  <c r="BR33" i="4"/>
  <c r="BE33" i="4"/>
  <c r="AX33" i="4"/>
  <c r="AY33" i="4" s="1"/>
  <c r="AW33" i="4"/>
  <c r="AZ33" i="4" s="1"/>
  <c r="AU33" i="4"/>
  <c r="AT33" i="4"/>
  <c r="AG33" i="4"/>
  <c r="Z33" i="4"/>
  <c r="AA33" i="4" s="1"/>
  <c r="Y33" i="4"/>
  <c r="AB33" i="4" s="1"/>
  <c r="W33" i="4"/>
  <c r="V33" i="4"/>
  <c r="CT32" i="4"/>
  <c r="CU32" i="4" s="1"/>
  <c r="CS32" i="4"/>
  <c r="CV32" i="4" s="1"/>
  <c r="CQ32" i="4"/>
  <c r="CP32" i="4"/>
  <c r="BV32" i="4"/>
  <c r="BW32" i="4" s="1"/>
  <c r="BU32" i="4"/>
  <c r="BX32" i="4" s="1"/>
  <c r="BS32" i="4"/>
  <c r="BR32" i="4"/>
  <c r="BE32" i="4"/>
  <c r="AX32" i="4"/>
  <c r="AY32" i="4" s="1"/>
  <c r="AW32" i="4"/>
  <c r="AZ32" i="4" s="1"/>
  <c r="AU32" i="4"/>
  <c r="AT32" i="4"/>
  <c r="AG32" i="4"/>
  <c r="Z32" i="4"/>
  <c r="AA32" i="4" s="1"/>
  <c r="Y32" i="4"/>
  <c r="AB32" i="4" s="1"/>
  <c r="W32" i="4"/>
  <c r="V32" i="4"/>
  <c r="CQ31" i="4"/>
  <c r="CP31" i="4"/>
  <c r="BS31" i="4"/>
  <c r="BR31" i="4"/>
  <c r="AU31" i="4"/>
  <c r="AT31" i="4"/>
  <c r="W31" i="4"/>
  <c r="V31" i="4"/>
  <c r="CT30" i="4"/>
  <c r="CU30" i="4" s="1"/>
  <c r="CS30" i="4"/>
  <c r="CV30" i="4" s="1"/>
  <c r="CQ30" i="4"/>
  <c r="CP30" i="4"/>
  <c r="BV30" i="4"/>
  <c r="BW30" i="4" s="1"/>
  <c r="BU30" i="4"/>
  <c r="BX30" i="4" s="1"/>
  <c r="BS30" i="4"/>
  <c r="BR30" i="4"/>
  <c r="BE30" i="4"/>
  <c r="AX30" i="4"/>
  <c r="AY30" i="4" s="1"/>
  <c r="AW30" i="4"/>
  <c r="AZ30" i="4" s="1"/>
  <c r="AU30" i="4"/>
  <c r="AT30" i="4"/>
  <c r="AG30" i="4"/>
  <c r="Z30" i="4"/>
  <c r="AA30" i="4" s="1"/>
  <c r="Y30" i="4"/>
  <c r="AB30" i="4" s="1"/>
  <c r="W30" i="4"/>
  <c r="V30" i="4"/>
  <c r="CQ29" i="4"/>
  <c r="CP29" i="4"/>
  <c r="BS29" i="4"/>
  <c r="BR29" i="4"/>
  <c r="AU29" i="4"/>
  <c r="AT29" i="4"/>
  <c r="W29" i="4"/>
  <c r="V29" i="4"/>
  <c r="CQ28" i="4"/>
  <c r="CP28" i="4"/>
  <c r="BS28" i="4"/>
  <c r="BR28" i="4"/>
  <c r="AU28" i="4"/>
  <c r="AT28" i="4"/>
  <c r="W28" i="4"/>
  <c r="V28" i="4"/>
  <c r="CQ27" i="4"/>
  <c r="CP27" i="4"/>
  <c r="BS27" i="4"/>
  <c r="BR27" i="4"/>
  <c r="AU27" i="4"/>
  <c r="AT27" i="4"/>
  <c r="W27" i="4"/>
  <c r="V27" i="4"/>
  <c r="CT26" i="4"/>
  <c r="CU26" i="4" s="1"/>
  <c r="CS26" i="4"/>
  <c r="CV26" i="4" s="1"/>
  <c r="CQ26" i="4"/>
  <c r="CP26" i="4"/>
  <c r="BV26" i="4"/>
  <c r="BW26" i="4" s="1"/>
  <c r="BU26" i="4"/>
  <c r="BX26" i="4" s="1"/>
  <c r="BS26" i="4"/>
  <c r="BR26" i="4"/>
  <c r="BE26" i="4"/>
  <c r="AX26" i="4"/>
  <c r="AY26" i="4" s="1"/>
  <c r="AW26" i="4"/>
  <c r="AZ26" i="4" s="1"/>
  <c r="AU26" i="4"/>
  <c r="AT26" i="4"/>
  <c r="AG26" i="4"/>
  <c r="Z26" i="4"/>
  <c r="AA26" i="4" s="1"/>
  <c r="Y26" i="4"/>
  <c r="AB26" i="4" s="1"/>
  <c r="W26" i="4"/>
  <c r="V26" i="4"/>
  <c r="CQ25" i="4"/>
  <c r="CP25" i="4"/>
  <c r="BS25" i="4"/>
  <c r="BR25" i="4"/>
  <c r="AU25" i="4"/>
  <c r="AT25" i="4"/>
  <c r="W25" i="4"/>
  <c r="V25" i="4"/>
  <c r="CS24" i="4"/>
  <c r="CQ24" i="4"/>
  <c r="CP24" i="4"/>
  <c r="BS24" i="4"/>
  <c r="BR24" i="4"/>
  <c r="AU24" i="4"/>
  <c r="AT24" i="4"/>
  <c r="W24" i="4"/>
  <c r="V24" i="4"/>
  <c r="CT23" i="4"/>
  <c r="CU23" i="4" s="1"/>
  <c r="CS23" i="4"/>
  <c r="CV23" i="4" s="1"/>
  <c r="CQ23" i="4"/>
  <c r="CP23" i="4"/>
  <c r="BV23" i="4"/>
  <c r="BW23" i="4" s="1"/>
  <c r="BU23" i="4"/>
  <c r="BX23" i="4" s="1"/>
  <c r="BS23" i="4"/>
  <c r="BR23" i="4"/>
  <c r="BE23" i="4"/>
  <c r="AX23" i="4"/>
  <c r="AY23" i="4" s="1"/>
  <c r="AW23" i="4"/>
  <c r="AZ23" i="4" s="1"/>
  <c r="AU23" i="4"/>
  <c r="AT23" i="4"/>
  <c r="AG23" i="4"/>
  <c r="Z23" i="4"/>
  <c r="AA23" i="4" s="1"/>
  <c r="Y23" i="4"/>
  <c r="AB23" i="4" s="1"/>
  <c r="W23" i="4"/>
  <c r="V23" i="4"/>
  <c r="CQ22" i="4"/>
  <c r="CP22" i="4"/>
  <c r="BV22" i="4"/>
  <c r="BS22" i="4"/>
  <c r="BR22" i="4"/>
  <c r="AU22" i="4"/>
  <c r="AT22" i="4"/>
  <c r="W22" i="4"/>
  <c r="V22" i="4"/>
  <c r="CS21" i="4"/>
  <c r="CQ21" i="4"/>
  <c r="CP21" i="4"/>
  <c r="BS21" i="4"/>
  <c r="BR21" i="4"/>
  <c r="AU21" i="4"/>
  <c r="AT21" i="4"/>
  <c r="W21" i="4"/>
  <c r="V21" i="4"/>
  <c r="CT20" i="4"/>
  <c r="CU20" i="4" s="1"/>
  <c r="CS20" i="4"/>
  <c r="CV20" i="4" s="1"/>
  <c r="CQ20" i="4"/>
  <c r="CP20" i="4"/>
  <c r="BV20" i="4"/>
  <c r="BU20" i="4"/>
  <c r="BX20" i="4" s="1"/>
  <c r="BS20" i="4"/>
  <c r="BR20" i="4"/>
  <c r="AX20" i="4"/>
  <c r="AY20" i="4" s="1"/>
  <c r="AW20" i="4"/>
  <c r="AZ20" i="4" s="1"/>
  <c r="AU20" i="4"/>
  <c r="AT20" i="4"/>
  <c r="Z20" i="4"/>
  <c r="AA20" i="4" s="1"/>
  <c r="Y20" i="4"/>
  <c r="AB20" i="4" s="1"/>
  <c r="W20" i="4"/>
  <c r="V20" i="4"/>
  <c r="CT19" i="4"/>
  <c r="CU19" i="4" s="1"/>
  <c r="CS19" i="4"/>
  <c r="CV19" i="4" s="1"/>
  <c r="CQ19" i="4"/>
  <c r="CP19" i="4"/>
  <c r="BV19" i="4"/>
  <c r="BW19" i="4" s="1"/>
  <c r="BU19" i="4"/>
  <c r="BS19" i="4"/>
  <c r="BR19" i="4"/>
  <c r="AX19" i="4"/>
  <c r="AY19" i="4" s="1"/>
  <c r="AW19" i="4"/>
  <c r="AZ19" i="4" s="1"/>
  <c r="AU19" i="4"/>
  <c r="AT19" i="4"/>
  <c r="Z19" i="4"/>
  <c r="AA19" i="4" s="1"/>
  <c r="Y19" i="4"/>
  <c r="AB19" i="4" s="1"/>
  <c r="W19" i="4"/>
  <c r="V19" i="4"/>
  <c r="CQ18" i="4"/>
  <c r="CP18" i="4"/>
  <c r="BS18" i="4"/>
  <c r="BR18" i="4"/>
  <c r="AU18" i="4"/>
  <c r="AT18" i="4"/>
  <c r="W18" i="4"/>
  <c r="V18" i="4"/>
  <c r="CT17" i="4"/>
  <c r="CU17" i="4" s="1"/>
  <c r="CS17" i="4"/>
  <c r="CV17" i="4" s="1"/>
  <c r="CQ17" i="4"/>
  <c r="CP17" i="4"/>
  <c r="BV17" i="4"/>
  <c r="BW17" i="4" s="1"/>
  <c r="BU17" i="4"/>
  <c r="BX17" i="4" s="1"/>
  <c r="BS17" i="4"/>
  <c r="BR17" i="4"/>
  <c r="AX17" i="4"/>
  <c r="AY17" i="4" s="1"/>
  <c r="AW17" i="4"/>
  <c r="AZ17" i="4" s="1"/>
  <c r="AU17" i="4"/>
  <c r="AT17" i="4"/>
  <c r="Z17" i="4"/>
  <c r="AA17" i="4" s="1"/>
  <c r="Y17" i="4"/>
  <c r="AB17" i="4" s="1"/>
  <c r="W17" i="4"/>
  <c r="V17" i="4"/>
  <c r="CQ16" i="4"/>
  <c r="CP16" i="4"/>
  <c r="BS16" i="4"/>
  <c r="BR16" i="4"/>
  <c r="AU16" i="4"/>
  <c r="AT16" i="4"/>
  <c r="W16" i="4"/>
  <c r="V16" i="4"/>
  <c r="CT15" i="4"/>
  <c r="CU15" i="4" s="1"/>
  <c r="CS15" i="4"/>
  <c r="CV15" i="4" s="1"/>
  <c r="CQ15" i="4"/>
  <c r="CP15" i="4"/>
  <c r="BV15" i="4"/>
  <c r="BW15" i="4" s="1"/>
  <c r="BU15" i="4"/>
  <c r="BX15" i="4" s="1"/>
  <c r="BS15" i="4"/>
  <c r="BR15" i="4"/>
  <c r="AX15" i="4"/>
  <c r="AY15" i="4" s="1"/>
  <c r="AW15" i="4"/>
  <c r="AZ15" i="4" s="1"/>
  <c r="AU15" i="4"/>
  <c r="AT15" i="4"/>
  <c r="Z15" i="4"/>
  <c r="AA15" i="4" s="1"/>
  <c r="Y15" i="4"/>
  <c r="AB15" i="4" s="1"/>
  <c r="W15" i="4"/>
  <c r="V15" i="4"/>
  <c r="CQ14" i="4"/>
  <c r="CP14" i="4"/>
  <c r="BS14" i="4"/>
  <c r="BR14" i="4"/>
  <c r="AU14" i="4"/>
  <c r="AT14" i="4"/>
  <c r="W14" i="4"/>
  <c r="V14" i="4"/>
  <c r="CT13" i="4"/>
  <c r="CU13" i="4" s="1"/>
  <c r="CS13" i="4"/>
  <c r="CV13" i="4" s="1"/>
  <c r="CQ13" i="4"/>
  <c r="CP13" i="4"/>
  <c r="BV13" i="4"/>
  <c r="BW13" i="4" s="1"/>
  <c r="BU13" i="4"/>
  <c r="BX13" i="4" s="1"/>
  <c r="BS13" i="4"/>
  <c r="BR13" i="4"/>
  <c r="AX13" i="4"/>
  <c r="AY13" i="4" s="1"/>
  <c r="AW13" i="4"/>
  <c r="AZ13" i="4" s="1"/>
  <c r="AU13" i="4"/>
  <c r="AT13" i="4"/>
  <c r="Z13" i="4"/>
  <c r="AA13" i="4" s="1"/>
  <c r="Y13" i="4"/>
  <c r="AB13" i="4" s="1"/>
  <c r="W13" i="4"/>
  <c r="V13" i="4"/>
  <c r="CQ12" i="4"/>
  <c r="CP12" i="4"/>
  <c r="BS12" i="4"/>
  <c r="BR12" i="4"/>
  <c r="AU12" i="4"/>
  <c r="AT12" i="4"/>
  <c r="W12" i="4"/>
  <c r="V12" i="4"/>
  <c r="CS11" i="4"/>
  <c r="CQ11" i="4"/>
  <c r="BS11" i="4"/>
  <c r="BR11" i="4"/>
  <c r="AU11" i="4"/>
  <c r="AT11" i="4"/>
  <c r="W11" i="4"/>
  <c r="V11" i="4"/>
  <c r="CT10" i="4"/>
  <c r="CU10" i="4" s="1"/>
  <c r="CS10" i="4"/>
  <c r="CV10" i="4" s="1"/>
  <c r="CQ10" i="4"/>
  <c r="CP10" i="4"/>
  <c r="BV10" i="4"/>
  <c r="BW10" i="4" s="1"/>
  <c r="BU10" i="4"/>
  <c r="BX10" i="4" s="1"/>
  <c r="BS10" i="4"/>
  <c r="BR10" i="4"/>
  <c r="BE10" i="4"/>
  <c r="AX10" i="4"/>
  <c r="AY10" i="4" s="1"/>
  <c r="AW10" i="4"/>
  <c r="AZ10" i="4" s="1"/>
  <c r="AU10" i="4"/>
  <c r="AT10" i="4"/>
  <c r="AG10" i="4"/>
  <c r="Z10" i="4"/>
  <c r="AA10" i="4" s="1"/>
  <c r="Y10" i="4"/>
  <c r="AB10" i="4" s="1"/>
  <c r="W10" i="4"/>
  <c r="V10" i="4"/>
  <c r="CQ9" i="4"/>
  <c r="CP9" i="4"/>
  <c r="BS9" i="4"/>
  <c r="BR9" i="4"/>
  <c r="AU9" i="4"/>
  <c r="AT9" i="4"/>
  <c r="W9" i="4"/>
  <c r="V9" i="4"/>
  <c r="CT8" i="4"/>
  <c r="CU8" i="4" s="1"/>
  <c r="CS8" i="4"/>
  <c r="CV8" i="4" s="1"/>
  <c r="CQ8" i="4"/>
  <c r="CP8" i="4"/>
  <c r="BV8" i="4"/>
  <c r="BW8" i="4" s="1"/>
  <c r="BU8" i="4"/>
  <c r="BX8" i="4" s="1"/>
  <c r="BS8" i="4"/>
  <c r="BR8" i="4"/>
  <c r="AX8" i="4"/>
  <c r="AY8" i="4" s="1"/>
  <c r="AZ8" i="4" s="1"/>
  <c r="AW8" i="4"/>
  <c r="AU8" i="4"/>
  <c r="AT8" i="4"/>
  <c r="Z8" i="4"/>
  <c r="AA8" i="4" s="1"/>
  <c r="Y8" i="4"/>
  <c r="AB8" i="4" s="1"/>
  <c r="W8" i="4"/>
  <c r="V8" i="4"/>
  <c r="CQ7" i="4"/>
  <c r="CP7" i="4"/>
  <c r="BS7" i="4"/>
  <c r="BR7" i="4"/>
  <c r="AU7" i="4"/>
  <c r="AT7" i="4"/>
  <c r="W7" i="4"/>
  <c r="V7" i="4"/>
  <c r="CZ6" i="4"/>
  <c r="CY6" i="4"/>
  <c r="CX6" i="4"/>
  <c r="CT6" i="4"/>
  <c r="CU6" i="4" s="1"/>
  <c r="CS6" i="4"/>
  <c r="CV6" i="4" s="1"/>
  <c r="CQ6" i="4"/>
  <c r="CP6" i="4"/>
  <c r="CB6" i="4"/>
  <c r="CA6" i="4"/>
  <c r="BZ6" i="4"/>
  <c r="BV6" i="4"/>
  <c r="BW6" i="4" s="1"/>
  <c r="BU6" i="4"/>
  <c r="BX6" i="4" s="1"/>
  <c r="BS6" i="4"/>
  <c r="BR6" i="4"/>
  <c r="BD6" i="4"/>
  <c r="BC6" i="4"/>
  <c r="BB6" i="4"/>
  <c r="AX6" i="4"/>
  <c r="AY6" i="4" s="1"/>
  <c r="AZ6" i="4" s="1"/>
  <c r="AW6" i="4"/>
  <c r="AU6" i="4"/>
  <c r="AT6" i="4"/>
  <c r="Z6" i="4"/>
  <c r="AA6" i="4" s="1"/>
  <c r="Y6" i="4"/>
  <c r="AB6" i="4" s="1"/>
  <c r="W6" i="4"/>
  <c r="V6" i="4"/>
  <c r="CQ5" i="4"/>
  <c r="CP5" i="4"/>
  <c r="BS5" i="4"/>
  <c r="BR5" i="4"/>
  <c r="AU5" i="4"/>
  <c r="AT5" i="4"/>
  <c r="W5" i="4"/>
  <c r="V5" i="4"/>
  <c r="CZ4" i="4"/>
  <c r="CY4" i="4"/>
  <c r="CX4" i="4"/>
  <c r="CT4" i="4"/>
  <c r="CU4" i="4" s="1"/>
  <c r="CS4" i="4"/>
  <c r="CV4" i="4" s="1"/>
  <c r="CQ4" i="4"/>
  <c r="CP4" i="4"/>
  <c r="CB4" i="4"/>
  <c r="CA4" i="4"/>
  <c r="BZ4" i="4"/>
  <c r="BV4" i="4"/>
  <c r="BW4" i="4" s="1"/>
  <c r="BU4" i="4"/>
  <c r="BX4" i="4" s="1"/>
  <c r="BS4" i="4"/>
  <c r="BR4" i="4"/>
  <c r="BD4" i="4"/>
  <c r="BC4" i="4"/>
  <c r="BB4" i="4"/>
  <c r="AX4" i="4"/>
  <c r="AY4" i="4" s="1"/>
  <c r="AZ4" i="4" s="1"/>
  <c r="AW4" i="4"/>
  <c r="AU4" i="4"/>
  <c r="AT4" i="4"/>
  <c r="Z4" i="4"/>
  <c r="AA4" i="4" s="1"/>
  <c r="Y4" i="4"/>
  <c r="AB4" i="4" s="1"/>
  <c r="W4" i="4"/>
  <c r="V4" i="4"/>
  <c r="AW142" i="4" l="1"/>
  <c r="AW155" i="4"/>
  <c r="AW139" i="4"/>
  <c r="AW141" i="4"/>
  <c r="AW159" i="4"/>
  <c r="AW162" i="4"/>
  <c r="AW156" i="4"/>
  <c r="AW175" i="4"/>
  <c r="AW147" i="4"/>
  <c r="AW144" i="4"/>
  <c r="AW151" i="4"/>
  <c r="AW150" i="4"/>
  <c r="AW172" i="4"/>
  <c r="AW153" i="4"/>
  <c r="AW171" i="4"/>
  <c r="AW173" i="4"/>
  <c r="AW145" i="4"/>
  <c r="AW149" i="4"/>
  <c r="AW161" i="4"/>
  <c r="AW169" i="4"/>
  <c r="Q81" i="3" l="1"/>
  <c r="BV116" i="3"/>
  <c r="BU116" i="3"/>
  <c r="CQ455" i="3"/>
  <c r="CP455" i="3"/>
  <c r="BS455" i="3"/>
  <c r="BR455" i="3"/>
  <c r="AU455" i="3"/>
  <c r="AT455" i="3"/>
  <c r="W455" i="3"/>
  <c r="V455" i="3"/>
  <c r="CQ454" i="3"/>
  <c r="CP454" i="3"/>
  <c r="BS454" i="3"/>
  <c r="BR454" i="3"/>
  <c r="AU454" i="3"/>
  <c r="AT454" i="3"/>
  <c r="W454" i="3"/>
  <c r="V454" i="3"/>
  <c r="CQ453" i="3"/>
  <c r="CP453" i="3"/>
  <c r="BS453" i="3"/>
  <c r="BR453" i="3"/>
  <c r="AU453" i="3"/>
  <c r="AT453" i="3"/>
  <c r="W453" i="3"/>
  <c r="V453" i="3"/>
  <c r="CT452" i="3"/>
  <c r="CU452" i="3" s="1"/>
  <c r="CS452" i="3"/>
  <c r="CV452" i="3" s="1"/>
  <c r="CQ452" i="3"/>
  <c r="CP452" i="3"/>
  <c r="BV452" i="3"/>
  <c r="BW452" i="3" s="1"/>
  <c r="BU452" i="3"/>
  <c r="BX452" i="3" s="1"/>
  <c r="BS452" i="3"/>
  <c r="BR452" i="3"/>
  <c r="AX452" i="3"/>
  <c r="AY452" i="3" s="1"/>
  <c r="AW452" i="3"/>
  <c r="AZ452" i="3" s="1"/>
  <c r="AU452" i="3"/>
  <c r="AT452" i="3"/>
  <c r="Z452" i="3"/>
  <c r="AA452" i="3" s="1"/>
  <c r="Y452" i="3"/>
  <c r="AB452" i="3" s="1"/>
  <c r="W452" i="3"/>
  <c r="V452" i="3"/>
  <c r="CQ451" i="3"/>
  <c r="CP451" i="3"/>
  <c r="BS451" i="3"/>
  <c r="BR451" i="3"/>
  <c r="AU451" i="3"/>
  <c r="AT451" i="3"/>
  <c r="W451" i="3"/>
  <c r="V451" i="3"/>
  <c r="CU450" i="3"/>
  <c r="CV450" i="3"/>
  <c r="CQ450" i="3"/>
  <c r="CP450" i="3"/>
  <c r="BV450" i="3"/>
  <c r="BW450" i="3" s="1"/>
  <c r="BU450" i="3"/>
  <c r="BX450" i="3" s="1"/>
  <c r="BS450" i="3"/>
  <c r="BR450" i="3"/>
  <c r="AZ450" i="3"/>
  <c r="AX450" i="3"/>
  <c r="AY450" i="3" s="1"/>
  <c r="AU450" i="3"/>
  <c r="AT450" i="3"/>
  <c r="Z450" i="3"/>
  <c r="AA450" i="3" s="1"/>
  <c r="Y450" i="3"/>
  <c r="AB450" i="3" s="1"/>
  <c r="W450" i="3"/>
  <c r="V450" i="3"/>
  <c r="CQ449" i="3"/>
  <c r="CP449" i="3"/>
  <c r="BS449" i="3"/>
  <c r="BR449" i="3"/>
  <c r="AU449" i="3"/>
  <c r="AT449" i="3"/>
  <c r="W449" i="3"/>
  <c r="V449" i="3"/>
  <c r="CT448" i="3"/>
  <c r="CU448" i="3" s="1"/>
  <c r="CV448" i="3"/>
  <c r="CQ448" i="3"/>
  <c r="CP448" i="3"/>
  <c r="BV448" i="3"/>
  <c r="BW448" i="3" s="1"/>
  <c r="BU448" i="3"/>
  <c r="BX448" i="3" s="1"/>
  <c r="BS448" i="3"/>
  <c r="BR448" i="3"/>
  <c r="AX448" i="3"/>
  <c r="AY448" i="3" s="1"/>
  <c r="AW448" i="3"/>
  <c r="AZ448" i="3" s="1"/>
  <c r="AU448" i="3"/>
  <c r="AT448" i="3"/>
  <c r="Z448" i="3"/>
  <c r="AA448" i="3" s="1"/>
  <c r="Y448" i="3"/>
  <c r="AB448" i="3" s="1"/>
  <c r="W448" i="3"/>
  <c r="V448" i="3"/>
  <c r="CQ447" i="3"/>
  <c r="CP447" i="3"/>
  <c r="BS447" i="3"/>
  <c r="BR447" i="3"/>
  <c r="AU447" i="3"/>
  <c r="AT447" i="3"/>
  <c r="W447" i="3"/>
  <c r="V447" i="3"/>
  <c r="CQ446" i="3"/>
  <c r="CP446" i="3"/>
  <c r="BS446" i="3"/>
  <c r="BR446" i="3"/>
  <c r="AU446" i="3"/>
  <c r="AT446" i="3"/>
  <c r="W446" i="3"/>
  <c r="V446" i="3"/>
  <c r="CQ445" i="3"/>
  <c r="CP445" i="3"/>
  <c r="BS445" i="3"/>
  <c r="BR445" i="3"/>
  <c r="AU445" i="3"/>
  <c r="AT445" i="3"/>
  <c r="W445" i="3"/>
  <c r="V445" i="3"/>
  <c r="CT444" i="3"/>
  <c r="CU444" i="3" s="1"/>
  <c r="CV444" i="3"/>
  <c r="CQ444" i="3"/>
  <c r="CP444" i="3"/>
  <c r="BV444" i="3"/>
  <c r="BW444" i="3" s="1"/>
  <c r="BU444" i="3"/>
  <c r="BX444" i="3" s="1"/>
  <c r="BS444" i="3"/>
  <c r="BR444" i="3"/>
  <c r="AX444" i="3"/>
  <c r="AY444" i="3" s="1"/>
  <c r="AW444" i="3"/>
  <c r="AZ444" i="3" s="1"/>
  <c r="AU444" i="3"/>
  <c r="AT444" i="3"/>
  <c r="Z444" i="3"/>
  <c r="AA444" i="3" s="1"/>
  <c r="Y444" i="3"/>
  <c r="AB444" i="3" s="1"/>
  <c r="W444" i="3"/>
  <c r="V444" i="3"/>
  <c r="CQ443" i="3"/>
  <c r="CP443" i="3"/>
  <c r="BS443" i="3"/>
  <c r="BR443" i="3"/>
  <c r="AU443" i="3"/>
  <c r="AT443" i="3"/>
  <c r="W443" i="3"/>
  <c r="V443" i="3"/>
  <c r="CT442" i="3"/>
  <c r="CU442" i="3" s="1"/>
  <c r="CS442" i="3"/>
  <c r="CV442" i="3" s="1"/>
  <c r="CQ442" i="3"/>
  <c r="CP442" i="3"/>
  <c r="BV442" i="3"/>
  <c r="BW442" i="3" s="1"/>
  <c r="BU442" i="3"/>
  <c r="BX442" i="3" s="1"/>
  <c r="BS442" i="3"/>
  <c r="BR442" i="3"/>
  <c r="AX442" i="3"/>
  <c r="AY442" i="3" s="1"/>
  <c r="AW442" i="3"/>
  <c r="AZ442" i="3" s="1"/>
  <c r="AU442" i="3"/>
  <c r="AT442" i="3"/>
  <c r="Z442" i="3"/>
  <c r="AA442" i="3" s="1"/>
  <c r="Y442" i="3"/>
  <c r="AB442" i="3" s="1"/>
  <c r="W442" i="3"/>
  <c r="V442" i="3"/>
  <c r="CQ441" i="3"/>
  <c r="CP441" i="3"/>
  <c r="BS441" i="3"/>
  <c r="BR441" i="3"/>
  <c r="AU441" i="3"/>
  <c r="AT441" i="3"/>
  <c r="W441" i="3"/>
  <c r="V441" i="3"/>
  <c r="CT440" i="3"/>
  <c r="CU440" i="3" s="1"/>
  <c r="CS440" i="3"/>
  <c r="CV440" i="3" s="1"/>
  <c r="CQ440" i="3"/>
  <c r="CP440" i="3"/>
  <c r="BV440" i="3"/>
  <c r="BW440" i="3" s="1"/>
  <c r="BU440" i="3"/>
  <c r="BX440" i="3" s="1"/>
  <c r="BS440" i="3"/>
  <c r="BR440" i="3"/>
  <c r="AX440" i="3"/>
  <c r="AY440" i="3" s="1"/>
  <c r="AW440" i="3"/>
  <c r="AZ440" i="3" s="1"/>
  <c r="AU440" i="3"/>
  <c r="AT440" i="3"/>
  <c r="Z440" i="3"/>
  <c r="AA440" i="3" s="1"/>
  <c r="Y440" i="3"/>
  <c r="AB440" i="3" s="1"/>
  <c r="W440" i="3"/>
  <c r="V440" i="3"/>
  <c r="CQ439" i="3"/>
  <c r="CP439" i="3"/>
  <c r="BS439" i="3"/>
  <c r="BR439" i="3"/>
  <c r="AU439" i="3"/>
  <c r="AT439" i="3"/>
  <c r="W439" i="3"/>
  <c r="V439" i="3"/>
  <c r="CT438" i="3"/>
  <c r="CU438" i="3" s="1"/>
  <c r="CS438" i="3"/>
  <c r="CV438" i="3" s="1"/>
  <c r="CQ438" i="3"/>
  <c r="CP438" i="3"/>
  <c r="BV438" i="3"/>
  <c r="BW438" i="3" s="1"/>
  <c r="BU438" i="3"/>
  <c r="BX438" i="3" s="1"/>
  <c r="BS438" i="3"/>
  <c r="BR438" i="3"/>
  <c r="AX438" i="3"/>
  <c r="AY438" i="3" s="1"/>
  <c r="AW438" i="3"/>
  <c r="AZ438" i="3" s="1"/>
  <c r="AU438" i="3"/>
  <c r="AT438" i="3"/>
  <c r="Z438" i="3"/>
  <c r="AA438" i="3" s="1"/>
  <c r="Y438" i="3"/>
  <c r="AB438" i="3" s="1"/>
  <c r="W438" i="3"/>
  <c r="V438" i="3"/>
  <c r="CQ437" i="3"/>
  <c r="CP437" i="3"/>
  <c r="BS437" i="3"/>
  <c r="BR437" i="3"/>
  <c r="AU437" i="3"/>
  <c r="AT437" i="3"/>
  <c r="W437" i="3"/>
  <c r="V437" i="3"/>
  <c r="CQ436" i="3"/>
  <c r="CP436" i="3"/>
  <c r="BS436" i="3"/>
  <c r="BR436" i="3"/>
  <c r="AU436" i="3"/>
  <c r="AT436" i="3"/>
  <c r="W436" i="3"/>
  <c r="V436" i="3"/>
  <c r="CT435" i="3"/>
  <c r="CU435" i="3" s="1"/>
  <c r="CS435" i="3"/>
  <c r="CV435" i="3" s="1"/>
  <c r="CQ435" i="3"/>
  <c r="CP435" i="3"/>
  <c r="BV435" i="3"/>
  <c r="BW435" i="3" s="1"/>
  <c r="BU435" i="3"/>
  <c r="BX435" i="3" s="1"/>
  <c r="BS435" i="3"/>
  <c r="BR435" i="3"/>
  <c r="AX435" i="3"/>
  <c r="AY435" i="3" s="1"/>
  <c r="AW435" i="3"/>
  <c r="AZ435" i="3" s="1"/>
  <c r="AU435" i="3"/>
  <c r="AT435" i="3"/>
  <c r="AA435" i="3"/>
  <c r="Z435" i="3"/>
  <c r="Y435" i="3"/>
  <c r="AB435" i="3" s="1"/>
  <c r="W435" i="3"/>
  <c r="V435" i="3"/>
  <c r="CQ434" i="3"/>
  <c r="CP434" i="3"/>
  <c r="BS434" i="3"/>
  <c r="BR434" i="3"/>
  <c r="AU434" i="3"/>
  <c r="AT434" i="3"/>
  <c r="W434" i="3"/>
  <c r="V434" i="3"/>
  <c r="CQ433" i="3"/>
  <c r="CP433" i="3"/>
  <c r="BS433" i="3"/>
  <c r="BR433" i="3"/>
  <c r="AU433" i="3"/>
  <c r="AT433" i="3"/>
  <c r="W433" i="3"/>
  <c r="V433" i="3"/>
  <c r="CQ432" i="3"/>
  <c r="CP432" i="3"/>
  <c r="BS432" i="3"/>
  <c r="BR432" i="3"/>
  <c r="AU432" i="3"/>
  <c r="AT432" i="3"/>
  <c r="W432" i="3"/>
  <c r="V432" i="3"/>
  <c r="CQ431" i="3"/>
  <c r="CP431" i="3"/>
  <c r="BS431" i="3"/>
  <c r="BR431" i="3"/>
  <c r="AU431" i="3"/>
  <c r="AT431" i="3"/>
  <c r="W431" i="3"/>
  <c r="V431" i="3"/>
  <c r="CQ430" i="3"/>
  <c r="CP430" i="3"/>
  <c r="BS430" i="3"/>
  <c r="BR430" i="3"/>
  <c r="AU430" i="3"/>
  <c r="AT430" i="3"/>
  <c r="AA430" i="3"/>
  <c r="W430" i="3"/>
  <c r="V430" i="3"/>
  <c r="G430" i="3"/>
  <c r="BV430" i="3" s="1"/>
  <c r="BW430" i="3" s="1"/>
  <c r="CQ429" i="3"/>
  <c r="CP429" i="3"/>
  <c r="BS429" i="3"/>
  <c r="BR429" i="3"/>
  <c r="AU429" i="3"/>
  <c r="AT429" i="3"/>
  <c r="W429" i="3"/>
  <c r="V429" i="3"/>
  <c r="CQ428" i="3"/>
  <c r="CP428" i="3"/>
  <c r="BS428" i="3"/>
  <c r="BR428" i="3"/>
  <c r="AU428" i="3"/>
  <c r="AT428" i="3"/>
  <c r="W428" i="3"/>
  <c r="V428" i="3"/>
  <c r="CQ427" i="3"/>
  <c r="CP427" i="3"/>
  <c r="BS427" i="3"/>
  <c r="BR427" i="3"/>
  <c r="AU427" i="3"/>
  <c r="AT427" i="3"/>
  <c r="W427" i="3"/>
  <c r="V427" i="3"/>
  <c r="CQ426" i="3"/>
  <c r="CP426" i="3"/>
  <c r="BS426" i="3"/>
  <c r="BR426" i="3"/>
  <c r="AU426" i="3"/>
  <c r="AT426" i="3"/>
  <c r="W426" i="3"/>
  <c r="V426" i="3"/>
  <c r="CQ425" i="3"/>
  <c r="CP425" i="3"/>
  <c r="BS425" i="3"/>
  <c r="BR425" i="3"/>
  <c r="AU425" i="3"/>
  <c r="AT425" i="3"/>
  <c r="W425" i="3"/>
  <c r="V425" i="3"/>
  <c r="CQ424" i="3"/>
  <c r="CP424" i="3"/>
  <c r="BS424" i="3"/>
  <c r="BR424" i="3"/>
  <c r="AU424" i="3"/>
  <c r="AT424" i="3"/>
  <c r="W424" i="3"/>
  <c r="V424" i="3"/>
  <c r="CQ423" i="3"/>
  <c r="CP423" i="3"/>
  <c r="BS423" i="3"/>
  <c r="BR423" i="3"/>
  <c r="AU423" i="3"/>
  <c r="AT423" i="3"/>
  <c r="W423" i="3"/>
  <c r="V423" i="3"/>
  <c r="CQ422" i="3"/>
  <c r="CP422" i="3"/>
  <c r="BS422" i="3"/>
  <c r="BR422" i="3"/>
  <c r="AU422" i="3"/>
  <c r="AT422" i="3"/>
  <c r="W422" i="3"/>
  <c r="V422" i="3"/>
  <c r="CT421" i="3"/>
  <c r="CU421" i="3" s="1"/>
  <c r="CS421" i="3"/>
  <c r="CV421" i="3" s="1"/>
  <c r="CQ421" i="3"/>
  <c r="CP421" i="3"/>
  <c r="BV421" i="3"/>
  <c r="BW421" i="3" s="1"/>
  <c r="BU421" i="3"/>
  <c r="BX421" i="3" s="1"/>
  <c r="BS421" i="3"/>
  <c r="BR421" i="3"/>
  <c r="AX421" i="3"/>
  <c r="AY421" i="3" s="1"/>
  <c r="AW421" i="3"/>
  <c r="AZ421" i="3" s="1"/>
  <c r="AU421" i="3"/>
  <c r="AT421" i="3"/>
  <c r="AB421" i="3"/>
  <c r="Z421" i="3"/>
  <c r="AA421" i="3" s="1"/>
  <c r="W421" i="3"/>
  <c r="V421" i="3"/>
  <c r="CQ420" i="3"/>
  <c r="CP420" i="3"/>
  <c r="BS420" i="3"/>
  <c r="BR420" i="3"/>
  <c r="AU420" i="3"/>
  <c r="AT420" i="3"/>
  <c r="W420" i="3"/>
  <c r="V420" i="3"/>
  <c r="CT419" i="3"/>
  <c r="CU419" i="3" s="1"/>
  <c r="CS419" i="3"/>
  <c r="CV419" i="3" s="1"/>
  <c r="CQ419" i="3"/>
  <c r="CP419" i="3"/>
  <c r="BV419" i="3"/>
  <c r="BW419" i="3" s="1"/>
  <c r="BU419" i="3"/>
  <c r="BX419" i="3" s="1"/>
  <c r="BS419" i="3"/>
  <c r="BR419" i="3"/>
  <c r="AX419" i="3"/>
  <c r="AY419" i="3" s="1"/>
  <c r="AW419" i="3"/>
  <c r="AZ419" i="3" s="1"/>
  <c r="AU419" i="3"/>
  <c r="AT419" i="3"/>
  <c r="Z419" i="3"/>
  <c r="AA419" i="3" s="1"/>
  <c r="Y419" i="3"/>
  <c r="AB419" i="3" s="1"/>
  <c r="W419" i="3"/>
  <c r="V419" i="3"/>
  <c r="CQ418" i="3"/>
  <c r="CP418" i="3"/>
  <c r="BS418" i="3"/>
  <c r="BR418" i="3"/>
  <c r="AU418" i="3"/>
  <c r="AT418" i="3"/>
  <c r="W418" i="3"/>
  <c r="V418" i="3"/>
  <c r="CT417" i="3"/>
  <c r="CU417" i="3" s="1"/>
  <c r="CS417" i="3"/>
  <c r="CV417" i="3" s="1"/>
  <c r="CQ417" i="3"/>
  <c r="CP417" i="3"/>
  <c r="BV417" i="3"/>
  <c r="BW417" i="3" s="1"/>
  <c r="BU417" i="3"/>
  <c r="BX417" i="3" s="1"/>
  <c r="BS417" i="3"/>
  <c r="BR417" i="3"/>
  <c r="AX417" i="3"/>
  <c r="AY417" i="3" s="1"/>
  <c r="AW417" i="3"/>
  <c r="AZ417" i="3" s="1"/>
  <c r="AU417" i="3"/>
  <c r="AT417" i="3"/>
  <c r="Z417" i="3"/>
  <c r="AA417" i="3" s="1"/>
  <c r="Y417" i="3"/>
  <c r="AB417" i="3" s="1"/>
  <c r="W417" i="3"/>
  <c r="V417" i="3"/>
  <c r="CQ416" i="3"/>
  <c r="CP416" i="3"/>
  <c r="BS416" i="3"/>
  <c r="BR416" i="3"/>
  <c r="AU416" i="3"/>
  <c r="AT416" i="3"/>
  <c r="W416" i="3"/>
  <c r="V416" i="3"/>
  <c r="CT415" i="3"/>
  <c r="CU415" i="3" s="1"/>
  <c r="CS415" i="3"/>
  <c r="CV415" i="3" s="1"/>
  <c r="CQ415" i="3"/>
  <c r="CP415" i="3"/>
  <c r="BV415" i="3"/>
  <c r="BW415" i="3" s="1"/>
  <c r="BU415" i="3"/>
  <c r="BX415" i="3" s="1"/>
  <c r="BS415" i="3"/>
  <c r="BR415" i="3"/>
  <c r="AX415" i="3"/>
  <c r="AY415" i="3" s="1"/>
  <c r="AW415" i="3"/>
  <c r="AZ415" i="3" s="1"/>
  <c r="AU415" i="3"/>
  <c r="AT415" i="3"/>
  <c r="Z415" i="3"/>
  <c r="AA415" i="3" s="1"/>
  <c r="Y415" i="3"/>
  <c r="AB415" i="3" s="1"/>
  <c r="W415" i="3"/>
  <c r="V415" i="3"/>
  <c r="CQ414" i="3"/>
  <c r="CP414" i="3"/>
  <c r="BS414" i="3"/>
  <c r="BR414" i="3"/>
  <c r="AU414" i="3"/>
  <c r="AT414" i="3"/>
  <c r="W414" i="3"/>
  <c r="V414" i="3"/>
  <c r="CT413" i="3"/>
  <c r="CU413" i="3" s="1"/>
  <c r="CS413" i="3"/>
  <c r="CV413" i="3" s="1"/>
  <c r="CQ413" i="3"/>
  <c r="CP413" i="3"/>
  <c r="BV413" i="3"/>
  <c r="BW413" i="3" s="1"/>
  <c r="BU413" i="3"/>
  <c r="BX413" i="3" s="1"/>
  <c r="BS413" i="3"/>
  <c r="BR413" i="3"/>
  <c r="AX413" i="3"/>
  <c r="AY413" i="3" s="1"/>
  <c r="AW413" i="3"/>
  <c r="AZ413" i="3" s="1"/>
  <c r="AU413" i="3"/>
  <c r="AT413" i="3"/>
  <c r="AB413" i="3"/>
  <c r="AA413" i="3"/>
  <c r="W413" i="3"/>
  <c r="V413" i="3"/>
  <c r="CQ412" i="3"/>
  <c r="CP412" i="3"/>
  <c r="BS412" i="3"/>
  <c r="BR412" i="3"/>
  <c r="AU412" i="3"/>
  <c r="AT412" i="3"/>
  <c r="W412" i="3"/>
  <c r="V412" i="3"/>
  <c r="CQ411" i="3"/>
  <c r="CP411" i="3"/>
  <c r="BS411" i="3"/>
  <c r="BR411" i="3"/>
  <c r="AU411" i="3"/>
  <c r="AT411" i="3"/>
  <c r="W411" i="3"/>
  <c r="V411" i="3"/>
  <c r="CQ410" i="3"/>
  <c r="CP410" i="3"/>
  <c r="BS410" i="3"/>
  <c r="BR410" i="3"/>
  <c r="AU410" i="3"/>
  <c r="AT410" i="3"/>
  <c r="W410" i="3"/>
  <c r="V410" i="3"/>
  <c r="CT409" i="3"/>
  <c r="CU409" i="3" s="1"/>
  <c r="CS409" i="3"/>
  <c r="CV409" i="3" s="1"/>
  <c r="CQ409" i="3"/>
  <c r="CP409" i="3"/>
  <c r="BV409" i="3"/>
  <c r="BW409" i="3" s="1"/>
  <c r="BU409" i="3"/>
  <c r="BX409" i="3" s="1"/>
  <c r="BS409" i="3"/>
  <c r="BR409" i="3"/>
  <c r="AX409" i="3"/>
  <c r="AY409" i="3" s="1"/>
  <c r="AW409" i="3"/>
  <c r="AZ409" i="3" s="1"/>
  <c r="AU409" i="3"/>
  <c r="AT409" i="3"/>
  <c r="Z409" i="3"/>
  <c r="AA409" i="3" s="1"/>
  <c r="Y409" i="3"/>
  <c r="AB409" i="3" s="1"/>
  <c r="W409" i="3"/>
  <c r="V409" i="3"/>
  <c r="CQ408" i="3"/>
  <c r="CP408" i="3"/>
  <c r="BS408" i="3"/>
  <c r="BR408" i="3"/>
  <c r="AU408" i="3"/>
  <c r="AT408" i="3"/>
  <c r="W408" i="3"/>
  <c r="V408" i="3"/>
  <c r="CQ407" i="3"/>
  <c r="CP407" i="3"/>
  <c r="BS407" i="3"/>
  <c r="BR407" i="3"/>
  <c r="AU407" i="3"/>
  <c r="AT407" i="3"/>
  <c r="W407" i="3"/>
  <c r="V407" i="3"/>
  <c r="CQ406" i="3"/>
  <c r="CP406" i="3"/>
  <c r="BS406" i="3"/>
  <c r="BR406" i="3"/>
  <c r="AU406" i="3"/>
  <c r="AT406" i="3"/>
  <c r="W406" i="3"/>
  <c r="V406" i="3"/>
  <c r="CT405" i="3"/>
  <c r="CU405" i="3" s="1"/>
  <c r="CS405" i="3"/>
  <c r="CV405" i="3" s="1"/>
  <c r="CQ405" i="3"/>
  <c r="CP405" i="3"/>
  <c r="BV405" i="3"/>
  <c r="BW405" i="3" s="1"/>
  <c r="BU405" i="3"/>
  <c r="BX405" i="3" s="1"/>
  <c r="BS405" i="3"/>
  <c r="BR405" i="3"/>
  <c r="AX405" i="3"/>
  <c r="AY405" i="3" s="1"/>
  <c r="AW405" i="3"/>
  <c r="AZ405" i="3" s="1"/>
  <c r="AU405" i="3"/>
  <c r="AT405" i="3"/>
  <c r="Z405" i="3"/>
  <c r="AA405" i="3" s="1"/>
  <c r="Y405" i="3"/>
  <c r="AB405" i="3" s="1"/>
  <c r="W405" i="3"/>
  <c r="V405" i="3"/>
  <c r="CQ404" i="3"/>
  <c r="CP404" i="3"/>
  <c r="BS404" i="3"/>
  <c r="BR404" i="3"/>
  <c r="AU404" i="3"/>
  <c r="AT404" i="3"/>
  <c r="W404" i="3"/>
  <c r="V404" i="3"/>
  <c r="CQ403" i="3"/>
  <c r="CP403" i="3"/>
  <c r="BS403" i="3"/>
  <c r="BR403" i="3"/>
  <c r="AU403" i="3"/>
  <c r="AT403" i="3"/>
  <c r="W403" i="3"/>
  <c r="V403" i="3"/>
  <c r="CQ402" i="3"/>
  <c r="CP402" i="3"/>
  <c r="BS402" i="3"/>
  <c r="BR402" i="3"/>
  <c r="AU402" i="3"/>
  <c r="AT402" i="3"/>
  <c r="W402" i="3"/>
  <c r="V402" i="3"/>
  <c r="CT401" i="3"/>
  <c r="CU401" i="3" s="1"/>
  <c r="CS401" i="3"/>
  <c r="CV401" i="3" s="1"/>
  <c r="CQ401" i="3"/>
  <c r="CP401" i="3"/>
  <c r="BV401" i="3"/>
  <c r="BW401" i="3" s="1"/>
  <c r="BU401" i="3"/>
  <c r="BX401" i="3" s="1"/>
  <c r="BS401" i="3"/>
  <c r="BR401" i="3"/>
  <c r="AX401" i="3"/>
  <c r="AY401" i="3" s="1"/>
  <c r="AW401" i="3"/>
  <c r="AZ401" i="3" s="1"/>
  <c r="AU401" i="3"/>
  <c r="AT401" i="3"/>
  <c r="Z401" i="3"/>
  <c r="AA401" i="3" s="1"/>
  <c r="Y401" i="3"/>
  <c r="AB401" i="3" s="1"/>
  <c r="W401" i="3"/>
  <c r="V401" i="3"/>
  <c r="CQ400" i="3"/>
  <c r="CP400" i="3"/>
  <c r="BS400" i="3"/>
  <c r="BR400" i="3"/>
  <c r="AU400" i="3"/>
  <c r="AT400" i="3"/>
  <c r="W400" i="3"/>
  <c r="V400" i="3"/>
  <c r="CQ399" i="3"/>
  <c r="CP399" i="3"/>
  <c r="BS399" i="3"/>
  <c r="BR399" i="3"/>
  <c r="AU399" i="3"/>
  <c r="AT399" i="3"/>
  <c r="W399" i="3"/>
  <c r="V399" i="3"/>
  <c r="CQ398" i="3"/>
  <c r="CP398" i="3"/>
  <c r="BS398" i="3"/>
  <c r="BR398" i="3"/>
  <c r="AU398" i="3"/>
  <c r="AT398" i="3"/>
  <c r="W398" i="3"/>
  <c r="V398" i="3"/>
  <c r="CT397" i="3"/>
  <c r="CU397" i="3" s="1"/>
  <c r="CS397" i="3"/>
  <c r="CV397" i="3" s="1"/>
  <c r="CQ397" i="3"/>
  <c r="CP397" i="3"/>
  <c r="BV397" i="3"/>
  <c r="BW397" i="3" s="1"/>
  <c r="BU397" i="3"/>
  <c r="BX397" i="3" s="1"/>
  <c r="BS397" i="3"/>
  <c r="BR397" i="3"/>
  <c r="AX397" i="3"/>
  <c r="AY397" i="3" s="1"/>
  <c r="AW397" i="3"/>
  <c r="AZ397" i="3" s="1"/>
  <c r="AU397" i="3"/>
  <c r="AT397" i="3"/>
  <c r="Z397" i="3"/>
  <c r="AA397" i="3" s="1"/>
  <c r="Y397" i="3"/>
  <c r="AB397" i="3" s="1"/>
  <c r="W397" i="3"/>
  <c r="V397" i="3"/>
  <c r="CQ396" i="3"/>
  <c r="CP396" i="3"/>
  <c r="BS396" i="3"/>
  <c r="BR396" i="3"/>
  <c r="AU396" i="3"/>
  <c r="AT396" i="3"/>
  <c r="W396" i="3"/>
  <c r="V396" i="3"/>
  <c r="CQ395" i="3"/>
  <c r="CP395" i="3"/>
  <c r="BS395" i="3"/>
  <c r="BR395" i="3"/>
  <c r="AU395" i="3"/>
  <c r="AT395" i="3"/>
  <c r="W395" i="3"/>
  <c r="V395" i="3"/>
  <c r="CQ394" i="3"/>
  <c r="CP394" i="3"/>
  <c r="BS394" i="3"/>
  <c r="BR394" i="3"/>
  <c r="AU394" i="3"/>
  <c r="AT394" i="3"/>
  <c r="W394" i="3"/>
  <c r="V394" i="3"/>
  <c r="CT393" i="3"/>
  <c r="CU393" i="3" s="1"/>
  <c r="CS393" i="3"/>
  <c r="CV393" i="3" s="1"/>
  <c r="CQ393" i="3"/>
  <c r="CP393" i="3"/>
  <c r="BV393" i="3"/>
  <c r="BW393" i="3" s="1"/>
  <c r="BU393" i="3"/>
  <c r="BX393" i="3" s="1"/>
  <c r="BS393" i="3"/>
  <c r="BR393" i="3"/>
  <c r="AX393" i="3"/>
  <c r="AY393" i="3" s="1"/>
  <c r="AW393" i="3"/>
  <c r="AZ393" i="3" s="1"/>
  <c r="AU393" i="3"/>
  <c r="AT393" i="3"/>
  <c r="Z393" i="3"/>
  <c r="AA393" i="3" s="1"/>
  <c r="Y393" i="3"/>
  <c r="AB393" i="3" s="1"/>
  <c r="W393" i="3"/>
  <c r="V393" i="3"/>
  <c r="CQ392" i="3"/>
  <c r="CP392" i="3"/>
  <c r="BS392" i="3"/>
  <c r="BR392" i="3"/>
  <c r="AU392" i="3"/>
  <c r="AT392" i="3"/>
  <c r="W392" i="3"/>
  <c r="V392" i="3"/>
  <c r="CQ391" i="3"/>
  <c r="CP391" i="3"/>
  <c r="BS391" i="3"/>
  <c r="BR391" i="3"/>
  <c r="AU391" i="3"/>
  <c r="AT391" i="3"/>
  <c r="W391" i="3"/>
  <c r="V391" i="3"/>
  <c r="CQ390" i="3"/>
  <c r="CP390" i="3"/>
  <c r="BS390" i="3"/>
  <c r="BR390" i="3"/>
  <c r="AU390" i="3"/>
  <c r="AT390" i="3"/>
  <c r="W390" i="3"/>
  <c r="V390" i="3"/>
  <c r="CT389" i="3"/>
  <c r="CU389" i="3" s="1"/>
  <c r="CS389" i="3"/>
  <c r="CV389" i="3" s="1"/>
  <c r="CQ389" i="3"/>
  <c r="CP389" i="3"/>
  <c r="BV389" i="3"/>
  <c r="BW389" i="3" s="1"/>
  <c r="BU389" i="3"/>
  <c r="BX389" i="3" s="1"/>
  <c r="BS389" i="3"/>
  <c r="BR389" i="3"/>
  <c r="AX389" i="3"/>
  <c r="AY389" i="3" s="1"/>
  <c r="AW389" i="3"/>
  <c r="AZ389" i="3" s="1"/>
  <c r="AU389" i="3"/>
  <c r="AT389" i="3"/>
  <c r="Z389" i="3"/>
  <c r="AA389" i="3" s="1"/>
  <c r="Y389" i="3"/>
  <c r="AB389" i="3" s="1"/>
  <c r="W389" i="3"/>
  <c r="V389" i="3"/>
  <c r="CQ388" i="3"/>
  <c r="CP388" i="3"/>
  <c r="BS388" i="3"/>
  <c r="BR388" i="3"/>
  <c r="AU388" i="3"/>
  <c r="AT388" i="3"/>
  <c r="W388" i="3"/>
  <c r="V388" i="3"/>
  <c r="CQ387" i="3"/>
  <c r="CP387" i="3"/>
  <c r="BS387" i="3"/>
  <c r="BR387" i="3"/>
  <c r="AU387" i="3"/>
  <c r="AT387" i="3"/>
  <c r="W387" i="3"/>
  <c r="V387" i="3"/>
  <c r="CQ386" i="3"/>
  <c r="CP386" i="3"/>
  <c r="BS386" i="3"/>
  <c r="BR386" i="3"/>
  <c r="AU386" i="3"/>
  <c r="AT386" i="3"/>
  <c r="W386" i="3"/>
  <c r="V386" i="3"/>
  <c r="CT385" i="3"/>
  <c r="CU385" i="3" s="1"/>
  <c r="CS385" i="3"/>
  <c r="CV385" i="3" s="1"/>
  <c r="CQ385" i="3"/>
  <c r="CP385" i="3"/>
  <c r="BV385" i="3"/>
  <c r="BW385" i="3" s="1"/>
  <c r="BU385" i="3"/>
  <c r="BX385" i="3" s="1"/>
  <c r="BS385" i="3"/>
  <c r="BR385" i="3"/>
  <c r="AX385" i="3"/>
  <c r="AY385" i="3" s="1"/>
  <c r="AW385" i="3"/>
  <c r="AZ385" i="3" s="1"/>
  <c r="AU385" i="3"/>
  <c r="AT385" i="3"/>
  <c r="Z385" i="3"/>
  <c r="AA385" i="3" s="1"/>
  <c r="Y385" i="3"/>
  <c r="AB385" i="3" s="1"/>
  <c r="W385" i="3"/>
  <c r="V385" i="3"/>
  <c r="CQ384" i="3"/>
  <c r="CP384" i="3"/>
  <c r="BS384" i="3"/>
  <c r="BR384" i="3"/>
  <c r="AU384" i="3"/>
  <c r="AT384" i="3"/>
  <c r="W384" i="3"/>
  <c r="V384" i="3"/>
  <c r="CQ383" i="3"/>
  <c r="CP383" i="3"/>
  <c r="BS383" i="3"/>
  <c r="BR383" i="3"/>
  <c r="AU383" i="3"/>
  <c r="AT383" i="3"/>
  <c r="W383" i="3"/>
  <c r="V383" i="3"/>
  <c r="CQ382" i="3"/>
  <c r="CP382" i="3"/>
  <c r="BS382" i="3"/>
  <c r="BR382" i="3"/>
  <c r="AU382" i="3"/>
  <c r="AT382" i="3"/>
  <c r="W382" i="3"/>
  <c r="V382" i="3"/>
  <c r="CT381" i="3"/>
  <c r="CU381" i="3" s="1"/>
  <c r="CS381" i="3"/>
  <c r="CV381" i="3" s="1"/>
  <c r="CQ381" i="3"/>
  <c r="CP381" i="3"/>
  <c r="BV381" i="3"/>
  <c r="BW381" i="3" s="1"/>
  <c r="BU381" i="3"/>
  <c r="BX381" i="3" s="1"/>
  <c r="BS381" i="3"/>
  <c r="BR381" i="3"/>
  <c r="AX381" i="3"/>
  <c r="AY381" i="3" s="1"/>
  <c r="AW381" i="3"/>
  <c r="AZ381" i="3" s="1"/>
  <c r="AU381" i="3"/>
  <c r="AT381" i="3"/>
  <c r="Z381" i="3"/>
  <c r="AA381" i="3" s="1"/>
  <c r="Y381" i="3"/>
  <c r="AB381" i="3" s="1"/>
  <c r="W381" i="3"/>
  <c r="V381" i="3"/>
  <c r="CQ380" i="3"/>
  <c r="CP380" i="3"/>
  <c r="BS380" i="3"/>
  <c r="BR380" i="3"/>
  <c r="AU380" i="3"/>
  <c r="AT380" i="3"/>
  <c r="W380" i="3"/>
  <c r="V380" i="3"/>
  <c r="CQ379" i="3"/>
  <c r="CP379" i="3"/>
  <c r="BS379" i="3"/>
  <c r="BR379" i="3"/>
  <c r="AU379" i="3"/>
  <c r="AT379" i="3"/>
  <c r="W379" i="3"/>
  <c r="V379" i="3"/>
  <c r="CQ378" i="3"/>
  <c r="CP378" i="3"/>
  <c r="BS378" i="3"/>
  <c r="BR378" i="3"/>
  <c r="AU378" i="3"/>
  <c r="AT378" i="3"/>
  <c r="W378" i="3"/>
  <c r="V378" i="3"/>
  <c r="CT377" i="3"/>
  <c r="CU377" i="3" s="1"/>
  <c r="CS377" i="3"/>
  <c r="CV377" i="3" s="1"/>
  <c r="CQ377" i="3"/>
  <c r="CP377" i="3"/>
  <c r="BV377" i="3"/>
  <c r="BW377" i="3" s="1"/>
  <c r="BU377" i="3"/>
  <c r="BX377" i="3" s="1"/>
  <c r="BS377" i="3"/>
  <c r="BR377" i="3"/>
  <c r="AX377" i="3"/>
  <c r="AY377" i="3" s="1"/>
  <c r="AW377" i="3"/>
  <c r="AZ377" i="3" s="1"/>
  <c r="AU377" i="3"/>
  <c r="AT377" i="3"/>
  <c r="Z377" i="3"/>
  <c r="AA377" i="3" s="1"/>
  <c r="Y377" i="3"/>
  <c r="AB377" i="3" s="1"/>
  <c r="W377" i="3"/>
  <c r="V377" i="3"/>
  <c r="CQ376" i="3"/>
  <c r="CP376" i="3"/>
  <c r="BS376" i="3"/>
  <c r="BR376" i="3"/>
  <c r="AU376" i="3"/>
  <c r="AT376" i="3"/>
  <c r="W376" i="3"/>
  <c r="V376" i="3"/>
  <c r="CQ375" i="3"/>
  <c r="CP375" i="3"/>
  <c r="BS375" i="3"/>
  <c r="BR375" i="3"/>
  <c r="AU375" i="3"/>
  <c r="AT375" i="3"/>
  <c r="W375" i="3"/>
  <c r="V375" i="3"/>
  <c r="CQ374" i="3"/>
  <c r="CP374" i="3"/>
  <c r="BS374" i="3"/>
  <c r="BR374" i="3"/>
  <c r="AU374" i="3"/>
  <c r="AT374" i="3"/>
  <c r="W374" i="3"/>
  <c r="V374" i="3"/>
  <c r="CT373" i="3"/>
  <c r="CU373" i="3" s="1"/>
  <c r="CS373" i="3"/>
  <c r="CV373" i="3" s="1"/>
  <c r="CQ373" i="3"/>
  <c r="CP373" i="3"/>
  <c r="BV373" i="3"/>
  <c r="BW373" i="3" s="1"/>
  <c r="BU373" i="3"/>
  <c r="BX373" i="3" s="1"/>
  <c r="BS373" i="3"/>
  <c r="BR373" i="3"/>
  <c r="AX373" i="3"/>
  <c r="AY373" i="3" s="1"/>
  <c r="AW373" i="3"/>
  <c r="AZ373" i="3" s="1"/>
  <c r="AU373" i="3"/>
  <c r="AT373" i="3"/>
  <c r="Z373" i="3"/>
  <c r="AA373" i="3" s="1"/>
  <c r="Y373" i="3"/>
  <c r="AB373" i="3" s="1"/>
  <c r="W373" i="3"/>
  <c r="V373" i="3"/>
  <c r="CQ372" i="3"/>
  <c r="CP372" i="3"/>
  <c r="BS372" i="3"/>
  <c r="BR372" i="3"/>
  <c r="AU372" i="3"/>
  <c r="AT372" i="3"/>
  <c r="W372" i="3"/>
  <c r="V372" i="3"/>
  <c r="CQ371" i="3"/>
  <c r="CP371" i="3"/>
  <c r="BS371" i="3"/>
  <c r="BR371" i="3"/>
  <c r="AU371" i="3"/>
  <c r="AT371" i="3"/>
  <c r="W371" i="3"/>
  <c r="V371" i="3"/>
  <c r="CQ370" i="3"/>
  <c r="CP370" i="3"/>
  <c r="BS370" i="3"/>
  <c r="BR370" i="3"/>
  <c r="AU370" i="3"/>
  <c r="AT370" i="3"/>
  <c r="W370" i="3"/>
  <c r="V370" i="3"/>
  <c r="CT369" i="3"/>
  <c r="CU369" i="3" s="1"/>
  <c r="CS369" i="3"/>
  <c r="CV369" i="3" s="1"/>
  <c r="CQ369" i="3"/>
  <c r="CP369" i="3"/>
  <c r="BV369" i="3"/>
  <c r="BW369" i="3" s="1"/>
  <c r="BU369" i="3"/>
  <c r="BX369" i="3" s="1"/>
  <c r="BS369" i="3"/>
  <c r="BR369" i="3"/>
  <c r="AX369" i="3"/>
  <c r="AY369" i="3" s="1"/>
  <c r="AW369" i="3"/>
  <c r="AZ369" i="3" s="1"/>
  <c r="AU369" i="3"/>
  <c r="AT369" i="3"/>
  <c r="Z369" i="3"/>
  <c r="AA369" i="3" s="1"/>
  <c r="Y369" i="3"/>
  <c r="AB369" i="3" s="1"/>
  <c r="W369" i="3"/>
  <c r="V369" i="3"/>
  <c r="CQ368" i="3"/>
  <c r="CP368" i="3"/>
  <c r="BS368" i="3"/>
  <c r="BR368" i="3"/>
  <c r="AU368" i="3"/>
  <c r="AT368" i="3"/>
  <c r="W368" i="3"/>
  <c r="V368" i="3"/>
  <c r="CQ367" i="3"/>
  <c r="CP367" i="3"/>
  <c r="BS367" i="3"/>
  <c r="BR367" i="3"/>
  <c r="AU367" i="3"/>
  <c r="AT367" i="3"/>
  <c r="W367" i="3"/>
  <c r="V367" i="3"/>
  <c r="CQ366" i="3"/>
  <c r="CP366" i="3"/>
  <c r="BS366" i="3"/>
  <c r="BR366" i="3"/>
  <c r="AU366" i="3"/>
  <c r="AT366" i="3"/>
  <c r="W366" i="3"/>
  <c r="V366" i="3"/>
  <c r="CT365" i="3"/>
  <c r="CU365" i="3" s="1"/>
  <c r="CS365" i="3"/>
  <c r="CV365" i="3" s="1"/>
  <c r="CQ365" i="3"/>
  <c r="CP365" i="3"/>
  <c r="BV365" i="3"/>
  <c r="BW365" i="3" s="1"/>
  <c r="BU365" i="3"/>
  <c r="BX365" i="3" s="1"/>
  <c r="BS365" i="3"/>
  <c r="BR365" i="3"/>
  <c r="AX365" i="3"/>
  <c r="AY365" i="3" s="1"/>
  <c r="AW365" i="3"/>
  <c r="AZ365" i="3" s="1"/>
  <c r="AU365" i="3"/>
  <c r="AT365" i="3"/>
  <c r="Z365" i="3"/>
  <c r="AA365" i="3" s="1"/>
  <c r="Y365" i="3"/>
  <c r="AB365" i="3" s="1"/>
  <c r="W365" i="3"/>
  <c r="V365" i="3"/>
  <c r="CQ364" i="3"/>
  <c r="CP364" i="3"/>
  <c r="BS364" i="3"/>
  <c r="BR364" i="3"/>
  <c r="AU364" i="3"/>
  <c r="AT364" i="3"/>
  <c r="W364" i="3"/>
  <c r="V364" i="3"/>
  <c r="CQ363" i="3"/>
  <c r="CP363" i="3"/>
  <c r="BS363" i="3"/>
  <c r="BR363" i="3"/>
  <c r="AU363" i="3"/>
  <c r="AT363" i="3"/>
  <c r="W363" i="3"/>
  <c r="V363" i="3"/>
  <c r="CQ362" i="3"/>
  <c r="CP362" i="3"/>
  <c r="BS362" i="3"/>
  <c r="BR362" i="3"/>
  <c r="AU362" i="3"/>
  <c r="AT362" i="3"/>
  <c r="W362" i="3"/>
  <c r="V362" i="3"/>
  <c r="CT361" i="3"/>
  <c r="CU361" i="3" s="1"/>
  <c r="CS361" i="3"/>
  <c r="CV361" i="3" s="1"/>
  <c r="CQ361" i="3"/>
  <c r="CP361" i="3"/>
  <c r="BV361" i="3"/>
  <c r="BW361" i="3" s="1"/>
  <c r="BU361" i="3"/>
  <c r="BX361" i="3" s="1"/>
  <c r="BS361" i="3"/>
  <c r="BR361" i="3"/>
  <c r="AX361" i="3"/>
  <c r="AY361" i="3" s="1"/>
  <c r="AW361" i="3"/>
  <c r="AZ361" i="3" s="1"/>
  <c r="AU361" i="3"/>
  <c r="AT361" i="3"/>
  <c r="Z361" i="3"/>
  <c r="AA361" i="3" s="1"/>
  <c r="Y361" i="3"/>
  <c r="AB361" i="3" s="1"/>
  <c r="W361" i="3"/>
  <c r="V361" i="3"/>
  <c r="CQ360" i="3"/>
  <c r="CP360" i="3"/>
  <c r="BS360" i="3"/>
  <c r="BR360" i="3"/>
  <c r="AU360" i="3"/>
  <c r="AT360" i="3"/>
  <c r="W360" i="3"/>
  <c r="V360" i="3"/>
  <c r="CQ359" i="3"/>
  <c r="CP359" i="3"/>
  <c r="BS359" i="3"/>
  <c r="BR359" i="3"/>
  <c r="AU359" i="3"/>
  <c r="AT359" i="3"/>
  <c r="W359" i="3"/>
  <c r="V359" i="3"/>
  <c r="CQ358" i="3"/>
  <c r="CP358" i="3"/>
  <c r="BS358" i="3"/>
  <c r="BR358" i="3"/>
  <c r="AU358" i="3"/>
  <c r="AT358" i="3"/>
  <c r="W358" i="3"/>
  <c r="V358" i="3"/>
  <c r="CT357" i="3"/>
  <c r="CU357" i="3" s="1"/>
  <c r="CS357" i="3"/>
  <c r="CV357" i="3" s="1"/>
  <c r="CQ357" i="3"/>
  <c r="CP357" i="3"/>
  <c r="BV357" i="3"/>
  <c r="BW357" i="3" s="1"/>
  <c r="BU357" i="3"/>
  <c r="BX357" i="3" s="1"/>
  <c r="BS357" i="3"/>
  <c r="BR357" i="3"/>
  <c r="AX357" i="3"/>
  <c r="AY357" i="3" s="1"/>
  <c r="AW357" i="3"/>
  <c r="AZ357" i="3" s="1"/>
  <c r="AU357" i="3"/>
  <c r="AT357" i="3"/>
  <c r="Z357" i="3"/>
  <c r="AA357" i="3" s="1"/>
  <c r="Y357" i="3"/>
  <c r="AB357" i="3" s="1"/>
  <c r="W357" i="3"/>
  <c r="V357" i="3"/>
  <c r="CQ356" i="3"/>
  <c r="CP356" i="3"/>
  <c r="BS356" i="3"/>
  <c r="BR356" i="3"/>
  <c r="AU356" i="3"/>
  <c r="AT356" i="3"/>
  <c r="W356" i="3"/>
  <c r="V356" i="3"/>
  <c r="CQ355" i="3"/>
  <c r="CP355" i="3"/>
  <c r="BS355" i="3"/>
  <c r="BR355" i="3"/>
  <c r="AU355" i="3"/>
  <c r="AT355" i="3"/>
  <c r="W355" i="3"/>
  <c r="V355" i="3"/>
  <c r="CQ354" i="3"/>
  <c r="CP354" i="3"/>
  <c r="BS354" i="3"/>
  <c r="BR354" i="3"/>
  <c r="AU354" i="3"/>
  <c r="AT354" i="3"/>
  <c r="W354" i="3"/>
  <c r="V354" i="3"/>
  <c r="CT353" i="3"/>
  <c r="CU353" i="3" s="1"/>
  <c r="CS353" i="3"/>
  <c r="CV353" i="3" s="1"/>
  <c r="CQ353" i="3"/>
  <c r="CP353" i="3"/>
  <c r="BV353" i="3"/>
  <c r="BW353" i="3" s="1"/>
  <c r="BU353" i="3"/>
  <c r="BX353" i="3" s="1"/>
  <c r="BS353" i="3"/>
  <c r="BR353" i="3"/>
  <c r="AX353" i="3"/>
  <c r="AY353" i="3" s="1"/>
  <c r="AW353" i="3"/>
  <c r="AZ353" i="3" s="1"/>
  <c r="AU353" i="3"/>
  <c r="AT353" i="3"/>
  <c r="Z353" i="3"/>
  <c r="AA353" i="3" s="1"/>
  <c r="Y353" i="3"/>
  <c r="AB353" i="3" s="1"/>
  <c r="W353" i="3"/>
  <c r="V353" i="3"/>
  <c r="CQ352" i="3"/>
  <c r="CP352" i="3"/>
  <c r="BS352" i="3"/>
  <c r="BR352" i="3"/>
  <c r="AU352" i="3"/>
  <c r="AT352" i="3"/>
  <c r="W352" i="3"/>
  <c r="V352" i="3"/>
  <c r="CQ351" i="3"/>
  <c r="CP351" i="3"/>
  <c r="BS351" i="3"/>
  <c r="BR351" i="3"/>
  <c r="AU351" i="3"/>
  <c r="AT351" i="3"/>
  <c r="W351" i="3"/>
  <c r="V351" i="3"/>
  <c r="CQ350" i="3"/>
  <c r="CP350" i="3"/>
  <c r="BS350" i="3"/>
  <c r="BR350" i="3"/>
  <c r="AU350" i="3"/>
  <c r="AT350" i="3"/>
  <c r="W350" i="3"/>
  <c r="V350" i="3"/>
  <c r="CT349" i="3"/>
  <c r="CU349" i="3" s="1"/>
  <c r="CS349" i="3"/>
  <c r="CV349" i="3" s="1"/>
  <c r="CQ349" i="3"/>
  <c r="CP349" i="3"/>
  <c r="BV349" i="3"/>
  <c r="BW349" i="3" s="1"/>
  <c r="BU349" i="3"/>
  <c r="BX349" i="3" s="1"/>
  <c r="BS349" i="3"/>
  <c r="BR349" i="3"/>
  <c r="AX349" i="3"/>
  <c r="AY349" i="3" s="1"/>
  <c r="AW349" i="3"/>
  <c r="AZ349" i="3" s="1"/>
  <c r="AU349" i="3"/>
  <c r="AT349" i="3"/>
  <c r="Z349" i="3"/>
  <c r="AA349" i="3" s="1"/>
  <c r="Y349" i="3"/>
  <c r="AB349" i="3" s="1"/>
  <c r="W349" i="3"/>
  <c r="V349" i="3"/>
  <c r="CQ348" i="3"/>
  <c r="CP348" i="3"/>
  <c r="BS348" i="3"/>
  <c r="BR348" i="3"/>
  <c r="AU348" i="3"/>
  <c r="AT348" i="3"/>
  <c r="W348" i="3"/>
  <c r="V348" i="3"/>
  <c r="CQ347" i="3"/>
  <c r="CP347" i="3"/>
  <c r="BS347" i="3"/>
  <c r="BR347" i="3"/>
  <c r="AU347" i="3"/>
  <c r="AT347" i="3"/>
  <c r="W347" i="3"/>
  <c r="V347" i="3"/>
  <c r="CQ346" i="3"/>
  <c r="CP346" i="3"/>
  <c r="BS346" i="3"/>
  <c r="BR346" i="3"/>
  <c r="AU346" i="3"/>
  <c r="AT346" i="3"/>
  <c r="W346" i="3"/>
  <c r="V346" i="3"/>
  <c r="CT345" i="3"/>
  <c r="CU345" i="3" s="1"/>
  <c r="CS345" i="3"/>
  <c r="CV345" i="3" s="1"/>
  <c r="CQ345" i="3"/>
  <c r="CP345" i="3"/>
  <c r="BV345" i="3"/>
  <c r="BW345" i="3" s="1"/>
  <c r="BU345" i="3"/>
  <c r="BX345" i="3" s="1"/>
  <c r="BS345" i="3"/>
  <c r="BR345" i="3"/>
  <c r="AX345" i="3"/>
  <c r="AY345" i="3" s="1"/>
  <c r="AW345" i="3"/>
  <c r="AZ345" i="3" s="1"/>
  <c r="AU345" i="3"/>
  <c r="AT345" i="3"/>
  <c r="Z345" i="3"/>
  <c r="AA345" i="3" s="1"/>
  <c r="Y345" i="3"/>
  <c r="AB345" i="3" s="1"/>
  <c r="W345" i="3"/>
  <c r="V345" i="3"/>
  <c r="CQ344" i="3"/>
  <c r="CP344" i="3"/>
  <c r="BS344" i="3"/>
  <c r="BR344" i="3"/>
  <c r="AU344" i="3"/>
  <c r="AT344" i="3"/>
  <c r="W344" i="3"/>
  <c r="V344" i="3"/>
  <c r="CQ343" i="3"/>
  <c r="CP343" i="3"/>
  <c r="BS343" i="3"/>
  <c r="BR343" i="3"/>
  <c r="AU343" i="3"/>
  <c r="AT343" i="3"/>
  <c r="W343" i="3"/>
  <c r="V343" i="3"/>
  <c r="CQ342" i="3"/>
  <c r="CP342" i="3"/>
  <c r="BS342" i="3"/>
  <c r="BR342" i="3"/>
  <c r="AU342" i="3"/>
  <c r="AT342" i="3"/>
  <c r="W342" i="3"/>
  <c r="V342" i="3"/>
  <c r="CT341" i="3"/>
  <c r="CU341" i="3" s="1"/>
  <c r="CS341" i="3"/>
  <c r="CV341" i="3" s="1"/>
  <c r="CQ341" i="3"/>
  <c r="CP341" i="3"/>
  <c r="BV341" i="3"/>
  <c r="BW341" i="3" s="1"/>
  <c r="BU341" i="3"/>
  <c r="BX341" i="3" s="1"/>
  <c r="BS341" i="3"/>
  <c r="BR341" i="3"/>
  <c r="AX341" i="3"/>
  <c r="AY341" i="3" s="1"/>
  <c r="AW341" i="3"/>
  <c r="AZ341" i="3" s="1"/>
  <c r="AU341" i="3"/>
  <c r="AT341" i="3"/>
  <c r="Z341" i="3"/>
  <c r="AA341" i="3" s="1"/>
  <c r="Y341" i="3"/>
  <c r="AB341" i="3" s="1"/>
  <c r="W341" i="3"/>
  <c r="V341" i="3"/>
  <c r="CQ340" i="3"/>
  <c r="CP340" i="3"/>
  <c r="BS340" i="3"/>
  <c r="BR340" i="3"/>
  <c r="AU340" i="3"/>
  <c r="AT340" i="3"/>
  <c r="W340" i="3"/>
  <c r="V340" i="3"/>
  <c r="CQ339" i="3"/>
  <c r="CP339" i="3"/>
  <c r="BS339" i="3"/>
  <c r="BR339" i="3"/>
  <c r="AU339" i="3"/>
  <c r="AT339" i="3"/>
  <c r="W339" i="3"/>
  <c r="V339" i="3"/>
  <c r="CQ338" i="3"/>
  <c r="CP338" i="3"/>
  <c r="BS338" i="3"/>
  <c r="BR338" i="3"/>
  <c r="AU338" i="3"/>
  <c r="AT338" i="3"/>
  <c r="W338" i="3"/>
  <c r="V338" i="3"/>
  <c r="CT337" i="3"/>
  <c r="CU337" i="3" s="1"/>
  <c r="CS337" i="3"/>
  <c r="CV337" i="3" s="1"/>
  <c r="CQ337" i="3"/>
  <c r="CP337" i="3"/>
  <c r="BV337" i="3"/>
  <c r="BW337" i="3" s="1"/>
  <c r="BU337" i="3"/>
  <c r="BX337" i="3" s="1"/>
  <c r="BS337" i="3"/>
  <c r="BR337" i="3"/>
  <c r="AX337" i="3"/>
  <c r="AY337" i="3" s="1"/>
  <c r="AW337" i="3"/>
  <c r="AZ337" i="3" s="1"/>
  <c r="AU337" i="3"/>
  <c r="AT337" i="3"/>
  <c r="Z337" i="3"/>
  <c r="AA337" i="3" s="1"/>
  <c r="Y337" i="3"/>
  <c r="AB337" i="3" s="1"/>
  <c r="W337" i="3"/>
  <c r="V337" i="3"/>
  <c r="CQ336" i="3"/>
  <c r="CP336" i="3"/>
  <c r="BS336" i="3"/>
  <c r="BR336" i="3"/>
  <c r="AU336" i="3"/>
  <c r="AT336" i="3"/>
  <c r="W336" i="3"/>
  <c r="V336" i="3"/>
  <c r="CQ335" i="3"/>
  <c r="CP335" i="3"/>
  <c r="BS335" i="3"/>
  <c r="BR335" i="3"/>
  <c r="AU335" i="3"/>
  <c r="AT335" i="3"/>
  <c r="W335" i="3"/>
  <c r="V335" i="3"/>
  <c r="CQ334" i="3"/>
  <c r="CP334" i="3"/>
  <c r="BS334" i="3"/>
  <c r="BR334" i="3"/>
  <c r="AU334" i="3"/>
  <c r="AT334" i="3"/>
  <c r="W334" i="3"/>
  <c r="V334" i="3"/>
  <c r="CT333" i="3"/>
  <c r="CU333" i="3" s="1"/>
  <c r="CS333" i="3"/>
  <c r="CV333" i="3" s="1"/>
  <c r="CQ333" i="3"/>
  <c r="CP333" i="3"/>
  <c r="BV333" i="3"/>
  <c r="BW333" i="3" s="1"/>
  <c r="BU333" i="3"/>
  <c r="BX333" i="3" s="1"/>
  <c r="BS333" i="3"/>
  <c r="BR333" i="3"/>
  <c r="AX333" i="3"/>
  <c r="AY333" i="3" s="1"/>
  <c r="AW333" i="3"/>
  <c r="AZ333" i="3" s="1"/>
  <c r="AU333" i="3"/>
  <c r="AT333" i="3"/>
  <c r="Z333" i="3"/>
  <c r="AA333" i="3" s="1"/>
  <c r="Y333" i="3"/>
  <c r="AB333" i="3" s="1"/>
  <c r="W333" i="3"/>
  <c r="V333" i="3"/>
  <c r="CQ332" i="3"/>
  <c r="CP332" i="3"/>
  <c r="BS332" i="3"/>
  <c r="BR332" i="3"/>
  <c r="AU332" i="3"/>
  <c r="AT332" i="3"/>
  <c r="W332" i="3"/>
  <c r="V332" i="3"/>
  <c r="CQ331" i="3"/>
  <c r="CP331" i="3"/>
  <c r="BS331" i="3"/>
  <c r="BR331" i="3"/>
  <c r="AU331" i="3"/>
  <c r="AT331" i="3"/>
  <c r="W331" i="3"/>
  <c r="V331" i="3"/>
  <c r="CQ330" i="3"/>
  <c r="CP330" i="3"/>
  <c r="BS330" i="3"/>
  <c r="BR330" i="3"/>
  <c r="AU330" i="3"/>
  <c r="AT330" i="3"/>
  <c r="W330" i="3"/>
  <c r="V330" i="3"/>
  <c r="CT329" i="3"/>
  <c r="CU329" i="3" s="1"/>
  <c r="CS329" i="3"/>
  <c r="CV329" i="3" s="1"/>
  <c r="CQ329" i="3"/>
  <c r="CP329" i="3"/>
  <c r="BV329" i="3"/>
  <c r="BW329" i="3" s="1"/>
  <c r="BU329" i="3"/>
  <c r="BX329" i="3" s="1"/>
  <c r="BS329" i="3"/>
  <c r="BR329" i="3"/>
  <c r="AX329" i="3"/>
  <c r="AY329" i="3" s="1"/>
  <c r="AW329" i="3"/>
  <c r="AZ329" i="3" s="1"/>
  <c r="AU329" i="3"/>
  <c r="AT329" i="3"/>
  <c r="Z329" i="3"/>
  <c r="AA329" i="3" s="1"/>
  <c r="Y329" i="3"/>
  <c r="AB329" i="3" s="1"/>
  <c r="W329" i="3"/>
  <c r="V329" i="3"/>
  <c r="CQ328" i="3"/>
  <c r="CP328" i="3"/>
  <c r="BS328" i="3"/>
  <c r="BR328" i="3"/>
  <c r="AU328" i="3"/>
  <c r="AT328" i="3"/>
  <c r="W328" i="3"/>
  <c r="V328" i="3"/>
  <c r="CQ327" i="3"/>
  <c r="CP327" i="3"/>
  <c r="BS327" i="3"/>
  <c r="BR327" i="3"/>
  <c r="AU327" i="3"/>
  <c r="AT327" i="3"/>
  <c r="W327" i="3"/>
  <c r="V327" i="3"/>
  <c r="CQ326" i="3"/>
  <c r="CP326" i="3"/>
  <c r="BS326" i="3"/>
  <c r="BR326" i="3"/>
  <c r="AU326" i="3"/>
  <c r="AT326" i="3"/>
  <c r="W326" i="3"/>
  <c r="V326" i="3"/>
  <c r="CT325" i="3"/>
  <c r="CU325" i="3" s="1"/>
  <c r="CS325" i="3"/>
  <c r="CV325" i="3" s="1"/>
  <c r="CQ325" i="3"/>
  <c r="CP325" i="3"/>
  <c r="BV325" i="3"/>
  <c r="BW325" i="3" s="1"/>
  <c r="BU325" i="3"/>
  <c r="BX325" i="3" s="1"/>
  <c r="BS325" i="3"/>
  <c r="BR325" i="3"/>
  <c r="AX325" i="3"/>
  <c r="AY325" i="3" s="1"/>
  <c r="AW325" i="3"/>
  <c r="AZ325" i="3" s="1"/>
  <c r="AU325" i="3"/>
  <c r="AT325" i="3"/>
  <c r="Z325" i="3"/>
  <c r="AA325" i="3" s="1"/>
  <c r="Y325" i="3"/>
  <c r="AB325" i="3" s="1"/>
  <c r="W325" i="3"/>
  <c r="V325" i="3"/>
  <c r="CQ324" i="3"/>
  <c r="CP324" i="3"/>
  <c r="BS324" i="3"/>
  <c r="BR324" i="3"/>
  <c r="AU324" i="3"/>
  <c r="AT324" i="3"/>
  <c r="W324" i="3"/>
  <c r="V324" i="3"/>
  <c r="CQ323" i="3"/>
  <c r="CP323" i="3"/>
  <c r="BS323" i="3"/>
  <c r="BR323" i="3"/>
  <c r="AU323" i="3"/>
  <c r="AT323" i="3"/>
  <c r="W323" i="3"/>
  <c r="V323" i="3"/>
  <c r="CQ322" i="3"/>
  <c r="CP322" i="3"/>
  <c r="BS322" i="3"/>
  <c r="BR322" i="3"/>
  <c r="AU322" i="3"/>
  <c r="AT322" i="3"/>
  <c r="W322" i="3"/>
  <c r="V322" i="3"/>
  <c r="CT321" i="3"/>
  <c r="CU321" i="3" s="1"/>
  <c r="CS321" i="3"/>
  <c r="CV321" i="3" s="1"/>
  <c r="CQ321" i="3"/>
  <c r="CP321" i="3"/>
  <c r="BV321" i="3"/>
  <c r="BW321" i="3" s="1"/>
  <c r="BU321" i="3"/>
  <c r="BX321" i="3" s="1"/>
  <c r="BS321" i="3"/>
  <c r="BR321" i="3"/>
  <c r="AX321" i="3"/>
  <c r="AY321" i="3" s="1"/>
  <c r="AW321" i="3"/>
  <c r="AZ321" i="3" s="1"/>
  <c r="AU321" i="3"/>
  <c r="AT321" i="3"/>
  <c r="Z321" i="3"/>
  <c r="AA321" i="3" s="1"/>
  <c r="Y321" i="3"/>
  <c r="AB321" i="3" s="1"/>
  <c r="W321" i="3"/>
  <c r="V321" i="3"/>
  <c r="CQ320" i="3"/>
  <c r="CP320" i="3"/>
  <c r="BS320" i="3"/>
  <c r="BR320" i="3"/>
  <c r="AU320" i="3"/>
  <c r="AT320" i="3"/>
  <c r="W320" i="3"/>
  <c r="V320" i="3"/>
  <c r="CQ319" i="3"/>
  <c r="CP319" i="3"/>
  <c r="BS319" i="3"/>
  <c r="BR319" i="3"/>
  <c r="AU319" i="3"/>
  <c r="AT319" i="3"/>
  <c r="W319" i="3"/>
  <c r="V319" i="3"/>
  <c r="CQ318" i="3"/>
  <c r="CP318" i="3"/>
  <c r="BS318" i="3"/>
  <c r="BR318" i="3"/>
  <c r="AU318" i="3"/>
  <c r="AT318" i="3"/>
  <c r="W318" i="3"/>
  <c r="V318" i="3"/>
  <c r="CT317" i="3"/>
  <c r="CU317" i="3" s="1"/>
  <c r="CS317" i="3"/>
  <c r="CV317" i="3" s="1"/>
  <c r="CQ317" i="3"/>
  <c r="CP317" i="3"/>
  <c r="BV317" i="3"/>
  <c r="BW317" i="3" s="1"/>
  <c r="BU317" i="3"/>
  <c r="BX317" i="3" s="1"/>
  <c r="BS317" i="3"/>
  <c r="BR317" i="3"/>
  <c r="AX317" i="3"/>
  <c r="AY317" i="3" s="1"/>
  <c r="AW317" i="3"/>
  <c r="AZ317" i="3" s="1"/>
  <c r="AU317" i="3"/>
  <c r="AT317" i="3"/>
  <c r="Z317" i="3"/>
  <c r="AA317" i="3" s="1"/>
  <c r="Y317" i="3"/>
  <c r="AB317" i="3" s="1"/>
  <c r="W317" i="3"/>
  <c r="V317" i="3"/>
  <c r="CQ316" i="3"/>
  <c r="CP316" i="3"/>
  <c r="BS316" i="3"/>
  <c r="BR316" i="3"/>
  <c r="AU316" i="3"/>
  <c r="AT316" i="3"/>
  <c r="W316" i="3"/>
  <c r="V316" i="3"/>
  <c r="CQ315" i="3"/>
  <c r="CP315" i="3"/>
  <c r="BS315" i="3"/>
  <c r="BR315" i="3"/>
  <c r="AU315" i="3"/>
  <c r="AT315" i="3"/>
  <c r="W315" i="3"/>
  <c r="V315" i="3"/>
  <c r="CQ314" i="3"/>
  <c r="CP314" i="3"/>
  <c r="BS314" i="3"/>
  <c r="BR314" i="3"/>
  <c r="AU314" i="3"/>
  <c r="AT314" i="3"/>
  <c r="W314" i="3"/>
  <c r="V314" i="3"/>
  <c r="CT313" i="3"/>
  <c r="CU313" i="3" s="1"/>
  <c r="CS313" i="3"/>
  <c r="CV313" i="3" s="1"/>
  <c r="CQ313" i="3"/>
  <c r="CP313" i="3"/>
  <c r="BV313" i="3"/>
  <c r="BW313" i="3" s="1"/>
  <c r="BU313" i="3"/>
  <c r="BX313" i="3" s="1"/>
  <c r="BS313" i="3"/>
  <c r="BR313" i="3"/>
  <c r="AX313" i="3"/>
  <c r="AY313" i="3" s="1"/>
  <c r="AW313" i="3"/>
  <c r="AZ313" i="3" s="1"/>
  <c r="AU313" i="3"/>
  <c r="AT313" i="3"/>
  <c r="Z313" i="3"/>
  <c r="AA313" i="3" s="1"/>
  <c r="Y313" i="3"/>
  <c r="AB313" i="3" s="1"/>
  <c r="W313" i="3"/>
  <c r="V313" i="3"/>
  <c r="CQ312" i="3"/>
  <c r="CP312" i="3"/>
  <c r="BS312" i="3"/>
  <c r="BR312" i="3"/>
  <c r="AU312" i="3"/>
  <c r="AT312" i="3"/>
  <c r="W312" i="3"/>
  <c r="V312" i="3"/>
  <c r="CQ311" i="3"/>
  <c r="CP311" i="3"/>
  <c r="BS311" i="3"/>
  <c r="BR311" i="3"/>
  <c r="AU311" i="3"/>
  <c r="AT311" i="3"/>
  <c r="W311" i="3"/>
  <c r="V311" i="3"/>
  <c r="CQ310" i="3"/>
  <c r="CP310" i="3"/>
  <c r="BS310" i="3"/>
  <c r="BR310" i="3"/>
  <c r="AU310" i="3"/>
  <c r="AT310" i="3"/>
  <c r="W310" i="3"/>
  <c r="V310" i="3"/>
  <c r="CT309" i="3"/>
  <c r="CU309" i="3" s="1"/>
  <c r="CS309" i="3"/>
  <c r="CV309" i="3" s="1"/>
  <c r="CQ309" i="3"/>
  <c r="CP309" i="3"/>
  <c r="BV309" i="3"/>
  <c r="BW309" i="3" s="1"/>
  <c r="BU309" i="3"/>
  <c r="BX309" i="3" s="1"/>
  <c r="BS309" i="3"/>
  <c r="BR309" i="3"/>
  <c r="AX309" i="3"/>
  <c r="AY309" i="3" s="1"/>
  <c r="AW309" i="3"/>
  <c r="AZ309" i="3" s="1"/>
  <c r="AU309" i="3"/>
  <c r="AT309" i="3"/>
  <c r="Z309" i="3"/>
  <c r="AA309" i="3" s="1"/>
  <c r="Y309" i="3"/>
  <c r="AB309" i="3" s="1"/>
  <c r="W309" i="3"/>
  <c r="V309" i="3"/>
  <c r="CQ308" i="3"/>
  <c r="CP308" i="3"/>
  <c r="BS308" i="3"/>
  <c r="BR308" i="3"/>
  <c r="AU308" i="3"/>
  <c r="AT308" i="3"/>
  <c r="W308" i="3"/>
  <c r="V308" i="3"/>
  <c r="CQ307" i="3"/>
  <c r="CP307" i="3"/>
  <c r="BS307" i="3"/>
  <c r="BR307" i="3"/>
  <c r="AU307" i="3"/>
  <c r="AT307" i="3"/>
  <c r="W307" i="3"/>
  <c r="V307" i="3"/>
  <c r="CQ306" i="3"/>
  <c r="CP306" i="3"/>
  <c r="BS306" i="3"/>
  <c r="BR306" i="3"/>
  <c r="AU306" i="3"/>
  <c r="AT306" i="3"/>
  <c r="W306" i="3"/>
  <c r="V306" i="3"/>
  <c r="CT305" i="3"/>
  <c r="CU305" i="3" s="1"/>
  <c r="CS305" i="3"/>
  <c r="CV305" i="3" s="1"/>
  <c r="CQ305" i="3"/>
  <c r="CP305" i="3"/>
  <c r="BV305" i="3"/>
  <c r="BW305" i="3" s="1"/>
  <c r="BU305" i="3"/>
  <c r="BX305" i="3" s="1"/>
  <c r="BS305" i="3"/>
  <c r="BR305" i="3"/>
  <c r="AX305" i="3"/>
  <c r="AY305" i="3" s="1"/>
  <c r="AW305" i="3"/>
  <c r="AZ305" i="3" s="1"/>
  <c r="AU305" i="3"/>
  <c r="AT305" i="3"/>
  <c r="Z305" i="3"/>
  <c r="AA305" i="3" s="1"/>
  <c r="Y305" i="3"/>
  <c r="AB305" i="3" s="1"/>
  <c r="W305" i="3"/>
  <c r="V305" i="3"/>
  <c r="CQ304" i="3"/>
  <c r="CP304" i="3"/>
  <c r="BS304" i="3"/>
  <c r="BR304" i="3"/>
  <c r="AU304" i="3"/>
  <c r="AT304" i="3"/>
  <c r="W304" i="3"/>
  <c r="V304" i="3"/>
  <c r="CQ303" i="3"/>
  <c r="CP303" i="3"/>
  <c r="BS303" i="3"/>
  <c r="BR303" i="3"/>
  <c r="AU303" i="3"/>
  <c r="AT303" i="3"/>
  <c r="W303" i="3"/>
  <c r="V303" i="3"/>
  <c r="CQ302" i="3"/>
  <c r="CP302" i="3"/>
  <c r="BS302" i="3"/>
  <c r="BR302" i="3"/>
  <c r="AU302" i="3"/>
  <c r="AT302" i="3"/>
  <c r="W302" i="3"/>
  <c r="V302" i="3"/>
  <c r="CT301" i="3"/>
  <c r="CU301" i="3" s="1"/>
  <c r="CS301" i="3"/>
  <c r="CV301" i="3" s="1"/>
  <c r="CQ301" i="3"/>
  <c r="CP301" i="3"/>
  <c r="BV301" i="3"/>
  <c r="BW301" i="3" s="1"/>
  <c r="BU301" i="3"/>
  <c r="BX301" i="3" s="1"/>
  <c r="BS301" i="3"/>
  <c r="BR301" i="3"/>
  <c r="AX301" i="3"/>
  <c r="AY301" i="3" s="1"/>
  <c r="AW301" i="3"/>
  <c r="AZ301" i="3" s="1"/>
  <c r="AU301" i="3"/>
  <c r="AT301" i="3"/>
  <c r="Z301" i="3"/>
  <c r="AA301" i="3" s="1"/>
  <c r="Y301" i="3"/>
  <c r="AB301" i="3" s="1"/>
  <c r="W301" i="3"/>
  <c r="V301" i="3"/>
  <c r="CQ300" i="3"/>
  <c r="CP300" i="3"/>
  <c r="BS300" i="3"/>
  <c r="BR300" i="3"/>
  <c r="AU300" i="3"/>
  <c r="AT300" i="3"/>
  <c r="W300" i="3"/>
  <c r="V300" i="3"/>
  <c r="CQ299" i="3"/>
  <c r="CP299" i="3"/>
  <c r="BS299" i="3"/>
  <c r="BR299" i="3"/>
  <c r="AU299" i="3"/>
  <c r="AT299" i="3"/>
  <c r="W299" i="3"/>
  <c r="V299" i="3"/>
  <c r="CQ298" i="3"/>
  <c r="CP298" i="3"/>
  <c r="BS298" i="3"/>
  <c r="BR298" i="3"/>
  <c r="AU298" i="3"/>
  <c r="AT298" i="3"/>
  <c r="W298" i="3"/>
  <c r="V298" i="3"/>
  <c r="CT297" i="3"/>
  <c r="CU297" i="3" s="1"/>
  <c r="CS297" i="3"/>
  <c r="CV297" i="3" s="1"/>
  <c r="CQ297" i="3"/>
  <c r="CP297" i="3"/>
  <c r="BV297" i="3"/>
  <c r="BW297" i="3" s="1"/>
  <c r="BU297" i="3"/>
  <c r="BX297" i="3" s="1"/>
  <c r="BS297" i="3"/>
  <c r="BR297" i="3"/>
  <c r="AX297" i="3"/>
  <c r="AY297" i="3" s="1"/>
  <c r="AW297" i="3"/>
  <c r="AZ297" i="3" s="1"/>
  <c r="AU297" i="3"/>
  <c r="AT297" i="3"/>
  <c r="Z297" i="3"/>
  <c r="AA297" i="3" s="1"/>
  <c r="Y297" i="3"/>
  <c r="AB297" i="3" s="1"/>
  <c r="W297" i="3"/>
  <c r="V297" i="3"/>
  <c r="CQ296" i="3"/>
  <c r="CP296" i="3"/>
  <c r="BS296" i="3"/>
  <c r="BR296" i="3"/>
  <c r="AU296" i="3"/>
  <c r="AT296" i="3"/>
  <c r="W296" i="3"/>
  <c r="V296" i="3"/>
  <c r="CQ295" i="3"/>
  <c r="CP295" i="3"/>
  <c r="BS295" i="3"/>
  <c r="BR295" i="3"/>
  <c r="AU295" i="3"/>
  <c r="AT295" i="3"/>
  <c r="W295" i="3"/>
  <c r="V295" i="3"/>
  <c r="CQ294" i="3"/>
  <c r="CP294" i="3"/>
  <c r="BS294" i="3"/>
  <c r="BR294" i="3"/>
  <c r="AU294" i="3"/>
  <c r="AT294" i="3"/>
  <c r="W294" i="3"/>
  <c r="V294" i="3"/>
  <c r="CT293" i="3"/>
  <c r="CU293" i="3" s="1"/>
  <c r="CS293" i="3"/>
  <c r="CV293" i="3" s="1"/>
  <c r="CQ293" i="3"/>
  <c r="CP293" i="3"/>
  <c r="BV293" i="3"/>
  <c r="BW293" i="3" s="1"/>
  <c r="BU293" i="3"/>
  <c r="BX293" i="3" s="1"/>
  <c r="BS293" i="3"/>
  <c r="BR293" i="3"/>
  <c r="AX293" i="3"/>
  <c r="AY293" i="3" s="1"/>
  <c r="AW293" i="3"/>
  <c r="AZ293" i="3" s="1"/>
  <c r="AU293" i="3"/>
  <c r="AT293" i="3"/>
  <c r="Z293" i="3"/>
  <c r="AA293" i="3" s="1"/>
  <c r="Y293" i="3"/>
  <c r="AB293" i="3" s="1"/>
  <c r="W293" i="3"/>
  <c r="V293" i="3"/>
  <c r="CQ292" i="3"/>
  <c r="CP292" i="3"/>
  <c r="BS292" i="3"/>
  <c r="BR292" i="3"/>
  <c r="AU292" i="3"/>
  <c r="AT292" i="3"/>
  <c r="W292" i="3"/>
  <c r="V292" i="3"/>
  <c r="CQ291" i="3"/>
  <c r="CP291" i="3"/>
  <c r="BS291" i="3"/>
  <c r="BR291" i="3"/>
  <c r="AU291" i="3"/>
  <c r="AT291" i="3"/>
  <c r="W291" i="3"/>
  <c r="V291" i="3"/>
  <c r="CQ290" i="3"/>
  <c r="CP290" i="3"/>
  <c r="BS290" i="3"/>
  <c r="BR290" i="3"/>
  <c r="AU290" i="3"/>
  <c r="AT290" i="3"/>
  <c r="W290" i="3"/>
  <c r="V290" i="3"/>
  <c r="CT289" i="3"/>
  <c r="CU289" i="3" s="1"/>
  <c r="CS289" i="3"/>
  <c r="CV289" i="3" s="1"/>
  <c r="CQ289" i="3"/>
  <c r="CP289" i="3"/>
  <c r="BV289" i="3"/>
  <c r="BW289" i="3" s="1"/>
  <c r="BU289" i="3"/>
  <c r="BX289" i="3" s="1"/>
  <c r="BS289" i="3"/>
  <c r="BR289" i="3"/>
  <c r="AX289" i="3"/>
  <c r="AY289" i="3" s="1"/>
  <c r="AW289" i="3"/>
  <c r="AZ289" i="3" s="1"/>
  <c r="AU289" i="3"/>
  <c r="AT289" i="3"/>
  <c r="Z289" i="3"/>
  <c r="AA289" i="3" s="1"/>
  <c r="Y289" i="3"/>
  <c r="AB289" i="3" s="1"/>
  <c r="W289" i="3"/>
  <c r="V289" i="3"/>
  <c r="CQ288" i="3"/>
  <c r="CP288" i="3"/>
  <c r="BS288" i="3"/>
  <c r="BR288" i="3"/>
  <c r="AU288" i="3"/>
  <c r="AT288" i="3"/>
  <c r="W288" i="3"/>
  <c r="V288" i="3"/>
  <c r="CQ287" i="3"/>
  <c r="CP287" i="3"/>
  <c r="BS287" i="3"/>
  <c r="BR287" i="3"/>
  <c r="AU287" i="3"/>
  <c r="AT287" i="3"/>
  <c r="W287" i="3"/>
  <c r="V287" i="3"/>
  <c r="CQ286" i="3"/>
  <c r="CP286" i="3"/>
  <c r="BS286" i="3"/>
  <c r="BR286" i="3"/>
  <c r="AU286" i="3"/>
  <c r="AT286" i="3"/>
  <c r="W286" i="3"/>
  <c r="V286" i="3"/>
  <c r="CT285" i="3"/>
  <c r="CU285" i="3" s="1"/>
  <c r="CS285" i="3"/>
  <c r="CV285" i="3" s="1"/>
  <c r="CQ285" i="3"/>
  <c r="CP285" i="3"/>
  <c r="BV285" i="3"/>
  <c r="BW285" i="3" s="1"/>
  <c r="BU285" i="3"/>
  <c r="BX285" i="3" s="1"/>
  <c r="BS285" i="3"/>
  <c r="BR285" i="3"/>
  <c r="AX285" i="3"/>
  <c r="AY285" i="3" s="1"/>
  <c r="AW285" i="3"/>
  <c r="AZ285" i="3" s="1"/>
  <c r="AU285" i="3"/>
  <c r="AT285" i="3"/>
  <c r="Z285" i="3"/>
  <c r="AA285" i="3" s="1"/>
  <c r="Y285" i="3"/>
  <c r="AB285" i="3" s="1"/>
  <c r="W285" i="3"/>
  <c r="V285" i="3"/>
  <c r="CQ284" i="3"/>
  <c r="CP284" i="3"/>
  <c r="BS284" i="3"/>
  <c r="BR284" i="3"/>
  <c r="AU284" i="3"/>
  <c r="AT284" i="3"/>
  <c r="W284" i="3"/>
  <c r="V284" i="3"/>
  <c r="CQ283" i="3"/>
  <c r="CP283" i="3"/>
  <c r="BS283" i="3"/>
  <c r="BR283" i="3"/>
  <c r="AU283" i="3"/>
  <c r="AT283" i="3"/>
  <c r="W283" i="3"/>
  <c r="V283" i="3"/>
  <c r="CQ282" i="3"/>
  <c r="CP282" i="3"/>
  <c r="BS282" i="3"/>
  <c r="BR282" i="3"/>
  <c r="AU282" i="3"/>
  <c r="AT282" i="3"/>
  <c r="W282" i="3"/>
  <c r="V282" i="3"/>
  <c r="CT281" i="3"/>
  <c r="CU281" i="3" s="1"/>
  <c r="CS281" i="3"/>
  <c r="CV281" i="3" s="1"/>
  <c r="CQ281" i="3"/>
  <c r="CP281" i="3"/>
  <c r="BV281" i="3"/>
  <c r="BW281" i="3" s="1"/>
  <c r="BU281" i="3"/>
  <c r="BX281" i="3" s="1"/>
  <c r="BS281" i="3"/>
  <c r="BR281" i="3"/>
  <c r="AX281" i="3"/>
  <c r="AY281" i="3" s="1"/>
  <c r="AW281" i="3"/>
  <c r="AZ281" i="3" s="1"/>
  <c r="AU281" i="3"/>
  <c r="AT281" i="3"/>
  <c r="Z281" i="3"/>
  <c r="AA281" i="3" s="1"/>
  <c r="Y281" i="3"/>
  <c r="AB281" i="3" s="1"/>
  <c r="W281" i="3"/>
  <c r="V281" i="3"/>
  <c r="CQ280" i="3"/>
  <c r="CP280" i="3"/>
  <c r="BS280" i="3"/>
  <c r="BR280" i="3"/>
  <c r="AU280" i="3"/>
  <c r="AT280" i="3"/>
  <c r="W280" i="3"/>
  <c r="V280" i="3"/>
  <c r="CQ279" i="3"/>
  <c r="CP279" i="3"/>
  <c r="BS279" i="3"/>
  <c r="BR279" i="3"/>
  <c r="AU279" i="3"/>
  <c r="AT279" i="3"/>
  <c r="W279" i="3"/>
  <c r="V279" i="3"/>
  <c r="CQ278" i="3"/>
  <c r="CP278" i="3"/>
  <c r="BS278" i="3"/>
  <c r="BR278" i="3"/>
  <c r="AU278" i="3"/>
  <c r="AT278" i="3"/>
  <c r="W278" i="3"/>
  <c r="V278" i="3"/>
  <c r="CT277" i="3"/>
  <c r="CU277" i="3" s="1"/>
  <c r="CS277" i="3"/>
  <c r="CV277" i="3" s="1"/>
  <c r="CQ277" i="3"/>
  <c r="CP277" i="3"/>
  <c r="BV277" i="3"/>
  <c r="BW277" i="3" s="1"/>
  <c r="BU277" i="3"/>
  <c r="BX277" i="3" s="1"/>
  <c r="BS277" i="3"/>
  <c r="BR277" i="3"/>
  <c r="AX277" i="3"/>
  <c r="AY277" i="3" s="1"/>
  <c r="AW277" i="3"/>
  <c r="AZ277" i="3" s="1"/>
  <c r="AU277" i="3"/>
  <c r="AT277" i="3"/>
  <c r="Z277" i="3"/>
  <c r="AA277" i="3" s="1"/>
  <c r="Y277" i="3"/>
  <c r="AB277" i="3" s="1"/>
  <c r="W277" i="3"/>
  <c r="V277" i="3"/>
  <c r="CQ276" i="3"/>
  <c r="CP276" i="3"/>
  <c r="BS276" i="3"/>
  <c r="BR276" i="3"/>
  <c r="AU276" i="3"/>
  <c r="AT276" i="3"/>
  <c r="W276" i="3"/>
  <c r="V276" i="3"/>
  <c r="CQ275" i="3"/>
  <c r="CP275" i="3"/>
  <c r="BS275" i="3"/>
  <c r="BR275" i="3"/>
  <c r="AU275" i="3"/>
  <c r="AT275" i="3"/>
  <c r="W275" i="3"/>
  <c r="V275" i="3"/>
  <c r="CQ274" i="3"/>
  <c r="CP274" i="3"/>
  <c r="BS274" i="3"/>
  <c r="BR274" i="3"/>
  <c r="AU274" i="3"/>
  <c r="AT274" i="3"/>
  <c r="W274" i="3"/>
  <c r="V274" i="3"/>
  <c r="CT273" i="3"/>
  <c r="CU273" i="3" s="1"/>
  <c r="CS273" i="3"/>
  <c r="CV273" i="3" s="1"/>
  <c r="CQ273" i="3"/>
  <c r="CP273" i="3"/>
  <c r="BV273" i="3"/>
  <c r="BW273" i="3" s="1"/>
  <c r="BU273" i="3"/>
  <c r="BX273" i="3" s="1"/>
  <c r="BS273" i="3"/>
  <c r="BR273" i="3"/>
  <c r="AX273" i="3"/>
  <c r="AY273" i="3" s="1"/>
  <c r="AW273" i="3"/>
  <c r="AZ273" i="3" s="1"/>
  <c r="AU273" i="3"/>
  <c r="AT273" i="3"/>
  <c r="Z273" i="3"/>
  <c r="AA273" i="3" s="1"/>
  <c r="Y273" i="3"/>
  <c r="AB273" i="3" s="1"/>
  <c r="W273" i="3"/>
  <c r="V273" i="3"/>
  <c r="CQ272" i="3"/>
  <c r="CP272" i="3"/>
  <c r="BS272" i="3"/>
  <c r="BR272" i="3"/>
  <c r="AU272" i="3"/>
  <c r="AT272" i="3"/>
  <c r="W272" i="3"/>
  <c r="V272" i="3"/>
  <c r="CQ271" i="3"/>
  <c r="CP271" i="3"/>
  <c r="BS271" i="3"/>
  <c r="BR271" i="3"/>
  <c r="AU271" i="3"/>
  <c r="AT271" i="3"/>
  <c r="W271" i="3"/>
  <c r="V271" i="3"/>
  <c r="CQ270" i="3"/>
  <c r="CP270" i="3"/>
  <c r="BS270" i="3"/>
  <c r="BR270" i="3"/>
  <c r="AU270" i="3"/>
  <c r="AT270" i="3"/>
  <c r="W270" i="3"/>
  <c r="V270" i="3"/>
  <c r="CT269" i="3"/>
  <c r="CU269" i="3" s="1"/>
  <c r="CS269" i="3"/>
  <c r="CV269" i="3" s="1"/>
  <c r="CQ269" i="3"/>
  <c r="CP269" i="3"/>
  <c r="BV269" i="3"/>
  <c r="BW269" i="3" s="1"/>
  <c r="BU269" i="3"/>
  <c r="BX269" i="3" s="1"/>
  <c r="BS269" i="3"/>
  <c r="BR269" i="3"/>
  <c r="AX269" i="3"/>
  <c r="AY269" i="3" s="1"/>
  <c r="AW269" i="3"/>
  <c r="AZ269" i="3" s="1"/>
  <c r="AU269" i="3"/>
  <c r="AT269" i="3"/>
  <c r="Z269" i="3"/>
  <c r="AA269" i="3" s="1"/>
  <c r="Y269" i="3"/>
  <c r="AB269" i="3" s="1"/>
  <c r="W269" i="3"/>
  <c r="V269" i="3"/>
  <c r="CQ268" i="3"/>
  <c r="CP268" i="3"/>
  <c r="BS268" i="3"/>
  <c r="BR268" i="3"/>
  <c r="AU268" i="3"/>
  <c r="AT268" i="3"/>
  <c r="W268" i="3"/>
  <c r="V268" i="3"/>
  <c r="CQ267" i="3"/>
  <c r="CP267" i="3"/>
  <c r="BS267" i="3"/>
  <c r="BR267" i="3"/>
  <c r="AU267" i="3"/>
  <c r="AT267" i="3"/>
  <c r="W267" i="3"/>
  <c r="V267" i="3"/>
  <c r="CQ266" i="3"/>
  <c r="CP266" i="3"/>
  <c r="BS266" i="3"/>
  <c r="BR266" i="3"/>
  <c r="AU266" i="3"/>
  <c r="AT266" i="3"/>
  <c r="W266" i="3"/>
  <c r="V266" i="3"/>
  <c r="CT265" i="3"/>
  <c r="CU265" i="3" s="1"/>
  <c r="CS265" i="3"/>
  <c r="CV265" i="3" s="1"/>
  <c r="CQ265" i="3"/>
  <c r="CP265" i="3"/>
  <c r="BV265" i="3"/>
  <c r="BW265" i="3" s="1"/>
  <c r="BU265" i="3"/>
  <c r="BX265" i="3" s="1"/>
  <c r="BS265" i="3"/>
  <c r="BR265" i="3"/>
  <c r="AX265" i="3"/>
  <c r="AY265" i="3" s="1"/>
  <c r="AW265" i="3"/>
  <c r="AZ265" i="3" s="1"/>
  <c r="AU265" i="3"/>
  <c r="AT265" i="3"/>
  <c r="Z265" i="3"/>
  <c r="AA265" i="3" s="1"/>
  <c r="Y265" i="3"/>
  <c r="AB265" i="3" s="1"/>
  <c r="W265" i="3"/>
  <c r="V265" i="3"/>
  <c r="CQ264" i="3"/>
  <c r="CP264" i="3"/>
  <c r="BS264" i="3"/>
  <c r="BR264" i="3"/>
  <c r="AU264" i="3"/>
  <c r="AT264" i="3"/>
  <c r="W264" i="3"/>
  <c r="V264" i="3"/>
  <c r="CQ263" i="3"/>
  <c r="CP263" i="3"/>
  <c r="BS263" i="3"/>
  <c r="BR263" i="3"/>
  <c r="AU263" i="3"/>
  <c r="AT263" i="3"/>
  <c r="W263" i="3"/>
  <c r="V263" i="3"/>
  <c r="CQ262" i="3"/>
  <c r="CP262" i="3"/>
  <c r="BS262" i="3"/>
  <c r="BR262" i="3"/>
  <c r="AU262" i="3"/>
  <c r="AT262" i="3"/>
  <c r="W262" i="3"/>
  <c r="V262" i="3"/>
  <c r="CT261" i="3"/>
  <c r="CU261" i="3" s="1"/>
  <c r="CS261" i="3"/>
  <c r="CV261" i="3" s="1"/>
  <c r="CQ261" i="3"/>
  <c r="CP261" i="3"/>
  <c r="BV261" i="3"/>
  <c r="BW261" i="3" s="1"/>
  <c r="BU261" i="3"/>
  <c r="BX261" i="3" s="1"/>
  <c r="BS261" i="3"/>
  <c r="BR261" i="3"/>
  <c r="AX261" i="3"/>
  <c r="AY261" i="3" s="1"/>
  <c r="AW261" i="3"/>
  <c r="AZ261" i="3" s="1"/>
  <c r="AU261" i="3"/>
  <c r="AT261" i="3"/>
  <c r="Z261" i="3"/>
  <c r="AA261" i="3" s="1"/>
  <c r="Y261" i="3"/>
  <c r="AB261" i="3" s="1"/>
  <c r="W261" i="3"/>
  <c r="V261" i="3"/>
  <c r="CQ260" i="3"/>
  <c r="CP260" i="3"/>
  <c r="BS260" i="3"/>
  <c r="BR260" i="3"/>
  <c r="AU260" i="3"/>
  <c r="AT260" i="3"/>
  <c r="W260" i="3"/>
  <c r="V260" i="3"/>
  <c r="CQ259" i="3"/>
  <c r="CP259" i="3"/>
  <c r="BS259" i="3"/>
  <c r="BR259" i="3"/>
  <c r="AU259" i="3"/>
  <c r="AT259" i="3"/>
  <c r="W259" i="3"/>
  <c r="V259" i="3"/>
  <c r="CQ258" i="3"/>
  <c r="CP258" i="3"/>
  <c r="BS258" i="3"/>
  <c r="BR258" i="3"/>
  <c r="AU258" i="3"/>
  <c r="AT258" i="3"/>
  <c r="W258" i="3"/>
  <c r="V258" i="3"/>
  <c r="CT257" i="3"/>
  <c r="CU257" i="3" s="1"/>
  <c r="CS257" i="3"/>
  <c r="CV257" i="3" s="1"/>
  <c r="CQ257" i="3"/>
  <c r="CP257" i="3"/>
  <c r="BV257" i="3"/>
  <c r="BW257" i="3" s="1"/>
  <c r="BU257" i="3"/>
  <c r="BX257" i="3" s="1"/>
  <c r="BS257" i="3"/>
  <c r="BR257" i="3"/>
  <c r="AX257" i="3"/>
  <c r="AY257" i="3" s="1"/>
  <c r="AW257" i="3"/>
  <c r="AZ257" i="3" s="1"/>
  <c r="AU257" i="3"/>
  <c r="AT257" i="3"/>
  <c r="Z257" i="3"/>
  <c r="AA257" i="3" s="1"/>
  <c r="Y257" i="3"/>
  <c r="AB257" i="3" s="1"/>
  <c r="W257" i="3"/>
  <c r="V257" i="3"/>
  <c r="CQ256" i="3"/>
  <c r="CP256" i="3"/>
  <c r="BS256" i="3"/>
  <c r="BR256" i="3"/>
  <c r="AU256" i="3"/>
  <c r="AT256" i="3"/>
  <c r="W256" i="3"/>
  <c r="V256" i="3"/>
  <c r="CQ255" i="3"/>
  <c r="CP255" i="3"/>
  <c r="BS255" i="3"/>
  <c r="BR255" i="3"/>
  <c r="AU255" i="3"/>
  <c r="AT255" i="3"/>
  <c r="W255" i="3"/>
  <c r="V255" i="3"/>
  <c r="CQ254" i="3"/>
  <c r="CP254" i="3"/>
  <c r="BS254" i="3"/>
  <c r="BR254" i="3"/>
  <c r="AU254" i="3"/>
  <c r="AT254" i="3"/>
  <c r="W254" i="3"/>
  <c r="V254" i="3"/>
  <c r="CT253" i="3"/>
  <c r="CU253" i="3" s="1"/>
  <c r="CS253" i="3"/>
  <c r="CV253" i="3" s="1"/>
  <c r="CQ253" i="3"/>
  <c r="CP253" i="3"/>
  <c r="BV253" i="3"/>
  <c r="BW253" i="3" s="1"/>
  <c r="BU253" i="3"/>
  <c r="BX253" i="3" s="1"/>
  <c r="BS253" i="3"/>
  <c r="BR253" i="3"/>
  <c r="AX253" i="3"/>
  <c r="AY253" i="3" s="1"/>
  <c r="AW253" i="3"/>
  <c r="AZ253" i="3" s="1"/>
  <c r="AU253" i="3"/>
  <c r="AT253" i="3"/>
  <c r="Z253" i="3"/>
  <c r="AA253" i="3" s="1"/>
  <c r="Y253" i="3"/>
  <c r="AB253" i="3" s="1"/>
  <c r="W253" i="3"/>
  <c r="V253" i="3"/>
  <c r="CQ252" i="3"/>
  <c r="CP252" i="3"/>
  <c r="BS252" i="3"/>
  <c r="BR252" i="3"/>
  <c r="AU252" i="3"/>
  <c r="AT252" i="3"/>
  <c r="W252" i="3"/>
  <c r="V252" i="3"/>
  <c r="CQ251" i="3"/>
  <c r="CP251" i="3"/>
  <c r="BS251" i="3"/>
  <c r="BR251" i="3"/>
  <c r="AU251" i="3"/>
  <c r="AT251" i="3"/>
  <c r="W251" i="3"/>
  <c r="V251" i="3"/>
  <c r="CQ250" i="3"/>
  <c r="CP250" i="3"/>
  <c r="BS250" i="3"/>
  <c r="BR250" i="3"/>
  <c r="AU250" i="3"/>
  <c r="AT250" i="3"/>
  <c r="W250" i="3"/>
  <c r="V250" i="3"/>
  <c r="CT249" i="3"/>
  <c r="CU249" i="3" s="1"/>
  <c r="CS249" i="3"/>
  <c r="CV249" i="3" s="1"/>
  <c r="CQ249" i="3"/>
  <c r="CP249" i="3"/>
  <c r="BV249" i="3"/>
  <c r="BW249" i="3" s="1"/>
  <c r="BU249" i="3"/>
  <c r="BX249" i="3" s="1"/>
  <c r="BS249" i="3"/>
  <c r="BR249" i="3"/>
  <c r="AX249" i="3"/>
  <c r="AY249" i="3" s="1"/>
  <c r="AW249" i="3"/>
  <c r="AZ249" i="3" s="1"/>
  <c r="AU249" i="3"/>
  <c r="AT249" i="3"/>
  <c r="Z249" i="3"/>
  <c r="AA249" i="3" s="1"/>
  <c r="Y249" i="3"/>
  <c r="AB249" i="3" s="1"/>
  <c r="W249" i="3"/>
  <c r="V249" i="3"/>
  <c r="CQ248" i="3"/>
  <c r="CP248" i="3"/>
  <c r="BS248" i="3"/>
  <c r="BR248" i="3"/>
  <c r="AU248" i="3"/>
  <c r="AT248" i="3"/>
  <c r="W248" i="3"/>
  <c r="V248" i="3"/>
  <c r="CQ247" i="3"/>
  <c r="CP247" i="3"/>
  <c r="BS247" i="3"/>
  <c r="BR247" i="3"/>
  <c r="AU247" i="3"/>
  <c r="AT247" i="3"/>
  <c r="W247" i="3"/>
  <c r="V247" i="3"/>
  <c r="CQ246" i="3"/>
  <c r="CP246" i="3"/>
  <c r="BS246" i="3"/>
  <c r="BR246" i="3"/>
  <c r="AU246" i="3"/>
  <c r="AT246" i="3"/>
  <c r="W246" i="3"/>
  <c r="V246" i="3"/>
  <c r="CT245" i="3"/>
  <c r="CU245" i="3" s="1"/>
  <c r="CS245" i="3"/>
  <c r="CV245" i="3" s="1"/>
  <c r="CQ245" i="3"/>
  <c r="CP245" i="3"/>
  <c r="BV245" i="3"/>
  <c r="BW245" i="3" s="1"/>
  <c r="BU245" i="3"/>
  <c r="BX245" i="3" s="1"/>
  <c r="BS245" i="3"/>
  <c r="BR245" i="3"/>
  <c r="AX245" i="3"/>
  <c r="AY245" i="3" s="1"/>
  <c r="AW245" i="3"/>
  <c r="AZ245" i="3" s="1"/>
  <c r="AU245" i="3"/>
  <c r="AT245" i="3"/>
  <c r="Z245" i="3"/>
  <c r="AA245" i="3" s="1"/>
  <c r="Y245" i="3"/>
  <c r="AB245" i="3" s="1"/>
  <c r="W245" i="3"/>
  <c r="V245" i="3"/>
  <c r="CQ244" i="3"/>
  <c r="CP244" i="3"/>
  <c r="BS244" i="3"/>
  <c r="BR244" i="3"/>
  <c r="AU244" i="3"/>
  <c r="AT244" i="3"/>
  <c r="W244" i="3"/>
  <c r="V244" i="3"/>
  <c r="CQ243" i="3"/>
  <c r="CP243" i="3"/>
  <c r="BS243" i="3"/>
  <c r="BR243" i="3"/>
  <c r="AU243" i="3"/>
  <c r="AT243" i="3"/>
  <c r="W243" i="3"/>
  <c r="V243" i="3"/>
  <c r="CQ242" i="3"/>
  <c r="CP242" i="3"/>
  <c r="BS242" i="3"/>
  <c r="BR242" i="3"/>
  <c r="AU242" i="3"/>
  <c r="AT242" i="3"/>
  <c r="W242" i="3"/>
  <c r="V242" i="3"/>
  <c r="CT241" i="3"/>
  <c r="CU241" i="3" s="1"/>
  <c r="CS241" i="3"/>
  <c r="CV241" i="3" s="1"/>
  <c r="CQ241" i="3"/>
  <c r="CP241" i="3"/>
  <c r="BV241" i="3"/>
  <c r="BW241" i="3" s="1"/>
  <c r="BU241" i="3"/>
  <c r="BX241" i="3" s="1"/>
  <c r="BS241" i="3"/>
  <c r="BR241" i="3"/>
  <c r="AX241" i="3"/>
  <c r="AY241" i="3" s="1"/>
  <c r="AW241" i="3"/>
  <c r="AZ241" i="3" s="1"/>
  <c r="AU241" i="3"/>
  <c r="AT241" i="3"/>
  <c r="Z241" i="3"/>
  <c r="AA241" i="3" s="1"/>
  <c r="Y241" i="3"/>
  <c r="AB241" i="3" s="1"/>
  <c r="W241" i="3"/>
  <c r="V241" i="3"/>
  <c r="CQ240" i="3"/>
  <c r="CP240" i="3"/>
  <c r="BS240" i="3"/>
  <c r="BR240" i="3"/>
  <c r="AU240" i="3"/>
  <c r="AT240" i="3"/>
  <c r="W240" i="3"/>
  <c r="V240" i="3"/>
  <c r="CQ239" i="3"/>
  <c r="CP239" i="3"/>
  <c r="BS239" i="3"/>
  <c r="BR239" i="3"/>
  <c r="AU239" i="3"/>
  <c r="AT239" i="3"/>
  <c r="W239" i="3"/>
  <c r="V239" i="3"/>
  <c r="CQ238" i="3"/>
  <c r="CP238" i="3"/>
  <c r="BS238" i="3"/>
  <c r="BR238" i="3"/>
  <c r="AU238" i="3"/>
  <c r="AT238" i="3"/>
  <c r="W238" i="3"/>
  <c r="V238" i="3"/>
  <c r="CT237" i="3"/>
  <c r="CU237" i="3" s="1"/>
  <c r="CS237" i="3"/>
  <c r="CV237" i="3" s="1"/>
  <c r="CQ237" i="3"/>
  <c r="CP237" i="3"/>
  <c r="BV237" i="3"/>
  <c r="BW237" i="3" s="1"/>
  <c r="BU237" i="3"/>
  <c r="BX237" i="3" s="1"/>
  <c r="BS237" i="3"/>
  <c r="BR237" i="3"/>
  <c r="AX237" i="3"/>
  <c r="AY237" i="3" s="1"/>
  <c r="AW237" i="3"/>
  <c r="AZ237" i="3" s="1"/>
  <c r="AU237" i="3"/>
  <c r="AT237" i="3"/>
  <c r="Z237" i="3"/>
  <c r="AA237" i="3" s="1"/>
  <c r="Y237" i="3"/>
  <c r="AB237" i="3" s="1"/>
  <c r="W237" i="3"/>
  <c r="V237" i="3"/>
  <c r="CQ236" i="3"/>
  <c r="CP236" i="3"/>
  <c r="BS236" i="3"/>
  <c r="BR236" i="3"/>
  <c r="AU236" i="3"/>
  <c r="AT236" i="3"/>
  <c r="W236" i="3"/>
  <c r="V236" i="3"/>
  <c r="CQ235" i="3"/>
  <c r="CP235" i="3"/>
  <c r="BS235" i="3"/>
  <c r="BR235" i="3"/>
  <c r="AU235" i="3"/>
  <c r="AT235" i="3"/>
  <c r="W235" i="3"/>
  <c r="V235" i="3"/>
  <c r="CQ234" i="3"/>
  <c r="CP234" i="3"/>
  <c r="BS234" i="3"/>
  <c r="BR234" i="3"/>
  <c r="AU234" i="3"/>
  <c r="AT234" i="3"/>
  <c r="W234" i="3"/>
  <c r="V234" i="3"/>
  <c r="CT233" i="3"/>
  <c r="CU233" i="3" s="1"/>
  <c r="CS233" i="3"/>
  <c r="CV233" i="3" s="1"/>
  <c r="CQ233" i="3"/>
  <c r="CP233" i="3"/>
  <c r="BV233" i="3"/>
  <c r="BW233" i="3" s="1"/>
  <c r="BU233" i="3"/>
  <c r="BX233" i="3" s="1"/>
  <c r="BS233" i="3"/>
  <c r="BR233" i="3"/>
  <c r="AX233" i="3"/>
  <c r="AY233" i="3" s="1"/>
  <c r="AW233" i="3"/>
  <c r="AZ233" i="3" s="1"/>
  <c r="AU233" i="3"/>
  <c r="AT233" i="3"/>
  <c r="Z233" i="3"/>
  <c r="AA233" i="3" s="1"/>
  <c r="Y233" i="3"/>
  <c r="AB233" i="3" s="1"/>
  <c r="W233" i="3"/>
  <c r="V233" i="3"/>
  <c r="CQ232" i="3"/>
  <c r="CP232" i="3"/>
  <c r="BS232" i="3"/>
  <c r="BR232" i="3"/>
  <c r="AU232" i="3"/>
  <c r="AT232" i="3"/>
  <c r="W232" i="3"/>
  <c r="V232" i="3"/>
  <c r="CQ231" i="3"/>
  <c r="CP231" i="3"/>
  <c r="BS231" i="3"/>
  <c r="BR231" i="3"/>
  <c r="AU231" i="3"/>
  <c r="AT231" i="3"/>
  <c r="W231" i="3"/>
  <c r="V231" i="3"/>
  <c r="CQ230" i="3"/>
  <c r="CP230" i="3"/>
  <c r="BS230" i="3"/>
  <c r="BR230" i="3"/>
  <c r="AU230" i="3"/>
  <c r="AT230" i="3"/>
  <c r="W230" i="3"/>
  <c r="V230" i="3"/>
  <c r="CT229" i="3"/>
  <c r="CU229" i="3" s="1"/>
  <c r="CS229" i="3"/>
  <c r="CV229" i="3" s="1"/>
  <c r="CQ229" i="3"/>
  <c r="CP229" i="3"/>
  <c r="BV229" i="3"/>
  <c r="BW229" i="3" s="1"/>
  <c r="BU229" i="3"/>
  <c r="BX229" i="3" s="1"/>
  <c r="BS229" i="3"/>
  <c r="BR229" i="3"/>
  <c r="AX229" i="3"/>
  <c r="AY229" i="3" s="1"/>
  <c r="AW229" i="3"/>
  <c r="AZ229" i="3" s="1"/>
  <c r="AU229" i="3"/>
  <c r="AT229" i="3"/>
  <c r="Z229" i="3"/>
  <c r="AA229" i="3" s="1"/>
  <c r="Y229" i="3"/>
  <c r="AB229" i="3" s="1"/>
  <c r="W229" i="3"/>
  <c r="V229" i="3"/>
  <c r="CQ228" i="3"/>
  <c r="CP228" i="3"/>
  <c r="BS228" i="3"/>
  <c r="BR228" i="3"/>
  <c r="AU228" i="3"/>
  <c r="AT228" i="3"/>
  <c r="W228" i="3"/>
  <c r="V228" i="3"/>
  <c r="CQ227" i="3"/>
  <c r="CP227" i="3"/>
  <c r="BS227" i="3"/>
  <c r="BR227" i="3"/>
  <c r="AU227" i="3"/>
  <c r="AT227" i="3"/>
  <c r="W227" i="3"/>
  <c r="V227" i="3"/>
  <c r="CQ226" i="3"/>
  <c r="CP226" i="3"/>
  <c r="BS226" i="3"/>
  <c r="BR226" i="3"/>
  <c r="AU226" i="3"/>
  <c r="AT226" i="3"/>
  <c r="W226" i="3"/>
  <c r="V226" i="3"/>
  <c r="CT225" i="3"/>
  <c r="CU225" i="3" s="1"/>
  <c r="CS225" i="3"/>
  <c r="CV225" i="3" s="1"/>
  <c r="CQ225" i="3"/>
  <c r="CP225" i="3"/>
  <c r="BV225" i="3"/>
  <c r="BW225" i="3" s="1"/>
  <c r="BU225" i="3"/>
  <c r="BX225" i="3" s="1"/>
  <c r="BS225" i="3"/>
  <c r="BR225" i="3"/>
  <c r="AX225" i="3"/>
  <c r="AY225" i="3" s="1"/>
  <c r="AW225" i="3"/>
  <c r="AZ225" i="3" s="1"/>
  <c r="AU225" i="3"/>
  <c r="AT225" i="3"/>
  <c r="Z225" i="3"/>
  <c r="AA225" i="3" s="1"/>
  <c r="Y225" i="3"/>
  <c r="AB225" i="3" s="1"/>
  <c r="W225" i="3"/>
  <c r="V225" i="3"/>
  <c r="CQ224" i="3"/>
  <c r="CP224" i="3"/>
  <c r="BS224" i="3"/>
  <c r="BR224" i="3"/>
  <c r="AU224" i="3"/>
  <c r="AT224" i="3"/>
  <c r="W224" i="3"/>
  <c r="V224" i="3"/>
  <c r="CQ223" i="3"/>
  <c r="CP223" i="3"/>
  <c r="BS223" i="3"/>
  <c r="BR223" i="3"/>
  <c r="AU223" i="3"/>
  <c r="AT223" i="3"/>
  <c r="W223" i="3"/>
  <c r="V223" i="3"/>
  <c r="CQ222" i="3"/>
  <c r="CP222" i="3"/>
  <c r="BS222" i="3"/>
  <c r="BR222" i="3"/>
  <c r="AU222" i="3"/>
  <c r="AT222" i="3"/>
  <c r="W222" i="3"/>
  <c r="V222" i="3"/>
  <c r="CT221" i="3"/>
  <c r="CU221" i="3" s="1"/>
  <c r="CS221" i="3"/>
  <c r="CV221" i="3" s="1"/>
  <c r="CQ221" i="3"/>
  <c r="CP221" i="3"/>
  <c r="BV221" i="3"/>
  <c r="BW221" i="3" s="1"/>
  <c r="BU221" i="3"/>
  <c r="BX221" i="3" s="1"/>
  <c r="BS221" i="3"/>
  <c r="BR221" i="3"/>
  <c r="AX221" i="3"/>
  <c r="AY221" i="3" s="1"/>
  <c r="AW221" i="3"/>
  <c r="AZ221" i="3" s="1"/>
  <c r="AU221" i="3"/>
  <c r="AT221" i="3"/>
  <c r="Z221" i="3"/>
  <c r="AA221" i="3" s="1"/>
  <c r="Y221" i="3"/>
  <c r="AB221" i="3" s="1"/>
  <c r="W221" i="3"/>
  <c r="V221" i="3"/>
  <c r="CQ220" i="3"/>
  <c r="CP220" i="3"/>
  <c r="BS220" i="3"/>
  <c r="BR220" i="3"/>
  <c r="AU220" i="3"/>
  <c r="AT220" i="3"/>
  <c r="W220" i="3"/>
  <c r="V220" i="3"/>
  <c r="CQ219" i="3"/>
  <c r="CP219" i="3"/>
  <c r="BS219" i="3"/>
  <c r="BR219" i="3"/>
  <c r="AU219" i="3"/>
  <c r="AT219" i="3"/>
  <c r="W219" i="3"/>
  <c r="V219" i="3"/>
  <c r="CT218" i="3"/>
  <c r="CU218" i="3" s="1"/>
  <c r="CS218" i="3"/>
  <c r="CV218" i="3" s="1"/>
  <c r="CQ218" i="3"/>
  <c r="CP218" i="3"/>
  <c r="BV218" i="3"/>
  <c r="BW218" i="3" s="1"/>
  <c r="BU218" i="3"/>
  <c r="BX218" i="3" s="1"/>
  <c r="BS218" i="3"/>
  <c r="BR218" i="3"/>
  <c r="AX218" i="3"/>
  <c r="AY218" i="3" s="1"/>
  <c r="AW218" i="3"/>
  <c r="AZ218" i="3" s="1"/>
  <c r="AU218" i="3"/>
  <c r="AT218" i="3"/>
  <c r="Z218" i="3"/>
  <c r="AA218" i="3" s="1"/>
  <c r="Y218" i="3"/>
  <c r="AB218" i="3" s="1"/>
  <c r="W218" i="3"/>
  <c r="V218" i="3"/>
  <c r="CQ217" i="3"/>
  <c r="CP217" i="3"/>
  <c r="BS217" i="3"/>
  <c r="BR217" i="3"/>
  <c r="AU217" i="3"/>
  <c r="AT217" i="3"/>
  <c r="W217" i="3"/>
  <c r="V217" i="3"/>
  <c r="CQ216" i="3"/>
  <c r="CP216" i="3"/>
  <c r="BS216" i="3"/>
  <c r="BR216" i="3"/>
  <c r="AU216" i="3"/>
  <c r="AT216" i="3"/>
  <c r="W216" i="3"/>
  <c r="V216" i="3"/>
  <c r="CT215" i="3"/>
  <c r="CU215" i="3" s="1"/>
  <c r="CS215" i="3"/>
  <c r="CV215" i="3" s="1"/>
  <c r="CQ215" i="3"/>
  <c r="CP215" i="3"/>
  <c r="BV215" i="3"/>
  <c r="BW215" i="3" s="1"/>
  <c r="BU215" i="3"/>
  <c r="BX215" i="3" s="1"/>
  <c r="BS215" i="3"/>
  <c r="BR215" i="3"/>
  <c r="AX215" i="3"/>
  <c r="AY215" i="3" s="1"/>
  <c r="AW215" i="3"/>
  <c r="AZ215" i="3" s="1"/>
  <c r="AU215" i="3"/>
  <c r="AT215" i="3"/>
  <c r="Z215" i="3"/>
  <c r="AA215" i="3" s="1"/>
  <c r="Y215" i="3"/>
  <c r="AB215" i="3" s="1"/>
  <c r="W215" i="3"/>
  <c r="V215" i="3"/>
  <c r="CQ214" i="3"/>
  <c r="CP214" i="3"/>
  <c r="BS214" i="3"/>
  <c r="BR214" i="3"/>
  <c r="AU214" i="3"/>
  <c r="AT214" i="3"/>
  <c r="W214" i="3"/>
  <c r="V214" i="3"/>
  <c r="CQ213" i="3"/>
  <c r="CP213" i="3"/>
  <c r="BS213" i="3"/>
  <c r="BR213" i="3"/>
  <c r="AU213" i="3"/>
  <c r="AT213" i="3"/>
  <c r="W213" i="3"/>
  <c r="V213" i="3"/>
  <c r="CT212" i="3"/>
  <c r="CU212" i="3" s="1"/>
  <c r="CS212" i="3"/>
  <c r="CV212" i="3" s="1"/>
  <c r="CQ212" i="3"/>
  <c r="CP212" i="3"/>
  <c r="BV212" i="3"/>
  <c r="BW212" i="3" s="1"/>
  <c r="BU212" i="3"/>
  <c r="BX212" i="3" s="1"/>
  <c r="BS212" i="3"/>
  <c r="BR212" i="3"/>
  <c r="AX212" i="3"/>
  <c r="AY212" i="3" s="1"/>
  <c r="AW212" i="3"/>
  <c r="AZ212" i="3" s="1"/>
  <c r="AU212" i="3"/>
  <c r="AT212" i="3"/>
  <c r="Z212" i="3"/>
  <c r="AA212" i="3" s="1"/>
  <c r="Y212" i="3"/>
  <c r="AB212" i="3" s="1"/>
  <c r="W212" i="3"/>
  <c r="V212" i="3"/>
  <c r="CQ211" i="3"/>
  <c r="CP211" i="3"/>
  <c r="BS211" i="3"/>
  <c r="BR211" i="3"/>
  <c r="AU211" i="3"/>
  <c r="AT211" i="3"/>
  <c r="W211" i="3"/>
  <c r="V211" i="3"/>
  <c r="CQ210" i="3"/>
  <c r="CP210" i="3"/>
  <c r="BS210" i="3"/>
  <c r="BR210" i="3"/>
  <c r="AU210" i="3"/>
  <c r="AT210" i="3"/>
  <c r="W210" i="3"/>
  <c r="V210" i="3"/>
  <c r="CT209" i="3"/>
  <c r="CU209" i="3" s="1"/>
  <c r="CS209" i="3"/>
  <c r="CV209" i="3" s="1"/>
  <c r="CQ209" i="3"/>
  <c r="CP209" i="3"/>
  <c r="BV209" i="3"/>
  <c r="BW209" i="3" s="1"/>
  <c r="BU209" i="3"/>
  <c r="BX209" i="3" s="1"/>
  <c r="BS209" i="3"/>
  <c r="BR209" i="3"/>
  <c r="AX209" i="3"/>
  <c r="AY209" i="3" s="1"/>
  <c r="AW209" i="3"/>
  <c r="AZ209" i="3" s="1"/>
  <c r="AU209" i="3"/>
  <c r="AT209" i="3"/>
  <c r="Z209" i="3"/>
  <c r="AA209" i="3" s="1"/>
  <c r="Y209" i="3"/>
  <c r="AB209" i="3" s="1"/>
  <c r="W209" i="3"/>
  <c r="V209" i="3"/>
  <c r="CQ208" i="3"/>
  <c r="CP208" i="3"/>
  <c r="BS208" i="3"/>
  <c r="BR208" i="3"/>
  <c r="AU208" i="3"/>
  <c r="AT208" i="3"/>
  <c r="W208" i="3"/>
  <c r="V208" i="3"/>
  <c r="CQ207" i="3"/>
  <c r="CP207" i="3"/>
  <c r="BS207" i="3"/>
  <c r="BR207" i="3"/>
  <c r="AU207" i="3"/>
  <c r="AT207" i="3"/>
  <c r="W207" i="3"/>
  <c r="V207" i="3"/>
  <c r="CT206" i="3"/>
  <c r="CU206" i="3" s="1"/>
  <c r="CS206" i="3"/>
  <c r="CV206" i="3" s="1"/>
  <c r="CQ206" i="3"/>
  <c r="CP206" i="3"/>
  <c r="BV206" i="3"/>
  <c r="BW206" i="3" s="1"/>
  <c r="BU206" i="3"/>
  <c r="BX206" i="3" s="1"/>
  <c r="BS206" i="3"/>
  <c r="BR206" i="3"/>
  <c r="AX206" i="3"/>
  <c r="AY206" i="3" s="1"/>
  <c r="AW206" i="3"/>
  <c r="AZ206" i="3" s="1"/>
  <c r="AU206" i="3"/>
  <c r="AT206" i="3"/>
  <c r="Z206" i="3"/>
  <c r="AA206" i="3" s="1"/>
  <c r="Y206" i="3"/>
  <c r="AB206" i="3" s="1"/>
  <c r="W206" i="3"/>
  <c r="V206" i="3"/>
  <c r="CQ205" i="3"/>
  <c r="CP205" i="3"/>
  <c r="BS205" i="3"/>
  <c r="BR205" i="3"/>
  <c r="AU205" i="3"/>
  <c r="AT205" i="3"/>
  <c r="W205" i="3"/>
  <c r="V205" i="3"/>
  <c r="CQ204" i="3"/>
  <c r="CP204" i="3"/>
  <c r="BS204" i="3"/>
  <c r="BR204" i="3"/>
  <c r="AU204" i="3"/>
  <c r="AT204" i="3"/>
  <c r="W204" i="3"/>
  <c r="V204" i="3"/>
  <c r="CT203" i="3"/>
  <c r="CU203" i="3" s="1"/>
  <c r="CS203" i="3"/>
  <c r="CV203" i="3" s="1"/>
  <c r="CQ203" i="3"/>
  <c r="CP203" i="3"/>
  <c r="BV203" i="3"/>
  <c r="BW203" i="3" s="1"/>
  <c r="BU203" i="3"/>
  <c r="BX203" i="3" s="1"/>
  <c r="BS203" i="3"/>
  <c r="BR203" i="3"/>
  <c r="AX203" i="3"/>
  <c r="AY203" i="3" s="1"/>
  <c r="AW203" i="3"/>
  <c r="AZ203" i="3" s="1"/>
  <c r="AU203" i="3"/>
  <c r="AT203" i="3"/>
  <c r="Z203" i="3"/>
  <c r="AA203" i="3" s="1"/>
  <c r="Y203" i="3"/>
  <c r="AB203" i="3" s="1"/>
  <c r="W203" i="3"/>
  <c r="V203" i="3"/>
  <c r="CQ202" i="3"/>
  <c r="CP202" i="3"/>
  <c r="BS202" i="3"/>
  <c r="BR202" i="3"/>
  <c r="AU202" i="3"/>
  <c r="AT202" i="3"/>
  <c r="W202" i="3"/>
  <c r="V202" i="3"/>
  <c r="CQ201" i="3"/>
  <c r="CP201" i="3"/>
  <c r="BS201" i="3"/>
  <c r="BR201" i="3"/>
  <c r="AU201" i="3"/>
  <c r="AT201" i="3"/>
  <c r="W201" i="3"/>
  <c r="V201" i="3"/>
  <c r="CT200" i="3"/>
  <c r="CU200" i="3" s="1"/>
  <c r="CS200" i="3"/>
  <c r="CV200" i="3" s="1"/>
  <c r="CQ200" i="3"/>
  <c r="CP200" i="3"/>
  <c r="BV200" i="3"/>
  <c r="BW200" i="3" s="1"/>
  <c r="BU200" i="3"/>
  <c r="BX200" i="3" s="1"/>
  <c r="BS200" i="3"/>
  <c r="BR200" i="3"/>
  <c r="AX200" i="3"/>
  <c r="AY200" i="3" s="1"/>
  <c r="AW200" i="3"/>
  <c r="AZ200" i="3" s="1"/>
  <c r="AU200" i="3"/>
  <c r="AT200" i="3"/>
  <c r="Z200" i="3"/>
  <c r="AA200" i="3" s="1"/>
  <c r="Y200" i="3"/>
  <c r="AB200" i="3" s="1"/>
  <c r="W200" i="3"/>
  <c r="V200" i="3"/>
  <c r="CQ199" i="3"/>
  <c r="CP199" i="3"/>
  <c r="BS199" i="3"/>
  <c r="BR199" i="3"/>
  <c r="AU199" i="3"/>
  <c r="AT199" i="3"/>
  <c r="W199" i="3"/>
  <c r="V199" i="3"/>
  <c r="CQ198" i="3"/>
  <c r="CP198" i="3"/>
  <c r="BS198" i="3"/>
  <c r="BR198" i="3"/>
  <c r="AU198" i="3"/>
  <c r="AT198" i="3"/>
  <c r="W198" i="3"/>
  <c r="V198" i="3"/>
  <c r="CT197" i="3"/>
  <c r="CU197" i="3" s="1"/>
  <c r="CS197" i="3"/>
  <c r="CV197" i="3" s="1"/>
  <c r="CQ197" i="3"/>
  <c r="CP197" i="3"/>
  <c r="BV197" i="3"/>
  <c r="BW197" i="3" s="1"/>
  <c r="BU197" i="3"/>
  <c r="BX197" i="3" s="1"/>
  <c r="BS197" i="3"/>
  <c r="BR197" i="3"/>
  <c r="AX197" i="3"/>
  <c r="AY197" i="3" s="1"/>
  <c r="AW197" i="3"/>
  <c r="AZ197" i="3" s="1"/>
  <c r="AU197" i="3"/>
  <c r="AT197" i="3"/>
  <c r="Z197" i="3"/>
  <c r="AA197" i="3" s="1"/>
  <c r="Y197" i="3"/>
  <c r="AB197" i="3" s="1"/>
  <c r="W197" i="3"/>
  <c r="V197" i="3"/>
  <c r="CQ196" i="3"/>
  <c r="CP196" i="3"/>
  <c r="BS196" i="3"/>
  <c r="BR196" i="3"/>
  <c r="AU196" i="3"/>
  <c r="AT196" i="3"/>
  <c r="W196" i="3"/>
  <c r="V196" i="3"/>
  <c r="CQ195" i="3"/>
  <c r="CP195" i="3"/>
  <c r="BS195" i="3"/>
  <c r="BR195" i="3"/>
  <c r="AU195" i="3"/>
  <c r="AT195" i="3"/>
  <c r="W195" i="3"/>
  <c r="V195" i="3"/>
  <c r="CT194" i="3"/>
  <c r="CU194" i="3" s="1"/>
  <c r="CS194" i="3"/>
  <c r="CV194" i="3" s="1"/>
  <c r="CQ194" i="3"/>
  <c r="CP194" i="3"/>
  <c r="BV194" i="3"/>
  <c r="BW194" i="3" s="1"/>
  <c r="BU194" i="3"/>
  <c r="BX194" i="3" s="1"/>
  <c r="BS194" i="3"/>
  <c r="BR194" i="3"/>
  <c r="AX194" i="3"/>
  <c r="AY194" i="3" s="1"/>
  <c r="AW194" i="3"/>
  <c r="AZ194" i="3" s="1"/>
  <c r="AU194" i="3"/>
  <c r="AT194" i="3"/>
  <c r="Z194" i="3"/>
  <c r="AA194" i="3" s="1"/>
  <c r="Y194" i="3"/>
  <c r="AB194" i="3" s="1"/>
  <c r="W194" i="3"/>
  <c r="V194" i="3"/>
  <c r="CQ193" i="3"/>
  <c r="CP193" i="3"/>
  <c r="BS193" i="3"/>
  <c r="BR193" i="3"/>
  <c r="AU193" i="3"/>
  <c r="AT193" i="3"/>
  <c r="W193" i="3"/>
  <c r="V193" i="3"/>
  <c r="CQ192" i="3"/>
  <c r="CP192" i="3"/>
  <c r="BS192" i="3"/>
  <c r="BR192" i="3"/>
  <c r="AU192" i="3"/>
  <c r="AT192" i="3"/>
  <c r="W192" i="3"/>
  <c r="V192" i="3"/>
  <c r="CT191" i="3"/>
  <c r="CU191" i="3" s="1"/>
  <c r="CS191" i="3"/>
  <c r="CV191" i="3" s="1"/>
  <c r="CQ191" i="3"/>
  <c r="CP191" i="3"/>
  <c r="BV191" i="3"/>
  <c r="BW191" i="3" s="1"/>
  <c r="BU191" i="3"/>
  <c r="BX191" i="3" s="1"/>
  <c r="BS191" i="3"/>
  <c r="BR191" i="3"/>
  <c r="AX191" i="3"/>
  <c r="AY191" i="3" s="1"/>
  <c r="AW191" i="3"/>
  <c r="AZ191" i="3" s="1"/>
  <c r="AU191" i="3"/>
  <c r="AT191" i="3"/>
  <c r="Z191" i="3"/>
  <c r="AA191" i="3" s="1"/>
  <c r="Y191" i="3"/>
  <c r="AB191" i="3" s="1"/>
  <c r="W191" i="3"/>
  <c r="V191" i="3"/>
  <c r="CQ190" i="3"/>
  <c r="CP190" i="3"/>
  <c r="BS190" i="3"/>
  <c r="BR190" i="3"/>
  <c r="AU190" i="3"/>
  <c r="AT190" i="3"/>
  <c r="W190" i="3"/>
  <c r="V190" i="3"/>
  <c r="CQ189" i="3"/>
  <c r="CP189" i="3"/>
  <c r="BS189" i="3"/>
  <c r="BR189" i="3"/>
  <c r="AU189" i="3"/>
  <c r="AT189" i="3"/>
  <c r="W189" i="3"/>
  <c r="V189" i="3"/>
  <c r="CT188" i="3"/>
  <c r="CU188" i="3" s="1"/>
  <c r="CS188" i="3"/>
  <c r="CV188" i="3" s="1"/>
  <c r="CQ188" i="3"/>
  <c r="CP188" i="3"/>
  <c r="BV188" i="3"/>
  <c r="BW188" i="3" s="1"/>
  <c r="BU188" i="3"/>
  <c r="BX188" i="3" s="1"/>
  <c r="BS188" i="3"/>
  <c r="BR188" i="3"/>
  <c r="AX188" i="3"/>
  <c r="AY188" i="3" s="1"/>
  <c r="AW188" i="3"/>
  <c r="AZ188" i="3" s="1"/>
  <c r="AU188" i="3"/>
  <c r="AT188" i="3"/>
  <c r="Z188" i="3"/>
  <c r="AA188" i="3" s="1"/>
  <c r="Y188" i="3"/>
  <c r="AB188" i="3" s="1"/>
  <c r="W188" i="3"/>
  <c r="V188" i="3"/>
  <c r="CQ187" i="3"/>
  <c r="CP187" i="3"/>
  <c r="BS187" i="3"/>
  <c r="BR187" i="3"/>
  <c r="AU187" i="3"/>
  <c r="AT187" i="3"/>
  <c r="W187" i="3"/>
  <c r="V187" i="3"/>
  <c r="CQ186" i="3"/>
  <c r="CP186" i="3"/>
  <c r="BS186" i="3"/>
  <c r="BR186" i="3"/>
  <c r="AU186" i="3"/>
  <c r="AT186" i="3"/>
  <c r="W186" i="3"/>
  <c r="V186" i="3"/>
  <c r="CT185" i="3"/>
  <c r="CU185" i="3" s="1"/>
  <c r="CS185" i="3"/>
  <c r="CV185" i="3" s="1"/>
  <c r="CQ185" i="3"/>
  <c r="CP185" i="3"/>
  <c r="BV185" i="3"/>
  <c r="BW185" i="3" s="1"/>
  <c r="BU185" i="3"/>
  <c r="BX185" i="3" s="1"/>
  <c r="BS185" i="3"/>
  <c r="BR185" i="3"/>
  <c r="AX185" i="3"/>
  <c r="AY185" i="3" s="1"/>
  <c r="AW185" i="3"/>
  <c r="AZ185" i="3" s="1"/>
  <c r="AU185" i="3"/>
  <c r="AT185" i="3"/>
  <c r="Z185" i="3"/>
  <c r="AA185" i="3" s="1"/>
  <c r="Y185" i="3"/>
  <c r="AB185" i="3" s="1"/>
  <c r="W185" i="3"/>
  <c r="V185" i="3"/>
  <c r="CQ184" i="3"/>
  <c r="CP184" i="3"/>
  <c r="BS184" i="3"/>
  <c r="BR184" i="3"/>
  <c r="AU184" i="3"/>
  <c r="AT184" i="3"/>
  <c r="W184" i="3"/>
  <c r="V184" i="3"/>
  <c r="CQ183" i="3"/>
  <c r="CP183" i="3"/>
  <c r="BS183" i="3"/>
  <c r="BR183" i="3"/>
  <c r="AU183" i="3"/>
  <c r="AT183" i="3"/>
  <c r="W183" i="3"/>
  <c r="V183" i="3"/>
  <c r="CT182" i="3"/>
  <c r="CU182" i="3" s="1"/>
  <c r="CS182" i="3"/>
  <c r="CV182" i="3" s="1"/>
  <c r="CQ182" i="3"/>
  <c r="CP182" i="3"/>
  <c r="BV182" i="3"/>
  <c r="BW182" i="3" s="1"/>
  <c r="BU182" i="3"/>
  <c r="BX182" i="3" s="1"/>
  <c r="BS182" i="3"/>
  <c r="BR182" i="3"/>
  <c r="AX182" i="3"/>
  <c r="AY182" i="3" s="1"/>
  <c r="AW182" i="3"/>
  <c r="AZ182" i="3" s="1"/>
  <c r="AU182" i="3"/>
  <c r="AT182" i="3"/>
  <c r="Z182" i="3"/>
  <c r="AA182" i="3" s="1"/>
  <c r="Y182" i="3"/>
  <c r="AB182" i="3" s="1"/>
  <c r="W182" i="3"/>
  <c r="V182" i="3"/>
  <c r="CQ181" i="3"/>
  <c r="CP181" i="3"/>
  <c r="BS181" i="3"/>
  <c r="BR181" i="3"/>
  <c r="AU181" i="3"/>
  <c r="AT181" i="3"/>
  <c r="W181" i="3"/>
  <c r="V181" i="3"/>
  <c r="CQ180" i="3"/>
  <c r="CP180" i="3"/>
  <c r="BS180" i="3"/>
  <c r="BR180" i="3"/>
  <c r="AU180" i="3"/>
  <c r="AT180" i="3"/>
  <c r="W180" i="3"/>
  <c r="V180" i="3"/>
  <c r="CT179" i="3"/>
  <c r="CU179" i="3" s="1"/>
  <c r="CS179" i="3"/>
  <c r="CV179" i="3" s="1"/>
  <c r="CQ179" i="3"/>
  <c r="CP179" i="3"/>
  <c r="BV179" i="3"/>
  <c r="BW179" i="3" s="1"/>
  <c r="BU179" i="3"/>
  <c r="BX179" i="3" s="1"/>
  <c r="BS179" i="3"/>
  <c r="BR179" i="3"/>
  <c r="AX179" i="3"/>
  <c r="AY179" i="3" s="1"/>
  <c r="AW179" i="3"/>
  <c r="AZ179" i="3" s="1"/>
  <c r="AU179" i="3"/>
  <c r="AT179" i="3"/>
  <c r="Z179" i="3"/>
  <c r="AA179" i="3" s="1"/>
  <c r="Y179" i="3"/>
  <c r="AB179" i="3" s="1"/>
  <c r="W179" i="3"/>
  <c r="V179" i="3"/>
  <c r="CQ178" i="3"/>
  <c r="CP178" i="3"/>
  <c r="BS178" i="3"/>
  <c r="BR178" i="3"/>
  <c r="AU178" i="3"/>
  <c r="AT178" i="3"/>
  <c r="W178" i="3"/>
  <c r="V178" i="3"/>
  <c r="CQ177" i="3"/>
  <c r="CP177" i="3"/>
  <c r="BS177" i="3"/>
  <c r="BR177" i="3"/>
  <c r="AU177" i="3"/>
  <c r="AT177" i="3"/>
  <c r="W177" i="3"/>
  <c r="V177" i="3"/>
  <c r="CT176" i="3"/>
  <c r="CU176" i="3" s="1"/>
  <c r="CS176" i="3"/>
  <c r="CV176" i="3" s="1"/>
  <c r="CQ176" i="3"/>
  <c r="CP176" i="3"/>
  <c r="BV176" i="3"/>
  <c r="BW176" i="3" s="1"/>
  <c r="BU176" i="3"/>
  <c r="BX176" i="3" s="1"/>
  <c r="BS176" i="3"/>
  <c r="BR176" i="3"/>
  <c r="AX176" i="3"/>
  <c r="AY176" i="3" s="1"/>
  <c r="AW176" i="3"/>
  <c r="AZ176" i="3" s="1"/>
  <c r="AU176" i="3"/>
  <c r="AT176" i="3"/>
  <c r="Z176" i="3"/>
  <c r="AA176" i="3" s="1"/>
  <c r="Y176" i="3"/>
  <c r="AB176" i="3" s="1"/>
  <c r="W176" i="3"/>
  <c r="V176" i="3"/>
  <c r="CQ175" i="3"/>
  <c r="CP175" i="3"/>
  <c r="BS175" i="3"/>
  <c r="BR175" i="3"/>
  <c r="AU175" i="3"/>
  <c r="AT175" i="3"/>
  <c r="W175" i="3"/>
  <c r="V175" i="3"/>
  <c r="CQ174" i="3"/>
  <c r="CP174" i="3"/>
  <c r="BS174" i="3"/>
  <c r="BR174" i="3"/>
  <c r="AU174" i="3"/>
  <c r="AT174" i="3"/>
  <c r="W174" i="3"/>
  <c r="V174" i="3"/>
  <c r="CT173" i="3"/>
  <c r="CU173" i="3" s="1"/>
  <c r="CS173" i="3"/>
  <c r="CV173" i="3" s="1"/>
  <c r="CQ173" i="3"/>
  <c r="CP173" i="3"/>
  <c r="BV173" i="3"/>
  <c r="BW173" i="3" s="1"/>
  <c r="BU173" i="3"/>
  <c r="BX173" i="3" s="1"/>
  <c r="BS173" i="3"/>
  <c r="BR173" i="3"/>
  <c r="AX173" i="3"/>
  <c r="AY173" i="3" s="1"/>
  <c r="AW173" i="3"/>
  <c r="AZ173" i="3" s="1"/>
  <c r="AU173" i="3"/>
  <c r="AT173" i="3"/>
  <c r="Z173" i="3"/>
  <c r="AA173" i="3" s="1"/>
  <c r="Y173" i="3"/>
  <c r="AB173" i="3" s="1"/>
  <c r="W173" i="3"/>
  <c r="V173" i="3"/>
  <c r="CQ172" i="3"/>
  <c r="CP172" i="3"/>
  <c r="BS172" i="3"/>
  <c r="BR172" i="3"/>
  <c r="AU172" i="3"/>
  <c r="AT172" i="3"/>
  <c r="W172" i="3"/>
  <c r="V172" i="3"/>
  <c r="CQ171" i="3"/>
  <c r="CP171" i="3"/>
  <c r="BS171" i="3"/>
  <c r="BR171" i="3"/>
  <c r="AU171" i="3"/>
  <c r="AT171" i="3"/>
  <c r="W171" i="3"/>
  <c r="V171" i="3"/>
  <c r="CT170" i="3"/>
  <c r="CU170" i="3" s="1"/>
  <c r="CS170" i="3"/>
  <c r="CV170" i="3" s="1"/>
  <c r="CQ170" i="3"/>
  <c r="CP170" i="3"/>
  <c r="BV170" i="3"/>
  <c r="BW170" i="3" s="1"/>
  <c r="BU170" i="3"/>
  <c r="BX170" i="3" s="1"/>
  <c r="BS170" i="3"/>
  <c r="BR170" i="3"/>
  <c r="AX170" i="3"/>
  <c r="AY170" i="3" s="1"/>
  <c r="AW170" i="3"/>
  <c r="AZ170" i="3" s="1"/>
  <c r="AU170" i="3"/>
  <c r="AT170" i="3"/>
  <c r="Z170" i="3"/>
  <c r="AA170" i="3" s="1"/>
  <c r="Y170" i="3"/>
  <c r="AB170" i="3" s="1"/>
  <c r="W170" i="3"/>
  <c r="V170" i="3"/>
  <c r="CQ169" i="3"/>
  <c r="CP169" i="3"/>
  <c r="BS169" i="3"/>
  <c r="BR169" i="3"/>
  <c r="AU169" i="3"/>
  <c r="AT169" i="3"/>
  <c r="W169" i="3"/>
  <c r="V169" i="3"/>
  <c r="CQ168" i="3"/>
  <c r="CP168" i="3"/>
  <c r="BS168" i="3"/>
  <c r="BR168" i="3"/>
  <c r="AU168" i="3"/>
  <c r="AT168" i="3"/>
  <c r="W168" i="3"/>
  <c r="V168" i="3"/>
  <c r="CT167" i="3"/>
  <c r="CU167" i="3" s="1"/>
  <c r="CS167" i="3"/>
  <c r="CV167" i="3" s="1"/>
  <c r="CQ167" i="3"/>
  <c r="CP167" i="3"/>
  <c r="BV167" i="3"/>
  <c r="BW167" i="3" s="1"/>
  <c r="BU167" i="3"/>
  <c r="BX167" i="3" s="1"/>
  <c r="BS167" i="3"/>
  <c r="BR167" i="3"/>
  <c r="AX167" i="3"/>
  <c r="AY167" i="3" s="1"/>
  <c r="AW167" i="3"/>
  <c r="AZ167" i="3" s="1"/>
  <c r="AU167" i="3"/>
  <c r="AT167" i="3"/>
  <c r="Z167" i="3"/>
  <c r="AA167" i="3" s="1"/>
  <c r="Y167" i="3"/>
  <c r="AB167" i="3" s="1"/>
  <c r="W167" i="3"/>
  <c r="V167" i="3"/>
  <c r="CQ166" i="3"/>
  <c r="CP166" i="3"/>
  <c r="BS166" i="3"/>
  <c r="BR166" i="3"/>
  <c r="AU166" i="3"/>
  <c r="AT166" i="3"/>
  <c r="W166" i="3"/>
  <c r="V166" i="3"/>
  <c r="CQ165" i="3"/>
  <c r="CP165" i="3"/>
  <c r="BS165" i="3"/>
  <c r="BR165" i="3"/>
  <c r="AU165" i="3"/>
  <c r="AT165" i="3"/>
  <c r="W165" i="3"/>
  <c r="V165" i="3"/>
  <c r="CT164" i="3"/>
  <c r="CU164" i="3" s="1"/>
  <c r="CS164" i="3"/>
  <c r="CV164" i="3" s="1"/>
  <c r="CQ164" i="3"/>
  <c r="CP164" i="3"/>
  <c r="BX164" i="3"/>
  <c r="BV164" i="3"/>
  <c r="BW164" i="3" s="1"/>
  <c r="BU164" i="3"/>
  <c r="BS164" i="3"/>
  <c r="BR164" i="3"/>
  <c r="AX164" i="3"/>
  <c r="AY164" i="3" s="1"/>
  <c r="AW164" i="3"/>
  <c r="AZ164" i="3" s="1"/>
  <c r="AU164" i="3"/>
  <c r="AT164" i="3"/>
  <c r="Z164" i="3"/>
  <c r="AA164" i="3" s="1"/>
  <c r="Y164" i="3"/>
  <c r="AB164" i="3" s="1"/>
  <c r="W164" i="3"/>
  <c r="V164" i="3"/>
  <c r="CQ163" i="3"/>
  <c r="CP163" i="3"/>
  <c r="BS163" i="3"/>
  <c r="BR163" i="3"/>
  <c r="AU163" i="3"/>
  <c r="AT163" i="3"/>
  <c r="W163" i="3"/>
  <c r="V163" i="3"/>
  <c r="CQ162" i="3"/>
  <c r="CP162" i="3"/>
  <c r="BS162" i="3"/>
  <c r="BR162" i="3"/>
  <c r="AU162" i="3"/>
  <c r="AT162" i="3"/>
  <c r="W162" i="3"/>
  <c r="V162" i="3"/>
  <c r="CT161" i="3"/>
  <c r="CU161" i="3" s="1"/>
  <c r="CS161" i="3"/>
  <c r="CV161" i="3" s="1"/>
  <c r="CQ161" i="3"/>
  <c r="CP161" i="3"/>
  <c r="BV161" i="3"/>
  <c r="BW161" i="3" s="1"/>
  <c r="BU161" i="3"/>
  <c r="BX161" i="3" s="1"/>
  <c r="BS161" i="3"/>
  <c r="BR161" i="3"/>
  <c r="AX161" i="3"/>
  <c r="AY161" i="3" s="1"/>
  <c r="AW161" i="3"/>
  <c r="AZ161" i="3" s="1"/>
  <c r="AU161" i="3"/>
  <c r="AT161" i="3"/>
  <c r="Z161" i="3"/>
  <c r="AA161" i="3" s="1"/>
  <c r="Y161" i="3"/>
  <c r="AB161" i="3" s="1"/>
  <c r="W161" i="3"/>
  <c r="V161" i="3"/>
  <c r="CQ160" i="3"/>
  <c r="CP160" i="3"/>
  <c r="BS160" i="3"/>
  <c r="BR160" i="3"/>
  <c r="AU160" i="3"/>
  <c r="AT160" i="3"/>
  <c r="W160" i="3"/>
  <c r="V160" i="3"/>
  <c r="CQ159" i="3"/>
  <c r="CP159" i="3"/>
  <c r="BS159" i="3"/>
  <c r="BR159" i="3"/>
  <c r="AU159" i="3"/>
  <c r="AT159" i="3"/>
  <c r="W159" i="3"/>
  <c r="V159" i="3"/>
  <c r="CT158" i="3"/>
  <c r="CU158" i="3" s="1"/>
  <c r="CS158" i="3"/>
  <c r="CV158" i="3" s="1"/>
  <c r="CQ158" i="3"/>
  <c r="CP158" i="3"/>
  <c r="BX158" i="3"/>
  <c r="BW158" i="3"/>
  <c r="BV158" i="3"/>
  <c r="BU158" i="3"/>
  <c r="BS158" i="3"/>
  <c r="BR158" i="3"/>
  <c r="AX158" i="3"/>
  <c r="AY158" i="3" s="1"/>
  <c r="AW158" i="3"/>
  <c r="AZ158" i="3" s="1"/>
  <c r="AU158" i="3"/>
  <c r="AT158" i="3"/>
  <c r="Z158" i="3"/>
  <c r="AA158" i="3" s="1"/>
  <c r="Y158" i="3"/>
  <c r="AB158" i="3" s="1"/>
  <c r="W158" i="3"/>
  <c r="V158" i="3"/>
  <c r="CQ157" i="3"/>
  <c r="CP157" i="3"/>
  <c r="BS157" i="3"/>
  <c r="BR157" i="3"/>
  <c r="AU157" i="3"/>
  <c r="AT157" i="3"/>
  <c r="W157" i="3"/>
  <c r="V157" i="3"/>
  <c r="CQ156" i="3"/>
  <c r="CP156" i="3"/>
  <c r="BS156" i="3"/>
  <c r="BR156" i="3"/>
  <c r="AU156" i="3"/>
  <c r="AT156" i="3"/>
  <c r="W156" i="3"/>
  <c r="V156" i="3"/>
  <c r="CT155" i="3"/>
  <c r="CU155" i="3" s="1"/>
  <c r="CS155" i="3"/>
  <c r="CV155" i="3" s="1"/>
  <c r="CQ155" i="3"/>
  <c r="CP155" i="3"/>
  <c r="BX155" i="3"/>
  <c r="BW155" i="3"/>
  <c r="BV155" i="3"/>
  <c r="BU155" i="3"/>
  <c r="BS155" i="3"/>
  <c r="BR155" i="3"/>
  <c r="AX155" i="3"/>
  <c r="AY155" i="3" s="1"/>
  <c r="AW155" i="3"/>
  <c r="AZ155" i="3" s="1"/>
  <c r="AU155" i="3"/>
  <c r="AT155" i="3"/>
  <c r="Z155" i="3"/>
  <c r="AA155" i="3" s="1"/>
  <c r="Y155" i="3"/>
  <c r="AB155" i="3" s="1"/>
  <c r="W155" i="3"/>
  <c r="V155" i="3"/>
  <c r="CQ154" i="3"/>
  <c r="CP154" i="3"/>
  <c r="BS154" i="3"/>
  <c r="BR154" i="3"/>
  <c r="AU154" i="3"/>
  <c r="AT154" i="3"/>
  <c r="W154" i="3"/>
  <c r="V154" i="3"/>
  <c r="CQ153" i="3"/>
  <c r="CP153" i="3"/>
  <c r="BS153" i="3"/>
  <c r="BR153" i="3"/>
  <c r="AU153" i="3"/>
  <c r="AT153" i="3"/>
  <c r="W153" i="3"/>
  <c r="V153" i="3"/>
  <c r="CT152" i="3"/>
  <c r="CU152" i="3" s="1"/>
  <c r="CS152" i="3"/>
  <c r="CV152" i="3" s="1"/>
  <c r="CQ152" i="3"/>
  <c r="CP152" i="3"/>
  <c r="BV152" i="3"/>
  <c r="BW152" i="3" s="1"/>
  <c r="BU152" i="3"/>
  <c r="BX152" i="3" s="1"/>
  <c r="BS152" i="3"/>
  <c r="BR152" i="3"/>
  <c r="AX152" i="3"/>
  <c r="AY152" i="3" s="1"/>
  <c r="AW152" i="3"/>
  <c r="AZ152" i="3" s="1"/>
  <c r="AU152" i="3"/>
  <c r="AT152" i="3"/>
  <c r="Z152" i="3"/>
  <c r="AA152" i="3" s="1"/>
  <c r="Y152" i="3"/>
  <c r="AB152" i="3" s="1"/>
  <c r="W152" i="3"/>
  <c r="V152" i="3"/>
  <c r="CQ151" i="3"/>
  <c r="CP151" i="3"/>
  <c r="BS151" i="3"/>
  <c r="BR151" i="3"/>
  <c r="AU151" i="3"/>
  <c r="AT151" i="3"/>
  <c r="W151" i="3"/>
  <c r="V151" i="3"/>
  <c r="CQ150" i="3"/>
  <c r="CP150" i="3"/>
  <c r="BS150" i="3"/>
  <c r="BR150" i="3"/>
  <c r="AU150" i="3"/>
  <c r="AT150" i="3"/>
  <c r="W150" i="3"/>
  <c r="V150" i="3"/>
  <c r="CT149" i="3"/>
  <c r="CU149" i="3" s="1"/>
  <c r="CS149" i="3"/>
  <c r="CV149" i="3" s="1"/>
  <c r="CQ149" i="3"/>
  <c r="CP149" i="3"/>
  <c r="BV149" i="3"/>
  <c r="BW149" i="3" s="1"/>
  <c r="BU149" i="3"/>
  <c r="BX149" i="3" s="1"/>
  <c r="BS149" i="3"/>
  <c r="BR149" i="3"/>
  <c r="AX149" i="3"/>
  <c r="AY149" i="3" s="1"/>
  <c r="AW149" i="3"/>
  <c r="AZ149" i="3" s="1"/>
  <c r="AU149" i="3"/>
  <c r="AT149" i="3"/>
  <c r="Z149" i="3"/>
  <c r="AA149" i="3" s="1"/>
  <c r="Y149" i="3"/>
  <c r="AB149" i="3" s="1"/>
  <c r="W149" i="3"/>
  <c r="V149" i="3"/>
  <c r="CQ148" i="3"/>
  <c r="CP148" i="3"/>
  <c r="BS148" i="3"/>
  <c r="BR148" i="3"/>
  <c r="AX148" i="3"/>
  <c r="AY148" i="3" s="1"/>
  <c r="AW148" i="3"/>
  <c r="AZ148" i="3" s="1"/>
  <c r="AU148" i="3"/>
  <c r="AT148" i="3"/>
  <c r="W148" i="3"/>
  <c r="V148" i="3"/>
  <c r="CQ147" i="3"/>
  <c r="CP147" i="3"/>
  <c r="BS147" i="3"/>
  <c r="BR147" i="3"/>
  <c r="AX147" i="3"/>
  <c r="AY147" i="3" s="1"/>
  <c r="AW147" i="3"/>
  <c r="AZ147" i="3" s="1"/>
  <c r="AU147" i="3"/>
  <c r="AT147" i="3"/>
  <c r="W147" i="3"/>
  <c r="V147" i="3"/>
  <c r="CQ146" i="3"/>
  <c r="CP146" i="3"/>
  <c r="BS146" i="3"/>
  <c r="BR146" i="3"/>
  <c r="AX146" i="3"/>
  <c r="AY146" i="3" s="1"/>
  <c r="AW146" i="3"/>
  <c r="AZ146" i="3" s="1"/>
  <c r="AU146" i="3"/>
  <c r="AT146" i="3"/>
  <c r="W146" i="3"/>
  <c r="V146" i="3"/>
  <c r="CQ145" i="3"/>
  <c r="CP145" i="3"/>
  <c r="BS145" i="3"/>
  <c r="BR145" i="3"/>
  <c r="AX145" i="3"/>
  <c r="AY145" i="3" s="1"/>
  <c r="AW145" i="3"/>
  <c r="AZ145" i="3" s="1"/>
  <c r="AU145" i="3"/>
  <c r="AT145" i="3"/>
  <c r="W145" i="3"/>
  <c r="V145" i="3"/>
  <c r="CQ144" i="3"/>
  <c r="CP144" i="3"/>
  <c r="BS144" i="3"/>
  <c r="BR144" i="3"/>
  <c r="AX144" i="3"/>
  <c r="AY144" i="3" s="1"/>
  <c r="AW144" i="3"/>
  <c r="AZ144" i="3" s="1"/>
  <c r="AU144" i="3"/>
  <c r="AT144" i="3"/>
  <c r="W144" i="3"/>
  <c r="V144" i="3"/>
  <c r="CQ143" i="3"/>
  <c r="CP143" i="3"/>
  <c r="BS143" i="3"/>
  <c r="BR143" i="3"/>
  <c r="AX143" i="3"/>
  <c r="AY143" i="3" s="1"/>
  <c r="AW143" i="3"/>
  <c r="AZ143" i="3" s="1"/>
  <c r="AU143" i="3"/>
  <c r="AT143" i="3"/>
  <c r="W143" i="3"/>
  <c r="V143" i="3"/>
  <c r="CT142" i="3"/>
  <c r="CU142" i="3" s="1"/>
  <c r="CS142" i="3"/>
  <c r="CV142" i="3" s="1"/>
  <c r="CQ142" i="3"/>
  <c r="CP142" i="3"/>
  <c r="BV142" i="3"/>
  <c r="BW142" i="3" s="1"/>
  <c r="BU142" i="3"/>
  <c r="BX142" i="3" s="1"/>
  <c r="BS142" i="3"/>
  <c r="BR142" i="3"/>
  <c r="AX142" i="3"/>
  <c r="AY142" i="3" s="1"/>
  <c r="AW142" i="3"/>
  <c r="AZ142" i="3" s="1"/>
  <c r="AU142" i="3"/>
  <c r="AT142" i="3"/>
  <c r="Z142" i="3"/>
  <c r="AA142" i="3" s="1"/>
  <c r="Y142" i="3"/>
  <c r="AB142" i="3" s="1"/>
  <c r="W142" i="3"/>
  <c r="V142" i="3"/>
  <c r="CQ141" i="3"/>
  <c r="CP141" i="3"/>
  <c r="BS141" i="3"/>
  <c r="BR141" i="3"/>
  <c r="AX141" i="3"/>
  <c r="AY141" i="3" s="1"/>
  <c r="AW141" i="3"/>
  <c r="AZ141" i="3" s="1"/>
  <c r="AU141" i="3"/>
  <c r="AT141" i="3"/>
  <c r="W141" i="3"/>
  <c r="V141" i="3"/>
  <c r="CQ140" i="3"/>
  <c r="CP140" i="3"/>
  <c r="BS140" i="3"/>
  <c r="BR140" i="3"/>
  <c r="AX140" i="3"/>
  <c r="AY140" i="3" s="1"/>
  <c r="AW140" i="3"/>
  <c r="AZ140" i="3" s="1"/>
  <c r="AU140" i="3"/>
  <c r="AT140" i="3"/>
  <c r="W140" i="3"/>
  <c r="V140" i="3"/>
  <c r="CQ139" i="3"/>
  <c r="CP139" i="3"/>
  <c r="BS139" i="3"/>
  <c r="BR139" i="3"/>
  <c r="AX139" i="3"/>
  <c r="AY139" i="3" s="1"/>
  <c r="AW139" i="3"/>
  <c r="AZ139" i="3" s="1"/>
  <c r="AU139" i="3"/>
  <c r="AT139" i="3"/>
  <c r="W139" i="3"/>
  <c r="V139" i="3"/>
  <c r="CT138" i="3"/>
  <c r="CU138" i="3" s="1"/>
  <c r="CS138" i="3"/>
  <c r="CV138" i="3" s="1"/>
  <c r="CQ138" i="3"/>
  <c r="CP138" i="3"/>
  <c r="BV138" i="3"/>
  <c r="BW138" i="3" s="1"/>
  <c r="BU138" i="3"/>
  <c r="BX138" i="3" s="1"/>
  <c r="BS138" i="3"/>
  <c r="BR138" i="3"/>
  <c r="AX138" i="3"/>
  <c r="AY138" i="3" s="1"/>
  <c r="AW138" i="3"/>
  <c r="AZ138" i="3" s="1"/>
  <c r="AU138" i="3"/>
  <c r="AT138" i="3"/>
  <c r="Z138" i="3"/>
  <c r="AA138" i="3" s="1"/>
  <c r="Y138" i="3"/>
  <c r="AB138" i="3" s="1"/>
  <c r="W138" i="3"/>
  <c r="V138" i="3"/>
  <c r="CQ137" i="3"/>
  <c r="CP137" i="3"/>
  <c r="BS137" i="3"/>
  <c r="BR137" i="3"/>
  <c r="AX137" i="3"/>
  <c r="AY137" i="3" s="1"/>
  <c r="AW137" i="3"/>
  <c r="AZ137" i="3" s="1"/>
  <c r="AU137" i="3"/>
  <c r="AT137" i="3"/>
  <c r="W137" i="3"/>
  <c r="V137" i="3"/>
  <c r="CT136" i="3"/>
  <c r="CU136" i="3" s="1"/>
  <c r="CS136" i="3"/>
  <c r="CV136" i="3" s="1"/>
  <c r="CQ136" i="3"/>
  <c r="CP136" i="3"/>
  <c r="BV136" i="3"/>
  <c r="BW136" i="3" s="1"/>
  <c r="BU136" i="3"/>
  <c r="BX136" i="3" s="1"/>
  <c r="BS136" i="3"/>
  <c r="BR136" i="3"/>
  <c r="AX136" i="3"/>
  <c r="AY136" i="3" s="1"/>
  <c r="AW136" i="3"/>
  <c r="AZ136" i="3" s="1"/>
  <c r="AU136" i="3"/>
  <c r="AT136" i="3"/>
  <c r="Z136" i="3"/>
  <c r="AA136" i="3" s="1"/>
  <c r="Y136" i="3"/>
  <c r="AB136" i="3" s="1"/>
  <c r="W136" i="3"/>
  <c r="V136" i="3"/>
  <c r="CT135" i="3"/>
  <c r="CU135" i="3" s="1"/>
  <c r="CS135" i="3"/>
  <c r="CV135" i="3" s="1"/>
  <c r="CQ135" i="3"/>
  <c r="CP135" i="3"/>
  <c r="BV135" i="3"/>
  <c r="BW135" i="3" s="1"/>
  <c r="BU135" i="3"/>
  <c r="BX135" i="3" s="1"/>
  <c r="BS135" i="3"/>
  <c r="BR135" i="3"/>
  <c r="AX135" i="3"/>
  <c r="AY135" i="3" s="1"/>
  <c r="AW135" i="3"/>
  <c r="AZ135" i="3" s="1"/>
  <c r="AU135" i="3"/>
  <c r="AT135" i="3"/>
  <c r="Z135" i="3"/>
  <c r="AA135" i="3" s="1"/>
  <c r="Y135" i="3"/>
  <c r="AB135" i="3" s="1"/>
  <c r="W135" i="3"/>
  <c r="V135" i="3"/>
  <c r="CU134" i="3"/>
  <c r="CV134" i="3"/>
  <c r="CQ134" i="3"/>
  <c r="CP134" i="3"/>
  <c r="BS134" i="3"/>
  <c r="BR134" i="3"/>
  <c r="AX134" i="3"/>
  <c r="AY134" i="3" s="1"/>
  <c r="AW134" i="3"/>
  <c r="AZ134" i="3" s="1"/>
  <c r="AU134" i="3"/>
  <c r="AT134" i="3"/>
  <c r="W134" i="3"/>
  <c r="V134" i="3"/>
  <c r="CU133" i="3"/>
  <c r="CV133" i="3"/>
  <c r="CQ133" i="3"/>
  <c r="CP133" i="3"/>
  <c r="BS133" i="3"/>
  <c r="BR133" i="3"/>
  <c r="AX133" i="3"/>
  <c r="AY133" i="3" s="1"/>
  <c r="AW133" i="3"/>
  <c r="AZ133" i="3" s="1"/>
  <c r="AU133" i="3"/>
  <c r="AT133" i="3"/>
  <c r="W133" i="3"/>
  <c r="V133" i="3"/>
  <c r="CU132" i="3"/>
  <c r="CV132" i="3"/>
  <c r="CQ132" i="3"/>
  <c r="CP132" i="3"/>
  <c r="BS132" i="3"/>
  <c r="BR132" i="3"/>
  <c r="AX132" i="3"/>
  <c r="AY132" i="3" s="1"/>
  <c r="AW132" i="3"/>
  <c r="AZ132" i="3" s="1"/>
  <c r="AU132" i="3"/>
  <c r="AT132" i="3"/>
  <c r="W132" i="3"/>
  <c r="V132" i="3"/>
  <c r="CU131" i="3"/>
  <c r="CV131" i="3"/>
  <c r="CQ131" i="3"/>
  <c r="CP131" i="3"/>
  <c r="BS131" i="3"/>
  <c r="BR131" i="3"/>
  <c r="AX131" i="3"/>
  <c r="AY131" i="3" s="1"/>
  <c r="AW131" i="3"/>
  <c r="AZ131" i="3" s="1"/>
  <c r="AU131" i="3"/>
  <c r="AT131" i="3"/>
  <c r="W131" i="3"/>
  <c r="V131" i="3"/>
  <c r="CU130" i="3"/>
  <c r="CV130" i="3"/>
  <c r="CQ130" i="3"/>
  <c r="CP130" i="3"/>
  <c r="BS130" i="3"/>
  <c r="BR130" i="3"/>
  <c r="AX130" i="3"/>
  <c r="AY130" i="3" s="1"/>
  <c r="AW130" i="3"/>
  <c r="AZ130" i="3" s="1"/>
  <c r="AU130" i="3"/>
  <c r="AT130" i="3"/>
  <c r="W130" i="3"/>
  <c r="V130" i="3"/>
  <c r="CU129" i="3"/>
  <c r="CV129" i="3"/>
  <c r="CQ129" i="3"/>
  <c r="CP129" i="3"/>
  <c r="BS129" i="3"/>
  <c r="BR129" i="3"/>
  <c r="AX129" i="3"/>
  <c r="AY129" i="3" s="1"/>
  <c r="AW129" i="3"/>
  <c r="AZ129" i="3" s="1"/>
  <c r="AU129" i="3"/>
  <c r="AT129" i="3"/>
  <c r="W129" i="3"/>
  <c r="V129" i="3"/>
  <c r="CU128" i="3"/>
  <c r="CV128" i="3"/>
  <c r="CQ128" i="3"/>
  <c r="CP128" i="3"/>
  <c r="BS128" i="3"/>
  <c r="BR128" i="3"/>
  <c r="AX128" i="3"/>
  <c r="AY128" i="3" s="1"/>
  <c r="AW128" i="3"/>
  <c r="AZ128" i="3" s="1"/>
  <c r="AU128" i="3"/>
  <c r="AT128" i="3"/>
  <c r="W128" i="3"/>
  <c r="V128" i="3"/>
  <c r="CT127" i="3"/>
  <c r="CU127" i="3" s="1"/>
  <c r="CS127" i="3"/>
  <c r="CV127" i="3" s="1"/>
  <c r="CQ127" i="3"/>
  <c r="CP127" i="3"/>
  <c r="BV127" i="3"/>
  <c r="BW127" i="3" s="1"/>
  <c r="BU127" i="3"/>
  <c r="BX127" i="3" s="1"/>
  <c r="BS127" i="3"/>
  <c r="BR127" i="3"/>
  <c r="AX127" i="3"/>
  <c r="AY127" i="3" s="1"/>
  <c r="AW127" i="3"/>
  <c r="AZ127" i="3" s="1"/>
  <c r="AU127" i="3"/>
  <c r="AT127" i="3"/>
  <c r="Z127" i="3"/>
  <c r="AA127" i="3" s="1"/>
  <c r="Y127" i="3"/>
  <c r="AB127" i="3" s="1"/>
  <c r="W127" i="3"/>
  <c r="V127" i="3"/>
  <c r="CQ126" i="3"/>
  <c r="CP126" i="3"/>
  <c r="BS126" i="3"/>
  <c r="BR126" i="3"/>
  <c r="AX126" i="3"/>
  <c r="AY126" i="3" s="1"/>
  <c r="AW126" i="3"/>
  <c r="AZ126" i="3" s="1"/>
  <c r="AU126" i="3"/>
  <c r="AT126" i="3"/>
  <c r="W126" i="3"/>
  <c r="V126" i="3"/>
  <c r="CQ125" i="3"/>
  <c r="CP125" i="3"/>
  <c r="BS125" i="3"/>
  <c r="BR125" i="3"/>
  <c r="AX125" i="3"/>
  <c r="AY125" i="3" s="1"/>
  <c r="AW125" i="3"/>
  <c r="AZ125" i="3" s="1"/>
  <c r="AU125" i="3"/>
  <c r="AT125" i="3"/>
  <c r="W125" i="3"/>
  <c r="V125" i="3"/>
  <c r="CT124" i="3"/>
  <c r="CU124" i="3" s="1"/>
  <c r="CS124" i="3"/>
  <c r="CV124" i="3" s="1"/>
  <c r="CQ124" i="3"/>
  <c r="CP124" i="3"/>
  <c r="BV124" i="3"/>
  <c r="BW124" i="3" s="1"/>
  <c r="BU124" i="3"/>
  <c r="BX124" i="3" s="1"/>
  <c r="BS124" i="3"/>
  <c r="BR124" i="3"/>
  <c r="AX124" i="3"/>
  <c r="AY124" i="3" s="1"/>
  <c r="AW124" i="3"/>
  <c r="AZ124" i="3" s="1"/>
  <c r="AU124" i="3"/>
  <c r="AT124" i="3"/>
  <c r="Z124" i="3"/>
  <c r="AA124" i="3" s="1"/>
  <c r="Y124" i="3"/>
  <c r="AB124" i="3" s="1"/>
  <c r="W124" i="3"/>
  <c r="V124" i="3"/>
  <c r="CT123" i="3"/>
  <c r="CU123" i="3" s="1"/>
  <c r="CS123" i="3"/>
  <c r="CV123" i="3" s="1"/>
  <c r="CQ123" i="3"/>
  <c r="CP123" i="3"/>
  <c r="BV123" i="3"/>
  <c r="BW123" i="3" s="1"/>
  <c r="BU123" i="3"/>
  <c r="BX123" i="3" s="1"/>
  <c r="BS123" i="3"/>
  <c r="BR123" i="3"/>
  <c r="AX123" i="3"/>
  <c r="AY123" i="3" s="1"/>
  <c r="AW123" i="3"/>
  <c r="AZ123" i="3" s="1"/>
  <c r="AU123" i="3"/>
  <c r="AT123" i="3"/>
  <c r="Z123" i="3"/>
  <c r="AA123" i="3" s="1"/>
  <c r="Y123" i="3"/>
  <c r="AB123" i="3" s="1"/>
  <c r="W123" i="3"/>
  <c r="V123" i="3"/>
  <c r="CT122" i="3"/>
  <c r="CU122" i="3" s="1"/>
  <c r="CS122" i="3"/>
  <c r="CV122" i="3" s="1"/>
  <c r="CQ122" i="3"/>
  <c r="CP122" i="3"/>
  <c r="BV122" i="3"/>
  <c r="BW122" i="3" s="1"/>
  <c r="BU122" i="3"/>
  <c r="BX122" i="3" s="1"/>
  <c r="BS122" i="3"/>
  <c r="BR122" i="3"/>
  <c r="AX122" i="3"/>
  <c r="AY122" i="3" s="1"/>
  <c r="AW122" i="3"/>
  <c r="AZ122" i="3" s="1"/>
  <c r="AU122" i="3"/>
  <c r="AT122" i="3"/>
  <c r="Z122" i="3"/>
  <c r="AA122" i="3" s="1"/>
  <c r="Y122" i="3"/>
  <c r="AB122" i="3" s="1"/>
  <c r="W122" i="3"/>
  <c r="V122" i="3"/>
  <c r="CT121" i="3"/>
  <c r="CU121" i="3" s="1"/>
  <c r="CS121" i="3"/>
  <c r="CV121" i="3" s="1"/>
  <c r="CQ121" i="3"/>
  <c r="CP121" i="3"/>
  <c r="BV121" i="3"/>
  <c r="BW121" i="3" s="1"/>
  <c r="BU121" i="3"/>
  <c r="BX121" i="3" s="1"/>
  <c r="BS121" i="3"/>
  <c r="BR121" i="3"/>
  <c r="AX121" i="3"/>
  <c r="AY121" i="3" s="1"/>
  <c r="AW121" i="3"/>
  <c r="AZ121" i="3" s="1"/>
  <c r="AU121" i="3"/>
  <c r="AT121" i="3"/>
  <c r="Z121" i="3"/>
  <c r="AA121" i="3" s="1"/>
  <c r="Y121" i="3"/>
  <c r="AB121" i="3" s="1"/>
  <c r="W121" i="3"/>
  <c r="V121" i="3"/>
  <c r="CT120" i="3"/>
  <c r="CU120" i="3" s="1"/>
  <c r="CS120" i="3"/>
  <c r="CV120" i="3" s="1"/>
  <c r="CQ120" i="3"/>
  <c r="CP120" i="3"/>
  <c r="BV120" i="3"/>
  <c r="BW120" i="3" s="1"/>
  <c r="BU120" i="3"/>
  <c r="BX120" i="3" s="1"/>
  <c r="BS120" i="3"/>
  <c r="BR120" i="3"/>
  <c r="AX120" i="3"/>
  <c r="AY120" i="3" s="1"/>
  <c r="AW120" i="3"/>
  <c r="AZ120" i="3" s="1"/>
  <c r="AU120" i="3"/>
  <c r="AT120" i="3"/>
  <c r="Z120" i="3"/>
  <c r="AA120" i="3" s="1"/>
  <c r="Y120" i="3"/>
  <c r="AB120" i="3" s="1"/>
  <c r="W120" i="3"/>
  <c r="V120" i="3"/>
  <c r="CT119" i="3"/>
  <c r="CU119" i="3" s="1"/>
  <c r="CS119" i="3"/>
  <c r="CV119" i="3" s="1"/>
  <c r="CQ119" i="3"/>
  <c r="CP119" i="3"/>
  <c r="BV119" i="3"/>
  <c r="BW119" i="3" s="1"/>
  <c r="BU119" i="3"/>
  <c r="BX119" i="3" s="1"/>
  <c r="BS119" i="3"/>
  <c r="BR119" i="3"/>
  <c r="AX119" i="3"/>
  <c r="AY119" i="3" s="1"/>
  <c r="AW119" i="3"/>
  <c r="AZ119" i="3" s="1"/>
  <c r="AU119" i="3"/>
  <c r="AT119" i="3"/>
  <c r="Z119" i="3"/>
  <c r="AA119" i="3" s="1"/>
  <c r="Y119" i="3"/>
  <c r="AB119" i="3" s="1"/>
  <c r="W119" i="3"/>
  <c r="V119" i="3"/>
  <c r="CQ118" i="3"/>
  <c r="CP118" i="3"/>
  <c r="BS118" i="3"/>
  <c r="BR118" i="3"/>
  <c r="AU118" i="3"/>
  <c r="AT118" i="3"/>
  <c r="W118" i="3"/>
  <c r="V118" i="3"/>
  <c r="CQ117" i="3"/>
  <c r="CP117" i="3"/>
  <c r="BS117" i="3"/>
  <c r="BR117" i="3"/>
  <c r="AU117" i="3"/>
  <c r="AT117" i="3"/>
  <c r="W117" i="3"/>
  <c r="V117" i="3"/>
  <c r="CT116" i="3"/>
  <c r="CU116" i="3" s="1"/>
  <c r="CS116" i="3"/>
  <c r="CV116" i="3" s="1"/>
  <c r="CQ116" i="3"/>
  <c r="CP116" i="3"/>
  <c r="BW116" i="3"/>
  <c r="BX116" i="3"/>
  <c r="BS116" i="3"/>
  <c r="BR116" i="3"/>
  <c r="BM116" i="3"/>
  <c r="AX116" i="3"/>
  <c r="AY116" i="3" s="1"/>
  <c r="AW116" i="3"/>
  <c r="AZ116" i="3" s="1"/>
  <c r="AU116" i="3"/>
  <c r="AT116" i="3"/>
  <c r="Z116" i="3"/>
  <c r="AA116" i="3" s="1"/>
  <c r="Y116" i="3"/>
  <c r="AB116" i="3" s="1"/>
  <c r="W116" i="3"/>
  <c r="V116" i="3"/>
  <c r="CQ115" i="3"/>
  <c r="CP115" i="3"/>
  <c r="CK115" i="3"/>
  <c r="BS115" i="3"/>
  <c r="BR115" i="3"/>
  <c r="BM115" i="3"/>
  <c r="AU115" i="3"/>
  <c r="AT115" i="3"/>
  <c r="AO115" i="3"/>
  <c r="W115" i="3"/>
  <c r="V115" i="3"/>
  <c r="CT114" i="3"/>
  <c r="CU114" i="3" s="1"/>
  <c r="CS114" i="3"/>
  <c r="CV114" i="3" s="1"/>
  <c r="CQ114" i="3"/>
  <c r="CP114" i="3"/>
  <c r="BV114" i="3"/>
  <c r="BW114" i="3" s="1"/>
  <c r="BU114" i="3"/>
  <c r="BX114" i="3" s="1"/>
  <c r="BS114" i="3"/>
  <c r="BR114" i="3"/>
  <c r="BM114" i="3"/>
  <c r="AX114" i="3" a="1"/>
  <c r="AX114" i="3" s="1"/>
  <c r="AY114" i="3" s="1"/>
  <c r="AW114" i="3" a="1"/>
  <c r="AW114" i="3" s="1"/>
  <c r="AZ114" i="3" s="1"/>
  <c r="AU114" i="3"/>
  <c r="AT114" i="3"/>
  <c r="AO114" i="3"/>
  <c r="Z114" i="3"/>
  <c r="AA114" i="3" s="1"/>
  <c r="Y114" i="3"/>
  <c r="AB114" i="3" s="1"/>
  <c r="W114" i="3"/>
  <c r="V114" i="3"/>
  <c r="Q114" i="3"/>
  <c r="CQ113" i="3"/>
  <c r="CP113" i="3"/>
  <c r="CK113" i="3"/>
  <c r="BS113" i="3"/>
  <c r="BR113" i="3"/>
  <c r="BM113" i="3"/>
  <c r="AU113" i="3"/>
  <c r="AT113" i="3"/>
  <c r="AO113" i="3"/>
  <c r="W113" i="3"/>
  <c r="V113" i="3"/>
  <c r="CT112" i="3"/>
  <c r="CU112" i="3" s="1"/>
  <c r="CS112" i="3"/>
  <c r="CV112" i="3" s="1"/>
  <c r="CQ112" i="3"/>
  <c r="CP112" i="3"/>
  <c r="BV112" i="3"/>
  <c r="BW112" i="3" s="1"/>
  <c r="BU112" i="3"/>
  <c r="BX112" i="3" s="1"/>
  <c r="BS112" i="3"/>
  <c r="BR112" i="3"/>
  <c r="BM112" i="3"/>
  <c r="AX112" i="3" a="1"/>
  <c r="AX112" i="3" s="1"/>
  <c r="AY112" i="3" s="1"/>
  <c r="AW112" i="3" a="1"/>
  <c r="AW112" i="3" s="1"/>
  <c r="AZ112" i="3" s="1"/>
  <c r="AU112" i="3"/>
  <c r="AT112" i="3"/>
  <c r="AO112" i="3"/>
  <c r="Z112" i="3"/>
  <c r="AA112" i="3" s="1"/>
  <c r="Y112" i="3"/>
  <c r="AB112" i="3" s="1"/>
  <c r="W112" i="3"/>
  <c r="V112" i="3"/>
  <c r="Q112" i="3"/>
  <c r="CQ111" i="3"/>
  <c r="CP111" i="3"/>
  <c r="BS111" i="3"/>
  <c r="BR111" i="3"/>
  <c r="AU111" i="3"/>
  <c r="AT111" i="3"/>
  <c r="W111" i="3"/>
  <c r="V111" i="3"/>
  <c r="CQ110" i="3"/>
  <c r="CP110" i="3"/>
  <c r="BS110" i="3"/>
  <c r="BR110" i="3"/>
  <c r="AU110" i="3"/>
  <c r="AT110" i="3"/>
  <c r="W110" i="3"/>
  <c r="V110" i="3"/>
  <c r="CT109" i="3"/>
  <c r="CU109" i="3" s="1"/>
  <c r="CS109" i="3"/>
  <c r="CV109" i="3" s="1"/>
  <c r="CQ109" i="3"/>
  <c r="CP109" i="3"/>
  <c r="BV109" i="3"/>
  <c r="BW109" i="3" s="1"/>
  <c r="BU109" i="3"/>
  <c r="BX109" i="3" s="1"/>
  <c r="BS109" i="3"/>
  <c r="BR109" i="3"/>
  <c r="BM109" i="3"/>
  <c r="AX109" i="3"/>
  <c r="AY109" i="3" s="1"/>
  <c r="AW109" i="3"/>
  <c r="AZ109" i="3" s="1"/>
  <c r="AU109" i="3"/>
  <c r="AT109" i="3"/>
  <c r="AO109" i="3"/>
  <c r="Z109" i="3"/>
  <c r="AA109" i="3" s="1"/>
  <c r="Y109" i="3"/>
  <c r="AB109" i="3" s="1"/>
  <c r="W109" i="3"/>
  <c r="V109" i="3"/>
  <c r="Q109" i="3"/>
  <c r="CQ108" i="3"/>
  <c r="CP108" i="3"/>
  <c r="BS108" i="3"/>
  <c r="BR108" i="3"/>
  <c r="AU108" i="3"/>
  <c r="AT108" i="3"/>
  <c r="W108" i="3"/>
  <c r="V108" i="3"/>
  <c r="CQ107" i="3"/>
  <c r="CP107" i="3"/>
  <c r="BS107" i="3"/>
  <c r="BR107" i="3"/>
  <c r="AU107" i="3"/>
  <c r="AT107" i="3"/>
  <c r="W107" i="3"/>
  <c r="V107" i="3"/>
  <c r="CT106" i="3"/>
  <c r="CU106" i="3" s="1"/>
  <c r="CS106" i="3"/>
  <c r="CV106" i="3" s="1"/>
  <c r="CQ106" i="3"/>
  <c r="CP106" i="3"/>
  <c r="BV106" i="3"/>
  <c r="BW106" i="3" s="1"/>
  <c r="BU106" i="3"/>
  <c r="BX106" i="3" s="1"/>
  <c r="BS106" i="3"/>
  <c r="BR106" i="3"/>
  <c r="BM106" i="3"/>
  <c r="AX106" i="3"/>
  <c r="AY106" i="3" s="1"/>
  <c r="AW106" i="3"/>
  <c r="AZ106" i="3" s="1"/>
  <c r="AU106" i="3"/>
  <c r="AT106" i="3"/>
  <c r="AO106" i="3"/>
  <c r="Z106" i="3"/>
  <c r="AA106" i="3" s="1"/>
  <c r="Y106" i="3"/>
  <c r="AB106" i="3" s="1"/>
  <c r="W106" i="3"/>
  <c r="V106" i="3"/>
  <c r="Q106" i="3"/>
  <c r="CQ105" i="3"/>
  <c r="CP105" i="3"/>
  <c r="BS105" i="3"/>
  <c r="BR105" i="3"/>
  <c r="AU105" i="3"/>
  <c r="AT105" i="3"/>
  <c r="W105" i="3"/>
  <c r="V105" i="3"/>
  <c r="CT104" i="3"/>
  <c r="CU104" i="3" s="1"/>
  <c r="CS104" i="3"/>
  <c r="CV104" i="3" s="1"/>
  <c r="CQ104" i="3"/>
  <c r="CP104" i="3"/>
  <c r="BV104" i="3"/>
  <c r="BW104" i="3" s="1"/>
  <c r="BU104" i="3"/>
  <c r="BX104" i="3" s="1"/>
  <c r="BS104" i="3"/>
  <c r="BR104" i="3"/>
  <c r="BM104" i="3"/>
  <c r="AX104" i="3" a="1"/>
  <c r="AX104" i="3" s="1"/>
  <c r="AY104" i="3" s="1"/>
  <c r="AW104" i="3" a="1"/>
  <c r="AW104" i="3" s="1"/>
  <c r="AZ104" i="3" s="1"/>
  <c r="AU104" i="3"/>
  <c r="AT104" i="3"/>
  <c r="AO104" i="3"/>
  <c r="Z104" i="3"/>
  <c r="AA104" i="3" s="1"/>
  <c r="Y104" i="3"/>
  <c r="AB104" i="3" s="1"/>
  <c r="W104" i="3"/>
  <c r="V104" i="3"/>
  <c r="Q104" i="3"/>
  <c r="CQ103" i="3"/>
  <c r="CP103" i="3"/>
  <c r="BS103" i="3"/>
  <c r="BR103" i="3"/>
  <c r="AU103" i="3"/>
  <c r="AT103" i="3"/>
  <c r="W103" i="3"/>
  <c r="V103" i="3"/>
  <c r="CQ102" i="3"/>
  <c r="CP102" i="3"/>
  <c r="BS102" i="3"/>
  <c r="BR102" i="3"/>
  <c r="AU102" i="3"/>
  <c r="AT102" i="3"/>
  <c r="W102" i="3"/>
  <c r="V102" i="3"/>
  <c r="CT101" i="3"/>
  <c r="CU101" i="3" s="1"/>
  <c r="CS101" i="3"/>
  <c r="CV101" i="3" s="1"/>
  <c r="CQ101" i="3"/>
  <c r="CP101" i="3"/>
  <c r="BV101" i="3"/>
  <c r="BW101" i="3" s="1"/>
  <c r="BU101" i="3"/>
  <c r="BX101" i="3" s="1"/>
  <c r="BS101" i="3"/>
  <c r="BR101" i="3"/>
  <c r="BM101" i="3"/>
  <c r="AX101" i="3"/>
  <c r="AY101" i="3" s="1"/>
  <c r="AW101" i="3"/>
  <c r="AZ101" i="3" s="1"/>
  <c r="AU101" i="3"/>
  <c r="AT101" i="3"/>
  <c r="AO101" i="3"/>
  <c r="Z101" i="3"/>
  <c r="AA101" i="3" s="1"/>
  <c r="Y101" i="3"/>
  <c r="AB101" i="3" s="1"/>
  <c r="W101" i="3"/>
  <c r="V101" i="3"/>
  <c r="Q101" i="3"/>
  <c r="CQ100" i="3"/>
  <c r="CP100" i="3"/>
  <c r="BS100" i="3"/>
  <c r="BR100" i="3"/>
  <c r="AU100" i="3"/>
  <c r="AT100" i="3"/>
  <c r="W100" i="3"/>
  <c r="V100" i="3"/>
  <c r="CQ99" i="3"/>
  <c r="CP99" i="3"/>
  <c r="BS99" i="3"/>
  <c r="BR99" i="3"/>
  <c r="AU99" i="3"/>
  <c r="AT99" i="3"/>
  <c r="W99" i="3"/>
  <c r="V99" i="3"/>
  <c r="CT98" i="3"/>
  <c r="CU98" i="3" s="1"/>
  <c r="CS98" i="3"/>
  <c r="CV98" i="3" s="1"/>
  <c r="CQ98" i="3"/>
  <c r="CP98" i="3"/>
  <c r="BX98" i="3"/>
  <c r="BV98" i="3"/>
  <c r="BW98" i="3" s="1"/>
  <c r="BU98" i="3"/>
  <c r="BS98" i="3"/>
  <c r="BR98" i="3"/>
  <c r="BM98" i="3"/>
  <c r="AX98" i="3"/>
  <c r="AY98" i="3" s="1"/>
  <c r="AW98" i="3"/>
  <c r="AZ98" i="3" s="1"/>
  <c r="AU98" i="3"/>
  <c r="AT98" i="3"/>
  <c r="AO98" i="3"/>
  <c r="Z98" i="3"/>
  <c r="AA98" i="3" s="1"/>
  <c r="Y98" i="3"/>
  <c r="AB98" i="3" s="1"/>
  <c r="W98" i="3"/>
  <c r="V98" i="3"/>
  <c r="Q98" i="3"/>
  <c r="CQ97" i="3"/>
  <c r="CP97" i="3"/>
  <c r="BS97" i="3"/>
  <c r="BR97" i="3"/>
  <c r="AU97" i="3"/>
  <c r="AT97" i="3"/>
  <c r="W97" i="3"/>
  <c r="V97" i="3"/>
  <c r="CQ96" i="3"/>
  <c r="CP96" i="3"/>
  <c r="BS96" i="3"/>
  <c r="BR96" i="3"/>
  <c r="AU96" i="3"/>
  <c r="AT96" i="3"/>
  <c r="W96" i="3"/>
  <c r="V96" i="3"/>
  <c r="CQ95" i="3"/>
  <c r="CP95" i="3"/>
  <c r="BS95" i="3"/>
  <c r="BR95" i="3"/>
  <c r="AU95" i="3"/>
  <c r="AT95" i="3"/>
  <c r="W95" i="3"/>
  <c r="V95" i="3"/>
  <c r="CT94" i="3"/>
  <c r="CU94" i="3" s="1"/>
  <c r="CS94" i="3"/>
  <c r="CV94" i="3" s="1"/>
  <c r="CQ94" i="3"/>
  <c r="CP94" i="3"/>
  <c r="BW94" i="3"/>
  <c r="BU94" i="3"/>
  <c r="BX94" i="3" s="1"/>
  <c r="BS94" i="3"/>
  <c r="BR94" i="3"/>
  <c r="AX94" i="3"/>
  <c r="AY94" i="3" s="1"/>
  <c r="AW94" i="3"/>
  <c r="AZ94" i="3" s="1"/>
  <c r="AU94" i="3"/>
  <c r="AT94" i="3"/>
  <c r="AO94" i="3"/>
  <c r="BM94" i="3" s="1"/>
  <c r="CK94" i="3" s="1"/>
  <c r="Z94" i="3"/>
  <c r="AA94" i="3" s="1"/>
  <c r="Y94" i="3"/>
  <c r="AB94" i="3" s="1"/>
  <c r="W94" i="3"/>
  <c r="V94" i="3"/>
  <c r="Q94" i="3"/>
  <c r="CQ93" i="3"/>
  <c r="CP93" i="3"/>
  <c r="BS93" i="3"/>
  <c r="BR93" i="3"/>
  <c r="AU93" i="3"/>
  <c r="AT93" i="3"/>
  <c r="W93" i="3"/>
  <c r="V93" i="3"/>
  <c r="CT92" i="3"/>
  <c r="CU92" i="3" s="1"/>
  <c r="CS92" i="3"/>
  <c r="CV92" i="3" s="1"/>
  <c r="CQ92" i="3"/>
  <c r="CP92" i="3"/>
  <c r="BX92" i="3"/>
  <c r="BW92" i="3"/>
  <c r="BV92" i="3"/>
  <c r="BU92" i="3"/>
  <c r="BS92" i="3"/>
  <c r="BR92" i="3"/>
  <c r="AX92" i="3" a="1"/>
  <c r="AX92" i="3" s="1"/>
  <c r="AY92" i="3" s="1"/>
  <c r="AW92" i="3" a="1"/>
  <c r="AW92" i="3" s="1"/>
  <c r="AZ92" i="3" s="1"/>
  <c r="AU92" i="3"/>
  <c r="AT92" i="3"/>
  <c r="AO92" i="3"/>
  <c r="Z92" i="3"/>
  <c r="AA92" i="3" s="1"/>
  <c r="Y92" i="3"/>
  <c r="AB92" i="3" s="1"/>
  <c r="W92" i="3"/>
  <c r="V92" i="3"/>
  <c r="Q92" i="3"/>
  <c r="CT91" i="3"/>
  <c r="CU91" i="3" s="1"/>
  <c r="CS91" i="3"/>
  <c r="CV91" i="3" s="1"/>
  <c r="CQ91" i="3"/>
  <c r="CP91" i="3"/>
  <c r="BV91" i="3"/>
  <c r="BW91" i="3" s="1"/>
  <c r="BU91" i="3"/>
  <c r="BX91" i="3" s="1"/>
  <c r="BS91" i="3"/>
  <c r="BR91" i="3"/>
  <c r="BM91" i="3"/>
  <c r="AX91" i="3"/>
  <c r="AY91" i="3" s="1"/>
  <c r="AW91" i="3"/>
  <c r="AZ91" i="3" s="1"/>
  <c r="AU91" i="3"/>
  <c r="AT91" i="3"/>
  <c r="AO91" i="3"/>
  <c r="Z91" i="3"/>
  <c r="AA91" i="3" s="1"/>
  <c r="Y91" i="3"/>
  <c r="AB91" i="3" s="1"/>
  <c r="W91" i="3"/>
  <c r="V91" i="3"/>
  <c r="Q91" i="3"/>
  <c r="CQ90" i="3"/>
  <c r="CP90" i="3"/>
  <c r="BS90" i="3"/>
  <c r="BR90" i="3"/>
  <c r="AU90" i="3"/>
  <c r="AT90" i="3"/>
  <c r="W90" i="3"/>
  <c r="V90" i="3"/>
  <c r="CQ89" i="3"/>
  <c r="CP89" i="3"/>
  <c r="BS89" i="3"/>
  <c r="BR89" i="3"/>
  <c r="AU89" i="3"/>
  <c r="AT89" i="3"/>
  <c r="W89" i="3"/>
  <c r="V89" i="3"/>
  <c r="CQ88" i="3"/>
  <c r="CP88" i="3"/>
  <c r="BS88" i="3"/>
  <c r="BR88" i="3"/>
  <c r="AU88" i="3"/>
  <c r="AT88" i="3"/>
  <c r="W88" i="3"/>
  <c r="V88" i="3"/>
  <c r="CQ87" i="3"/>
  <c r="CP87" i="3"/>
  <c r="BS87" i="3"/>
  <c r="BR87" i="3"/>
  <c r="AU87" i="3"/>
  <c r="AT87" i="3"/>
  <c r="W87" i="3"/>
  <c r="V87" i="3"/>
  <c r="CQ86" i="3"/>
  <c r="CP86" i="3"/>
  <c r="BS86" i="3"/>
  <c r="BR86" i="3"/>
  <c r="AU86" i="3"/>
  <c r="AT86" i="3"/>
  <c r="W86" i="3"/>
  <c r="V86" i="3"/>
  <c r="CQ85" i="3"/>
  <c r="CP85" i="3"/>
  <c r="BS85" i="3"/>
  <c r="BR85" i="3"/>
  <c r="AU85" i="3"/>
  <c r="AT85" i="3"/>
  <c r="W85" i="3"/>
  <c r="V85" i="3"/>
  <c r="CT84" i="3"/>
  <c r="CU84" i="3" s="1"/>
  <c r="CS84" i="3"/>
  <c r="CV84" i="3" s="1"/>
  <c r="CQ84" i="3"/>
  <c r="CP84" i="3"/>
  <c r="CK84" i="3"/>
  <c r="BV84" i="3"/>
  <c r="BW84" i="3" s="1"/>
  <c r="BU84" i="3"/>
  <c r="BX84" i="3" s="1"/>
  <c r="BS84" i="3"/>
  <c r="BR84" i="3"/>
  <c r="BM84" i="3"/>
  <c r="AX84" i="3"/>
  <c r="AY84" i="3" s="1"/>
  <c r="AW84" i="3"/>
  <c r="AZ84" i="3" s="1"/>
  <c r="AU84" i="3"/>
  <c r="AT84" i="3"/>
  <c r="AO84" i="3"/>
  <c r="Z84" i="3"/>
  <c r="AA84" i="3" s="1"/>
  <c r="Y84" i="3"/>
  <c r="AB84" i="3" s="1"/>
  <c r="W84" i="3"/>
  <c r="V84" i="3"/>
  <c r="Q84" i="3"/>
  <c r="CP83" i="3"/>
  <c r="BS83" i="3"/>
  <c r="BR83" i="3"/>
  <c r="AU83" i="3"/>
  <c r="AT83" i="3"/>
  <c r="W83" i="3"/>
  <c r="V83" i="3"/>
  <c r="CP82" i="3"/>
  <c r="BS82" i="3"/>
  <c r="BR82" i="3"/>
  <c r="AU82" i="3"/>
  <c r="AT82" i="3"/>
  <c r="W82" i="3"/>
  <c r="V82" i="3"/>
  <c r="CT81" i="3"/>
  <c r="CU81" i="3" s="1"/>
  <c r="CP81" i="3"/>
  <c r="BV81" i="3"/>
  <c r="BW81" i="3" s="1"/>
  <c r="BU81" i="3"/>
  <c r="BX81" i="3" s="1"/>
  <c r="BS81" i="3"/>
  <c r="BR81" i="3"/>
  <c r="BM81" i="3"/>
  <c r="CK81" i="3" s="1"/>
  <c r="AX81" i="3"/>
  <c r="AY81" i="3" s="1"/>
  <c r="AW81" i="3"/>
  <c r="AZ81" i="3" s="1"/>
  <c r="AU81" i="3"/>
  <c r="AT81" i="3"/>
  <c r="AO81" i="3"/>
  <c r="Z81" i="3"/>
  <c r="AA81" i="3" s="1"/>
  <c r="Y81" i="3"/>
  <c r="AB81" i="3" s="1"/>
  <c r="W81" i="3"/>
  <c r="V81" i="3"/>
  <c r="CP80" i="3"/>
  <c r="CM80" i="3"/>
  <c r="CQ80" i="3" s="1"/>
  <c r="BR80" i="3"/>
  <c r="BO80" i="3"/>
  <c r="BS80" i="3" s="1"/>
  <c r="AT80" i="3"/>
  <c r="AQ80" i="3"/>
  <c r="AU80" i="3" s="1"/>
  <c r="W80" i="3"/>
  <c r="V80" i="3"/>
  <c r="CP79" i="3"/>
  <c r="CM79" i="3"/>
  <c r="CQ79" i="3" s="1"/>
  <c r="BR79" i="3"/>
  <c r="BO79" i="3"/>
  <c r="BS79" i="3" s="1"/>
  <c r="AT79" i="3"/>
  <c r="AQ79" i="3"/>
  <c r="AU79" i="3" s="1"/>
  <c r="W79" i="3"/>
  <c r="V79" i="3"/>
  <c r="CP78" i="3"/>
  <c r="CM78" i="3"/>
  <c r="CQ78" i="3" s="1"/>
  <c r="BR78" i="3"/>
  <c r="BO78" i="3"/>
  <c r="BS78" i="3" s="1"/>
  <c r="AT78" i="3"/>
  <c r="AQ78" i="3"/>
  <c r="AU78" i="3" s="1"/>
  <c r="W78" i="3"/>
  <c r="V78" i="3"/>
  <c r="CP77" i="3"/>
  <c r="CM77" i="3"/>
  <c r="CQ77" i="3" s="1"/>
  <c r="BR77" i="3"/>
  <c r="BO77" i="3"/>
  <c r="BS77" i="3" s="1"/>
  <c r="AT77" i="3"/>
  <c r="AQ77" i="3"/>
  <c r="AU77" i="3" s="1"/>
  <c r="W77" i="3"/>
  <c r="V77" i="3"/>
  <c r="CT76" i="3"/>
  <c r="CU76" i="3" s="1"/>
  <c r="CP76" i="3"/>
  <c r="CM76" i="3"/>
  <c r="CK76" i="3"/>
  <c r="BV76" i="3"/>
  <c r="BW76" i="3" s="1"/>
  <c r="BR76" i="3"/>
  <c r="BO76" i="3"/>
  <c r="BS76" i="3" s="1"/>
  <c r="BM76" i="3"/>
  <c r="AX76" i="3"/>
  <c r="AY76" i="3" s="1"/>
  <c r="AT76" i="3"/>
  <c r="AQ76" i="3"/>
  <c r="AO76" i="3"/>
  <c r="Z76" i="3"/>
  <c r="AA76" i="3" s="1"/>
  <c r="Y76" i="3"/>
  <c r="AB76" i="3" s="1"/>
  <c r="W76" i="3"/>
  <c r="V76" i="3"/>
  <c r="Q76" i="3"/>
  <c r="CT75" i="3"/>
  <c r="CU75" i="3" s="1"/>
  <c r="CS75" i="3"/>
  <c r="CV75" i="3" s="1"/>
  <c r="CQ75" i="3"/>
  <c r="CP75" i="3"/>
  <c r="BV75" i="3"/>
  <c r="BW75" i="3" s="1"/>
  <c r="BU75" i="3"/>
  <c r="BX75" i="3" s="1"/>
  <c r="BS75" i="3"/>
  <c r="BR75" i="3"/>
  <c r="AX75" i="3"/>
  <c r="AY75" i="3" s="1"/>
  <c r="AW75" i="3"/>
  <c r="AZ75" i="3" s="1"/>
  <c r="AU75" i="3"/>
  <c r="AT75" i="3"/>
  <c r="AO75" i="3"/>
  <c r="Z75" i="3"/>
  <c r="AA75" i="3" s="1"/>
  <c r="Y75" i="3"/>
  <c r="AB75" i="3" s="1"/>
  <c r="W75" i="3"/>
  <c r="V75" i="3"/>
  <c r="Q75" i="3"/>
  <c r="CT74" i="3"/>
  <c r="CU74" i="3" s="1"/>
  <c r="CS74" i="3"/>
  <c r="CV74" i="3" s="1"/>
  <c r="CQ74" i="3"/>
  <c r="CP74" i="3"/>
  <c r="BV74" i="3"/>
  <c r="BW74" i="3" s="1"/>
  <c r="BU74" i="3"/>
  <c r="BX74" i="3" s="1"/>
  <c r="BS74" i="3"/>
  <c r="BR74" i="3"/>
  <c r="AX74" i="3"/>
  <c r="AY74" i="3" s="1"/>
  <c r="AW74" i="3"/>
  <c r="AZ74" i="3" s="1"/>
  <c r="AU74" i="3"/>
  <c r="AT74" i="3"/>
  <c r="AO74" i="3"/>
  <c r="Z74" i="3"/>
  <c r="AA74" i="3" s="1"/>
  <c r="Y74" i="3"/>
  <c r="AB74" i="3" s="1"/>
  <c r="W74" i="3"/>
  <c r="V74" i="3"/>
  <c r="Q74" i="3"/>
  <c r="CQ73" i="3"/>
  <c r="CP73" i="3"/>
  <c r="BS73" i="3"/>
  <c r="BR73" i="3"/>
  <c r="AU73" i="3"/>
  <c r="AT73" i="3"/>
  <c r="W73" i="3"/>
  <c r="V73" i="3"/>
  <c r="CQ72" i="3"/>
  <c r="CP72" i="3"/>
  <c r="BS72" i="3"/>
  <c r="BR72" i="3"/>
  <c r="AU72" i="3"/>
  <c r="AT72" i="3"/>
  <c r="W72" i="3"/>
  <c r="V72" i="3"/>
  <c r="CT71" i="3"/>
  <c r="CU71" i="3" s="1"/>
  <c r="CS71" i="3"/>
  <c r="CV71" i="3" s="1"/>
  <c r="CQ71" i="3"/>
  <c r="CP71" i="3"/>
  <c r="CK71" i="3"/>
  <c r="BV71" i="3"/>
  <c r="BW71" i="3" s="1"/>
  <c r="BU71" i="3"/>
  <c r="BX71" i="3" s="1"/>
  <c r="BS71" i="3"/>
  <c r="BR71" i="3"/>
  <c r="BM71" i="3"/>
  <c r="AX71" i="3"/>
  <c r="AY71" i="3" s="1"/>
  <c r="AW71" i="3"/>
  <c r="AZ71" i="3" s="1"/>
  <c r="AU71" i="3"/>
  <c r="AT71" i="3"/>
  <c r="AO71" i="3"/>
  <c r="Z71" i="3"/>
  <c r="AA71" i="3" s="1"/>
  <c r="Y71" i="3"/>
  <c r="AB71" i="3" s="1"/>
  <c r="W71" i="3"/>
  <c r="V71" i="3"/>
  <c r="Q71" i="3"/>
  <c r="CQ70" i="3"/>
  <c r="CP70" i="3"/>
  <c r="BS70" i="3"/>
  <c r="BR70" i="3"/>
  <c r="AU70" i="3"/>
  <c r="AT70" i="3"/>
  <c r="W70" i="3"/>
  <c r="V70" i="3"/>
  <c r="CT69" i="3"/>
  <c r="CU69" i="3" s="1"/>
  <c r="CS69" i="3"/>
  <c r="CV69" i="3" s="1"/>
  <c r="CQ69" i="3"/>
  <c r="CP69" i="3"/>
  <c r="BV69" i="3"/>
  <c r="BW69" i="3" s="1"/>
  <c r="BU69" i="3"/>
  <c r="BX69" i="3" s="1"/>
  <c r="BS69" i="3"/>
  <c r="BR69" i="3"/>
  <c r="BM69" i="3"/>
  <c r="AX69" i="3"/>
  <c r="AY69" i="3" s="1"/>
  <c r="AW69" i="3"/>
  <c r="AZ69" i="3" s="1"/>
  <c r="AU69" i="3"/>
  <c r="AT69" i="3"/>
  <c r="AO69" i="3"/>
  <c r="Z69" i="3"/>
  <c r="AA69" i="3" s="1"/>
  <c r="Y69" i="3"/>
  <c r="AB69" i="3" s="1"/>
  <c r="W69" i="3"/>
  <c r="V69" i="3"/>
  <c r="CQ68" i="3"/>
  <c r="CP68" i="3"/>
  <c r="BS68" i="3"/>
  <c r="BR68" i="3"/>
  <c r="AU68" i="3"/>
  <c r="AT68" i="3"/>
  <c r="W68" i="3"/>
  <c r="V68" i="3"/>
  <c r="CQ67" i="3"/>
  <c r="CP67" i="3"/>
  <c r="BS67" i="3"/>
  <c r="BR67" i="3"/>
  <c r="AU67" i="3"/>
  <c r="AT67" i="3"/>
  <c r="W67" i="3"/>
  <c r="V67" i="3"/>
  <c r="CQ66" i="3"/>
  <c r="CP66" i="3"/>
  <c r="BS66" i="3"/>
  <c r="BR66" i="3"/>
  <c r="AU66" i="3"/>
  <c r="AT66" i="3"/>
  <c r="W66" i="3"/>
  <c r="V66" i="3"/>
  <c r="CQ65" i="3"/>
  <c r="CP65" i="3"/>
  <c r="BS65" i="3"/>
  <c r="BR65" i="3"/>
  <c r="AU65" i="3"/>
  <c r="AT65" i="3"/>
  <c r="W65" i="3"/>
  <c r="V65" i="3"/>
  <c r="CT64" i="3"/>
  <c r="CU64" i="3" s="1"/>
  <c r="CS64" i="3"/>
  <c r="CV64" i="3" s="1"/>
  <c r="CQ64" i="3"/>
  <c r="CP64" i="3"/>
  <c r="BV64" i="3"/>
  <c r="BW64" i="3" s="1"/>
  <c r="BU64" i="3"/>
  <c r="BX64" i="3" s="1"/>
  <c r="BS64" i="3"/>
  <c r="BR64" i="3"/>
  <c r="BM64" i="3"/>
  <c r="AX64" i="3"/>
  <c r="AY64" i="3" s="1"/>
  <c r="AW64" i="3"/>
  <c r="AZ64" i="3" s="1"/>
  <c r="AU64" i="3"/>
  <c r="AT64" i="3"/>
  <c r="AO64" i="3"/>
  <c r="Z64" i="3"/>
  <c r="AA64" i="3" s="1"/>
  <c r="Y64" i="3"/>
  <c r="AB64" i="3" s="1"/>
  <c r="W64" i="3"/>
  <c r="V64" i="3"/>
  <c r="Q64" i="3"/>
  <c r="CT63" i="3"/>
  <c r="CU63" i="3" s="1"/>
  <c r="CS63" i="3"/>
  <c r="CV63" i="3" s="1"/>
  <c r="CQ63" i="3"/>
  <c r="CP63" i="3"/>
  <c r="BV63" i="3"/>
  <c r="BW63" i="3" s="1"/>
  <c r="BU63" i="3"/>
  <c r="BX63" i="3" s="1"/>
  <c r="BS63" i="3"/>
  <c r="BR63" i="3"/>
  <c r="BM63" i="3"/>
  <c r="AX63" i="3"/>
  <c r="AY63" i="3" s="1"/>
  <c r="AW63" i="3"/>
  <c r="AZ63" i="3" s="1"/>
  <c r="AU63" i="3"/>
  <c r="AT63" i="3"/>
  <c r="AO63" i="3"/>
  <c r="Z63" i="3"/>
  <c r="AA63" i="3" s="1"/>
  <c r="Y63" i="3"/>
  <c r="AB63" i="3" s="1"/>
  <c r="W63" i="3"/>
  <c r="V63" i="3"/>
  <c r="Q63" i="3"/>
  <c r="CT62" i="3"/>
  <c r="CU62" i="3" s="1"/>
  <c r="CS62" i="3"/>
  <c r="CV62" i="3" s="1"/>
  <c r="CQ62" i="3"/>
  <c r="CP62" i="3"/>
  <c r="BV62" i="3"/>
  <c r="BW62" i="3" s="1"/>
  <c r="BU62" i="3"/>
  <c r="BX62" i="3" s="1"/>
  <c r="BS62" i="3"/>
  <c r="BR62" i="3"/>
  <c r="BM62" i="3"/>
  <c r="AX62" i="3"/>
  <c r="AY62" i="3" s="1"/>
  <c r="AW62" i="3"/>
  <c r="AZ62" i="3" s="1"/>
  <c r="AU62" i="3"/>
  <c r="AT62" i="3"/>
  <c r="AO62" i="3"/>
  <c r="Z62" i="3"/>
  <c r="AA62" i="3" s="1"/>
  <c r="Y62" i="3"/>
  <c r="AB62" i="3" s="1"/>
  <c r="W62" i="3"/>
  <c r="V62" i="3"/>
  <c r="Q62" i="3"/>
  <c r="CQ61" i="3"/>
  <c r="CP61" i="3"/>
  <c r="BS61" i="3"/>
  <c r="BR61" i="3"/>
  <c r="AU61" i="3"/>
  <c r="AT61" i="3"/>
  <c r="W61" i="3"/>
  <c r="V61" i="3"/>
  <c r="CQ60" i="3"/>
  <c r="CP60" i="3"/>
  <c r="BS60" i="3"/>
  <c r="BR60" i="3"/>
  <c r="AU60" i="3"/>
  <c r="AT60" i="3"/>
  <c r="W60" i="3"/>
  <c r="V60" i="3"/>
  <c r="CT59" i="3"/>
  <c r="CU59" i="3" s="1"/>
  <c r="CS59" i="3"/>
  <c r="CV59" i="3" s="1"/>
  <c r="CQ59" i="3"/>
  <c r="CP59" i="3"/>
  <c r="BV59" i="3"/>
  <c r="BW59" i="3" s="1"/>
  <c r="BU59" i="3"/>
  <c r="BX59" i="3" s="1"/>
  <c r="BS59" i="3"/>
  <c r="BR59" i="3"/>
  <c r="BM59" i="3"/>
  <c r="AX59" i="3"/>
  <c r="AY59" i="3" s="1"/>
  <c r="AW59" i="3"/>
  <c r="AZ59" i="3" s="1"/>
  <c r="AU59" i="3"/>
  <c r="AT59" i="3"/>
  <c r="AO59" i="3"/>
  <c r="Z59" i="3"/>
  <c r="AA59" i="3" s="1"/>
  <c r="Y59" i="3"/>
  <c r="AB59" i="3" s="1"/>
  <c r="W59" i="3"/>
  <c r="V59" i="3"/>
  <c r="Q59" i="3"/>
  <c r="CQ58" i="3"/>
  <c r="CP58" i="3"/>
  <c r="BS58" i="3"/>
  <c r="BR58" i="3"/>
  <c r="AU58" i="3"/>
  <c r="AT58" i="3"/>
  <c r="W58" i="3"/>
  <c r="V58" i="3"/>
  <c r="CQ57" i="3"/>
  <c r="CP57" i="3"/>
  <c r="BS57" i="3"/>
  <c r="BR57" i="3"/>
  <c r="AX57" i="3"/>
  <c r="AY57" i="3" s="1"/>
  <c r="AW57" i="3"/>
  <c r="AZ57" i="3" s="1"/>
  <c r="AU57" i="3"/>
  <c r="AT57" i="3"/>
  <c r="W57" i="3"/>
  <c r="V57" i="3"/>
  <c r="CQ56" i="3"/>
  <c r="CP56" i="3"/>
  <c r="BS56" i="3"/>
  <c r="BR56" i="3"/>
  <c r="AU56" i="3"/>
  <c r="AT56" i="3"/>
  <c r="W56" i="3"/>
  <c r="V56" i="3"/>
  <c r="CQ55" i="3"/>
  <c r="CP55" i="3"/>
  <c r="BS55" i="3"/>
  <c r="BR55" i="3"/>
  <c r="AX55" i="3"/>
  <c r="AY55" i="3" s="1"/>
  <c r="AW55" i="3"/>
  <c r="AZ55" i="3" s="1"/>
  <c r="AU55" i="3"/>
  <c r="AT55" i="3"/>
  <c r="W55" i="3"/>
  <c r="V55" i="3"/>
  <c r="CQ54" i="3"/>
  <c r="CP54" i="3"/>
  <c r="BS54" i="3"/>
  <c r="BR54" i="3"/>
  <c r="AU54" i="3"/>
  <c r="AT54" i="3"/>
  <c r="W54" i="3"/>
  <c r="V54" i="3"/>
  <c r="CT53" i="3"/>
  <c r="CU53" i="3" s="1"/>
  <c r="CS53" i="3"/>
  <c r="CV53" i="3" s="1"/>
  <c r="CQ53" i="3"/>
  <c r="CP53" i="3"/>
  <c r="BV53" i="3"/>
  <c r="BW53" i="3" s="1"/>
  <c r="BU53" i="3"/>
  <c r="BX53" i="3" s="1"/>
  <c r="BS53" i="3"/>
  <c r="BR53" i="3"/>
  <c r="BM53" i="3"/>
  <c r="AX53" i="3"/>
  <c r="AY53" i="3" s="1"/>
  <c r="AW53" i="3"/>
  <c r="AZ53" i="3" s="1"/>
  <c r="AU53" i="3"/>
  <c r="AT53" i="3"/>
  <c r="AO53" i="3"/>
  <c r="Z53" i="3"/>
  <c r="AA53" i="3" s="1"/>
  <c r="Y53" i="3"/>
  <c r="AB53" i="3" s="1"/>
  <c r="W53" i="3"/>
  <c r="V53" i="3"/>
  <c r="Q53" i="3"/>
  <c r="CQ52" i="3"/>
  <c r="CP52" i="3"/>
  <c r="BS52" i="3"/>
  <c r="BR52" i="3"/>
  <c r="AU52" i="3"/>
  <c r="AT52" i="3"/>
  <c r="W52" i="3"/>
  <c r="V52" i="3"/>
  <c r="CQ51" i="3"/>
  <c r="CP51" i="3"/>
  <c r="BS51" i="3"/>
  <c r="BR51" i="3"/>
  <c r="AU51" i="3"/>
  <c r="AT51" i="3"/>
  <c r="W51" i="3"/>
  <c r="V51" i="3"/>
  <c r="CQ50" i="3"/>
  <c r="CP50" i="3"/>
  <c r="BS50" i="3"/>
  <c r="BR50" i="3"/>
  <c r="AU50" i="3"/>
  <c r="AT50" i="3"/>
  <c r="W50" i="3"/>
  <c r="V50" i="3"/>
  <c r="CQ49" i="3"/>
  <c r="CP49" i="3"/>
  <c r="BS49" i="3"/>
  <c r="BR49" i="3"/>
  <c r="AU49" i="3"/>
  <c r="AT49" i="3"/>
  <c r="W49" i="3"/>
  <c r="V49" i="3"/>
  <c r="CT48" i="3"/>
  <c r="CU48" i="3" s="1"/>
  <c r="CS48" i="3"/>
  <c r="CV48" i="3" s="1"/>
  <c r="CQ48" i="3"/>
  <c r="CP48" i="3"/>
  <c r="BV48" i="3"/>
  <c r="BW48" i="3" s="1"/>
  <c r="BU48" i="3"/>
  <c r="BX48" i="3" s="1"/>
  <c r="BS48" i="3"/>
  <c r="BR48" i="3"/>
  <c r="BM48" i="3"/>
  <c r="AX48" i="3"/>
  <c r="AY48" i="3" s="1"/>
  <c r="AW48" i="3"/>
  <c r="AZ48" i="3" s="1"/>
  <c r="AU48" i="3"/>
  <c r="AT48" i="3"/>
  <c r="AO48" i="3"/>
  <c r="Z48" i="3"/>
  <c r="AA48" i="3" s="1"/>
  <c r="Y48" i="3"/>
  <c r="AB48" i="3" s="1"/>
  <c r="W48" i="3"/>
  <c r="V48" i="3"/>
  <c r="Q48" i="3"/>
  <c r="CQ47" i="3"/>
  <c r="CP47" i="3"/>
  <c r="BS47" i="3"/>
  <c r="BR47" i="3"/>
  <c r="AU47" i="3"/>
  <c r="AT47" i="3"/>
  <c r="W47" i="3"/>
  <c r="V47" i="3"/>
  <c r="CQ46" i="3"/>
  <c r="CP46" i="3"/>
  <c r="BS46" i="3"/>
  <c r="BR46" i="3"/>
  <c r="AU46" i="3"/>
  <c r="AT46" i="3"/>
  <c r="W46" i="3"/>
  <c r="V46" i="3"/>
  <c r="CQ45" i="3"/>
  <c r="CP45" i="3"/>
  <c r="BS45" i="3"/>
  <c r="BR45" i="3"/>
  <c r="AU45" i="3"/>
  <c r="AT45" i="3"/>
  <c r="W45" i="3"/>
  <c r="V45" i="3"/>
  <c r="CQ44" i="3"/>
  <c r="CP44" i="3"/>
  <c r="BS44" i="3"/>
  <c r="BR44" i="3"/>
  <c r="AU44" i="3"/>
  <c r="AT44" i="3"/>
  <c r="W44" i="3"/>
  <c r="V44" i="3"/>
  <c r="CT43" i="3"/>
  <c r="CU43" i="3" s="1"/>
  <c r="CS43" i="3"/>
  <c r="CV43" i="3" s="1"/>
  <c r="CQ43" i="3"/>
  <c r="CP43" i="3"/>
  <c r="BV43" i="3"/>
  <c r="BW43" i="3" s="1"/>
  <c r="BU43" i="3"/>
  <c r="BX43" i="3" s="1"/>
  <c r="BS43" i="3"/>
  <c r="BR43" i="3"/>
  <c r="BM43" i="3"/>
  <c r="AX43" i="3"/>
  <c r="AY43" i="3" s="1"/>
  <c r="AW43" i="3"/>
  <c r="AZ43" i="3" s="1"/>
  <c r="AU43" i="3"/>
  <c r="AT43" i="3"/>
  <c r="AO43" i="3"/>
  <c r="Z43" i="3"/>
  <c r="AA43" i="3" s="1"/>
  <c r="Y43" i="3"/>
  <c r="AB43" i="3" s="1"/>
  <c r="W43" i="3"/>
  <c r="V43" i="3"/>
  <c r="Q43" i="3"/>
  <c r="CQ42" i="3"/>
  <c r="CP42" i="3"/>
  <c r="BS42" i="3"/>
  <c r="BR42" i="3"/>
  <c r="AU42" i="3"/>
  <c r="AT42" i="3"/>
  <c r="W42" i="3"/>
  <c r="V42" i="3"/>
  <c r="CT41" i="3"/>
  <c r="CU41" i="3" s="1"/>
  <c r="CS41" i="3"/>
  <c r="CV41" i="3" s="1"/>
  <c r="CQ41" i="3"/>
  <c r="CP41" i="3"/>
  <c r="BV41" i="3"/>
  <c r="BW41" i="3" s="1"/>
  <c r="BU41" i="3"/>
  <c r="BX41" i="3" s="1"/>
  <c r="BS41" i="3"/>
  <c r="BR41" i="3"/>
  <c r="AX41" i="3"/>
  <c r="AY41" i="3" s="1"/>
  <c r="AW41" i="3"/>
  <c r="AZ41" i="3" s="1"/>
  <c r="AU41" i="3"/>
  <c r="AT41" i="3"/>
  <c r="Z41" i="3"/>
  <c r="AA41" i="3" s="1"/>
  <c r="Y41" i="3"/>
  <c r="AB41" i="3" s="1"/>
  <c r="W41" i="3"/>
  <c r="V41" i="3"/>
  <c r="CQ40" i="3"/>
  <c r="CP40" i="3"/>
  <c r="BS40" i="3"/>
  <c r="BR40" i="3"/>
  <c r="AU40" i="3"/>
  <c r="AT40" i="3"/>
  <c r="W40" i="3"/>
  <c r="V40" i="3"/>
  <c r="CT39" i="3"/>
  <c r="CU39" i="3" s="1"/>
  <c r="CS39" i="3"/>
  <c r="CV39" i="3" s="1"/>
  <c r="CQ39" i="3"/>
  <c r="CP39" i="3"/>
  <c r="BV39" i="3"/>
  <c r="BW39" i="3" s="1"/>
  <c r="BU39" i="3"/>
  <c r="BX39" i="3" s="1"/>
  <c r="BS39" i="3"/>
  <c r="BR39" i="3"/>
  <c r="AX39" i="3"/>
  <c r="AY39" i="3" s="1"/>
  <c r="AW39" i="3"/>
  <c r="AZ39" i="3" s="1"/>
  <c r="AU39" i="3"/>
  <c r="AT39" i="3"/>
  <c r="Z39" i="3"/>
  <c r="AA39" i="3" s="1"/>
  <c r="Y39" i="3"/>
  <c r="AB39" i="3" s="1"/>
  <c r="W39" i="3"/>
  <c r="V39" i="3"/>
  <c r="CQ38" i="3"/>
  <c r="CP38" i="3"/>
  <c r="BS38" i="3"/>
  <c r="BR38" i="3"/>
  <c r="AU38" i="3"/>
  <c r="AT38" i="3"/>
  <c r="W38" i="3"/>
  <c r="V38" i="3"/>
  <c r="CQ37" i="3"/>
  <c r="CP37" i="3"/>
  <c r="BS37" i="3"/>
  <c r="BR37" i="3"/>
  <c r="AX37" i="3"/>
  <c r="AU37" i="3"/>
  <c r="AT37" i="3"/>
  <c r="W37" i="3"/>
  <c r="V37" i="3"/>
  <c r="CQ36" i="3"/>
  <c r="CP36" i="3"/>
  <c r="BS36" i="3"/>
  <c r="BR36" i="3"/>
  <c r="AU36" i="3"/>
  <c r="AT36" i="3"/>
  <c r="W36" i="3"/>
  <c r="V36" i="3"/>
  <c r="CT35" i="3"/>
  <c r="CU35" i="3" s="1"/>
  <c r="CS35" i="3"/>
  <c r="CV35" i="3" s="1"/>
  <c r="CQ35" i="3"/>
  <c r="CP35" i="3"/>
  <c r="BV35" i="3"/>
  <c r="BW35" i="3" s="1"/>
  <c r="BU35" i="3"/>
  <c r="BX35" i="3" s="1"/>
  <c r="BS35" i="3"/>
  <c r="BR35" i="3"/>
  <c r="AX35" i="3"/>
  <c r="AY35" i="3" s="1"/>
  <c r="AW35" i="3"/>
  <c r="AZ35" i="3" s="1"/>
  <c r="AU35" i="3"/>
  <c r="AT35" i="3"/>
  <c r="Z35" i="3"/>
  <c r="AA35" i="3" s="1"/>
  <c r="Y35" i="3"/>
  <c r="AB35" i="3" s="1"/>
  <c r="W35" i="3"/>
  <c r="V35" i="3"/>
  <c r="CQ34" i="3"/>
  <c r="CP34" i="3"/>
  <c r="BS34" i="3"/>
  <c r="BR34" i="3"/>
  <c r="AX34" i="3"/>
  <c r="AU34" i="3"/>
  <c r="AT34" i="3"/>
  <c r="W34" i="3"/>
  <c r="V34" i="3"/>
  <c r="CQ33" i="3"/>
  <c r="CP33" i="3"/>
  <c r="BS33" i="3"/>
  <c r="BR33" i="3"/>
  <c r="AU33" i="3"/>
  <c r="AT33" i="3"/>
  <c r="W33" i="3"/>
  <c r="V33" i="3"/>
  <c r="CQ32" i="3"/>
  <c r="CP32" i="3"/>
  <c r="BS32" i="3"/>
  <c r="BR32" i="3"/>
  <c r="AX32" i="3"/>
  <c r="AU32" i="3"/>
  <c r="AT32" i="3"/>
  <c r="W32" i="3"/>
  <c r="V32" i="3"/>
  <c r="CQ31" i="3"/>
  <c r="CP31" i="3"/>
  <c r="BS31" i="3"/>
  <c r="BR31" i="3"/>
  <c r="AU31" i="3"/>
  <c r="AT31" i="3"/>
  <c r="W31" i="3"/>
  <c r="V31" i="3"/>
  <c r="CT30" i="3"/>
  <c r="CU30" i="3" s="1"/>
  <c r="CS30" i="3"/>
  <c r="CV30" i="3" s="1"/>
  <c r="CQ30" i="3"/>
  <c r="CP30" i="3"/>
  <c r="BV30" i="3"/>
  <c r="BW30" i="3" s="1"/>
  <c r="BU30" i="3"/>
  <c r="BX30" i="3" s="1"/>
  <c r="BS30" i="3"/>
  <c r="BR30" i="3"/>
  <c r="AX30" i="3"/>
  <c r="AY30" i="3" s="1"/>
  <c r="AW30" i="3"/>
  <c r="AZ30" i="3" s="1"/>
  <c r="AU30" i="3"/>
  <c r="AT30" i="3"/>
  <c r="Z30" i="3"/>
  <c r="AA30" i="3" s="1"/>
  <c r="Y30" i="3"/>
  <c r="AB30" i="3" s="1"/>
  <c r="W30" i="3"/>
  <c r="V30" i="3"/>
  <c r="CQ29" i="3"/>
  <c r="CP29" i="3"/>
  <c r="BS29" i="3"/>
  <c r="BR29" i="3"/>
  <c r="AX29" i="3"/>
  <c r="AU29" i="3"/>
  <c r="AT29" i="3"/>
  <c r="W29" i="3"/>
  <c r="V29" i="3"/>
  <c r="CQ28" i="3"/>
  <c r="CP28" i="3"/>
  <c r="BS28" i="3"/>
  <c r="BR28" i="3"/>
  <c r="AU28" i="3"/>
  <c r="AT28" i="3"/>
  <c r="W28" i="3"/>
  <c r="V28" i="3"/>
  <c r="CQ27" i="3"/>
  <c r="CP27" i="3"/>
  <c r="BS27" i="3"/>
  <c r="BR27" i="3"/>
  <c r="AX27" i="3"/>
  <c r="AU27" i="3"/>
  <c r="AT27" i="3"/>
  <c r="W27" i="3"/>
  <c r="V27" i="3"/>
  <c r="CQ26" i="3"/>
  <c r="CP26" i="3"/>
  <c r="BS26" i="3"/>
  <c r="BR26" i="3"/>
  <c r="AU26" i="3"/>
  <c r="AT26" i="3"/>
  <c r="W26" i="3"/>
  <c r="V26" i="3"/>
  <c r="CT25" i="3"/>
  <c r="CU25" i="3" s="1"/>
  <c r="CS25" i="3"/>
  <c r="CV25" i="3" s="1"/>
  <c r="CQ25" i="3"/>
  <c r="CP25" i="3"/>
  <c r="BV25" i="3"/>
  <c r="BW25" i="3" s="1"/>
  <c r="BU25" i="3"/>
  <c r="BX25" i="3" s="1"/>
  <c r="BS25" i="3"/>
  <c r="BR25" i="3"/>
  <c r="AX25" i="3"/>
  <c r="AY25" i="3" s="1"/>
  <c r="AW25" i="3"/>
  <c r="AZ25" i="3" s="1"/>
  <c r="AU25" i="3"/>
  <c r="AT25" i="3"/>
  <c r="Z25" i="3"/>
  <c r="AA25" i="3" s="1"/>
  <c r="Y25" i="3"/>
  <c r="AB25" i="3" s="1"/>
  <c r="W25" i="3"/>
  <c r="V25" i="3"/>
  <c r="CQ24" i="3"/>
  <c r="CP24" i="3"/>
  <c r="BS24" i="3"/>
  <c r="BR24" i="3"/>
  <c r="AU24" i="3"/>
  <c r="AT24" i="3"/>
  <c r="W24" i="3"/>
  <c r="V24" i="3"/>
  <c r="CQ23" i="3"/>
  <c r="CP23" i="3"/>
  <c r="BS23" i="3"/>
  <c r="BR23" i="3"/>
  <c r="AX23" i="3"/>
  <c r="AU23" i="3"/>
  <c r="AT23" i="3"/>
  <c r="W23" i="3"/>
  <c r="V23" i="3"/>
  <c r="CQ22" i="3"/>
  <c r="CP22" i="3"/>
  <c r="BS22" i="3"/>
  <c r="BR22" i="3"/>
  <c r="AU22" i="3"/>
  <c r="AT22" i="3"/>
  <c r="W22" i="3"/>
  <c r="V22" i="3"/>
  <c r="CT21" i="3"/>
  <c r="CU21" i="3" s="1"/>
  <c r="CS21" i="3"/>
  <c r="CV21" i="3" s="1"/>
  <c r="CQ21" i="3"/>
  <c r="CP21" i="3"/>
  <c r="BV21" i="3"/>
  <c r="BW21" i="3" s="1"/>
  <c r="BU21" i="3"/>
  <c r="BX21" i="3" s="1"/>
  <c r="BS21" i="3"/>
  <c r="BR21" i="3"/>
  <c r="AX21" i="3"/>
  <c r="AY21" i="3" s="1"/>
  <c r="AW21" i="3"/>
  <c r="AZ21" i="3" s="1"/>
  <c r="AU21" i="3"/>
  <c r="AT21" i="3"/>
  <c r="Z21" i="3"/>
  <c r="AA21" i="3" s="1"/>
  <c r="Y21" i="3"/>
  <c r="AB21" i="3" s="1"/>
  <c r="W21" i="3"/>
  <c r="V21" i="3"/>
  <c r="CQ20" i="3"/>
  <c r="CP20" i="3"/>
  <c r="BS20" i="3"/>
  <c r="BR20" i="3"/>
  <c r="AU20" i="3"/>
  <c r="AT20" i="3"/>
  <c r="W20" i="3"/>
  <c r="V20" i="3"/>
  <c r="CT19" i="3"/>
  <c r="CU19" i="3" s="1"/>
  <c r="CS19" i="3"/>
  <c r="CV19" i="3" s="1"/>
  <c r="CQ19" i="3"/>
  <c r="CP19" i="3"/>
  <c r="BV19" i="3"/>
  <c r="BW19" i="3" s="1"/>
  <c r="BU19" i="3"/>
  <c r="BX19" i="3" s="1"/>
  <c r="BS19" i="3"/>
  <c r="BR19" i="3"/>
  <c r="AX19" i="3"/>
  <c r="AY19" i="3" s="1"/>
  <c r="AW19" i="3"/>
  <c r="AZ19" i="3" s="1"/>
  <c r="AU19" i="3"/>
  <c r="AT19" i="3"/>
  <c r="Z19" i="3"/>
  <c r="AA19" i="3" s="1"/>
  <c r="Y19" i="3"/>
  <c r="AB19" i="3" s="1"/>
  <c r="W19" i="3"/>
  <c r="V19" i="3"/>
  <c r="CQ18" i="3"/>
  <c r="CP18" i="3"/>
  <c r="BS18" i="3"/>
  <c r="BR18" i="3"/>
  <c r="AU18" i="3"/>
  <c r="AT18" i="3"/>
  <c r="W18" i="3"/>
  <c r="V18" i="3"/>
  <c r="CT17" i="3"/>
  <c r="CU17" i="3" s="1"/>
  <c r="CS17" i="3"/>
  <c r="CV17" i="3" s="1"/>
  <c r="CQ17" i="3"/>
  <c r="CP17" i="3"/>
  <c r="BV17" i="3"/>
  <c r="BW17" i="3" s="1"/>
  <c r="BU17" i="3"/>
  <c r="BX17" i="3" s="1"/>
  <c r="BS17" i="3"/>
  <c r="BR17" i="3"/>
  <c r="AX17" i="3"/>
  <c r="AY17" i="3" s="1"/>
  <c r="AW17" i="3"/>
  <c r="AZ17" i="3" s="1"/>
  <c r="AU17" i="3"/>
  <c r="AT17" i="3"/>
  <c r="Z17" i="3"/>
  <c r="AA17" i="3" s="1"/>
  <c r="Y17" i="3"/>
  <c r="AB17" i="3" s="1"/>
  <c r="W17" i="3"/>
  <c r="V17" i="3"/>
  <c r="CT16" i="3"/>
  <c r="CU16" i="3" s="1"/>
  <c r="CS16" i="3"/>
  <c r="CV16" i="3" s="1"/>
  <c r="CQ16" i="3"/>
  <c r="CP16" i="3"/>
  <c r="BV16" i="3"/>
  <c r="BW16" i="3" s="1"/>
  <c r="BU16" i="3"/>
  <c r="BX16" i="3" s="1"/>
  <c r="BS16" i="3"/>
  <c r="BR16" i="3"/>
  <c r="AX16" i="3"/>
  <c r="AY16" i="3" s="1"/>
  <c r="AW16" i="3"/>
  <c r="AZ16" i="3" s="1"/>
  <c r="AU16" i="3"/>
  <c r="AT16" i="3"/>
  <c r="Z16" i="3"/>
  <c r="AA16" i="3" s="1"/>
  <c r="Y16" i="3"/>
  <c r="AB16" i="3" s="1"/>
  <c r="W16" i="3"/>
  <c r="V16" i="3"/>
  <c r="CQ15" i="3"/>
  <c r="CP15" i="3"/>
  <c r="BS15" i="3"/>
  <c r="BR15" i="3"/>
  <c r="AU15" i="3"/>
  <c r="AT15" i="3"/>
  <c r="W15" i="3"/>
  <c r="V15" i="3"/>
  <c r="CT14" i="3"/>
  <c r="CU14" i="3" s="1"/>
  <c r="CS14" i="3"/>
  <c r="CV14" i="3" s="1"/>
  <c r="CQ14" i="3"/>
  <c r="CP14" i="3"/>
  <c r="BV14" i="3"/>
  <c r="BW14" i="3" s="1"/>
  <c r="BU14" i="3"/>
  <c r="BX14" i="3" s="1"/>
  <c r="BS14" i="3"/>
  <c r="BR14" i="3"/>
  <c r="AX14" i="3"/>
  <c r="AY14" i="3" s="1"/>
  <c r="AW14" i="3"/>
  <c r="AZ14" i="3" s="1"/>
  <c r="AU14" i="3"/>
  <c r="AT14" i="3"/>
  <c r="Z14" i="3"/>
  <c r="AA14" i="3" s="1"/>
  <c r="Y14" i="3"/>
  <c r="AB14" i="3" s="1"/>
  <c r="W14" i="3"/>
  <c r="V14" i="3"/>
  <c r="CQ13" i="3"/>
  <c r="CP13" i="3"/>
  <c r="BS13" i="3"/>
  <c r="BR13" i="3"/>
  <c r="AU13" i="3"/>
  <c r="AT13" i="3"/>
  <c r="W13" i="3"/>
  <c r="V13" i="3"/>
  <c r="CQ12" i="3"/>
  <c r="CP12" i="3"/>
  <c r="BS12" i="3"/>
  <c r="BR12" i="3"/>
  <c r="AU12" i="3"/>
  <c r="AT12" i="3"/>
  <c r="W12" i="3"/>
  <c r="V12" i="3"/>
  <c r="CQ11" i="3"/>
  <c r="CP11" i="3"/>
  <c r="BS11" i="3"/>
  <c r="BR11" i="3"/>
  <c r="AU11" i="3"/>
  <c r="AT11" i="3"/>
  <c r="W11" i="3"/>
  <c r="V11" i="3"/>
  <c r="CQ10" i="3"/>
  <c r="CP10" i="3"/>
  <c r="BS10" i="3"/>
  <c r="BR10" i="3"/>
  <c r="AU10" i="3"/>
  <c r="AT10" i="3"/>
  <c r="W10" i="3"/>
  <c r="V10" i="3"/>
  <c r="CT9" i="3"/>
  <c r="CU9" i="3" s="1"/>
  <c r="CS9" i="3"/>
  <c r="CV9" i="3" s="1"/>
  <c r="CQ9" i="3"/>
  <c r="CP9" i="3"/>
  <c r="BV9" i="3"/>
  <c r="BW9" i="3" s="1"/>
  <c r="BU9" i="3"/>
  <c r="BX9" i="3" s="1"/>
  <c r="BS9" i="3"/>
  <c r="BR9" i="3"/>
  <c r="AX9" i="3"/>
  <c r="AY9" i="3" s="1"/>
  <c r="AW9" i="3"/>
  <c r="AZ9" i="3" s="1"/>
  <c r="AU9" i="3"/>
  <c r="AT9" i="3"/>
  <c r="Z9" i="3"/>
  <c r="AA9" i="3" s="1"/>
  <c r="Y9" i="3"/>
  <c r="AB9" i="3" s="1"/>
  <c r="W9" i="3"/>
  <c r="V9" i="3"/>
  <c r="CQ8" i="3"/>
  <c r="CP8" i="3"/>
  <c r="BS8" i="3"/>
  <c r="BR8" i="3"/>
  <c r="AU8" i="3"/>
  <c r="AT8" i="3"/>
  <c r="W8" i="3"/>
  <c r="V8" i="3"/>
  <c r="CT7" i="3"/>
  <c r="CU7" i="3" s="1"/>
  <c r="CS7" i="3"/>
  <c r="CV7" i="3" s="1"/>
  <c r="CQ7" i="3"/>
  <c r="CP7" i="3"/>
  <c r="BV7" i="3"/>
  <c r="BW7" i="3" s="1"/>
  <c r="BU7" i="3"/>
  <c r="BX7" i="3" s="1"/>
  <c r="BS7" i="3"/>
  <c r="BR7" i="3"/>
  <c r="AX7" i="3"/>
  <c r="AY7" i="3" s="1"/>
  <c r="AW7" i="3"/>
  <c r="AZ7" i="3" s="1"/>
  <c r="AU7" i="3"/>
  <c r="AT7" i="3"/>
  <c r="Z7" i="3"/>
  <c r="AA7" i="3" s="1"/>
  <c r="Y7" i="3"/>
  <c r="AB7" i="3" s="1"/>
  <c r="W7" i="3"/>
  <c r="V7" i="3"/>
  <c r="CQ6" i="3"/>
  <c r="CP6" i="3"/>
  <c r="BS6" i="3"/>
  <c r="BR6" i="3"/>
  <c r="AU6" i="3"/>
  <c r="AT6" i="3"/>
  <c r="W6" i="3"/>
  <c r="V6" i="3"/>
  <c r="CT5" i="3"/>
  <c r="CU5" i="3" s="1"/>
  <c r="CS5" i="3"/>
  <c r="CV5" i="3" s="1"/>
  <c r="CQ5" i="3"/>
  <c r="CP5" i="3"/>
  <c r="BV5" i="3"/>
  <c r="BW5" i="3" s="1"/>
  <c r="BU5" i="3"/>
  <c r="BX5" i="3" s="1"/>
  <c r="BS5" i="3"/>
  <c r="BR5" i="3"/>
  <c r="AX5" i="3"/>
  <c r="AY5" i="3" s="1"/>
  <c r="AW5" i="3"/>
  <c r="AZ5" i="3" s="1"/>
  <c r="AU5" i="3"/>
  <c r="AT5" i="3"/>
  <c r="Z5" i="3"/>
  <c r="AA5" i="3" s="1"/>
  <c r="Y5" i="3"/>
  <c r="AB5" i="3" s="1"/>
  <c r="W5" i="3"/>
  <c r="V5" i="3"/>
  <c r="CS76" i="3" l="1"/>
  <c r="CV76" i="3" s="1"/>
  <c r="BU430" i="3"/>
  <c r="BX430" i="3" s="1"/>
  <c r="Y430" i="3"/>
  <c r="AB430" i="3" s="1"/>
  <c r="AW76" i="3"/>
  <c r="AZ76" i="3" s="1"/>
  <c r="CM82" i="3"/>
  <c r="CQ82" i="3" s="1"/>
  <c r="CM81" i="3"/>
  <c r="CM83" i="3"/>
  <c r="CQ83" i="3" s="1"/>
  <c r="BU76" i="3"/>
  <c r="BX76" i="3" s="1"/>
  <c r="AU76" i="3"/>
  <c r="CQ76" i="3"/>
  <c r="AW430" i="3"/>
  <c r="AZ430" i="3" s="1"/>
  <c r="CS430" i="3"/>
  <c r="CV430" i="3" s="1"/>
  <c r="AX430" i="3"/>
  <c r="AY430" i="3" s="1"/>
  <c r="CT430" i="3"/>
  <c r="CU430" i="3" s="1"/>
  <c r="Z430" i="3"/>
  <c r="CS81" i="3" l="1"/>
  <c r="CV81" i="3" s="1"/>
  <c r="CQ81" i="3"/>
</calcChain>
</file>

<file path=xl/comments1.xml><?xml version="1.0" encoding="utf-8"?>
<comments xmlns="http://schemas.openxmlformats.org/spreadsheetml/2006/main">
  <authors>
    <author>Angela Viviana Torres Velandia</author>
    <author>Luz Clarivel Moica Peña</author>
  </authors>
  <commentList>
    <comment ref="DL121" authorId="0" shapeId="0">
      <text>
        <r>
          <rPr>
            <b/>
            <sz val="12"/>
            <color indexed="81"/>
            <rFont val="Tahoma"/>
            <family val="2"/>
          </rPr>
          <t>Angela Viviana Torres Velandia:</t>
        </r>
        <r>
          <rPr>
            <sz val="12"/>
            <color indexed="81"/>
            <rFont val="Tahoma"/>
            <family val="2"/>
          </rPr>
          <t xml:space="preserve">
Se verifican nuevas evidencias para el hito 2.1</t>
        </r>
      </text>
    </comment>
    <comment ref="BQ417" authorId="1" shapeId="0">
      <text>
        <r>
          <rPr>
            <sz val="12"/>
            <color theme="1"/>
            <rFont val="Calibri"/>
            <family val="2"/>
            <scheme val="minor"/>
          </rPr>
          <t xml:space="preserve">Luz Clarivel Moica Peña:
</t>
        </r>
      </text>
    </comment>
    <comment ref="DL450" authorId="0" shapeId="0">
      <text>
        <r>
          <rPr>
            <b/>
            <sz val="12"/>
            <color indexed="81"/>
            <rFont val="Tahoma"/>
            <family val="2"/>
          </rPr>
          <t>Angela Viviana Torres Velandia:</t>
        </r>
        <r>
          <rPr>
            <sz val="12"/>
            <color indexed="81"/>
            <rFont val="Tahoma"/>
            <family val="2"/>
          </rPr>
          <t xml:space="preserve">
Se verifican nuevas evidencias para el hito 2.1</t>
        </r>
      </text>
    </comment>
  </commentList>
</comments>
</file>

<file path=xl/sharedStrings.xml><?xml version="1.0" encoding="utf-8"?>
<sst xmlns="http://schemas.openxmlformats.org/spreadsheetml/2006/main" count="19366" uniqueCount="8563">
  <si>
    <t xml:space="preserve">DEFINICIÓN METAS E HITOS </t>
  </si>
  <si>
    <t>DISTRIBUCIÓN PORCENTUAL DE LOS HITOS</t>
  </si>
  <si>
    <t>PROGRAMACIÓN PRESUPUESTAL POR META</t>
  </si>
  <si>
    <t>ÁREA RESPONSABLE</t>
  </si>
  <si>
    <t>[ID META]</t>
  </si>
  <si>
    <t>META</t>
  </si>
  <si>
    <t>INDICADORES PROPUESTOS POR META</t>
  </si>
  <si>
    <t>[ID HITO]</t>
  </si>
  <si>
    <t>HITOS PARA EL CUMPLIMIENTO DE LA META</t>
  </si>
  <si>
    <t xml:space="preserve">% PONDERACIÓN HITOS RESPECTO A LA META </t>
  </si>
  <si>
    <t>FECHA DE INICIO DEL HITO</t>
  </si>
  <si>
    <t>FECHA FINAL DEL HITO</t>
  </si>
  <si>
    <t>II TRIMESTRE</t>
  </si>
  <si>
    <t>III TRIMESTRE</t>
  </si>
  <si>
    <t>Valor Inversión</t>
  </si>
  <si>
    <t>Valor Funcionamiento</t>
  </si>
  <si>
    <t>AVANCE INDICADOR
 (Debe realizar el reporte descriptivo)</t>
  </si>
  <si>
    <t>EVIDENCIA</t>
  </si>
  <si>
    <t>ESTADO ESPERADO 
(HITO)</t>
  </si>
  <si>
    <t>ESTADO REAL 
(HITO)</t>
  </si>
  <si>
    <t xml:space="preserve">AVANCE REAL
META </t>
  </si>
  <si>
    <t xml:space="preserve">AVANCE ESPERADO 
META </t>
  </si>
  <si>
    <t>ESTADO ESPERADO
(META)</t>
  </si>
  <si>
    <t>ESTADO REAL
(META)</t>
  </si>
  <si>
    <t>Observaciones 
( En caso de que el % de avance cuantitativo sea menor al % de avance esperado, por favor justifique las razones del incumplimiento)</t>
  </si>
  <si>
    <t>Valor recursos de FUNCIONAMIENTO (pesos)</t>
  </si>
  <si>
    <t>Valor recursos de FUNCIONAMIENTO (pesos) 
Actualizado</t>
  </si>
  <si>
    <t>Valor recursos de INVERSIÓN
(pesos)</t>
  </si>
  <si>
    <t>Valor recursos de INVERSIÓN
(pesos) Actualizado</t>
  </si>
  <si>
    <t xml:space="preserve">Proyecto de inversión / Concepto de gasto </t>
  </si>
  <si>
    <t>Nombre producto 
Ficha EBI</t>
  </si>
  <si>
    <t xml:space="preserve">Rubro presupuestal </t>
  </si>
  <si>
    <t>Plan 
(relacionar el mismo que se encuentra en SPGI)</t>
  </si>
  <si>
    <t>% AVANCE CUANTITATIVO 
(HITO / IV TRIMESTRE)</t>
  </si>
  <si>
    <t>AVANCE CUALITATIVO
(HITO / IV TRIMESTRE)</t>
  </si>
  <si>
    <t>AVANCE CUALITATIVO 
META / IV TRIMESTRE</t>
  </si>
  <si>
    <t>Dirección - GIT Relacionamiento</t>
  </si>
  <si>
    <t>No aplica</t>
  </si>
  <si>
    <t>Dirección - GIT GEDI</t>
  </si>
  <si>
    <t>Porcentaje de avance de las acciones programadas</t>
  </si>
  <si>
    <t>LEVANTAMIENTO DE INFORMACIÓN ESTADÍSTICA CON CALIDAD, COBERTURA Y OPORTUNIDAD  NACIONAL</t>
  </si>
  <si>
    <t>C-0401-1003-24-0-0401004-02</t>
  </si>
  <si>
    <t>DIR_SUB_TRV_2022_LOG</t>
  </si>
  <si>
    <t>Oficina Asesora de Planeación - GIT Planeación Estratégica y Presupuestal</t>
  </si>
  <si>
    <t>-</t>
  </si>
  <si>
    <t>FORTALECIMIENTO DE LA CAPACIDAD TÉCNICA Y ADMINISTRATIVA DE LOS PROCESOS DE LA ENTIDAD  NACIONAL</t>
  </si>
  <si>
    <t>Documentos de planeación</t>
  </si>
  <si>
    <t>C-0499-1003-6-0-0499054-02</t>
  </si>
  <si>
    <t>Dirección de Geoestadística - DIG</t>
  </si>
  <si>
    <t>Oficina de Sistemas</t>
  </si>
  <si>
    <t>Dirección de Metodología y Producción estadística - DIMPE</t>
  </si>
  <si>
    <t>Una (1) matriz para la identificación de necesidades de información estadística para la caracterización de grupos de interés del DANE. diligenciada para el correspondiente análisis.</t>
  </si>
  <si>
    <t>Un (1) documento para el diseño/ rediseño ajustado.</t>
  </si>
  <si>
    <t>Un (1) procesamiento de la información finalizado.</t>
  </si>
  <si>
    <t>31/06/2022</t>
  </si>
  <si>
    <t>Boletines técnicos de la temática pobreza y condiciones de vida</t>
  </si>
  <si>
    <t>C-0401-1003-23-0-0401021-02</t>
  </si>
  <si>
    <t>Dirección de Difusión, Comunicación y Cultura Estadística - DICE</t>
  </si>
  <si>
    <t>Dirección de Regulación, Planeación, Estandarización y Normalización - DIRPEN</t>
  </si>
  <si>
    <t xml:space="preserve">Número de actividades realizadas/ Actividades planeadas </t>
  </si>
  <si>
    <t>Dirección de Síntesis y Cuentas Nacionales - DSCN</t>
  </si>
  <si>
    <t>Bases de datos de la temática de mercado laboral</t>
  </si>
  <si>
    <t>Direcciones Territoriales</t>
  </si>
  <si>
    <t>Dirección de Censos y Demografía - DCD</t>
  </si>
  <si>
    <t>Sumatoria de productos estadísticos entregados y/o publicados de la temática poblacional y demográfica (Documentos metodológicos)</t>
  </si>
  <si>
    <t>Secretaria General - GIT Gestión Talento Humano</t>
  </si>
  <si>
    <t>Secretaria General - GIT Gestión Administrativa</t>
  </si>
  <si>
    <t>(Porcentaje de avance alcanzado / porcentaje de avance programado) *100</t>
  </si>
  <si>
    <t>I TRIMESTRE</t>
  </si>
  <si>
    <t>IV TRIMESTRE</t>
  </si>
  <si>
    <t>Dirección - GIT Pobreza</t>
  </si>
  <si>
    <t>DIR_POB_1</t>
  </si>
  <si>
    <t>Un (1) Índice de Pobreza Multidimensional, publicado</t>
  </si>
  <si>
    <t>(número de índices de pobreza multidimensional publicados / total de índices de pobreza multidimensional)* 100</t>
  </si>
  <si>
    <t>DIR_POB_1.1</t>
  </si>
  <si>
    <t xml:space="preserve">Publicación de productos (presentación y anexo) del IPM para municipios PDET </t>
  </si>
  <si>
    <t xml:space="preserve"> $ - </t>
  </si>
  <si>
    <t>Se cumplió con la entrega y publicación de los productos establecidos en este hito</t>
  </si>
  <si>
    <t>LEVANTAMIENTO Y ACTUALIZACIÓN DE ESTADÍSTICAS EN TEMAS SOCIALES  NACIONAL</t>
  </si>
  <si>
    <t>TS_POBREZA_2022_MEDIDAS_DE_POBREZA</t>
  </si>
  <si>
    <t>DIR_POB_1.2</t>
  </si>
  <si>
    <t>Cinco (5) productos de publicación de indicadores del Índice de Pobreza Multidimensional (IPM): un boletín nacional, un boletín departamental, dos infografías del IPM,  presentaciones con enfoque diferencial</t>
  </si>
  <si>
    <t>DIR_POB_2</t>
  </si>
  <si>
    <t xml:space="preserve">Un (1) Índice de Pobreza Monetaria, publicado </t>
  </si>
  <si>
    <t>(número de índices de pobreza monetaria publicados / total de índices de pobreza monetaria)* 100</t>
  </si>
  <si>
    <t>DIR_POB_2.1</t>
  </si>
  <si>
    <t>Publicación de productos (presentación y anexo) de pobreza monetaria y nota metodológica sobre ingresos está sujeta a la aprobación de la publicación con GEIH marco 2018.</t>
  </si>
  <si>
    <t xml:space="preserve">Se cumplió con la entrega y publicación de los productos establecidos en el hito 2.1. </t>
  </si>
  <si>
    <t>Los archivos y productos de la publicación se encuentran en la siguiente carpeta: \\systema44\POBREZA1\PublicacionPobreza\2021\Monetaria
La información publicada en la página web del DANE la encuentra en el siguiente enlace:https://www.dane.gov.co/index.php/estadisticas-por-tema/pobreza-y-condiciones-de-vida/pobreza-monetaria</t>
  </si>
  <si>
    <t>Cuadros de resultados para la temática de pobreza y condiciones de vida</t>
  </si>
  <si>
    <t>C-0401-1003-23-0-0401037-02</t>
  </si>
  <si>
    <t>DIR_POB_2.2</t>
  </si>
  <si>
    <t>Tres (3) productos de publicación de indicadores de pobreza monetaria: actualización de los mapas interactivos por departamento, dos infografías de pobreza monetaria</t>
  </si>
  <si>
    <t>Se solicitó al área correspondiente la actualización de los mapas con la información del año 2021.</t>
  </si>
  <si>
    <t>DIR_POB_3</t>
  </si>
  <si>
    <t>Un (1) documento del rediseño del Índice de Pobreza Multidimensional (IPM), realizado</t>
  </si>
  <si>
    <t>(número de documentos del rediseño del IPM/ total de  documentos del rediseño del IPM)* 100</t>
  </si>
  <si>
    <t>DIR_POB_3.1</t>
  </si>
  <si>
    <t>Un (1) registro de los avances de las mesas de discusión de actualización con el Comité de expertos, finalizado.</t>
  </si>
  <si>
    <t xml:space="preserve"> Se han realizado presentaciones para el comité de expertos, según las solicitudes realizadas </t>
  </si>
  <si>
    <t>DIR_POB_3.2</t>
  </si>
  <si>
    <t>Actualización documento avances rediseño del IPM</t>
  </si>
  <si>
    <t>DIR_GEDI_1</t>
  </si>
  <si>
    <t xml:space="preserve">N. de documentos publicados </t>
  </si>
  <si>
    <t>DIR_GEDI_1.1</t>
  </si>
  <si>
    <t xml:space="preserve">Una (1) nota estadística sobre poder de negociación al interior del hogar con perspectiva de género, partiendo de las nuevas preguntas del formulario ENUT. </t>
  </si>
  <si>
    <t>Hito finalizado I Trimestre</t>
  </si>
  <si>
    <t>DIR_GEDI_1.2</t>
  </si>
  <si>
    <t>Una (1) nota estadística sobre la brecha salarial de género en Colombia para 2021.</t>
  </si>
  <si>
    <t>DIR_GEDI_1.3</t>
  </si>
  <si>
    <t>Dos (2) productos editoriales con entidades aliadas estratégicas.</t>
  </si>
  <si>
    <t>DIR_GEDI_2</t>
  </si>
  <si>
    <t xml:space="preserve">Una (1) estrategia de inclusión de enfoque diferencial e interseccional en el diseño de operaciones estadísticas documentadas </t>
  </si>
  <si>
    <t>DIR_GEDI_2.1</t>
  </si>
  <si>
    <t>Un (1) documento de informe de la experiencia de inclusión de preguntas para la identificación de población LGBT en las operaciones estadísticas durante el cuatrienio</t>
  </si>
  <si>
    <t>DIR_GEDI_2.2</t>
  </si>
  <si>
    <t>Un (1) documento de recomendaciones a la fase de diseño de la Encuesta de Violencia Intrafamiliar</t>
  </si>
  <si>
    <t>DIR_GEDI_3</t>
  </si>
  <si>
    <t>Una (1) estrategia de divulgación de estadísticas con enfoque diferencial e interseccional para la generación de diálogos y la promoción del uso de la información</t>
  </si>
  <si>
    <t xml:space="preserve">Número de presentaciones y eventos realizados para la divulgación estratégica de estadísticas con enfoque diferencial / Total de presentaciones y eventos realizados * 100 </t>
  </si>
  <si>
    <t>DIR_GEDI_3.1</t>
  </si>
  <si>
    <t xml:space="preserve">Diez (10) presentaciones de divulgación estratégica de acuerdo con la agenda de priorización de la Dirección General. </t>
  </si>
  <si>
    <t>DIR_GEDI_3.2</t>
  </si>
  <si>
    <t xml:space="preserve">Cuatro (4) eventos para la divulgación de estadísticas con enfoque diferencial e interseccional. </t>
  </si>
  <si>
    <t>DIR_RELA_1</t>
  </si>
  <si>
    <t>Aumentar en un 8% las solicitudes de intercambio de conocimientos, y misiones o visitas técnicas por entidades y organismos internacionales, con respecto a la meta cuatrienal del 36%</t>
  </si>
  <si>
    <t>Aumento de un 8% a la meta cuatrienal del 36%</t>
  </si>
  <si>
    <t>DIR_RELA_1.1</t>
  </si>
  <si>
    <t>Una (1) matriz de solicitudes de intercambio de conocimientos, y misiones o visitas, finalizada</t>
  </si>
  <si>
    <t>Requerimientos de Oferta y Demanda 2022</t>
  </si>
  <si>
    <t>DOCUMENTOS DE LINEAMIENTOS TÉCNICOS</t>
  </si>
  <si>
    <t>C-0499-1003-6-0-0499053-02</t>
  </si>
  <si>
    <t xml:space="preserve">  COOP_2022_DLT  </t>
  </si>
  <si>
    <t>DIR_RELA_1.2</t>
  </si>
  <si>
    <t>Tres (3) convenios nacionales o internacionales, que contribuyan al fortalecimiento institucional del DANE a través de acciones de posicionamiento y visibilizarían nacional e internacional, formalizados.</t>
  </si>
  <si>
    <t>Business_Partner_Institution_Form_SP (2) Word_V1 25.06.2022</t>
  </si>
  <si>
    <t>DIR_RELA_3</t>
  </si>
  <si>
    <t>Una (1)  Hoja de ruta para la organización del Quinto Foro Mundial de Datos en el 2024 en la ciudad de Medellín, establecido.</t>
  </si>
  <si>
    <t xml:space="preserve">Número de hojas de ruta/ Total de hojas de ruta*100 </t>
  </si>
  <si>
    <t>DIR_RELA_3.1</t>
  </si>
  <si>
    <t>Una (1) Hoja de Ruta relatando el contexto, escenarios, actores y recomendaciones para la efectiva realización del Quinto Foro Mundial de Naciones Unidas en Medellín, establecido</t>
  </si>
  <si>
    <t>Un documento que contiene las generalidades, contextos, compromisos  y demás que será de utilidad para la generación de la  hoja de ruta que permita contar con el lineamiento para el Foro mundial de Datos.</t>
  </si>
  <si>
    <t xml:space="preserve">Proceso de planificación Quinto Foro Mundial de Datos de las Naciones Unidas </t>
  </si>
  <si>
    <t>Documentos de lineamientos técnicos</t>
  </si>
  <si>
    <t>COOP_2022_DLT</t>
  </si>
  <si>
    <t>DIR_RELA_4</t>
  </si>
  <si>
    <t>Tres (3) grupos de trabajo en el marco de la CEA CEPAL, que tiene como objetivo el  fortalecimiento de las capacidades estadísticas, liderados por el DANE</t>
  </si>
  <si>
    <t xml:space="preserve">Número de grupos de trabajo/ Total de grupos de trabajo liderados por el DANE*100 </t>
  </si>
  <si>
    <t>DIR_RELA_4.1</t>
  </si>
  <si>
    <t xml:space="preserve">Un (1) documento de avance resultado de las labores  del  grupo de trabajo de Diagnóstico sobre los alcances del concepto de Data Stewardship en el rol de las Oficinas Nacionales de Estadística de América Latina y el Caribe . </t>
  </si>
  <si>
    <t>3 documentos realizados en el marco e los grupos de trabajo de la CEA CEPAL</t>
  </si>
  <si>
    <t>18102022_Índice Comentado Data Stewardship (2)</t>
  </si>
  <si>
    <t>DIR_RELA_4.2</t>
  </si>
  <si>
    <t xml:space="preserve">Un (1) documento de avance resultado de las labores  del  grupo de trabajo de Herramienta de evaluación de la calidad de los registros administrativos. </t>
  </si>
  <si>
    <t>18102022_Índice Comentado Herramienta de Calidad RR.AA (2)</t>
  </si>
  <si>
    <t>DIR_RELA_4.3</t>
  </si>
  <si>
    <t>Un (1) documento de avance resultado de las labores  del  grupo de trabajo de Establecimiento de un Mecanismo de revisión de pares en América Latina y el Caribe</t>
  </si>
  <si>
    <t>18102022_Índice Comentado Revisión de Pares (1)</t>
  </si>
  <si>
    <t>Dirección - GIT ODS</t>
  </si>
  <si>
    <t>DIR_ODS_1</t>
  </si>
  <si>
    <t>Diez (10) indicadores ODS para realizar medición y seguimiento de la Agenda 2030 con fuentes y métodos tradicionales producidos</t>
  </si>
  <si>
    <t>Número de barómetros actualizados</t>
  </si>
  <si>
    <t>DIR_ODS_1.1</t>
  </si>
  <si>
    <t>Diez (10) barómetros de seguimiento de la producción de ODS revisados</t>
  </si>
  <si>
    <t>Matriz Seguimiento Indicadores 2022</t>
  </si>
  <si>
    <t>DIR_ODS_1.2</t>
  </si>
  <si>
    <t>Diez (10) Indicadores ODS de medición conforme a los criterios del marco de Reporte Global producidos</t>
  </si>
  <si>
    <t>DIR_ODS_1.3</t>
  </si>
  <si>
    <t>Un (1) documento de solicitud formal al DNP para la inclusión de indicadores producidos al Marco de Seguimiento Nacional de los ODS elaborado</t>
  </si>
  <si>
    <t>DIR_ODS_2</t>
  </si>
  <si>
    <t>Tres (3) indicadores ODS para realizar medición y seguimiento de la Agenda 2030 con métodos y fuentes alternativas producidos</t>
  </si>
  <si>
    <t>DIR_ODS_2.1</t>
  </si>
  <si>
    <t>Tres (3) barómetros de seguimiento de la producción de ODS revisados</t>
  </si>
  <si>
    <t>Indicadores Fuentes alternativas 2022 III Trimestre</t>
  </si>
  <si>
    <t>DIR_ODS_2.2</t>
  </si>
  <si>
    <t>Tres (3) Indicadores ODS de medición conforme a los criterios del marco de Reporte Global producidos</t>
  </si>
  <si>
    <t>DIR_ODS_2.3</t>
  </si>
  <si>
    <t>DIR_ODS_2.4</t>
  </si>
  <si>
    <t>Un (1) documento de contexto sobre el uso de métodos y fuentes alternativas en la producción estadística</t>
  </si>
  <si>
    <t>Documento diagnóstico estrategia nuevas fuentes V5</t>
  </si>
  <si>
    <t>DIR_ODS_3</t>
  </si>
  <si>
    <t>Treinta (30) indicadores ODS para hacer seguimiento y monitoreo integral a la Agenda 2030 avanzados</t>
  </si>
  <si>
    <t>Número de indicadores avanzados</t>
  </si>
  <si>
    <t>DIR_ODS_3.1</t>
  </si>
  <si>
    <t>Treinta (30) Indicadores ODS de medición conforme a los criterios del marco de Reporte Global trabajados</t>
  </si>
  <si>
    <t>DIR_ODS_3.2</t>
  </si>
  <si>
    <t>Treinta (30) barómetros de seguimiento de la producción de ODS actualizados</t>
  </si>
  <si>
    <t>DIR_ODS_4</t>
  </si>
  <si>
    <t>Una (1) estrategia de divulgación de información con propuestas de contenido para promover los procesos de difusión sobre los indicadores y las acciones del DANE en torno a los ODS, generada</t>
  </si>
  <si>
    <t>Número de infografías publicadas</t>
  </si>
  <si>
    <t>DIR_ODS_4.1</t>
  </si>
  <si>
    <t>Infografías asociadas con los ODS elaboradas y publicadas</t>
  </si>
  <si>
    <t>DIR_ODS_5</t>
  </si>
  <si>
    <t>Una (1) estrategia de divulgación de estadísticas para promover el compromiso institucional con los Objetivos de Desarrollo Sostenible ODS mediante productos editoriales, implementada</t>
  </si>
  <si>
    <t>Número de notas estadísticas publicadas</t>
  </si>
  <si>
    <t>DIR_ODS_5.1</t>
  </si>
  <si>
    <t>Notas estadísticas elaboradas y publicadas</t>
  </si>
  <si>
    <t>Censo Económico</t>
  </si>
  <si>
    <t>CE_1</t>
  </si>
  <si>
    <t>Un (1) Marco Censal con la información para el Censo Económico actualizado.</t>
  </si>
  <si>
    <t>Directorios por sectores disponibles / total de sectores del censo</t>
  </si>
  <si>
    <t>CE_1.1</t>
  </si>
  <si>
    <t>Un (1) Directorio actualizado de sectores.</t>
  </si>
  <si>
    <t>BD municipios /N° municipios del censo experimental</t>
  </si>
  <si>
    <t>CE_1.2</t>
  </si>
  <si>
    <t>Un (1) Marco Censal para las pruebas experimentales complementarias.</t>
  </si>
  <si>
    <t>BD municipales actualizadas/ Total de municipios del país</t>
  </si>
  <si>
    <t>CE_1.3</t>
  </si>
  <si>
    <t>Una (1) Base de datos geográfica y alfanumérica actualizada del Marco Censal finalizado.</t>
  </si>
  <si>
    <t>CE_2</t>
  </si>
  <si>
    <t>Un (1) diseño y desarrollo de pruebas experimentales complementarias finalizado.</t>
  </si>
  <si>
    <t>(Prueba experimental actualizado/Número de actualizaciones)*100</t>
  </si>
  <si>
    <t>CE_2.1</t>
  </si>
  <si>
    <t>Un (1) documento de plan de pruebas actualizado.</t>
  </si>
  <si>
    <t>(Número de pruebas ejecutadas/Número de pruebas proyectadas)*100</t>
  </si>
  <si>
    <t>CE_2.2</t>
  </si>
  <si>
    <t>Dos (2) informes parciales de barrido de las pruebas experimentales complementarias.</t>
  </si>
  <si>
    <t>(Informe final entregado/informe final no entregado)*100</t>
  </si>
  <si>
    <t>CE_2.3</t>
  </si>
  <si>
    <t>Un (1) Informe final con los resultados las pruebas experimentales complementarias.</t>
  </si>
  <si>
    <t>CE_3</t>
  </si>
  <si>
    <t>Una (1) prueba piloto para poner en práctica los instrumentos y herramientas construidas para los operativos del sector transporte, construcción, gobierno, financiero y servicios públicos domiciliarios dentro del Censo Económico.</t>
  </si>
  <si>
    <t>(Capítulos construidos del documento/ Total capítulos planificados para el documento)*100%</t>
  </si>
  <si>
    <t>CE_3.1</t>
  </si>
  <si>
    <t>CE_3.2</t>
  </si>
  <si>
    <t>Un (1) informe parcial de cobertura del operativo de la prueba piloto de Transporte en el Censo Económico.</t>
  </si>
  <si>
    <t>CE_3.3</t>
  </si>
  <si>
    <t>Un (1) Informe final de resultados del operativo de la prueba piloto de Transporte en el Censo Económico.</t>
  </si>
  <si>
    <t>CE_3.4</t>
  </si>
  <si>
    <t>Un (1) Presupuesto para el operativo de Transporte en el Censo Económico.</t>
  </si>
  <si>
    <t>Número de productos entregados/Número total de productos * 100%</t>
  </si>
  <si>
    <t>CE_3.5</t>
  </si>
  <si>
    <t>Un (1) sistema de monitoreo, control y análisis terminado.</t>
  </si>
  <si>
    <t>CE_3.6</t>
  </si>
  <si>
    <t>Un (1) sistema de captura terminado.</t>
  </si>
  <si>
    <t>CE_3.7</t>
  </si>
  <si>
    <t>Un (1) directorio especializado de construcción (DEC) actualizado</t>
  </si>
  <si>
    <t>CE_3.8</t>
  </si>
  <si>
    <t>Un (1) sistema de captura, monitoreo, control y análisis terminado.</t>
  </si>
  <si>
    <t>CE_3.9</t>
  </si>
  <si>
    <t>Un (1) informe de cobertura del operativo de la prueba piloto de construcción completada.</t>
  </si>
  <si>
    <t>CE_3.10</t>
  </si>
  <si>
    <t>Un (1) informe de resultados de la prueba piloto terminado.</t>
  </si>
  <si>
    <t>CE_3.11</t>
  </si>
  <si>
    <t>Un(1) presupuesto actualizado para el operativo de  construcción en el CE.</t>
  </si>
  <si>
    <t>CE_3.12</t>
  </si>
  <si>
    <t>CE_3.13</t>
  </si>
  <si>
    <t>Directorio especializado de Fuentes de los Sectores gobierno, financiero y servicios públicos domiciliarios.</t>
  </si>
  <si>
    <t>CE_3.14</t>
  </si>
  <si>
    <t>CE_3.15</t>
  </si>
  <si>
    <t>CE_3.16</t>
  </si>
  <si>
    <t>CE_3.17</t>
  </si>
  <si>
    <t>Un (1) informe de cobertura del operativo de la prueba piloto de los Sectores gobierno, financiero y servicios públicos domiciliarios completada.</t>
  </si>
  <si>
    <t>CE_3.18</t>
  </si>
  <si>
    <t>Un (1) informe de resultados de la prueba piloto de los Sectores gobierno, financiero y servicios públicos domiciliarios terminado.</t>
  </si>
  <si>
    <t>CE_3.19</t>
  </si>
  <si>
    <t>Un(1) presupuesto actualizado para el operativo de los Sectores gobierno, financiero y servicios públicos domiciliarios en el CE.</t>
  </si>
  <si>
    <t>CE_4</t>
  </si>
  <si>
    <t>Primera fase (1ra) del proceso de Concertación Étnica Focalizada finalizada</t>
  </si>
  <si>
    <t>CE_4.1</t>
  </si>
  <si>
    <t>Un (1) informe de la concertación con el grupo étnico Indígena.</t>
  </si>
  <si>
    <t>CE_4.2</t>
  </si>
  <si>
    <t>Un (1) informe de la concertación con el grupo étnico Gitano.</t>
  </si>
  <si>
    <t>CE_4.3</t>
  </si>
  <si>
    <t>Un (1) informe de la concertación con el grupo étnico:  comunidades Negras, Afrocolombianas, Raizales y Palenqueras.</t>
  </si>
  <si>
    <t>OPLAN_2</t>
  </si>
  <si>
    <t>Una (1) matriz de seguimiento a los convenio ubicada en la intranet, que permita gestionar, visualizar el estado de avance y generar alertas tempranas, terminada</t>
  </si>
  <si>
    <t>Matriz con información</t>
  </si>
  <si>
    <t>OPLAN_2.1</t>
  </si>
  <si>
    <t>Una (1) diseño de matriz que contenga las variables a diligenciar con información  de convenios y contratos interadministrativos con ejecución de recursos</t>
  </si>
  <si>
    <t>OPLAN_2.2</t>
  </si>
  <si>
    <t>Una (1) matriz validada y socializada con las áreas responsables de convenios y contratos interadministrativos con ejecución de recursos</t>
  </si>
  <si>
    <t>OPLAN_2.3</t>
  </si>
  <si>
    <t>Una (1) matriz final diligenciada con información de con información  de convenios y contratos interadministrativos con ejecución de recursos</t>
  </si>
  <si>
    <t>\\systema20\Registros_PDE\2022\07_EJECUCIÓN_PRESUPUESTAL\07_CONVENIOS</t>
  </si>
  <si>
    <t>Oficina Asesora de Planeación - GIT Gestión Organizacional</t>
  </si>
  <si>
    <t>OPLAN_6</t>
  </si>
  <si>
    <t>Un (1) desarrollo de la infraestructura de alto nivel NTC ISO del sistema de gestión de calidad, que incluya la adopción e implementación de las normas técnicas de calidad y los planes de certificación, terminado</t>
  </si>
  <si>
    <t>Número de documentos entregados/ número de documentos planeados *100</t>
  </si>
  <si>
    <t>OPLAN_6.1</t>
  </si>
  <si>
    <t>Un (1) procedimiento de revisión por la dirección integrado (Gestión ambiental - MSPI)</t>
  </si>
  <si>
    <t>OPLAN_6.2</t>
  </si>
  <si>
    <t>Un (1) análisis de contexto integrado  (Gestión ambiental - MSPI)</t>
  </si>
  <si>
    <t>OPLAN_7</t>
  </si>
  <si>
    <t>Un (1) certificación de la Entidad en la norma ISO 9001:2015, obtenida</t>
  </si>
  <si>
    <t>Certificación obtenida</t>
  </si>
  <si>
    <t>OPLAN_7.2</t>
  </si>
  <si>
    <t>Una (1) auditoria de seguimiento en la Norma ISO 9001:2015 realizada</t>
  </si>
  <si>
    <t>30/20/2022</t>
  </si>
  <si>
    <t>OPLAN_8</t>
  </si>
  <si>
    <t>Una (1) implementación del proceso para la integración  de la estructura de alto nivel de los sistemas NTC ISO 14001:2015 ISO 45001:2018 e ISO 27001:2013 en fase 2, terminado.</t>
  </si>
  <si>
    <t>OPLAN_8.1</t>
  </si>
  <si>
    <t xml:space="preserve">Un (1) procedimiento de Auditoria Interna Integrada </t>
  </si>
  <si>
    <t>OPLAN_8.2</t>
  </si>
  <si>
    <t xml:space="preserve">Un (1) manual del sistema de gestión integrado </t>
  </si>
  <si>
    <t>OPLAN_8.3</t>
  </si>
  <si>
    <t>Un (1) plan de implementación ajustado SGA</t>
  </si>
  <si>
    <t>OPLAN_8.4</t>
  </si>
  <si>
    <t>Una (1) implementación fase 2 terminada SGA</t>
  </si>
  <si>
    <t>OPLAN_8.5</t>
  </si>
  <si>
    <t>Un (1) plan de implementación ajustado SST</t>
  </si>
  <si>
    <t>OPLAN_8.6</t>
  </si>
  <si>
    <t>Una (1) implementación fase 2 terminada SST</t>
  </si>
  <si>
    <t>OPLAN_8.7</t>
  </si>
  <si>
    <t>Un (1) plan de implementación ajustado SSI</t>
  </si>
  <si>
    <t>OPLAN_8.8</t>
  </si>
  <si>
    <t>Una (1) implementación fase 2 terminada SSI</t>
  </si>
  <si>
    <t>OPLAN_9</t>
  </si>
  <si>
    <t xml:space="preserve">Un (1) ciclo de auditorias internas de calidad, realizado </t>
  </si>
  <si>
    <t>Total de procesos auditados/Total de procesos *100</t>
  </si>
  <si>
    <t>OPLAN_9.1</t>
  </si>
  <si>
    <t xml:space="preserve">Una (1) programa de auditorias internas de integrales terminado. </t>
  </si>
  <si>
    <t>OPLAN_9.2</t>
  </si>
  <si>
    <t>Una (1) auditoria interna a todos los procesos de la entidad, realizada</t>
  </si>
  <si>
    <t>OPLAN_10</t>
  </si>
  <si>
    <t>Un (1) plan de reestructuración de los proyectos de inversión, implementado</t>
  </si>
  <si>
    <t>Porcentaje de avance en el cumplimiento de  la meta en el trimestre</t>
  </si>
  <si>
    <t>OPLAN_10.1</t>
  </si>
  <si>
    <t>Un (1) ejercicio de reestructuración de los proyectos de inversión implementado</t>
  </si>
  <si>
    <t>Oficina de Control Interno</t>
  </si>
  <si>
    <t>OCI_1</t>
  </si>
  <si>
    <t>Un (1) plan anual de auditoría Interna de gestión para evaluar en forma independiente el Sistema de Control Interno y documentos de planeación de la entidad y proponer las recomendaciones para mejorarlo ejecutado.</t>
  </si>
  <si>
    <t>AIN-02-Avance del PAAI.</t>
  </si>
  <si>
    <t>OCI_1.1</t>
  </si>
  <si>
    <t>Cincuenta y tres  (53) informes de seguimiento, evaluación y auditoría para medir y evaluar la eficiencia, eficacia y economía de los demás controles, elaborados, radicados y publicados.</t>
  </si>
  <si>
    <t>OCI_1.2</t>
  </si>
  <si>
    <t>Seis  (6)  auditoría interna de gestión, que corresponden a informes  preliminares y  seis (6) finales</t>
  </si>
  <si>
    <t>OCI_1.3</t>
  </si>
  <si>
    <t>Dos  (2) actividades de prevención del riesgo realizadas.</t>
  </si>
  <si>
    <t>OCI_2</t>
  </si>
  <si>
    <t>Tres (3) evaluaciones conjuntas (OCI-CID) cuatrimestrales para analizar  las denuncias, quejas, reclamos y demandas, con el fin de fortalecer los riesgos y controles de los procesos elaborados y presentados al CICCI</t>
  </si>
  <si>
    <t>Evaluaciones conjuntas realizadas</t>
  </si>
  <si>
    <t>OCI_2.1</t>
  </si>
  <si>
    <t>Dos (2) mesas de trabajo con las dependencias involucradas realizadas.</t>
  </si>
  <si>
    <t>OCI_2.2</t>
  </si>
  <si>
    <t>Dos (2) resultados del trabajo presentados al CICCI</t>
  </si>
  <si>
    <t xml:space="preserve">Oficina Asesora Jurídica </t>
  </si>
  <si>
    <t>OAJ_1</t>
  </si>
  <si>
    <t>Un (1) proceso de acompañamiento jurídico para el trámite legislativo del proyecto de Ley 222 de 2021”por el cual se expiden disposiciones sobre las estadísticas oficiales en el país”, finalizado.</t>
  </si>
  <si>
    <t>Acompañamiento Jurídico/1</t>
  </si>
  <si>
    <t>OAJ_1.1</t>
  </si>
  <si>
    <t xml:space="preserve">Un (1) informe final de resultado del proceso se acompañamiento jurídico, elaborado </t>
  </si>
  <si>
    <t>La Oficina Asesora Jurídica brindó acompañamiento jurídico para el trámite legislativo del proyecto de Ley 222 de 2021” por el cual se expiden disposiciones sobre las estadísticas oficiales en el país”.</t>
  </si>
  <si>
    <t>Informe Proyecto de Ley 221-21 - 383-2022
Documento estado de los Proyectos de Ley y Actos Legislativos del H.Senado, consulta de textos e informes legislativos</t>
  </si>
  <si>
    <t>JURIDICA_2022_DP</t>
  </si>
  <si>
    <t>OAJ_2</t>
  </si>
  <si>
    <t>Un (1) proceso de elaboración y trámite del proyecto de Decreto por el cual se reglamenten los criterios para la designación del Director del DANE, finalizado</t>
  </si>
  <si>
    <t>Proyecto de Decreto/1</t>
  </si>
  <si>
    <t>OAJ_2.1</t>
  </si>
  <si>
    <t>Un (1) proyecto de Decreto finalizado</t>
  </si>
  <si>
    <t>OAJ_3</t>
  </si>
  <si>
    <t>Un (1) proceso de acompañamiento jurídico a los supervisores para la gestión de la liquidación de los convenios y contratos interadministrativos suscritos por la entidad hasta la vigencia 2020, realizado.</t>
  </si>
  <si>
    <t>OAJ_3.1</t>
  </si>
  <si>
    <t xml:space="preserve">Un (1) plan de trabajo elaborado </t>
  </si>
  <si>
    <t>Un (1)Plan de trabajo (este documento se reportó en el primer trimestre de 2022)</t>
  </si>
  <si>
    <t>OAJ_3.2</t>
  </si>
  <si>
    <t xml:space="preserve">Un (1) informe final del resultado del proceso se acompañamiento jurídico, elaborado </t>
  </si>
  <si>
    <t>OAJ_4</t>
  </si>
  <si>
    <t>Un (1) proceso de socialización a la entidad de la política de prevención del daño antijurídico 2022 – 2023,así como la Defensa jurídica de la entidad, realizada</t>
  </si>
  <si>
    <t>Actividades ejecutadas de la política de prevención del daño antijuridico/actividades programadas*100</t>
  </si>
  <si>
    <t>OAJ_4.1</t>
  </si>
  <si>
    <t>OAJ_4.2</t>
  </si>
  <si>
    <t>Una (1) mesa de trabajo con las áreas involucradas, realizada</t>
  </si>
  <si>
    <t>OAJ_4.3</t>
  </si>
  <si>
    <t xml:space="preserve">Un (1) informe final del resultado de Socialización, elaborado </t>
  </si>
  <si>
    <t>OAJ_5</t>
  </si>
  <si>
    <t>Un (1) proceso de definición de criterios de requerimiento funcional para la implementación de un aplicativo web, de la gestión de los procesos contractuales de convenios y contratos interadministrativos de la entidad, elaborado.</t>
  </si>
  <si>
    <t>Requerimiento Funcional Estructurado/1</t>
  </si>
  <si>
    <t>OAJ_5.1</t>
  </si>
  <si>
    <t>OAJ_5.2</t>
  </si>
  <si>
    <t>Un (1) requerimiento funcional finalizado</t>
  </si>
  <si>
    <t>OAJ_6</t>
  </si>
  <si>
    <t>Un (1) proceso de acompañamiento jurídico para la celebración de los convenios y contratos interadministrativos gestionados por las áreas técnicas  en la vigencia 2022</t>
  </si>
  <si>
    <t>Numero de convenios y contratos interadministrativos suscritos/Numero de convenios y contratos interadministrativos recibidos*100%</t>
  </si>
  <si>
    <t>OAJ_6.1</t>
  </si>
  <si>
    <t>Cuatro (4) informes del resultado del proceso de acompañamiento jurídico, elaborado</t>
  </si>
  <si>
    <t xml:space="preserve">FORTALECIMIENTO DE LA CAPACIDAD TÉCNICA Y ADMINISTRATIVA DE LOS PROCESOS DE LA ENTIDAD  NACIONAL
</t>
  </si>
  <si>
    <t>OSIS_1</t>
  </si>
  <si>
    <t>Una (1) arquitectura conceptual del grupo de estrategia y gobierno, para el fortalecimiento de las capacidades de TI en función de la producción estadística y la gestión de los grupos de interés, alineado a las mejores prácticas de TI y el marco de referencia del habilitador de arquitectura de la política de Gobierno Digital .</t>
  </si>
  <si>
    <t xml:space="preserve">Porcentaje de avance del documento de arquitectura de negocio. </t>
  </si>
  <si>
    <t>OSIS_1.1</t>
  </si>
  <si>
    <t xml:space="preserve">Un (1) esquema de trabajo para la creación del GIT de estrategia y gobierno TI, con la estructura y conceptualización de actores, roles, funciones y actividades,  construido. </t>
  </si>
  <si>
    <t>OSIS_1.2</t>
  </si>
  <si>
    <t xml:space="preserve">Una (1) propuesta de resolución estructurada y definida para formalizar el GIT, fortaleciendo  las capacidades de gestión de TI, proyectada. </t>
  </si>
  <si>
    <t>OSIS_2</t>
  </si>
  <si>
    <t>Un (1) tablero de indicadores de TI, que permita tener una visión integral de los avances y resultados en el desarrollo de la Estrategia TI, implementado.</t>
  </si>
  <si>
    <t xml:space="preserve">Porcentaje de avance de la Matriz de necesidades </t>
  </si>
  <si>
    <t>OSIS_2.1</t>
  </si>
  <si>
    <t xml:space="preserve">Una (1) conceptualización de las necesidades de medición y gestión de las temáticas claves de TI a monitorear, definida. </t>
  </si>
  <si>
    <t>OSIS_2.2</t>
  </si>
  <si>
    <t>Un (1) Tablero de control de gestión de TI construido e implementado.</t>
  </si>
  <si>
    <t>OSIS_6</t>
  </si>
  <si>
    <t xml:space="preserve">Una (1) arquitectura tecnológica acorde a la realidad de los servicios del DANE, fortalecida y documentada </t>
  </si>
  <si>
    <t>Porcentaje de avance en la arquitectura tecnológica de solución implementada.</t>
  </si>
  <si>
    <t>OSIS_6.1</t>
  </si>
  <si>
    <t xml:space="preserve">Un (1) diseño de arquitectura tecnológica de acuerdo con la realidad de los servicios de DANE  en función de la producción estadística, documentado. </t>
  </si>
  <si>
    <t xml:space="preserve"> </t>
  </si>
  <si>
    <t>OSIS_6.2</t>
  </si>
  <si>
    <t>Una (1)  arquitectura  tecnológica, implementada.</t>
  </si>
  <si>
    <t>OSIS_11</t>
  </si>
  <si>
    <t xml:space="preserve">Diseñar una (1) arquitectura de solución basados en las nuevas necesidades y mejoras de la producción estadística, bajo las políticas, lineamientos y arquitecturas de los sistemas de información existentes, implementadas. </t>
  </si>
  <si>
    <t>Porcentaje de avance sobre el diseño y la implementación de un servicio de solución implementado.</t>
  </si>
  <si>
    <t>OSIS_11.1</t>
  </si>
  <si>
    <t xml:space="preserve">Un (1) diseño de arquitectura de solución de acuerdo con las necesidades de fortalecimiento, actualización y aseguramiento en función de la producción estadística, documentado. </t>
  </si>
  <si>
    <t>OSIS_11.2</t>
  </si>
  <si>
    <t>Una (1)  arquitectura de solución, implementada.</t>
  </si>
  <si>
    <t>OSIS_12</t>
  </si>
  <si>
    <t>Un (1) plan integral de seguridad informática para asegurar los servicios institucionales soportados en la infraestructura tecnológica, implementado.</t>
  </si>
  <si>
    <t>Porcentaje de avance en el plan integral de seguridad informática</t>
  </si>
  <si>
    <t>OSIS_12.1</t>
  </si>
  <si>
    <t>Un (1) plan de implementación de  seguridad informática articulado con el Plan de Seguridad y privacidad de la Información de la entidad, documentado..</t>
  </si>
  <si>
    <t>OSIS_12.2</t>
  </si>
  <si>
    <t xml:space="preserve">Un (1) plan de sensibilización a los usuarios de la entidad enfocado en seguridad informática y el uso adecuado de las herramientas colaborativas, implementado. </t>
  </si>
  <si>
    <t>SG_GH_1</t>
  </si>
  <si>
    <t>Un (1) programa para el fortalecimiento del clima laboral a partir de los resultados obtenidos en la medición 2021, implementado.</t>
  </si>
  <si>
    <t xml:space="preserve">(Porcentaje de avance alcanzado / Porcentaje de avance proyectado)*100                      </t>
  </si>
  <si>
    <t>SG_GH_1.1</t>
  </si>
  <si>
    <t>Un (1) informe de la medición del clima laboral, a partir de los resultados de la EDI 2021, consolidado</t>
  </si>
  <si>
    <t>SG_GH_1.2</t>
  </si>
  <si>
    <t>Un (1) cronograma de actividades para el fortalecimiento de las variables del clima laboral, establecido</t>
  </si>
  <si>
    <t>SG_GH_1.3</t>
  </si>
  <si>
    <t>Un (1) informe de las actividades realizadas para el fortalecimiento del clima laboral, finalizado</t>
  </si>
  <si>
    <t>SG_GH_3</t>
  </si>
  <si>
    <t>Un (1)  proceso de provisión de empleos para suplir las necesidades del servicio de acuerdo con el presupuesto asignado, realizado.</t>
  </si>
  <si>
    <t xml:space="preserve">(Porcentaje de avance alcanzado / Porcentaje de avance proyectado)*100  </t>
  </si>
  <si>
    <t>SG_GH_3.1</t>
  </si>
  <si>
    <t>Un (1) informe semestral de provisión transitoria de empleos mediante encargo y nombramientos provisionales para suplir las necesidades del servicio de acuerdo con el presupuesto asignado</t>
  </si>
  <si>
    <t>SG_GH_3.2</t>
  </si>
  <si>
    <t>Un (1) informe semestral de provisión de empleos mediante meritocracia para suplir las necesidades del servicio de acuerdo con el presupuesto asignado.</t>
  </si>
  <si>
    <t>SG_GH_3.3</t>
  </si>
  <si>
    <t>Un (1) informe semestral de provisión de empleos mediante concurso de méritos para suplir las necesidades del servicio de acuerdo con el presupuesto asignado.</t>
  </si>
  <si>
    <t>SG_GH_4</t>
  </si>
  <si>
    <t>Un (1) archivo con información electrónica de la hoja de vida de los servidores activos que hayan ingresado en años 2020, 2021 y 2022,  organizado cronológicamente para facilitar la gestión de la información, actualizado</t>
  </si>
  <si>
    <t>SG_GH_4.1</t>
  </si>
  <si>
    <t>Un (1) escaneo de los documentos que conforman la hoja de vida física de cada servidor activo que haya ingresado en años 2020, 2021 y 2022, identificando cada documento de manera individual y de forma cronológica, actualizado.</t>
  </si>
  <si>
    <t>SG_GH_4.2</t>
  </si>
  <si>
    <t>Una (1) carpeta electrónica con la organización cronológica de la hoja de vida para cada servidor activo que haya ingresado en años 2020, 2021 y 2022, actualizada</t>
  </si>
  <si>
    <t>Secretaria General - GIT Compras Públicas</t>
  </si>
  <si>
    <t>SG_CP_5</t>
  </si>
  <si>
    <t>Un (1) manual de contratación ajustado, según diagnóstico realizado en la vigencia 2021.</t>
  </si>
  <si>
    <t xml:space="preserve">(Porcentaje de actividades realizadas / Porcentaje de actividades planeadas) *100 </t>
  </si>
  <si>
    <t>SG_CP_5.1</t>
  </si>
  <si>
    <t>Un (1) borrador de manual de contratación realizado</t>
  </si>
  <si>
    <t>SG_CP_5.2</t>
  </si>
  <si>
    <t>Un (1) manual de contratación finalizado</t>
  </si>
  <si>
    <t>SG_CP_5.3</t>
  </si>
  <si>
    <t>Una (1) socialización del manual de contratación efectuado</t>
  </si>
  <si>
    <t>SG_CP_5.4</t>
  </si>
  <si>
    <t xml:space="preserve">Una (1) pieza comunicativa publicada </t>
  </si>
  <si>
    <t>SG_CP_6</t>
  </si>
  <si>
    <t>Un (1) manual de supervisión e interventoría fortalecido en materia de obligaciones y responsabilidades contractuales.</t>
  </si>
  <si>
    <t xml:space="preserve">(Porcentaje de actividades realizadas / Porcentaje de actividades planeadas)*100 </t>
  </si>
  <si>
    <t>SG_CP_6.1</t>
  </si>
  <si>
    <t>Un (1) borrador de manual de supervisión realizado</t>
  </si>
  <si>
    <t>SG_CP_6.2</t>
  </si>
  <si>
    <t>Un (1) manual de supervisión finalizado</t>
  </si>
  <si>
    <t>SG_CP_6.3</t>
  </si>
  <si>
    <t>Una (1) socialización del manual de supervisión efectuado</t>
  </si>
  <si>
    <t>SG_CP_6.4</t>
  </si>
  <si>
    <t>SG_CP_7</t>
  </si>
  <si>
    <t>Un (1) programa de socialización para afianzar los conocimientos en contratación pública.</t>
  </si>
  <si>
    <t xml:space="preserve">(Numero de capacitaciones realizadas  / Numero de capacitaciones planeadas)*100 </t>
  </si>
  <si>
    <t>SG_CP_7.1</t>
  </si>
  <si>
    <t>Una (1) etapa de investigación sobre temas contractuales, establecida.</t>
  </si>
  <si>
    <t>SG_CP_7.2</t>
  </si>
  <si>
    <t>Un (1) cronograma de acciones , establecido</t>
  </si>
  <si>
    <t>SG_CP_7.3</t>
  </si>
  <si>
    <t>Seis (6) jornadas de socialización ejecutadas.</t>
  </si>
  <si>
    <t>SG_CP_7.4</t>
  </si>
  <si>
    <t>Seis (6) evaluaciones de socializaciones, realizadas.</t>
  </si>
  <si>
    <t>SG_ADMIN_9</t>
  </si>
  <si>
    <t>Un (1) plan de infraestructura y acondicionamiento de espacios físicos a nivel nacional para el desarrollo de actividades misionales, proyectado</t>
  </si>
  <si>
    <t>SG_ADMIN_9.1</t>
  </si>
  <si>
    <t>Una (1) Matriz de necesidades finalizada</t>
  </si>
  <si>
    <t>SG_ADMIN_9.2</t>
  </si>
  <si>
    <t>Un (1) Plan de Infraestructura de la vigencia de acuerdo a los recursos asignados aprobado</t>
  </si>
  <si>
    <t>SG_ADMIN_9.3</t>
  </si>
  <si>
    <t>Dos (2) informes de seguimiento con la ejecución presupuestal y avance de actividades</t>
  </si>
  <si>
    <t>SG_ADMIN_10</t>
  </si>
  <si>
    <t>Un (1) plan de implementación del Sistema de Gestión Ambiental bajo la norma ISO-14001 entregado a OPLAN.</t>
  </si>
  <si>
    <t>SG_ADMIN_10.1</t>
  </si>
  <si>
    <t>Un (1) cronograma para la implementación del sistema de gestión ambiental elaborado.</t>
  </si>
  <si>
    <t>SG_ADMIN_10.2</t>
  </si>
  <si>
    <t>Dos (2) informes de avance de la implementación del sistema de gestión ambiental entregado</t>
  </si>
  <si>
    <t>Secretaria General - GIT Gestión Documental</t>
  </si>
  <si>
    <t>SG_GDO_11</t>
  </si>
  <si>
    <t>Dos (2) periodos de Tablas de Retención Documental al archivo Central del DANE en Bogotá aplicadas.</t>
  </si>
  <si>
    <t>SG_GDO_11.1</t>
  </si>
  <si>
    <t>Una (1) base de datos del inventario del archivo central del DANE Central consolidado con la valoración según TRD vigentes</t>
  </si>
  <si>
    <t>SG_GDO_11.2</t>
  </si>
  <si>
    <t>Un (1) plan de trabajo de aplicación de Tablas de Retención elaborado</t>
  </si>
  <si>
    <t>SG_GDO_11.3</t>
  </si>
  <si>
    <t>Una (1) base de datos del inventario del archivo central del DANE actualizada con la aplicación de las TRD convalidadas - FUID actualizado</t>
  </si>
  <si>
    <t>Secretaria General - GIT Financiera</t>
  </si>
  <si>
    <t>SG_FIN_12</t>
  </si>
  <si>
    <t>Un (1) proceso de capacitación para el fortalecimiento del talento humano en el proceso de gestión financiera, programado y ejecutado.</t>
  </si>
  <si>
    <t>(Numero de capacitaciones realizadas / Numero de capacitaciones programadas) *100</t>
  </si>
  <si>
    <t>SG_FIN_12.1</t>
  </si>
  <si>
    <t>Seis (6) capacitaciones enmarcados en los módulos contables y presupuestales del SIIF Nación, programadas y ejecutadas.</t>
  </si>
  <si>
    <t>SG_FIN_12.2</t>
  </si>
  <si>
    <t>Seis (6) capacitaciones en temas relacionados con la gestión financiera (caja menor en Direcciones Territoriales y Central, usos presupuestales, vigencias futuras) programadas y ejecutadas.</t>
  </si>
  <si>
    <t>Subdirección</t>
  </si>
  <si>
    <t>SUBDI_1</t>
  </si>
  <si>
    <t>Un (1) programa que fortalezca las capacidades de las territoriales y la relación entre el DANE Central y las sedes de la Entidad, gestionado</t>
  </si>
  <si>
    <t>Porcentaje de avance del   programa de fortalecimiento de las capacidades territoriales para el 2022</t>
  </si>
  <si>
    <t>SUBDI_1.1</t>
  </si>
  <si>
    <t>Un (1) plan de acción del programa de fortalecimiento de las capacidades territoriales para el 2022, formulado</t>
  </si>
  <si>
    <t>SUBDI_1.2</t>
  </si>
  <si>
    <t>Registro de seguimiento al plan de acción de fortalecimiento de las capacidades territoriales</t>
  </si>
  <si>
    <t>SUBDI_2</t>
  </si>
  <si>
    <t>Dos (2) reportes de información para economía naranja y economía circular, publicados</t>
  </si>
  <si>
    <t xml:space="preserve">Número de reportes de información para economía naranja y economía circular/ Total de reportes de información para economía naranja y economía circular*100  </t>
  </si>
  <si>
    <t>SUBDI_2.1</t>
  </si>
  <si>
    <t>Cuatro (4) mesas mínimo de información para cada temática, desarrolladas</t>
  </si>
  <si>
    <t>SUBDI_2.2</t>
  </si>
  <si>
    <t>Una (1) producción de los indicadores de los reportes de información, acordados en la mesas</t>
  </si>
  <si>
    <t>Dirección de Recolección y Acopio</t>
  </si>
  <si>
    <t>LOG_1</t>
  </si>
  <si>
    <t>Un (1) Informe operativo del Censo de edificaciones (CEED) con la implementación de los coeficientes de incidencia identificados en el rediseño del índice de costos de construcción de vivienda, terminada.</t>
  </si>
  <si>
    <t># de bases de datos entregadas con nuevos coeficientes / # de bases de datos programadas</t>
  </si>
  <si>
    <t>LOG_1.1</t>
  </si>
  <si>
    <t>Un (1) Plan de recolección finalizado.</t>
  </si>
  <si>
    <t>LOG_1.2</t>
  </si>
  <si>
    <t>Un (1) Informe operativo de la información recolectada, finalizado.</t>
  </si>
  <si>
    <t>LOG_2</t>
  </si>
  <si>
    <t>Una (1) base de datos de la temática en financiación de vivienda para verificar la recolección de las nuevas variables de caracterización, terminada.</t>
  </si>
  <si>
    <t># de bases con las nuevas variables de caracterización temática en financiación de vivienda / # de bases de datos programadas</t>
  </si>
  <si>
    <t>LOG_2.1</t>
  </si>
  <si>
    <t>Un (1) plan de recolección finalizado.</t>
  </si>
  <si>
    <t xml:space="preserve">$ - </t>
  </si>
  <si>
    <t>100%</t>
  </si>
  <si>
    <t>LOG_2.2</t>
  </si>
  <si>
    <t>Una (1) Base de datos finalizada.</t>
  </si>
  <si>
    <t>LOG_2.3</t>
  </si>
  <si>
    <t>Un (1) documento con el diseño de los aplicativos web FIVI-CHV de recolección, análisis, cobertura y calidad.</t>
  </si>
  <si>
    <t>LOG_3</t>
  </si>
  <si>
    <t>Una (1) base de datos de la Encuesta Mensual de Comercio Exterior de Servicios (EMCES) para la verificación acorde al rediseño, terminada.</t>
  </si>
  <si>
    <t># de bases de datos acorde al rediseño de la EMCES / #. de bases de datos programadas</t>
  </si>
  <si>
    <t>LOG_3.1</t>
  </si>
  <si>
    <t>LOG_3.2</t>
  </si>
  <si>
    <t>Un (1) Base de información recolectada</t>
  </si>
  <si>
    <t>LOG_3.3</t>
  </si>
  <si>
    <t>Un (1) Base de información depurada.</t>
  </si>
  <si>
    <t>LOG_3.4</t>
  </si>
  <si>
    <t>Un (1) Base de datos finalizada.</t>
  </si>
  <si>
    <t>LOG_3.5</t>
  </si>
  <si>
    <t>Una (1) base de datos del operativo de recolección de la MTCES, entregada</t>
  </si>
  <si>
    <t>LOG_4</t>
  </si>
  <si>
    <t>Una (1) base de datos de la Encuesta de Viajeros Internacionales para la confirmación de resultados de la prueba piloto, terminada.</t>
  </si>
  <si>
    <t>Base de datos conforme a los resultados de la prueba piloto / base de datos anterior</t>
  </si>
  <si>
    <t>LOG_4.1</t>
  </si>
  <si>
    <t>LOG_4.2</t>
  </si>
  <si>
    <t>Una (1) Base de información recolectada</t>
  </si>
  <si>
    <t>LOG_4.3</t>
  </si>
  <si>
    <t>Una (1) Base de información depurada.</t>
  </si>
  <si>
    <t>LOG_4.4</t>
  </si>
  <si>
    <t>LOG_5</t>
  </si>
  <si>
    <t>Un (1) fortalecimiento de la capacidad operativa para ampliar la cobertura de recolección de las operaciones estadísticas de infraestructura, mediante los archivos que den cuenta de la ampliación, terminada.</t>
  </si>
  <si>
    <t>cantidad de operaciones con amplitud/total de operaciones para aplicar amplitud de cobertura</t>
  </si>
  <si>
    <t>LOG_5.1</t>
  </si>
  <si>
    <t>Un (1) archivo con la validación y análisis de la consistencia de información  para la inclusión de 34 municipios adicionales en la cobertura de publicación del CEED, entregado</t>
  </si>
  <si>
    <t>LOG_5.2</t>
  </si>
  <si>
    <t>Un (1) archivo con la validación de la información histórica completa, para ampliar la cobertura de la ELIC a 800 municipios, entregada</t>
  </si>
  <si>
    <t>LOG_6</t>
  </si>
  <si>
    <t>Una (1) base de datos de la Encuesta Mensual de Agencia de Viajes para la verificación acorde al rediseño, terminada.</t>
  </si>
  <si>
    <t>Base de datos conforme al rediseño</t>
  </si>
  <si>
    <t>LOG_6.1</t>
  </si>
  <si>
    <t>LOG_6.2</t>
  </si>
  <si>
    <t>LOG_6.3</t>
  </si>
  <si>
    <t>LOG_6.4</t>
  </si>
  <si>
    <t>LOG_7</t>
  </si>
  <si>
    <t>Un (1) desarrollo del operativo para el rediseño de la Muestra Trimestral de Agencias de viaje - MTA, finalizado</t>
  </si>
  <si>
    <t>Base de datos producidas/bases de datos requeridas</t>
  </si>
  <si>
    <t>LOG_7.1</t>
  </si>
  <si>
    <t>(1) documentación actualizada del diligenciamiento y crítica para el rediseño de la MTA y del material de aprendizaje y sistema de captura, entregada</t>
  </si>
  <si>
    <t>LOG_7.2</t>
  </si>
  <si>
    <t>Una (1) base de datos del operativo de recolección de la MTA, entregada</t>
  </si>
  <si>
    <t>LOG_8</t>
  </si>
  <si>
    <t>Una (1) base de datos recolectada de módulo ambiental para la encuesta anual de comercio y base de datos recolectadas de pérdidas y desperdicios de alimentos para las encuestas de comercio e industria, terminado.</t>
  </si>
  <si>
    <t># de bases de datos producidas / # de bases de datos requeridas</t>
  </si>
  <si>
    <t>LOG_8.1</t>
  </si>
  <si>
    <t>LOG_8.2</t>
  </si>
  <si>
    <t>LOG_8.3</t>
  </si>
  <si>
    <t>LOG_8.4</t>
  </si>
  <si>
    <t>LOG_9</t>
  </si>
  <si>
    <t>Un (1) Informe de implementación del sistema de monitoreo y control para las encuestas de convivencia y seguridad ciudadana, consumo cultural y gasto interno en turismo, aplicado</t>
  </si>
  <si>
    <t>Informe de implementación del sistema / la recolección de las 3 operaciones</t>
  </si>
  <si>
    <t>LOG_9.1</t>
  </si>
  <si>
    <t>Un (1) documento con especificaciones técnicas del aplicativo finalizado</t>
  </si>
  <si>
    <t>LOG_9.2</t>
  </si>
  <si>
    <t>Un (1) informe de pruebas del aplicativo realizado.</t>
  </si>
  <si>
    <t>LOG_9.3</t>
  </si>
  <si>
    <t>Un (1) Informe de la implementación del aplicativo terminado.</t>
  </si>
  <si>
    <t>LOG_10</t>
  </si>
  <si>
    <t>Un (1) plan de trabajo por líneas de investigación y aporte a la planeación y realización de los procesos de recolección para la creación de la unidad de analítica, aplicado.</t>
  </si>
  <si>
    <t>Plan de trabajo</t>
  </si>
  <si>
    <t>LOG_10.1</t>
  </si>
  <si>
    <t>Un (1) Documento con la estructura del equipo de la Unidad Analítica.</t>
  </si>
  <si>
    <t>LOG_10.2</t>
  </si>
  <si>
    <t>Un (1) Archivo con la estructuración de las líneas de investigación.</t>
  </si>
  <si>
    <t>LOG_10.3</t>
  </si>
  <si>
    <t>Un (1) Documento con el plan de trabajo por línea de investigación.</t>
  </si>
  <si>
    <t>LOG_11</t>
  </si>
  <si>
    <t>Un (1) Informe de actualización documental para la asociación de los documentos tipo parámetro actuales en la recolección y acopio, terminado.</t>
  </si>
  <si>
    <t>No. de documentos actualizados / No. de documentos que requieren actualización</t>
  </si>
  <si>
    <t>LOG_11.1</t>
  </si>
  <si>
    <t>Un (1) Archivo con el inventario de documentos para el proceso de actualización, traslado, anulación e inactivación, terminado.</t>
  </si>
  <si>
    <t>LOG_11.2</t>
  </si>
  <si>
    <t>Un (1) Archivo con el consolidado de documentos a crear según requerimientos, terminado.</t>
  </si>
  <si>
    <t>LOG_11.3</t>
  </si>
  <si>
    <t>Un (1) Archivo con las fechas y seguimiento de los avances proyectados, terminado.</t>
  </si>
  <si>
    <t>LOG_11.4</t>
  </si>
  <si>
    <t>Un (1) Informe de control con los indicadores de aprobación de los documentos en Isolución, terminado.</t>
  </si>
  <si>
    <t>LOG_61</t>
  </si>
  <si>
    <t>Una (1) base documental con el ajuste al desarrollo de los aplicativos de acopio, validación y análisis de la operación de exportaciones e importaciones, y con la base de recolección con el instrumento desarrollado de la operación de precio de venta de cigarrillos y tabaco, entregada</t>
  </si>
  <si>
    <t># de documentos entregados/total de documentos requeridos</t>
  </si>
  <si>
    <t>LOG_61.1</t>
  </si>
  <si>
    <t>Un (1) documento con el ajuste al diseño de la herramienta de  las operaciones estadísticas de exportaciones e importaciones de acuerdo a mesas de trabajo con sistemas, entregado</t>
  </si>
  <si>
    <t>LOG_61.2</t>
  </si>
  <si>
    <t>Una (1) base de datos realizada con el instrumento de recolección de precio de venta de cigarrillos y tabaco, entregado</t>
  </si>
  <si>
    <t>LOG_61.3</t>
  </si>
  <si>
    <t>Un (1) documento con el desarrollo y/o mejora de los aplicativos, pruebas de escritorio, para las investigaciones ESAG y SIPSA, entregado</t>
  </si>
  <si>
    <t>LOG_62</t>
  </si>
  <si>
    <t>Una (1) base documental con los resultados de pruebas a los aplicativos desarrollados para la recolección, análisis y validación de la información, entregada.</t>
  </si>
  <si>
    <t>LOG_62.1</t>
  </si>
  <si>
    <t>Un (1) documento con el resultado de las pruebas del diseño de la herramienta de precio de venta de cigarrillos y tabaco, finalizado</t>
  </si>
  <si>
    <t xml:space="preserve">Convenio 2022 - Secretaria Distrital de Planeación </t>
  </si>
  <si>
    <t>LOG_62.2</t>
  </si>
  <si>
    <t>Un (1) documento con los resultados de las pruebas al instrumento de recolección de la Encuesta Anual de Comercio - EAC, entregado</t>
  </si>
  <si>
    <t>LOG_62.3</t>
  </si>
  <si>
    <t>Un (1) documento con el resultado de las pruebas del diseño de la herramienta de la Encuesta Anual de Servicios - EAS, finalizado</t>
  </si>
  <si>
    <t>LOG_62.4</t>
  </si>
  <si>
    <t>Un (1) documento con el resultado de las pruebas del diseño de los nuevos instrumentos de recolección  en las investigaciones ESAG y SIPSA, finalizado</t>
  </si>
  <si>
    <t xml:space="preserve">DICE_1 </t>
  </si>
  <si>
    <t>Una (1) funcionalidad que mejoren el uso de los microdatos anonimizados.</t>
  </si>
  <si>
    <t>% de la funcionalidad desarrollada</t>
  </si>
  <si>
    <t>DICE_1.1</t>
  </si>
  <si>
    <t>Un (1) documento con la propuesta de desarrollo de la funcionalidad.</t>
  </si>
  <si>
    <t>FORTALECIMIENTO DE LA DIFUSIÓN DE LA INFORMACIÓN ESTADÍSTICA PRODUCIDA POR EL DANE  NACIONAL</t>
  </si>
  <si>
    <t>Servicio de información implementado</t>
  </si>
  <si>
    <t>C-0401-1003-29-0-0401102-02</t>
  </si>
  <si>
    <t>FORT_DIFUSION_2022_DIF</t>
  </si>
  <si>
    <t>DICE_1.2</t>
  </si>
  <si>
    <t>Un (1) documento con la información de la funcionalidad, finalizado</t>
  </si>
  <si>
    <t xml:space="preserve">DICE_2 </t>
  </si>
  <si>
    <t>Siete (7) herramientas de visualización de datos y sus instrumentos pedagógicos de información en operaciones estadísticas del DANE para la difusión de información estadística.</t>
  </si>
  <si>
    <t>Número de funcionalidades desarrolladas/Numero de funcionalidades propuestas</t>
  </si>
  <si>
    <t>DICE_2.1</t>
  </si>
  <si>
    <t>Cuatro (4) herramientas  de visualización de datos y sus instrumentos pedagógicos de información en operaciones estadísticas del DANE para la difusión de información estadística.</t>
  </si>
  <si>
    <t>DICE_2.2</t>
  </si>
  <si>
    <t>Tres (3) herramientas  de visualización de datos y sus instrumentos pedagógicos de información en operaciones estadísticas del DANE para la difusión de información estadística.</t>
  </si>
  <si>
    <t xml:space="preserve">DICE_3 </t>
  </si>
  <si>
    <t>Una (1) nueva funcionalidad incorporada a la herramienta tecnológica de chat virtual para ampliar cobertura y mejorar la atención a la ciudadanía.</t>
  </si>
  <si>
    <t xml:space="preserve">% de la funcionalidad desarrollada </t>
  </si>
  <si>
    <t>DICE_3.1</t>
  </si>
  <si>
    <t>Un (1) diseño de la propuesta de la herramienta finalizado</t>
  </si>
  <si>
    <t>DICE_3.2</t>
  </si>
  <si>
    <t>Una (1) fase de implementación y pruebas de la herramienta finalizada</t>
  </si>
  <si>
    <t xml:space="preserve">DICE_4 </t>
  </si>
  <si>
    <t>Una (1) estrategia para el fortalecimiento de los medios para la divulgación de información en el proceso de rendición de cuentas y de información pública, implementada</t>
  </si>
  <si>
    <t xml:space="preserve">% de la estrategia formulada e implementada </t>
  </si>
  <si>
    <t>DICE_4.1</t>
  </si>
  <si>
    <t>Un (1) documento con la estrategia de implementación del plan de comunicación,  con la definición de las actividades, de conformidad con la el proyecto de inversión 2022.</t>
  </si>
  <si>
    <t xml:space="preserve">Fortalecimiento de los medios para la divulgación de información en el proceso de rendición de cuentas y de información pública. 
Esta estrategia está alineada con el proyecto de inversión no. 2019011000147 y muestra de manera secuencial, clara y precisa, la metodología que debe seguirse para el relacionamiento con los medios de comunicación, así como la difusión de información por las redes sociales de la entidad y el protocolo previo a los viajes en comisión del director a territorio. En el marco de esta estrategia se entrega un informe de avance de las acciones ejecutadas en el año (III trimestre)para:
1. Ruedas de prensa
2. Redes sociales 
3. Viajes en territorio </t>
  </si>
  <si>
    <t>Documentos metodológicos - DICE</t>
  </si>
  <si>
    <t>C-0401-1003-29-0-0401103-02</t>
  </si>
  <si>
    <t>FORT_DIFUSION_2022_GRUPOS_INTERES</t>
  </si>
  <si>
    <t>DICE_4.2</t>
  </si>
  <si>
    <t>Un (1) informe con la implementación de la estrategia.</t>
  </si>
  <si>
    <t xml:space="preserve">DICE_10 </t>
  </si>
  <si>
    <t xml:space="preserve">Un (1) informe con la descripción y evidencias de la publicación de las seis (6) herramientas de visualización de datos desarrolladas en 2021 y que están pendientes por su implementación en las plataformas de la entidad. </t>
  </si>
  <si>
    <t xml:space="preserve">% del informe de implementación de las herramientas tecnológicas </t>
  </si>
  <si>
    <t>DICE_10.1</t>
  </si>
  <si>
    <t>Un (1) informe de diagnóstico: Sobre la infraestructura tecnológica que permite acceder a la información de las herramientas para la visualización de datos y la pedagogía social, así como, sobre su estado luego de la implementación en los servidores de pruebas y desarrollo.</t>
  </si>
  <si>
    <t>DICE_10.2</t>
  </si>
  <si>
    <t>Un (1) informe de ajustes: Sobre los ajustes o actualizaciones que deban realizarse sobre las herramientas para la visualización de datos y la pedagogía social.</t>
  </si>
  <si>
    <t>DICE_10.3</t>
  </si>
  <si>
    <t>Un (1) informe final: Sobre la disposición al público de las herramientas para la visualización de datos y la pedagogía social.</t>
  </si>
  <si>
    <t>DCD_1</t>
  </si>
  <si>
    <t>Dos (2) formatos de notificación (nacimiento y muerte) para grupos étnicos implementados en los departamentos de Amazonas, Guainía, Chocó, Vichada, Pueblo Kogui de la Sierra Nevada de Santa Marta y Buenaventura, producidos.</t>
  </si>
  <si>
    <t>(Número de talleres para la construcción de la ruta, socialización e implementación de los formatos de ND con grupos étnicos, realizados/ total de talleres para la construcción de la ruta, socialización e implementación de los formatos de ND con grupos étnicos  propuestos) * 100</t>
  </si>
  <si>
    <t>DCD_1.1</t>
  </si>
  <si>
    <t>Seis (6) talleres de construcción de ruta de implementación de los formatos de nacimiento y muerte en: Amazonas, Guainía, Chocó, Vichada, Pueblo Kogui de la Sierra Nevada de Santa Marta y Buenaventura, realizados.</t>
  </si>
  <si>
    <t>DCD_1.2</t>
  </si>
  <si>
    <t>Dos (2) talleres de socialización de los formatos de notificación de nacimiento y muerte en: Amazonas y Guainía, realizados.</t>
  </si>
  <si>
    <t>DCD_1.3</t>
  </si>
  <si>
    <t>Cinco (5) talleres de capacitación para la implementación de los formatos de notificación de nacimiento y muerte: Amazonas, Guainía, Chocó, Vichada, Pueblo Kogui de la Sierra Nevada de Santa Marta y Buenaventura, realizados.</t>
  </si>
  <si>
    <t>DCD_3</t>
  </si>
  <si>
    <t>Un (1) documento con la detección y análisis de necesidades, el diseño temático y el diseño estadístico del conteo intercensal 2024, elaborados.</t>
  </si>
  <si>
    <t>(Número de documentos de la fase de diseño del conteo intercensal 2024, producidos/ total de  documentos de la fase de diseño del conteo intercensal 2024 propuestos)  * 100</t>
  </si>
  <si>
    <t>DCD_3.1</t>
  </si>
  <si>
    <t>Un (1) plan general del conteo intercensal, realizado.</t>
  </si>
  <si>
    <t>DCD_3.2</t>
  </si>
  <si>
    <t>Un (1) documento con variables y el contenido del cuestionario para el conteo intercensal, elaborado.</t>
  </si>
  <si>
    <t>DCD_3.3</t>
  </si>
  <si>
    <t>Un (1) documento con el diseño temático y diseño de cuadros de salida para el conteo intercensal, elaborado.</t>
  </si>
  <si>
    <t>DCD_3.5</t>
  </si>
  <si>
    <t>Un (1) documento con el diseño estadístico del conteo intercensal, elaborado</t>
  </si>
  <si>
    <t>DCD_4</t>
  </si>
  <si>
    <t>Un (1) documento con la metodología a aplicar para la adecuación del SEN con enfoque diferencial étnico, elaborado.</t>
  </si>
  <si>
    <t>(Número de documentos de la fase de diseño de la implementación del enfoque diferencial étnico en el SEN, producidos/ total de  documentos de la fase de diseño de la implementación del enfoque diferencial étnico en el SEN, propuestos)  * 100</t>
  </si>
  <si>
    <t>DCD_4.1</t>
  </si>
  <si>
    <t>Un (1) documento diagnóstico del autorreconocimiento étnico en las operaciones estadísticas y registros administrativos, realizado.</t>
  </si>
  <si>
    <t>DCD_4.2</t>
  </si>
  <si>
    <t>Un (1) comité técnico entre el DANE y delegados técnicos de la MPC  para la adecuación del SEN, conformado</t>
  </si>
  <si>
    <t>DCD_12</t>
  </si>
  <si>
    <t>Tres (3) capítulos de la historia demográfica de la violencia en los departamentos de Colombia en los últimos 35 años,  finalizados</t>
  </si>
  <si>
    <t>DCD_12.1</t>
  </si>
  <si>
    <t>Un (1) capítulo de la historia demográfica de la violencia en el Valle del Cauca en los últimos 35 años, producido.</t>
  </si>
  <si>
    <t>DCD_12.2</t>
  </si>
  <si>
    <t>Un (1) capítulo de la historia demográfica de la violencia en Choco en los últimos 35 años, producido.</t>
  </si>
  <si>
    <t>DCD_12.3</t>
  </si>
  <si>
    <t>Un (1) capítulo de la historia demográfica de la violencia en Cauca en los últimos 35 años, producido.</t>
  </si>
  <si>
    <t>DCD_15</t>
  </si>
  <si>
    <t>Un (1) visor de información para la caracterización sociodemográfica del pueblo wayuu, elaborado</t>
  </si>
  <si>
    <t>Sumatoria de productos estadísticos entregados y/o publicados de  la caracterización  sociodemográfica del pueblo Wayuu ( indicadores y herramienta de visualización)</t>
  </si>
  <si>
    <t>DCD_15.1</t>
  </si>
  <si>
    <t>Un (1) documento con los indicadores priorizados del pueblo wayuu, elaborado</t>
  </si>
  <si>
    <t>DCD_15.2</t>
  </si>
  <si>
    <t>Una (1) herramienta de visualización de datos del pueblo wayuu, desarrollada.</t>
  </si>
  <si>
    <t>DCD_16</t>
  </si>
  <si>
    <t>Cuatro (4) visores de información sociodemográfica para los pueblos indígenas, elaborados</t>
  </si>
  <si>
    <t>Sumatoria de productos estadísticos entregados y/o publicados de  la caracterización  sociodemográfica de los pueblos indígenas (  herramienta de visualización)</t>
  </si>
  <si>
    <t>DCD_16.1</t>
  </si>
  <si>
    <t>Tablas de procesamientos para los visores de información, elaboradas</t>
  </si>
  <si>
    <t>DCD_16.2</t>
  </si>
  <si>
    <t>Cuatro (4) visores de información sociodemográfica a nivel municipal por cada pueblo indígena de la Sierra Nevada, elaborados</t>
  </si>
  <si>
    <t>DCD_17</t>
  </si>
  <si>
    <t>Un (1) visor de información sociodemográfica a nivel municipal para la población negra, afrocolombiana, raizal y palenquera, elaborado</t>
  </si>
  <si>
    <t>Sumatoria de productos estadísticos entregados y/o publicados de  la caracterización  sociodemográfica de los NARP ( Documentos metodológicos, bases de datos y herramienta de visualización)</t>
  </si>
  <si>
    <t>DCD_17.1</t>
  </si>
  <si>
    <t>Un (1) documento del diseño temático del visor, elaborado</t>
  </si>
  <si>
    <t>DCD_17.2</t>
  </si>
  <si>
    <t>Una (1) base de datos con el procesamiento de la información a nivel municipal, procesada</t>
  </si>
  <si>
    <t>DCD_17.3</t>
  </si>
  <si>
    <t>Un (1) visor de información sociodemográfica a nivel municipal, elaborado</t>
  </si>
  <si>
    <t>DCD_18</t>
  </si>
  <si>
    <t>Una (1) metodología para el desarrollo de censo de vehículos de tracción animal, elaborada.</t>
  </si>
  <si>
    <t>(Número de documentos de la fase de diseño para el desarrollo del censo de vehículos de tracción animal, producidos/ total de  documentos para el  desarrollo del censo de vehículos de tracción animal, propuestos)  * 100</t>
  </si>
  <si>
    <t>DCD_18.1</t>
  </si>
  <si>
    <t>Un (1) documento con la detección y análisis de requerimientos, elaborado</t>
  </si>
  <si>
    <t>DCD_18.2</t>
  </si>
  <si>
    <t>Un (1) diseño temático, elaborado</t>
  </si>
  <si>
    <t>DCD_18.3</t>
  </si>
  <si>
    <t>Un (1) instrumento de recolección, elaborado</t>
  </si>
  <si>
    <t>DCD_18.4</t>
  </si>
  <si>
    <t>Una (1) guía para la elaboración de censo de vehículos de tracción animal, elaborada.</t>
  </si>
  <si>
    <t>DCD_19</t>
  </si>
  <si>
    <t>Un (1) desarrollo de herramientas e instrumentos que se requieren en la construcción del Censo Minero, finalizadas.</t>
  </si>
  <si>
    <t>(Número de documentos de la fase de diseño para el desarrollo del censo minero, producidos/ total de  documentos para el  desarrollo del censo minero, propuestos)  * 101</t>
  </si>
  <si>
    <t>DCD_19.1</t>
  </si>
  <si>
    <t xml:space="preserve">Un  (1) documento con la base de municipios que tienen actividad minera, finalizado  </t>
  </si>
  <si>
    <t>DCD_19.2</t>
  </si>
  <si>
    <t xml:space="preserve">Un (1) instrumento de recolección, actualizado. </t>
  </si>
  <si>
    <t>DCD_19.3</t>
  </si>
  <si>
    <t>Un (1) documento manual de diligenciamiento, terminado.</t>
  </si>
  <si>
    <t>DCD_19.4</t>
  </si>
  <si>
    <t>Un (1) documento de plan de recolección, terminado.</t>
  </si>
  <si>
    <t>DCD_21</t>
  </si>
  <si>
    <t>Un (1) Módulo de Prospectiva intercensal en la encuesta de Calidad de Vida, elaborado</t>
  </si>
  <si>
    <t>Modulo elaborado/Modulo propuesto</t>
  </si>
  <si>
    <t>DCD_21.1</t>
  </si>
  <si>
    <t xml:space="preserve">Un (1) documento de construcción de nuevas preguntas para ECV, diseñadas para la producción de información poblacional y demográfica. </t>
  </si>
  <si>
    <t>DCD_21.2</t>
  </si>
  <si>
    <t>Un (1) documento metodológico para la realización de ejercicios intercensales con los resultados de la ECV.</t>
  </si>
  <si>
    <t>DCD_21.3</t>
  </si>
  <si>
    <t>Un (1) documento metodológico para la realización de ejercicio de validación del REBP con los resultados de la ECV.</t>
  </si>
  <si>
    <t>DCD_21.4</t>
  </si>
  <si>
    <t xml:space="preserve">Un (1) informe de análisis de cobertura de  la ECV 2022 vs REBP 2021 y  variables comunes </t>
  </si>
  <si>
    <t>DIG_1</t>
  </si>
  <si>
    <t>Dos (2) publicaciones del directorio estadístico de empresas y una (1) del sector público versión 2.0, actualizadas</t>
  </si>
  <si>
    <t>Bases de datos generadas/dos bases de datos programadas</t>
  </si>
  <si>
    <t>DIG_1.1</t>
  </si>
  <si>
    <t>Dos (2) bases de datos del directorio estadístico de empresas para las investigaciones de acuerdo con las bases de datos de las entidades actualizadas y dispuestas.</t>
  </si>
  <si>
    <t>DIG_1.2</t>
  </si>
  <si>
    <t>Una (1)  base de datos del directorio del sector público versión 3.0 del país articulado, con la caracterización y clasificación institucional de las entidades para los análisis por parte de los usuarios dispuesta.</t>
  </si>
  <si>
    <t>DIG_2</t>
  </si>
  <si>
    <t>Dos (2) documentos técnicos de directorios estadísticos fortalecidos como operaciones estadísticas</t>
  </si>
  <si>
    <t>Documentos generados/dos documentos programados</t>
  </si>
  <si>
    <t>DIG_2.1</t>
  </si>
  <si>
    <t>Dos (2) documentos del diseño metodológico generados</t>
  </si>
  <si>
    <t>DIG_2.2</t>
  </si>
  <si>
    <t>Dos (2) manuales de actualización y mantenimiento generados</t>
  </si>
  <si>
    <t>DIG_3</t>
  </si>
  <si>
    <t xml:space="preserve">Un (1) marco geoestadístico nacional actualizado en sus componentes cartográficos y temáticos </t>
  </si>
  <si>
    <t>Base de datos generada/Una bases de datos programadas</t>
  </si>
  <si>
    <t>DIG_3.1</t>
  </si>
  <si>
    <t>Una (1) base de datos del Marco Geoestadístico Nacional cartográfico y temático, actualizado, con ajuste de limites territoriales, surgimiento/eliminación de centros poblados, crecimiento horizontal y vertical y actualización de variable vivienda.</t>
  </si>
  <si>
    <t>DIG_3.2</t>
  </si>
  <si>
    <t>Un (1) informe de evaluación del Marco Geoestadístico Nacional</t>
  </si>
  <si>
    <t>DIG_3.3</t>
  </si>
  <si>
    <t>Cien mil (100.000) productos cartográficos para las operaciones estadísticas generados</t>
  </si>
  <si>
    <t>DIG_3.4</t>
  </si>
  <si>
    <t>Una (1) base nacional de datos de recuento validada para la actualización del Marco Geoestadístico Nacional y uso de las operaciones estadísticas</t>
  </si>
  <si>
    <t>DIG_3.5</t>
  </si>
  <si>
    <t>Realizar sesiones enfocadas a fortalecer las capacidades técnicas en el uso e integración de la información estadística y geoespacial, en el marco del programa de fortalecimiento a las sedes y subsedes del DANE</t>
  </si>
  <si>
    <t>DIG_4</t>
  </si>
  <si>
    <t>Una (1) base de datos del Marco Maestro Rural y Agropecuario cartográficamente, actualizado.</t>
  </si>
  <si>
    <t>DIG_4.1</t>
  </si>
  <si>
    <t>Actualización de dominios de estudio (cultivos priorizados) a partir de sensores remotos e información de los gremios</t>
  </si>
  <si>
    <t>DIG_4.2</t>
  </si>
  <si>
    <t>Cincuenta mil (50.000) conglomerados del Marco Maestro Rural y Agropecuario actualizados</t>
  </si>
  <si>
    <t>DIG_5</t>
  </si>
  <si>
    <t>Una (1) iniciativa interinstitucional orientada en fortalecer el uso e integración de la  información estadística y geoespacial, con enfoque en el seguimiento a agendas globales, así como el aprovechamiento de fuentes alternativas y de la información estadística en diferentes contextos. lideradas por la DIG</t>
  </si>
  <si>
    <t>Actividades realizadas/actividades programadas</t>
  </si>
  <si>
    <t>DIG_5.1</t>
  </si>
  <si>
    <t>Una (1) hoja de ruta para la construcción del Plan Nacional de Información Geoespacial con la articulación de la ICDE, el SEN y el PEN en el marco de la gobernanza de los datos geoestadísticos, liderada por la DIG</t>
  </si>
  <si>
    <t>DIG_5.2</t>
  </si>
  <si>
    <t>Participación, como punto focal, en los grupos, iniciativas y articulaciones nacionales e internacionales para el aprovechamiento de la información estadística y geoespacial en la gestión de riesgo de desastres en los grupos, iniciativas y articulaciones nacionales e internacionales para el aprovechamiento de la información estadística y geoespacial</t>
  </si>
  <si>
    <t>DIG_6</t>
  </si>
  <si>
    <t>Un (1) proyecto de investigación/innovación y soluciones a demanda, enmarcadas en el análisis y modelado espacial, con el fin de fortalecer y generar valor agregado a los procesos de producción y difusión estadística, desarrollado.</t>
  </si>
  <si>
    <t>DIG_6.1</t>
  </si>
  <si>
    <t xml:space="preserve">Desarrollar metodologías para la Identificación y caracterización de cultivos definidos a partir de procesos de clasificación sobre imágenes satelitales y de drone, con exploración en técnicas de Machine Learning para el fortalecimiento del Marco Maestro Rural y Agropecuario. </t>
  </si>
  <si>
    <t>DIG_6.2</t>
  </si>
  <si>
    <t>Generar estadísticas experimentales para la evaluación de dinámicas urbanas y el monitoreo del desarrollo sostenible a partir de técnicas que integren la información estadística y geoespacial</t>
  </si>
  <si>
    <t>DIG_7</t>
  </si>
  <si>
    <t xml:space="preserve">Geoportal y herramientas colaborativas demandadas para la actualización de los marcos, desarrollados. </t>
  </si>
  <si>
    <t>DIG_7.1</t>
  </si>
  <si>
    <t>Un (1) geovisor para la  consulta de las estadísticas territoriales, resultado de la batería base de indicadores territoriales consolidada por DIRPEN</t>
  </si>
  <si>
    <t>DIG_7.2</t>
  </si>
  <si>
    <t>Una (1) herramienta de cartografía colaborativa optimizada e implementada para la actualización de los niveles geográficos del MGN y variables temáticas.</t>
  </si>
  <si>
    <t>DIG_7.3</t>
  </si>
  <si>
    <t>Una (1) estrategia de fortalecimiento de difusión del geoportal con entidades y academia, definida</t>
  </si>
  <si>
    <t>DIG_9</t>
  </si>
  <si>
    <t>Una (1) herramienta del observatorio inmobiliario, elaborado</t>
  </si>
  <si>
    <t>DIG_9.1</t>
  </si>
  <si>
    <t>Una (1) herramienta generada</t>
  </si>
  <si>
    <t>DIRPEN_3</t>
  </si>
  <si>
    <t>Un (1) programa de Fortalecimiento de RRAA implementado</t>
  </si>
  <si>
    <t>Actividades programadas para el fortalecimiento de RRAA / Actividades realizadas para el fortalecimiento de RRAA</t>
  </si>
  <si>
    <t>DIRPEN_3.1</t>
  </si>
  <si>
    <t>Dos (2) Informes de diagnóstico y planes de fortalecimiento a RRAA priorizados por el DANE realizados y socializados</t>
  </si>
  <si>
    <t>DIRPEN_3.2</t>
  </si>
  <si>
    <t>Dos (2) bases de datos anonimizadas realizado</t>
  </si>
  <si>
    <t>DIRPEN_3.3</t>
  </si>
  <si>
    <t>Un (1) informe de seguimiento de diagnósticos de RRAA realizado en periodos anteriores.</t>
  </si>
  <si>
    <t>DIRPEN_3.4</t>
  </si>
  <si>
    <t>Un (1) informe de los talleres de socialización de los instrumentos del programa de fortalecimiento de RRAA realizado.</t>
  </si>
  <si>
    <t>DIRPEN_3.5</t>
  </si>
  <si>
    <t>Un (1) informe sobre el acompañamiento realizado a Direcciones Técnicas y grupos internos de trabajo del DANE y otras entidades del orden nacional y territorial en las tres líneas de acción de programa de fortalecimiento de RRAA (líneas del programa: Diagnóstico, anonimización y diseño de RRAA) realizado.</t>
  </si>
  <si>
    <t>DIRPEN_4</t>
  </si>
  <si>
    <t>Dieciocho (18) evaluaciones de la calidad estadística para identificar el grado de cumplimiento de los atributos de calidad por parte de las operaciones estadísticas, ejecutadas</t>
  </si>
  <si>
    <t>Número de evaluaciones de la calidad estadística realizadas/ Número de evaluaciones de la calidad estadística programadas en el PECE 2022</t>
  </si>
  <si>
    <t>DIRPEN_4.1</t>
  </si>
  <si>
    <t>Seis (6) contratos interadministrativos suscritos con las entidades del SEN a evaluar</t>
  </si>
  <si>
    <t>DIRPEN_4.2</t>
  </si>
  <si>
    <t>DIRPEN_4.3</t>
  </si>
  <si>
    <t>Nueve (9) formatos de validación para la sensibilización de las entidades SEN</t>
  </si>
  <si>
    <t>DIRPEN_4.4</t>
  </si>
  <si>
    <t>Dieciocho (18) listas de chequeo consolidadas</t>
  </si>
  <si>
    <t>DIRPEN_4.5</t>
  </si>
  <si>
    <t>Dieciocho (18) informes de evaluación de la calidad estadística finalizados</t>
  </si>
  <si>
    <t>DIRPEN_4.6</t>
  </si>
  <si>
    <t>Un (1) documento con el análisis del esquema de evaluación de calidad estadística, desarrollado</t>
  </si>
  <si>
    <t>DIRPEN_5</t>
  </si>
  <si>
    <t xml:space="preserve">Un (1) Marco de aseguramiento de la calidad y sus instrumentos, que contribuyen a la gestión de la calidad estadística, implementados </t>
  </si>
  <si>
    <t>Número de entidades con acompañamiento en la implementación de los instrumentos del Marco de Aseguramiento de la Calidad / Número de entidades programadas para acompañamiento</t>
  </si>
  <si>
    <t>DIRPEN_5.1</t>
  </si>
  <si>
    <t>Un (1) documento del Marco de Aseguramiento de la Calidad para Colombia oficializado</t>
  </si>
  <si>
    <t>DIRPEN_5.2</t>
  </si>
  <si>
    <t>Tres (3) acompañamientos para la implementación del Marco de Aseguramiento de la Calidad a las entidades SEN priorizadas, desarrollados</t>
  </si>
  <si>
    <t>DIRPEN_5.3</t>
  </si>
  <si>
    <t>Un (1) instrumento de autoevaluación para verificar la calidad del proceso estadístico de forma cuantitativa y cualitativa, oficializado</t>
  </si>
  <si>
    <t>DIRPEN_5.4</t>
  </si>
  <si>
    <t>Una (1) revisión sistémica para analizar la coherencia de las estadísticas, desarrollada</t>
  </si>
  <si>
    <t>DIRPEN_5.5</t>
  </si>
  <si>
    <t>Un (1) formato de identificación del problema de la revisión focalizada para su aplicación por parte de los miembros del SEN, implementado</t>
  </si>
  <si>
    <t>DIRPEN_6</t>
  </si>
  <si>
    <t xml:space="preserve">Una (1) metodología para la revisión de pares para ser aplicada en los países de América Latina y el Caribe, revisada </t>
  </si>
  <si>
    <t>Número de documentos desarrollados / Número de documentos programados</t>
  </si>
  <si>
    <t>DIRPEN_6.1</t>
  </si>
  <si>
    <t xml:space="preserve">Un (1) Código Regional de Buenas Prácticas, actualizado </t>
  </si>
  <si>
    <t>DIRPEN_6.2</t>
  </si>
  <si>
    <t>Un (1) documento metodológico de revisión de pares, actualizado</t>
  </si>
  <si>
    <t>DIRPEN_8</t>
  </si>
  <si>
    <t>Un (1) Repositorio con las evidencias de las gestiones realizadas para consolidar el SEN 2.0  actualizado</t>
  </si>
  <si>
    <t>DIRPEN_8.1</t>
  </si>
  <si>
    <t xml:space="preserve">Cinco (5) Salas especializadas del Casen activas, 5 comités  Estadísticos Sectoriales activos y 22 mesas estadísticas activas </t>
  </si>
  <si>
    <t>DIRPEN_8.2</t>
  </si>
  <si>
    <t>Un (1) Informe de gestión y resultados del CASEN con lecciones aprendidas y recomendaciones para su nueva conformación (I Sem)</t>
  </si>
  <si>
    <t>DIRPEN_8.4</t>
  </si>
  <si>
    <t>Dos (2) informes de seguimiento del PEN</t>
  </si>
  <si>
    <t>DIRPEN_8.5</t>
  </si>
  <si>
    <t>Tres (3) Inventarios actualizados (1 de operaciones estadísticas, 1 de registros administrativos y 1 de demandas de información)</t>
  </si>
  <si>
    <t>DIRPEN_8.6</t>
  </si>
  <si>
    <t>Un (1) Informe global del estado de la producción y difusión de operaciones estadísticas y registros administrativos del SEN (I Sem)</t>
  </si>
  <si>
    <t>DIRPEN_11</t>
  </si>
  <si>
    <t>Un (1) Programa de implementación de Campus DANE para el SEN</t>
  </si>
  <si>
    <t>Número de capacitación ejecutadas/ capacitaciones planeadas</t>
  </si>
  <si>
    <t>DIRPEN_11.1</t>
  </si>
  <si>
    <t xml:space="preserve">Un (1) plan de capacitación para la promoción de lineamientos, normas y estándares estadísticos en el Sistema Estadístico Nacional SEN  ejecutado </t>
  </si>
  <si>
    <t>DIRPEN_11.2</t>
  </si>
  <si>
    <t>DIRPEN_11.3</t>
  </si>
  <si>
    <t>Cinco (5) nuevos cursos virtuales en plataforma Aprendanet diseñados</t>
  </si>
  <si>
    <t>DIRPEN_11.4</t>
  </si>
  <si>
    <t>Un (1) informe de gestión, resultados y lecciones aprendidas de las acciones de generación de capacidades en el DANE y el SEN</t>
  </si>
  <si>
    <t>DIRPEN_13</t>
  </si>
  <si>
    <t>Cuatro (4) acciones de optimización del aprovechamiento de registros administrativos en el SEN ejecutadas.</t>
  </si>
  <si>
    <t>Número de acciones de optimización del aprovechamiento de registros administrativos ejecutadas.</t>
  </si>
  <si>
    <t>DIRPEN_13.1</t>
  </si>
  <si>
    <t>Un (1) documento del esquema de revisión de pares de registros administrativos divulgado en la página web del SEN.</t>
  </si>
  <si>
    <t>DIRPEN_13.2</t>
  </si>
  <si>
    <t>Tres (3) revisiones de pares finalizadas: BDUA, SISBEN y SIMAT.</t>
  </si>
  <si>
    <t>DIRPEN_13.3</t>
  </si>
  <si>
    <t>Un (1) kit de fortalecimiento de registros administrativos de informalidad para los municipios en el marco del Sistema de Información de Actividades Económicas Informales (SIECI).</t>
  </si>
  <si>
    <t>DIRPEN_13.4</t>
  </si>
  <si>
    <t xml:space="preserve">Un (1) Comité de Administración de Datos conformado y en operación. </t>
  </si>
  <si>
    <t>31/6/2022</t>
  </si>
  <si>
    <t>DIRPEN_14</t>
  </si>
  <si>
    <t xml:space="preserve">Cuatro (4) acciones de implementación del proceso de Gestión de Proveedores de Datos (GPD) ejecutadas.  </t>
  </si>
  <si>
    <t>Número de acciones de implementación del proceso de GPD efectivamente realizadas.</t>
  </si>
  <si>
    <t>DIRPEN_14.1</t>
  </si>
  <si>
    <t>Un (1) documento del esquema de gobernanza del Sistema de Gestión de Proveedores de registros administrativos.</t>
  </si>
  <si>
    <t>DIRPEN_14.2</t>
  </si>
  <si>
    <t>Un (1) módulo de inventario de registros estadísticos en el Aplicativo de inventario y gestión de registros administrativos aprovechados estadísticamente en el DANE.</t>
  </si>
  <si>
    <t>DIRPEN_14.3</t>
  </si>
  <si>
    <t>Siete (7) procedimientos del proceso GPD implementados.</t>
  </si>
  <si>
    <t>DIRPEN_14.4</t>
  </si>
  <si>
    <t>Generar las bases (i.e., propuesta de resolución y soporte técnico) para la conformación de un Grupo de Gobierno de Datos.</t>
  </si>
  <si>
    <t>DIRPEN_15</t>
  </si>
  <si>
    <t>Dos (2) acciones de implementación de la Política de Gobierno de Registros Administrativos y Fuentes Alternativas ejecutadas.</t>
  </si>
  <si>
    <t>Número de acciones de implementación de la Política de Gobierno efectivamente realizadas.</t>
  </si>
  <si>
    <t>DIRPEN_15.1</t>
  </si>
  <si>
    <t>Un (1) protocolo de funcionamiento del Comité de Gobierno de Datos para el direccionamiento de la Política de Gobierno de Registros Administrativos y Fuentes Alternativas.</t>
  </si>
  <si>
    <t>DIRPEN_15.2</t>
  </si>
  <si>
    <t xml:space="preserve">Un (1) Plan de Acción de la Política de Gobierno de Registros Administrativos y Fuentes Alternativas implementado. </t>
  </si>
  <si>
    <t>DIRPEN_16</t>
  </si>
  <si>
    <t>Un (1) Sistema de Ética Estadística consolidado</t>
  </si>
  <si>
    <t>DIRPEN_16.1</t>
  </si>
  <si>
    <t>Once (11) estrategias implementadas de promoción y apropiación del marco ético</t>
  </si>
  <si>
    <t>DIRPEN_16.2</t>
  </si>
  <si>
    <t>Trece (13) seguimientos a la implementación de los planes éticos de las OO.EE. evaluadas éticamente</t>
  </si>
  <si>
    <t>DIRPEN_16.3</t>
  </si>
  <si>
    <t>Diez (10) OO.EE evaluadas éticamente</t>
  </si>
  <si>
    <t>DIRPEN_16.4</t>
  </si>
  <si>
    <t xml:space="preserve">Tres (3) documentos de trabajo producidos por el SETE </t>
  </si>
  <si>
    <t>DIRPEN_17</t>
  </si>
  <si>
    <t>Un  (1) Plan Operativo de Desarrollo de Capacidades e Innovación implementado</t>
  </si>
  <si>
    <t>Actividades realizadas/Actividades programadas</t>
  </si>
  <si>
    <t>DIRPEN_17.1</t>
  </si>
  <si>
    <t>Un (1) Consolidado de Planes de Proyecto formulados definiendo el alcance y otros elementos de los proyectos de desarrollo a partir del Plan Estratégico de Desarrollo de Capacidades realizado por OPLAN</t>
  </si>
  <si>
    <t>DIRPEN_17.2</t>
  </si>
  <si>
    <t>Un (1) Plan Operativo de Desarrollo de Capacidades e Innovación (a partir del Plan de Proyecto para cada proyecto de desarrollo de capacidades e innovación) a partir del Formato Plan de Proyecto</t>
  </si>
  <si>
    <t>DIRPEN_17.3</t>
  </si>
  <si>
    <t>Un (1) Implementación o ejecución del  Plan Operativo de Desarrollo de Capacidades e Innovación mediante las evidencias definidas en el Plan de Proyecto de cada proyecto</t>
  </si>
  <si>
    <t>DIRPEN_17.4</t>
  </si>
  <si>
    <t>Un (1) Seguimiento a los avances de los proyectos y actualización de los objetivos, acciones o tiempos de acuerdo con los tiempos y avances definidos en el Plan de Proyecto mediante el Formato de seguimiento a los proyectos de desarrollo de capacidades.</t>
  </si>
  <si>
    <t>DIRPEN_18</t>
  </si>
  <si>
    <t>Un (1) Documento de desarrollo de capacidades con efectos y aprendizajes para GCI implementado</t>
  </si>
  <si>
    <t>DIRPEN_18.1</t>
  </si>
  <si>
    <t xml:space="preserve">Una (1) Transferencia de los desarrollos de capacidades implementando las acciones de transferencia definidas en el Plan de Proyecto </t>
  </si>
  <si>
    <t>DIRPEN_18.2</t>
  </si>
  <si>
    <t>Un (1) Formato consolidado de Efectos y Aprendizajes de Proyectos Organizacionales diligenciado con los efectos y aprendizajes de cada proyecto con base en los resultados del proyecto de desarrollo de capacidades</t>
  </si>
  <si>
    <t>DIRPEN_18.3</t>
  </si>
  <si>
    <t>Un (1) Documento consolidado con los efectos y aprendizajes de las diferentes iniciativas y proyectos a nivel organizacional con el fin de generar insumos para la realización de proyectos futuros y consolidar el conocimiento de la entidad</t>
  </si>
  <si>
    <t>DIMPE_3</t>
  </si>
  <si>
    <t>Una (1) producción de información estadística de la Encuesta Longitudinal de Colombia, con el fin de obtener datos tipo panel relacionados con las condiciones de vida de los hogares y personas, actualizada hasta la fase de recolección.</t>
  </si>
  <si>
    <t>Promedio trimestral del hito +sumatoria acumulada del  promedio del % avance de cada trimestre</t>
  </si>
  <si>
    <t>DIMPE_3.1</t>
  </si>
  <si>
    <t>DIMPE_3.2</t>
  </si>
  <si>
    <t>Un (1) desarrollo de requerimientos, ajustes y pruebas de los diferentes instrumentos de recolección que integran el proceso estadístico, finalizado</t>
  </si>
  <si>
    <t>DIMPE_5</t>
  </si>
  <si>
    <t>Una (1) producción de información estadística sobre temáticas de seguridad y convivencia ciudadana para obtener datos relacionados con victimización, denuncia, percepción de seguridad, convivencia y necesidades jurídicas actualizada. (fase preliminar procesamiento)</t>
  </si>
  <si>
    <t>DIMPE_5.1</t>
  </si>
  <si>
    <t>DIMPE_5.2</t>
  </si>
  <si>
    <t>DIMPE_5.3</t>
  </si>
  <si>
    <t>Un (1) procesamiento parcial de la información.</t>
  </si>
  <si>
    <t>DIMPE_6</t>
  </si>
  <si>
    <t>Una (1) producción de una operación estadística en el marco de una actualización metodológica general y ampliación de cobertura (ICCV -Índice de costos de la construcción de vivienda)</t>
  </si>
  <si>
    <t>DIMPE_6.1</t>
  </si>
  <si>
    <t>Una (1) base de datos de los registros recolectados</t>
  </si>
  <si>
    <t>DIMPE_6.2</t>
  </si>
  <si>
    <t>DIMPE_7</t>
  </si>
  <si>
    <t>Un (1) procesamiento de datos de la operación estadística (IPI) que implementa acciones de mejora en la metodología (procesos e instrumentos) y resultados.</t>
  </si>
  <si>
    <t>DIMPE_7.1</t>
  </si>
  <si>
    <t>DIMPE_7.2</t>
  </si>
  <si>
    <t>Una (1) Publicación de cifras en términos nominales del IPI</t>
  </si>
  <si>
    <t>DIMPE_8</t>
  </si>
  <si>
    <t>Adaptación de micronegocios de acuerdo con el rediseño de la GEIH marco 2018</t>
  </si>
  <si>
    <t>DIMPE_8.1</t>
  </si>
  <si>
    <t>DIMPE_8.2</t>
  </si>
  <si>
    <t>Cinco (5) procesamiento de la información finalizado.</t>
  </si>
  <si>
    <t>DIMPE_9</t>
  </si>
  <si>
    <t>Una (1) realización de la tercera encuesta anual de inversión directa-EAID</t>
  </si>
  <si>
    <t>DIMPE_9.1</t>
  </si>
  <si>
    <t>Un (1) desarrollo de requerimientos, ajustes y pruebas de los diferentes componentes que integran el proceso para la recolección de la información dentro de la EAID, conforme a los resultados de recolección de la EAID del 2021.</t>
  </si>
  <si>
    <t>DIMPE_9.2</t>
  </si>
  <si>
    <t xml:space="preserve">Un (1) procesamiento y análisis de la información finalizado, para la publicación de un (1) boletín al terminar la realización de la EAID, </t>
  </si>
  <si>
    <t>DIMPE_10</t>
  </si>
  <si>
    <t>Prueba piloto de la Encuesta de Viajeros Internacionales modo aéreo y marítimo</t>
  </si>
  <si>
    <t>Promedio trimestral del hito + sumatoria acumulada del  promedio del % avance de cada trimestre</t>
  </si>
  <si>
    <t>DIMPE_10.1</t>
  </si>
  <si>
    <t>Un (1) instrumento de recolección EVI modo aéreo y marítimo</t>
  </si>
  <si>
    <t>DIMPE_10.2</t>
  </si>
  <si>
    <t>Resultados de la prueba piloto EVI modo aéreo y marítimo</t>
  </si>
  <si>
    <t>DIMPE_11</t>
  </si>
  <si>
    <t>Propuesta Rediseño Encuesta de Transporte Urbano de Pasajeros</t>
  </si>
  <si>
    <t>DIMPE_11.1</t>
  </si>
  <si>
    <t>Una (1) identificación de las necesidades de los usuarios</t>
  </si>
  <si>
    <t>DIMPE_11.2</t>
  </si>
  <si>
    <t>Una (1) propuesta de rediseño de la OOEE</t>
  </si>
  <si>
    <t>DIMPE_11.3</t>
  </si>
  <si>
    <t>Un (1) instrumento de recolección ajustado</t>
  </si>
  <si>
    <t>DIMPE_12</t>
  </si>
  <si>
    <t>Publicación de la GEIH marco 2018, teniendo en cuenta los cambios e innovaciones para la identificación de grupos poblacionales, la incorporación de las clasificaciones internacionales de mercado laboral y la información para mejorar la medición del ingreso, pobreza y desigualdad monetaria.</t>
  </si>
  <si>
    <t>DIMPE_12.1</t>
  </si>
  <si>
    <t>Un (1) documento para el diseño/rediseño ajustado.</t>
  </si>
  <si>
    <t>DIMPE_12.2</t>
  </si>
  <si>
    <t>Un (1) desarrollo de requerimientos, ajustes y pruebas de los diferentes componentes que integran el proceso.</t>
  </si>
  <si>
    <t>DIMPE_12.3</t>
  </si>
  <si>
    <t>DIMPE_12.4</t>
  </si>
  <si>
    <t>Un (1) proceso de análisis de la información terminado.</t>
  </si>
  <si>
    <t>DIMPE_13</t>
  </si>
  <si>
    <t>Un (1) rediseño de la medición de precio de leche en SIPSA</t>
  </si>
  <si>
    <t>DIMPE_13.1</t>
  </si>
  <si>
    <t>Un (1) documento detección y análisis de requerimientos</t>
  </si>
  <si>
    <t>DIMPE_13.2</t>
  </si>
  <si>
    <t>Un (1) documento con el rediseño ajustado</t>
  </si>
  <si>
    <t>DIMPE_13.3</t>
  </si>
  <si>
    <t>Un (1) cuestionario, especificaciones del aplicativo, manuales y muestra rediseñada</t>
  </si>
  <si>
    <t>DIMPE_13.4</t>
  </si>
  <si>
    <t>Diseño de los cuadros de salida</t>
  </si>
  <si>
    <t>DIMPE_14</t>
  </si>
  <si>
    <t>Un (1) aprovechamiento de registros administrativos en convenio con FEDEGAN para mejorar marcos y  producir nueva información.</t>
  </si>
  <si>
    <t>Promedio trimestral del hito + sumatoria acumulada del promedio del % avance de cada trimestre</t>
  </si>
  <si>
    <t>DIMPE_14.1</t>
  </si>
  <si>
    <t>Un (1) procesamiento de las bases de datos</t>
  </si>
  <si>
    <t>DIMPE_14.2</t>
  </si>
  <si>
    <t>Una (1) muestra seleccionada a partir del marco muestral actualizado con el registro administrativo</t>
  </si>
  <si>
    <t>DIMPE_14.3</t>
  </si>
  <si>
    <t>Un (1) cuadros de salida con nuevos resultados a partir de los registros administrativos</t>
  </si>
  <si>
    <t>DIMPE_15</t>
  </si>
  <si>
    <t>Un (1) publicación de ampliación de cobertura en ELIC</t>
  </si>
  <si>
    <t>DIMPE_15.1</t>
  </si>
  <si>
    <t>Un (1) procesamiento de información finalizado</t>
  </si>
  <si>
    <t>DIMPE_15.2</t>
  </si>
  <si>
    <t>Un (1) proceso de análisis terminado</t>
  </si>
  <si>
    <t>DIMPE_15.3</t>
  </si>
  <si>
    <t>Un (1) documentación metodológica actualizada</t>
  </si>
  <si>
    <t>DIMPE_16</t>
  </si>
  <si>
    <t>Una (1) nueva operación estadística denominada Indicador de Mezcla Asfáltica, incluyendo publicación de resultados</t>
  </si>
  <si>
    <t>DIMPE_16.1</t>
  </si>
  <si>
    <t>Un (1) documentación metodológica aprobada</t>
  </si>
  <si>
    <t>DIMPE_16.2</t>
  </si>
  <si>
    <t>DIMPE_16.3</t>
  </si>
  <si>
    <t>DIMPE_17</t>
  </si>
  <si>
    <t>Una (1) actualización metodológica en la operación estadística CEED correspondiente a los coeficientes de incidencia identificados en el rediseño del ICCV</t>
  </si>
  <si>
    <t>DIMPE_17.1</t>
  </si>
  <si>
    <t>Un (1) diagnostico finalizado</t>
  </si>
  <si>
    <t>DIMPE_17.3</t>
  </si>
  <si>
    <t>Un (1) manual de diligenciamiento e instrumento de recolección actualizado</t>
  </si>
  <si>
    <t>DIMPE_18</t>
  </si>
  <si>
    <t>Una (1) actualización metodológica en la operación estadística FIVI con el inicio de la recolección de nuevas variables de caracterización temática</t>
  </si>
  <si>
    <t>DIMPE_18.1</t>
  </si>
  <si>
    <t>DIMPE_18.2</t>
  </si>
  <si>
    <t>DIMPE_18.3</t>
  </si>
  <si>
    <t>DIMPE_19</t>
  </si>
  <si>
    <t>Una (1) planeación de la nueva operación estadística Encuesta Mensual de Constructores de Vivienda en el marco del convenio interadministrativo con el Ministerio de Vivienda, Ciudad y Territorio</t>
  </si>
  <si>
    <t>DIMPE_19.1</t>
  </si>
  <si>
    <t>Un (1) propuesta tecnico-economica elaborada</t>
  </si>
  <si>
    <t>DIMPE_21</t>
  </si>
  <si>
    <t>Un (1) módulo ambiental ajustado e Implementado en operaciones estadísticas EAS y EAC</t>
  </si>
  <si>
    <t>DIMPE_21.1</t>
  </si>
  <si>
    <t>Un (1) procesamiento de información obtenida del módulo ambiental</t>
  </si>
  <si>
    <t>DIMPE_21.2</t>
  </si>
  <si>
    <t>Realizar pruebas de validación de consistencia de la información del módulo ambiental</t>
  </si>
  <si>
    <t>DIMPE_21.3</t>
  </si>
  <si>
    <t xml:space="preserve">Elaborar cuadros de salida sobre las principales variables del módulo ambiental </t>
  </si>
  <si>
    <t>DIMPE_35</t>
  </si>
  <si>
    <t>Una (1) producción y rediseño de información estadística continua relacionada con la medición de los cambios en los precios de una canasta representativa de los costos de la construcción de edificaciones</t>
  </si>
  <si>
    <t>DIMPE_35.1</t>
  </si>
  <si>
    <t>Una (1) matriz para la identificación de necesidades de información estadística para la caracterización de grupos de interés del DANE diligenciada.</t>
  </si>
  <si>
    <t>DIMPE_35.2</t>
  </si>
  <si>
    <t>Un (1) documento para el diseño / rediseño actualizado.</t>
  </si>
  <si>
    <t>DIMPE_35.3</t>
  </si>
  <si>
    <t>Un (1) documento con el desarrollo de requerimientos, ajustes y pruebas de componentes del proceso estadístico para la operación actualizado.</t>
  </si>
  <si>
    <t>DIMPE_35.4</t>
  </si>
  <si>
    <t>DIMPE_35.5</t>
  </si>
  <si>
    <t>Un (1) análisis de productos y resultados de información estadística terminado.</t>
  </si>
  <si>
    <t>DIMPE_37</t>
  </si>
  <si>
    <t>Un (1) módulo de gasto de los hogares realizado en la ECV 2022</t>
  </si>
  <si>
    <t>DIMPE_37.1</t>
  </si>
  <si>
    <t>U (1) documento metodológico del módulo de gasto de los hogares, actualizado</t>
  </si>
  <si>
    <t>DIMPE_37.2</t>
  </si>
  <si>
    <t>Un (1) levantamiento de la información del módulo de gasto de los hogares</t>
  </si>
  <si>
    <t>DSCN_25</t>
  </si>
  <si>
    <t>Un (1) documento consolidado de la fase de construcción de la Cuenta Satélite de Bioeconomía (CSB) para desarrollar y probar los instrumentos y procesos especificados en el diseño, finalizado</t>
  </si>
  <si>
    <t>Porcentaje de avance en el documento consolidado de la fase de construcción de la Cuenta Satélite de Bioeconomía</t>
  </si>
  <si>
    <t>DSCN_25.1</t>
  </si>
  <si>
    <t>Un (1) cronograma de actividades de la fase de construcción de la CSB finalizado</t>
  </si>
  <si>
    <t>DSCN_25.2</t>
  </si>
  <si>
    <t>Un (1) documento de modelo funcional de la CSB finalizado</t>
  </si>
  <si>
    <t>DSCN_25.3</t>
  </si>
  <si>
    <t>Un (1) plan de pruebas de la CSB finalizado</t>
  </si>
  <si>
    <t>DSCN_26</t>
  </si>
  <si>
    <t>Un (1) documento consolidado de la fase de construcción de la Cuenta Satélite de Economía Circular (CSECI) para desarrollar y probar los instrumentos y procesos especificados en el diseño, finalizado</t>
  </si>
  <si>
    <t>Porcentaje de avance en el documento consolidado de la fase de construcción de la Cuenta Satélite de Economía Circular</t>
  </si>
  <si>
    <t>DSCN_26.1</t>
  </si>
  <si>
    <t>Un (1) cronograma de actividades de la fase de construcción de la CSECI finalizado</t>
  </si>
  <si>
    <t>DSCN_26.2</t>
  </si>
  <si>
    <t>Un (1) documento de modelo funcional de la CSECI finalizado</t>
  </si>
  <si>
    <t>DSCN_26.3</t>
  </si>
  <si>
    <t>Un (1) plan de pruebas de la CSECI finalizado</t>
  </si>
  <si>
    <t>DSCN_27</t>
  </si>
  <si>
    <t>Un (1) diseño de la Cuenta Satélite del Deporte de Bogotá (CSDB) finalizado</t>
  </si>
  <si>
    <t>Porcentaje de avance en el documento metodológico de la Cuenta Satélite del Deporte de Bogotá</t>
  </si>
  <si>
    <t>DSCN_27.1</t>
  </si>
  <si>
    <t>Un (1) cronograma de actividades de la CSDB finalizado</t>
  </si>
  <si>
    <t>Convenio 1212-2021, firmado con el Ministerio del Deporte</t>
  </si>
  <si>
    <t>DSCN_27.2</t>
  </si>
  <si>
    <t>Un (1) documento metodológico de la CSDB finalizado</t>
  </si>
  <si>
    <t>DSCN_28</t>
  </si>
  <si>
    <t>Un (1) diseño de la Cuenta Satélite del Deporte (CSD) nacional, finalizado</t>
  </si>
  <si>
    <t>Porcentaje de avance en el documento metodológico de la Cuenta Satélite del Deporte</t>
  </si>
  <si>
    <t>DSCN_28.1</t>
  </si>
  <si>
    <t>Un (1) cronograma de actividades de la CSD finalizado</t>
  </si>
  <si>
    <t>DSCN_28.2</t>
  </si>
  <si>
    <t>Un (1) documento metodológico de la CSD finalizado</t>
  </si>
  <si>
    <t>DSCN_29</t>
  </si>
  <si>
    <t>Un (1) documento con el diseño de la estimación de los Cuadros Oferta-Utilización (COU) trimestrales para bienes y servicios.</t>
  </si>
  <si>
    <t>Porcentaje de avance del documento de diseño de la estimación de los Cuadros Oferta-Utilización (COU) trimestrales para bienes y servicios</t>
  </si>
  <si>
    <t>DSCN_29.1</t>
  </si>
  <si>
    <t>Un (1) documento con el plan de trabajo y con el diseño que contenga los procesos y métodos de cálculo de los COU trimestrales, así como las mejoras y actualizaciones del marco central para las cuentas nacionales trimestrales de bienes y servicios.</t>
  </si>
  <si>
    <t>DSCN_30</t>
  </si>
  <si>
    <t>Un (1) desarrollo de la fase de construcción para la medición de la economía digital en Colombia, culminado</t>
  </si>
  <si>
    <t>Número de documentos del desarrollo de la fase de construcción / Total de documentos del desarrollo de la fase de construcción para la medición de la economía digital en Colombia</t>
  </si>
  <si>
    <t>DSCN_30.1</t>
  </si>
  <si>
    <t>Un (1) modelo funcional para la medición de la economía digital en Colombia, versión preliminar finalizado</t>
  </si>
  <si>
    <t>DSCN_30.2</t>
  </si>
  <si>
    <t>Una (1) descripción del modelo funcional para la medición de la economía digital en Colombia, versión preliminar finalizado</t>
  </si>
  <si>
    <t>DSCN_30.3</t>
  </si>
  <si>
    <t>Un (1) archivo de trabajo del ejercicio experimental de la medición de la economía digital en Colombia</t>
  </si>
  <si>
    <t>DSCN_31</t>
  </si>
  <si>
    <t>Un (1) un visor de datos (dashboard) de las publicaciones de la matriz insumo producto, para ampliar la capacidad analítica de la herramienta, finalizado</t>
  </si>
  <si>
    <t>Número de archivos de trabajo del visor de datos de la matriz insumo producto / Total de archivos de trabajo del visor de datos de la matriz insumo producto</t>
  </si>
  <si>
    <t>DSCN_31.1</t>
  </si>
  <si>
    <t>Un (1) plan de trabajo para el desarrollo de un visor de datos (dashboard) de las publicaciones de la matriz insumo producto, elaborado</t>
  </si>
  <si>
    <t>DSCN_31.2</t>
  </si>
  <si>
    <t>Un (1) archivo de trabajo del diseño (mockup) del visor de datos (dashboard) de las publicaciones de la matriz insumo producto, elaborado</t>
  </si>
  <si>
    <t>DSCN_31.3</t>
  </si>
  <si>
    <t>Un (1) archivo de trabajo con las pruebas de escritorio realizadas al visor de datos (dashboard) de las publicaciones de la matriz insumo producto, elaborado</t>
  </si>
  <si>
    <t>DSCN_31.4</t>
  </si>
  <si>
    <t>Un (1) visor de datos (dashboard) de las publicaciones de la matriz insumo producto, implementado</t>
  </si>
  <si>
    <t>DSCN_32</t>
  </si>
  <si>
    <t>Un (1) piloto de cálculos y resultados preliminares de los indicadores trimestrales de actividad económica por departamentos.</t>
  </si>
  <si>
    <t>Porcentaje de avance en el documento, base acopiada y archivo de trabajo del indicador trimestral de actividad económica por departamentos</t>
  </si>
  <si>
    <t>DSCN_32.1</t>
  </si>
  <si>
    <t>Un (1) documento con lineamientos de Indicador Trimestral de actividad económica por departamento</t>
  </si>
  <si>
    <t>DSCN_32.2</t>
  </si>
  <si>
    <t>Una (1) base con el acopio, compilación y centralización de estadística básica, actualizada</t>
  </si>
  <si>
    <t>DSCN_32.3</t>
  </si>
  <si>
    <t>Un (1) archivo de trabajo analizado y consolidado por departamento de cálculos preliminares y resultados para los departamentos del país, finalizado</t>
  </si>
  <si>
    <t>DSCN_33</t>
  </si>
  <si>
    <t>Un (1) documento rediseño cuentas departamentales versión preliminar</t>
  </si>
  <si>
    <t>Porcentaje de avance en el documento del rediseño de las cuentas departamentales</t>
  </si>
  <si>
    <t>DSCN_33.1</t>
  </si>
  <si>
    <t>Un (1) documento con la revisión metodológica en cuentas regionales en diferentes países.</t>
  </si>
  <si>
    <t>DSCN_33.2</t>
  </si>
  <si>
    <t>Un (1) documento con la propuesta del rediseño de las cuentas departamentales.</t>
  </si>
  <si>
    <t>DSCN_34</t>
  </si>
  <si>
    <t>Tres (3) estimaciones preliminares de los subsectores del sector financiero para los primeros tres trimestres de 2022, finalizado.</t>
  </si>
  <si>
    <t>DSCN_34.1</t>
  </si>
  <si>
    <t>Tres (3) bases de datos con información acopiada para el cálculo de los subsectores del sector financiero : para los primeros tres trimestres de 2022, finalizado.</t>
  </si>
  <si>
    <t>DSCN_34.2</t>
  </si>
  <si>
    <t>Tres (3) archivos de trabajo con el procesamiento, consolidación y síntesis para el cálculo de los subsectores del sector financiero : para los primeros tres trimestres de 2022, finalizado.</t>
  </si>
  <si>
    <t>DSCN_34.3</t>
  </si>
  <si>
    <t>Tres (3) anexos de publicación con el cálculo de los subsectores del sector financiero para los primeros tres trimestres de 2022, finalizado.</t>
  </si>
  <si>
    <t>DSCN_35</t>
  </si>
  <si>
    <t>Una (1) estimación provisional de los subsectores del sector financiero para los años 2014-2020 provisional, finalizado.</t>
  </si>
  <si>
    <t>Porcentaje de avance en la estimación anual de la subsectorización del sector financiero finalizado y para publicación en la pagina web.</t>
  </si>
  <si>
    <t>DSCN_35.1</t>
  </si>
  <si>
    <t>Una (1) bases de datos con información acopiada para el cálculo de los subsectores del sector financiero para los años 2014-2020 provisional, finalizado.</t>
  </si>
  <si>
    <t>DSCN_35.2</t>
  </si>
  <si>
    <t>Un (1) archivos de trabajo con el procesamiento, consolidación y síntesis para el cálculo de los subsectores del sector financiero para los años 2014-2020 provisional, finalizado..</t>
  </si>
  <si>
    <t>DSCN_35.3</t>
  </si>
  <si>
    <t>Un (1) anexos de publicación con el cálculo de los subsectores del sector financiero para los años 2014-2020 provisional, finalizado.</t>
  </si>
  <si>
    <t>DSCN_36</t>
  </si>
  <si>
    <t>Un (1) diseño de las cuentas de balance no financieras, para completar el Sistema de Cuentas Nacionales en Colombia, finalizado.</t>
  </si>
  <si>
    <t>Porcentaje de avance en el documento del diseño de las cuentas de balance no financieras</t>
  </si>
  <si>
    <t>DSCN_36.1</t>
  </si>
  <si>
    <t>Un (1) cronograma finalizado</t>
  </si>
  <si>
    <t>DSCN_36.2</t>
  </si>
  <si>
    <t>Un (1) plan general finalizado</t>
  </si>
  <si>
    <t>DSCN_36.3</t>
  </si>
  <si>
    <t>Un (1) documento metodológico y una (1) ficha metodológica de las cuentas de balance, finalizados</t>
  </si>
  <si>
    <t>DSCN_37</t>
  </si>
  <si>
    <t>Un (1) documento consolidado de la fase de construcción de la Cuenta Satélite de Instituciones Sin Fines de Lucro para desarrollar y probar los instrumentos y procesos especificados en el diseño, finalizado</t>
  </si>
  <si>
    <t>Porcentaje de avance en el documento consolidado de la fase de construcción de la Cuenta Satélite de Instituciones Sin Fines de Lucro</t>
  </si>
  <si>
    <t>DSCN_37.1</t>
  </si>
  <si>
    <t>Un (1) cronograma de actividades de la fase de construcción de la CSISFL finalizado</t>
  </si>
  <si>
    <t>DSCN_37.2</t>
  </si>
  <si>
    <t>Un (1) documento de modelo funcional de la CSISFL finalizado</t>
  </si>
  <si>
    <t>DSCN_37.3</t>
  </si>
  <si>
    <t>Un (1) plan de pruebas de la CSISFL finalizado</t>
  </si>
  <si>
    <t>DSCN_38</t>
  </si>
  <si>
    <t>Un (1) documento con los avances de la participación del DANE en la implementación del CONPES - 4008</t>
  </si>
  <si>
    <t>Porcentaje de avance en el documento de aportes a la construcción del marco conceptual de la CIIGFP</t>
  </si>
  <si>
    <t>DSCN_38.1</t>
  </si>
  <si>
    <t>Un documento con las aportes a la construcción del marco conceptual de la comisión intersectorial de información para la gestión financiera pública-CIIGFP</t>
  </si>
  <si>
    <t>DSCN_39</t>
  </si>
  <si>
    <t>Un (1) documento con el diagnóstico para una mayor desagregación de actividades en la publicación del Indicador de Seguimiento a la Economía - ISE</t>
  </si>
  <si>
    <t>Porcentaje de avance en el documento consolidado de la desagregación de actividades para la publicación del Indicador de Seguimiento a la Economía - ISE</t>
  </si>
  <si>
    <t>DSCN_39.1</t>
  </si>
  <si>
    <t>Un documento con el diagnóstico de la desagregación de actividades para la publicación del Indicador de Seguimiento a la Economía - ISE</t>
  </si>
  <si>
    <t>DSCN_40</t>
  </si>
  <si>
    <t>Estimación de la Productividad Total de los Factores de las actividades económicas especificadas en el convenio 01 de 2022 - DANE/CRA</t>
  </si>
  <si>
    <t>Porcentaje de avance en la estimación de la Productividad Total de los Factores de las actividades económicas especificadas en el convenio 01 de 2022 - DANE-CRA</t>
  </si>
  <si>
    <t>DSCN_40.1</t>
  </si>
  <si>
    <t>Cuatro (4) documentos: ficha metodológica, documento metodológico, plan general y documento diseño de un esquema de plan de acción para la publicación habitual</t>
  </si>
  <si>
    <t>Convenio 01 - 2022, firmado con la CRA.</t>
  </si>
  <si>
    <t>DSCN_40.2</t>
  </si>
  <si>
    <t>Una (1) bases de datos con información acopiada para el cálculo de la Productividad Total de los Factores de las actividades económicas especificadas en el convenio 01 de 2022 - DANE/CRA</t>
  </si>
  <si>
    <t>DSCN_41</t>
  </si>
  <si>
    <t>Un (1) archivo con la finalización de los ejercicios piloto del indicador trimestral de actividad económica para 16 departamentos serie I trimestre 2015 a I trimestre de 2022</t>
  </si>
  <si>
    <t>Porcentaje de avance en el boletín y anexos estadísticos de l indicador trimestral de actividad económica por departamentos</t>
  </si>
  <si>
    <t>DSCN_41.1</t>
  </si>
  <si>
    <t>Una (1) base de datos con información acopiada de estadística básica por departamento a nivel trimestral</t>
  </si>
  <si>
    <t>DSCN_41.2</t>
  </si>
  <si>
    <t>Un (1) archivo de cálculos, consolidación y síntesis por departamento a nivel trimestral para 16 departamentos</t>
  </si>
  <si>
    <t>DSCN_41.3</t>
  </si>
  <si>
    <t>Un (1) boletín técnico y sus respectivos anexos estadísticos con los resultados de 16 departamentos</t>
  </si>
  <si>
    <t>DT_1</t>
  </si>
  <si>
    <t>Un (1) esquemas de seguimiento de las actividades de las Direcciones Territoriales, documentado.</t>
  </si>
  <si>
    <t>Un (1) documento del esquema de seguimiento de las actividades de las Direcciones Territoriales.</t>
  </si>
  <si>
    <t>DT_1.1</t>
  </si>
  <si>
    <t>Una (1) fase del diseño elabora para pruebas.</t>
  </si>
  <si>
    <t>DT_1.2</t>
  </si>
  <si>
    <t>Una (1) propuesta gráfica de experiencias de usuario validada.</t>
  </si>
  <si>
    <t>DT_1.3</t>
  </si>
  <si>
    <t>Una (1) mesa de trabajo conformada por un delegado de cada Dirección Territorial para validación.</t>
  </si>
  <si>
    <t>DT_2</t>
  </si>
  <si>
    <t xml:space="preserve">Trece (13) acuerdos con universidades o centros culturales, para fortalecer actividades operativas de las sedes en el territorio, formalizados. </t>
  </si>
  <si>
    <t>Número de convenios firmados</t>
  </si>
  <si>
    <t>DT_2.1</t>
  </si>
  <si>
    <t xml:space="preserve">Dos (2) convenios realizados por la Dirección Territorial Centro - Bogotá </t>
  </si>
  <si>
    <t>DT_2.2</t>
  </si>
  <si>
    <t xml:space="preserve">Un (1) convenio realizados por la Dirección Territorial Sur Occidental - Cali </t>
  </si>
  <si>
    <t>DT_2.3</t>
  </si>
  <si>
    <t>Dos (2) convenio realizado por la Dirección Territorial Centro Occidente - Manizales</t>
  </si>
  <si>
    <t>DT_2.4</t>
  </si>
  <si>
    <t>Cuatro (4) convenios realizados por la Dirección Territorial Noroccidente - Medellín</t>
  </si>
  <si>
    <t>DT_2.5</t>
  </si>
  <si>
    <t>Dos (2) convenios realizados por la Dirección Territorial Centro Oriente - Bucaramanga</t>
  </si>
  <si>
    <t>DT_2.6</t>
  </si>
  <si>
    <t>Dos (2) convenios realizados por la Dirección Territorial Norte - Barranquilla</t>
  </si>
  <si>
    <t>DT_3</t>
  </si>
  <si>
    <t>Una (1) estrategia de deslocalización de funciones operativas o administrativas de las Sedes del DANE, implementada.</t>
  </si>
  <si>
    <t>Número de funciones operativas deslocalizadas</t>
  </si>
  <si>
    <t>DT_3.1</t>
  </si>
  <si>
    <t>Un (1) documento diagnóstico de la actual operación y distribución de cargas operativas y administrativas de las territoriales, entregado.</t>
  </si>
  <si>
    <t>DT_3.2</t>
  </si>
  <si>
    <t>Un (1) estrategia de deslocalización de procesos operativos o administrativos, diseñada con prueba piloto.</t>
  </si>
  <si>
    <t>DT_3.3</t>
  </si>
  <si>
    <t>Un (1) documento de resultados de prueba piloto de la aplicación de la estrategia de deslocalización de procesos, aplicada en cada territorial.</t>
  </si>
  <si>
    <t>DT_3.4</t>
  </si>
  <si>
    <t>Un (1) estrategia de deslocalización de procesos operativos o administrativos, ajustada e implementada.</t>
  </si>
  <si>
    <t>DT_4</t>
  </si>
  <si>
    <t>Una (1) narrativa que soporte la descripción de lo que hace el DANE en sus territoriales, construida.</t>
  </si>
  <si>
    <t>Número narrativas de las Direcciones Territoriales incluidas en la narrativa general</t>
  </si>
  <si>
    <t>DT_4.1</t>
  </si>
  <si>
    <t>Una (1) estructura para la narrativa elaborada</t>
  </si>
  <si>
    <t>DT_4.2</t>
  </si>
  <si>
    <t>Una (1)  primera versión de la narrativa elaborada</t>
  </si>
  <si>
    <t>DT_4.3</t>
  </si>
  <si>
    <t>Una (1)  socialización de la primera versión de la narrativa realizada.</t>
  </si>
  <si>
    <t>DT_4.4</t>
  </si>
  <si>
    <t>Una (1)  versión final de la narrativa difundida</t>
  </si>
  <si>
    <t>FONDANE</t>
  </si>
  <si>
    <t>FONDANE_1</t>
  </si>
  <si>
    <t>"Veinte (20) convenios y contratos interadministrativos para el sistema estadístico nacional"</t>
  </si>
  <si>
    <t>Número de convenios suscritos</t>
  </si>
  <si>
    <t>FONDANE_1.1</t>
  </si>
  <si>
    <t>Catorce (14) convenios para el fortalecimiento de la capacidad de producción de información estadística de las entidades del SEN</t>
  </si>
  <si>
    <t>Fortalecimiento de la capacidad de producción de información estadística del SEN. Nacional</t>
  </si>
  <si>
    <t>Servicio de información de las estadísticas de las entidades del Sistema Estadístico Nacional</t>
  </si>
  <si>
    <t>C-0401-1003-3-0-0401090-02</t>
  </si>
  <si>
    <t>Número de contratos suscritos</t>
  </si>
  <si>
    <t>FONDANE_1.2</t>
  </si>
  <si>
    <t>Seis (6) contratos interadministrativos para el fortalecimiento de la capacidad de producción de información estadística de las entidades del SEN</t>
  </si>
  <si>
    <t>REPORTE DE AVANCE PRESUPUESTAL - IV TRIMESTRE</t>
  </si>
  <si>
    <t>Valor recursos de FUNCIONAMIENTO (pesos) 
Ejecutado con corte al 30 de diciembre</t>
  </si>
  <si>
    <t>Valor recursos de INVERSIÓN
(pesos) 
Ejecutado con corte al 30 de diciembre</t>
  </si>
  <si>
    <t>DEPARTAMENTO ADMINISTRATIVO NACIONAL DE ESTADÍSTICA
 SEGUIMIENTO PLAN DE ACCIÓN INSTITUCIONAL 2022
IV TRIMESTRE</t>
  </si>
  <si>
    <t>Se cumplió con la entrega y publicación de los productos establecidos en el hito</t>
  </si>
  <si>
    <t>Se cumplió con la entrega y publicación de los productos establecidos en este hito.</t>
  </si>
  <si>
    <t>Se cumplió con los productos establecidos en este hito</t>
  </si>
  <si>
    <t>Se realizaron las presentaciones para el comité de expertos.</t>
  </si>
  <si>
    <t>Documento actualizado con los avances  en el rediseño del IPM</t>
  </si>
  <si>
    <t>REPORTE DE AVANCE METAS  - IV TRIMESTRE</t>
  </si>
  <si>
    <t>Mediante el trámite de 102 solicitudes/requerimientos internacionales durante el ultimo trimestre se aportó un 2% al avance de la meta anual establecida (8%), de tal forma que para el periodo de corte, el avance porcentual de la meta final es del 100% cumpliendo con la totalidad de la meta</t>
  </si>
  <si>
    <t>Teniendo en cuenta que para el año 2022 se planteó como meta, aumentar en un 8% las solicitudes de intercambio de conocimientos, misiones y eventos por entidades y organismos internacionales, para el ultimo trimestre se alcanzó un 2 % de la meta. La Oficina de Relacionamiento trabajó de forma articulada con las diferentes direcciones técnicas del DANE, en donde se evidencia el crecimiento en el número de solicitudes y requerimientos que contribuye a la meta final del 36%</t>
  </si>
  <si>
    <t>Hito finalizado III Trimestre</t>
  </si>
  <si>
    <t>Meta finalizada</t>
  </si>
  <si>
    <t>15 indicadores producidos con el 100% de los criterios cumplidos / 10 indicadores completos propuestos</t>
  </si>
  <si>
    <t>Matriz de Seguimiento a Barómetro - Columnas AH y AI</t>
  </si>
  <si>
    <t>3 indicadores producidos con base en fuentes alternativas  / 3 indicadores para producción con fuentes alternativas</t>
  </si>
  <si>
    <t>Informes del proyecto  / Presentaciones
Cuadros de salida</t>
  </si>
  <si>
    <t>Se realizaron los ajustes al documento y se actualizó el Estado del Arte respecto al uso de metodologías y fuentes de datos alternativas. El documento quedo dispuesto para revisión interna.</t>
  </si>
  <si>
    <t>Matriz Revisión reporte global_VF_2021.05.24 (columna AN y AO )</t>
  </si>
  <si>
    <t>Matriz Revisión reporte global_VF_2021.05.24 (columna AP y AQ)</t>
  </si>
  <si>
    <t>Se publico 1 infografía para el día internacional de la niña - ODS 3, 4 Y 5 (11 de octubre)</t>
  </si>
  <si>
    <t>17 publicaciones con contenidos editoriales, incluyendo 15 notas estadísticas.</t>
  </si>
  <si>
    <t>Para el cuarto trimestre del año se publicó la nota estadística "Situación de las mujeres rurales en Colombia" con incidencia sobre los ODS 2, 3 y 4</t>
  </si>
  <si>
    <t>Notas estadísticas publicadas en el año</t>
  </si>
  <si>
    <t>La Oficina Asesora Jurídica elaboró el Proyecto de Decreto por el cual se reglamentan los criterios para la designación del Director del DANE</t>
  </si>
  <si>
    <t>Proyecto de Decreto Director DANE</t>
  </si>
  <si>
    <t>Se elaboró el Proyecto de Decreto por el cual se reglamentan los criterios para la designación del Director del DANE</t>
  </si>
  <si>
    <t>Se brindó acompañamiento jurídico a los supervisores para la gestión de la liquidación de los convenios y contratos interadministrativos suscritos por la entidad hasta la vigencia 2020</t>
  </si>
  <si>
    <t>La Oficina Asesora Jurídica elaboró el informe final del resultado del proceso se acompañamiento jurídico</t>
  </si>
  <si>
    <t>1.Informe final del resultado del proceso se acompañamiento jurídico
2. Carpeta con soportes de  actas de liquidación y requerimientos a los supervisores</t>
  </si>
  <si>
    <t>Se realizaron las actividades de la política de prevención del daño antijuridico</t>
  </si>
  <si>
    <t>Se realizó la socialización a la entidad de la política de prevención del daño antijurídico 2022 – 2023; de igual manera se adelantaron las actividades requeridas para la Defensa jurídica de la entidad</t>
  </si>
  <si>
    <t>Hito finalizado II Trimestre</t>
  </si>
  <si>
    <t>1.Presentación de la reunión 
2.Grabación de la reunión</t>
  </si>
  <si>
    <t xml:space="preserve">La Oficina Asesora Jurídica elaboró el informe final de resultados de la política de prevención del daño antijuridico, éste documento cuenta con la información correspondiente a los siguientes temas:
1. Política de prevención del daño antijurídico 2022-2023
2. Socialización de la política de prevención del daño antijurídico
3. Estado de cumplimiento del plan de trabajo de la política de prevención del daño antijurídico
4. Migración de la política prevención del daño antijurídico al sistema Ekogui
5.Plan de acción comité de conciliación 2022
</t>
  </si>
  <si>
    <t xml:space="preserve">1. Informe Final PPDA 2022
2. Soportes Capacitación Virtual Fortalecimiento Supervisión Contractual
3. Presentaciones inducción
4. Correo de aprobación migración de la PPDA al EKOGUI
</t>
  </si>
  <si>
    <t>Se definieron los criterios del  requerimiento funcional para la implementación de un aplicativo web, de la gestión de los procesos contractuales de convenios y contratos interadministrativos de la entidad</t>
  </si>
  <si>
    <t>Requerimiento funcional elaborado en el formato GTE-020-PDT-002-f-003  y remitido a la Oficina de Sistemas mediante correo electrónico.</t>
  </si>
  <si>
    <t>1. Formato GTE020PDT002f003_solicituddeDesarrollossistemasdeinformacion OAJ. xlsx
2. Formato GTE020PDT002f003_solicituddeDesarrollossistemasdeinformacion OAJ.pdf
3. Anexos GTE020PDT002f003_solicituddeDesarrollossistemasdeinformacion OAJ.zip
4. Correo de solicitud a la Oficina de Sistemas.
5. Correo interno OAJ con la entrega requerimiento funcional.</t>
  </si>
  <si>
    <t>La Oficina Asesora Jurídica brindó el acompañamiento jurídico requerido por las diferentes áreas de la entidad, para la suscripción de los convenios y contratos interadministrativos, en total se suscribieron 25 convenios y contratos interadministrativos</t>
  </si>
  <si>
    <t>Acompañamiento jurídico requerido por las diferentes áreas de la entidad, para la suscripción de los convenios y contratos interadministrativos.</t>
  </si>
  <si>
    <t>Matriz gestión convenios 2022</t>
  </si>
  <si>
    <t>Se brindó el acompañamiento jurídico requerido por las diferentes áreas de la entidad, para la suscripción de los convenios y contratos interadministrativos, en total se suscribieron 25 convenios y contratos interadministrativos</t>
  </si>
  <si>
    <t xml:space="preserve">El porcentaje de avance está de conformidad con lo planeado. Este porcentaje hace referencia a la implementación de la funcionalidad al 100% </t>
  </si>
  <si>
    <t>Diseño clasificación de operaciones estadísticas</t>
  </si>
  <si>
    <t>Se entregó la versión 5.2.0 del ANDA con la funcionalidad de Clasificación de las operaciones estadísticas publicadas por temas DANE (Economía, Sociedad y Territorio) y la Adición de metadatos y microdatos producidos por el DANE.
Link de acceso: https://microdatos.dane.gov.co/index.php/catalog/central/about</t>
  </si>
  <si>
    <t>Documento de paso a producción final Paso_a_Producción_Final.pdf. 
Documento de pruebas final con aprobación Pruebas_funcionalesAndaVersion5.2Versionfinal.pdf. 
Manual de usuario final Manual_Usuario.pdf. 
Link de acceso: https://microdatos.dane.gov.co/index.php/catalog/central/about</t>
  </si>
  <si>
    <t>Se realizó la entrega de las siguientes herramientas de visualización de información
1. Visor WAYUU 
2. Visor estadísticas de Migración
3. Aplicativo aula virtual de aprendizaje para selección de personal operativo
4. Visor estadísticas de Migración - Versión con desagregación por departamentos y municipios.</t>
  </si>
  <si>
    <t xml:space="preserve">Informe final 
Herramientas de visualización de datos y sus instrumentos pedagógicos de información en operaciones estadísticas del DANE.
</t>
  </si>
  <si>
    <t xml:space="preserve">1.  VISOR WAYUU 
2. Visor estadísticas de Migración
3. Aplicativo aula virtual de aprendizaje para selección de personal operativo
4. Visor estadísticas de Migración - Versión con desagregación por departamentos y municipios:
5. SIAC Python 3.6
6. Objeto Virtual de Aprendizaje - OVA Encuesta de Sacrifico de Ganado de ESAG 
7. Objeto Virtual de Aprendizaje - OVA el DANE sensibilización y comunicación 
</t>
  </si>
  <si>
    <t xml:space="preserve">Se realizó la entrega de las siguientes herramientas de visualización de información
5. SIAC
6. Objeto Virtual de Aprendizaje - OVA Encuesta de Sacrifico de Ganado de ESAG 
7. Objeto Virtual de Aprendizaje - OVA el DANE sensibilización y comunicación </t>
  </si>
  <si>
    <t>El porcentaje de avance de la estrategia de fortalecimiento con los medios está de conformidad con lo planeado y en concordancia con lo establecido en el proyecto de inversión. El porcentaje se estimó con base en la definición de las actividades a ejecutar en el año, se entrega informe al 100% de ejecución así como las matrices de apoyo.</t>
  </si>
  <si>
    <t xml:space="preserve">Fortalecimiento de los medios para la divulgación de información en el proceso de rendición de cuentas y de información pública. </t>
  </si>
  <si>
    <t>ESTRATEGIA PARA EL FORTALECIMIENTO DE LOS MEDIOS PARA LA DIVULGACIÓN DE INFORMACIÓN EN EL PROCESO DE RENDICIÓN DE CUENTAS</t>
  </si>
  <si>
    <t>ElEl porcentaje de avance está de conformidad con lo planeado. Este porcentaje hace referencia al informe entregado con la información de las seis (6) herramientas de visualización de datos.</t>
  </si>
  <si>
    <t>diagnostico_herramientas_2021 (2)</t>
  </si>
  <si>
    <t xml:space="preserve">Un (1) informe con la descripción y evidencias de la publicación de las seis (6) herramientas de visualización de datos desarrolladas en 2021 y que están pendientes por su implementación en las plataformas de la entidad. 
</t>
  </si>
  <si>
    <t xml:space="preserve"> $                                                 -</t>
  </si>
  <si>
    <t xml:space="preserve"> $                                               -  </t>
  </si>
  <si>
    <t>Se entregó un informe con la descripción y evidencias de la publicación de las seis (6) herramientas de visualización de datos desarrolladas en 2021 .</t>
  </si>
  <si>
    <t>Un (1) informe con la descripción y evidencias de la publicación de las seis (6) herramientas de visualización de datos desarrolladas en 2021 .</t>
  </si>
  <si>
    <t>Durante el IV trimestre de 2022, los convenios y contratos suscritos por la entidad para diferentes procesos continuaban en ejecución y no se llevó a cabo la suscripción de alguno nuevo.</t>
  </si>
  <si>
    <t>$ 8.922.413.264,80</t>
  </si>
  <si>
    <t xml:space="preserve">CONV_SDDE_21_2022_DIMPE
CONV_SDDE_21_2022_DSCN
CONV_IDRD_21_2022_DSCN
CONV_MINDEPORTE_2022_DSCN
CONV_VILLAVO_2022_DCD
CONV_IDRD_21_2022_DIRPEN
CONV_CRA_2022_DSCN
CONV_UPME_2022_DSCN
CONV_FONTUR_19_2022_DIMPE
CONV_ASOHOFRUCOL_2022_DIRPEN
CONV_ECSC_2022_DIMPE
CONV_SDDE_22_2022_DIMPE
CONV_SDDE_22_2022_DSCN
CAL_2022_EVAL_CAL
CTO_GEIHMED_21_2022_LOG
CONV_UROSARIO_PM_2022_LOG
CONV_MEN_2022_LOG
CONV_ECSC_2022_LOG
CONV_SDDE_22_2022_LOG
CTO_GEIHMED_22_2022_DIMPE
CTO_GEIHMED_22_2022_DIG
CTO_GEIHMED_22_2022_SISTEMAS
CTO_GEIHMED_22_2022_LOG
</t>
  </si>
  <si>
    <t xml:space="preserve">El equipo GEDI realizó una revisión de la nota una vez finalizados los espejos de procesamientos junto con el equipo de pobreza y la nota se encuentra en revisión de pares internacionales para ser publicada durante noviembre. </t>
  </si>
  <si>
    <t xml:space="preserve">Se encuentra en el siguiente link https://www.dane.gov.co/index.php/servicios-al-ciudadano/servicios-informacion/serie-notas-estadisticas </t>
  </si>
  <si>
    <t>FORTALECIMIENTO DE LA PRODUCCIÓN DE ESTADÍSTICAS SUFICIENTES Y DE CALIDAD, MEDIANTE LA COORDINACIÓN Y REGULACIÓN DEL SEN  NACIONAL</t>
  </si>
  <si>
    <t>Servicio de articulación del sistema estadístico nacional</t>
  </si>
  <si>
    <t>C-0401-1003-26-0-0401096-02</t>
  </si>
  <si>
    <t>DTEC_DIRPEN_2022_ARTI_SEN</t>
  </si>
  <si>
    <t>Hito finalizado IV trimestre</t>
  </si>
  <si>
    <t>Se encuentra en el siguiente link https://www.dane.gov.co/files/investigaciones/notas-estadisticas/dic-brecha-salarail-genero-2022-v3.pdf</t>
  </si>
  <si>
    <t>Terminado</t>
  </si>
  <si>
    <t>https://www.dane.gov.co/index.php/servicios-al-ciudadano/servicios-informacion/serie-notas-estadisticas
https://www.dane.gov.co/files/investigaciones/notas-estadisticas/ago-Nota_Estadistica_Poblacion_Migrante_SegundaEdicion.pdf
https://www.dane.gov.co/files/investigaciones/notas-estadisticas/jul_2022_nota_estadistica_propiedad_rural.pdf</t>
  </si>
  <si>
    <t>Documento en Word</t>
  </si>
  <si>
    <t>Documento en PowerPoint</t>
  </si>
  <si>
    <t>En este trimestre se cumplió con las diez (10) presentaciones de divulgación estratégica de acuerdo con la agenda de priorización de la Dirección General. Igualmente, con los cuatro (4) eventos para la divulgación de estadísticas con enfoque diferencial e interseccional.</t>
  </si>
  <si>
    <t>LEVANTAMIENTO Y ACTUALIZACIÓN DE LA  INFORMACIÓN ESTADÍSTICA DE CARÁCTER SOCIODEMOGRÁFICO A NIVEL LOCAL Y  NACIONAL</t>
  </si>
  <si>
    <t>Cuadros de resultados para la temática de demografía y población</t>
  </si>
  <si>
    <t>C-0401-1003-20-0-0401032-02</t>
  </si>
  <si>
    <t>ETN_2022_CR</t>
  </si>
  <si>
    <t xml:space="preserve"> Se encuentra en  https://www.youtube.com/watch?v=LG9fYOTbrAU&amp;t=4s</t>
  </si>
  <si>
    <t xml:space="preserve">Para el mes de noviembre se realizó la última actualización del barómetro para todos los indicadores que conforman el marco de seguimiento Global. </t>
  </si>
  <si>
    <t>El porcentaje de avance alcanzado de la meta para el cuarto  trimestre corresponde al 100 % con el cual se cierra el cumplimiento de la meta</t>
  </si>
  <si>
    <t>Archivo de procesamiento EDI 2021
Presentación Indicador Clima Laboral - EDI 2021</t>
  </si>
  <si>
    <t xml:space="preserve">
El GIT Desarrollo de Personal cumplió con lo programado en el marco del programa de fortalecimiento de clima laboral buscando aportar al mejoramiento de las variables  que tuvieron menor puntaje en la medición del clima laboral 2021  que se hizo a través de la EDI </t>
  </si>
  <si>
    <t>SEC_CAPAD_2022_DP</t>
  </si>
  <si>
    <t>Cronograma consolidado Clima Laboral 2022</t>
  </si>
  <si>
    <t xml:space="preserve">El GIT Desarrollo de Personal realizó las actividades programadas para el fortalecimiento del clima laboral en las fechas previstas. En el último trimestre de 2022 se ejecutaron inducciones, entrenamiento puesto de trabajo, cierre del proyecto de lideres, importancia de la actitud ante situaciones adversas (psicobox), entre otros.  </t>
  </si>
  <si>
    <t>Cronograma Clima Laboral Consolidado reporte con corte a 30 de noviembre 2022</t>
  </si>
  <si>
    <t>El porcentaje de avance alcanzado de la meta para el cuarto  trimestre corresponde al 100 %  cumpliendo la meta</t>
  </si>
  <si>
    <t xml:space="preserve">El GIT de Evaluación y Carrera Administrativa en el cuarto trimestre de 2022 realizó la provisión transitoria de 43 empleos mediante la modalidad de encargos  y 80 nombramiento provisionales  </t>
  </si>
  <si>
    <t>Informe semestral provisión transitoria de empleos mediante encargo y nombramiento provisional</t>
  </si>
  <si>
    <t xml:space="preserve">"A corte del 31  de diciembre de 2022 el GIT de Evaluación y Carrera Administrativa  para suplir las necesidades del servicio de acuerdo con el presupuesto asignado,  gestionó la provisión de 166  empleos en la modalidad de encargo, 211 empleos mediante nombramientos provisionales y 27 empleos mediante el proceso de meritocracia.
 En cuanto al concurso de méritos el mismo GIT  gestionó lo correspondiente con la Comisión Nacional del Servicio Civil CNSC para la OPEC suscribiendo el Acuerdo № 64 del 10 de marzo del 2022 con la CNSC “Por el cual se convoca y se establecen las reglas del Proceso de Selección, en las modalidades de Ascenso y Abierto, para proveer empleos en vacancia definitiva pertenecientes al Sistema General de Carrera Administrativa de la planta de personal del DEPARTAMENTO ADMINISTRATIVO NACIONAL DE ESTADÍSTICA – DANE, Proceso de Selección Entidades del Orden Nacional No. 2242 de 2022, modificado por el Acuerdo N° 337 del 2 de junio de 2022 y durante el último trimestre de 2022 no se recibieron nuevos requerimientos de la CNSC frente al mismo. En noviembre la CNSC informó que se declaró desierta la adjudicación del concurso y deben dar inicio nuevamente a esta etapa.
</t>
  </si>
  <si>
    <t>El GIT de Evaluación y Carrera Administrativa durante el cuarto  trimestre de 2022 adelantó el proceso para el nombramiento de 16 empleo de libre nombramiento y remoción mediante el proceso meritocrático.</t>
  </si>
  <si>
    <t xml:space="preserve">Informe semestral provisión transitoria de empleos mediante meritocracia </t>
  </si>
  <si>
    <t>El GIT de Evaluación y Carrera Administrativa durante el cuarto trimestre no recibió requerimiento adicional por parte Comisión Nacional del Servicio Civil CNSC, dado que se finalizó la etapa de planeación del concurso y se reportó toda la información requerida. Durante el mes de noviembre la CNSC informó que se declaró desierta la adjudicación del concurso y deben dar inicio nuevamente a esta etapa.
Se ha proporcionado respuesta a las inquietudes o requerimientos presentados a través del espacio del concurso de méritos</t>
  </si>
  <si>
    <t>Informe semestral provisión transitoria de empleos mediante concurso de méritos</t>
  </si>
  <si>
    <t>* Pantallazos de carpetas creadas de funcionarios activos</t>
  </si>
  <si>
    <t>El GIT Situaciones Administrativas finalizó en el cuarto trimestre de 2022 la organización de la información electrónica al 100%  de  las hojas de vida de los funcionarios  vinculados y activos durante las vigencias 2020, 2021 y 2022, la cual está dispuesta en el servidor GHumanA. 
Teniendo en cuenta las características de la información que se dispone en el servidor "GHumanA" relacionados con el archivo electrónico de las hojas de vida de los servidores, cuya consulta tiene carácter restringido, las evidencias relacionan pantallazos de la información que contienen las respectivas carpetas. De ser requerido el acceso a la carpeta de GHumanA para la validación que corresponda, se llevará a cabo con el acompañamiento de los servidores a cargo de la gestión.</t>
  </si>
  <si>
    <t>Durante el cuarto trimestre de 2022 el GIT Situaciones Administrativas finalizó la creación de  las hojas de vida de los servidores que se vincularon a la entidad en dicho periodo. De igual forma, con la información de los servidores que se vincularon y están activos desde las vigencias 2020 y 2021,  información que está dispuesta en el  servidor de nombre GHumanA.
En cuanto a los funcionarios antiguos que continúan activos, se sigue con la actualización de sus hojas de vida con los nuevos actos administrativos que se van generando.</t>
  </si>
  <si>
    <t>* Pantallazos creación carpetas nuevos servidores activos 2022</t>
  </si>
  <si>
    <t xml:space="preserve">El GIT Compras Públicas finalizó la elaboración del Manual de Contratación de la Entidad, esta versión fue revisada por el equipo y remitida a Secretaría General.
</t>
  </si>
  <si>
    <t>- Correo_ Manual de Contratación DANE - FONDANE V4 02062022 - DC
- Documento SCVF 02-06-2022 DC Borrador Manual de Contratación DANE - FONDANE V4
- Correo_ Borrador Manual de Contratación DANE - FONDANE V4 13062022 - JPB
- Documento SCVF 13-06-2022 JPB Borrador Manual de Contratación DANE - FONDANE V4
- Correo_ Delegación 17062022</t>
  </si>
  <si>
    <t xml:space="preserve">Los abogados de Compras finalizaron el Manual de Contratación en cual incluyo ajustes derivados de la socialización con el equipo. </t>
  </si>
  <si>
    <t>Manual de contratación finalizado</t>
  </si>
  <si>
    <t>Con los abogados de Compras se realizó la socialización del Manual de Contratación.</t>
  </si>
  <si>
    <t xml:space="preserve">Acta de socialización </t>
  </si>
  <si>
    <t xml:space="preserve">Pieza de comunicación </t>
  </si>
  <si>
    <t xml:space="preserve">El GIT Compras Públicas finalizó la elaboración del Manual de Supervisión de la Entidad, esta versión fue socializada mediante DANENET y correo electrónico masivo para que todos los públicos interesados participarán  en el análisis, crítica y propuestas de mejora al contenido del Manual de Supervisión de la Entidad, en procura de que este documento sea de la mayor claridad, calidad y utilidad para quienes hacen uso del mismo. </t>
  </si>
  <si>
    <t>Los abogados de Compras finalizaron el Manual de Supervisión  en cual incluyo ajustes derivados de la consulta.</t>
  </si>
  <si>
    <t>Manual de Supervisión finalizado.</t>
  </si>
  <si>
    <t xml:space="preserve">Se realizó socialización por medio de artículo en DANENET a todos los publico interesados en la revisión de este documento. Por otra parte se envió mail masivo para impulsar la revisión y la consulta. </t>
  </si>
  <si>
    <t>Documento con actividades de socialización</t>
  </si>
  <si>
    <t xml:space="preserve">Se envío mail masivo con pieza de comunicación para que todos los públicos interesados revisaran la última versión del manual </t>
  </si>
  <si>
    <t>Mailing masivo</t>
  </si>
  <si>
    <t xml:space="preserve">El GIT Compras Públicas finalizó el ciclo de capacitaciones dirigido a los  grupos de interés del Área de acuerdo con las necesidades identificadas. 
</t>
  </si>
  <si>
    <t>SEC_CAPAD_2022_CP_DP</t>
  </si>
  <si>
    <t xml:space="preserve">Se realizaron diferentes capacitaciones a los grupos de interés del GIT, de forma virtual </t>
  </si>
  <si>
    <t xml:space="preserve">Listados de capacitación </t>
  </si>
  <si>
    <t xml:space="preserve">Evaluaciones realizadas </t>
  </si>
  <si>
    <t xml:space="preserve"> $                           5.493.834</t>
  </si>
  <si>
    <t>Presentación Plan de Infraestructura (recursos asignados 2O22).
Acta aprobación Plan de Infraestructura  2022.
Lista de asistencia.</t>
  </si>
  <si>
    <t xml:space="preserve">El GIT de Infraestructura realizó  seguimiento mensual a la ejecución presupuestal del proyecto de Infraestructura y a las actividades desarrolladas, lo cual se plasma en un informe. A diciembre 31 la ejecución presupuestal corresponde al 95% y se adjudicaron 40 contrataciones con recursos de infraestructura.
</t>
  </si>
  <si>
    <t>Informe de ejecución proyecto infraestructura IV trimestre 2022</t>
  </si>
  <si>
    <t>Cronograma para la implementación del sistema de gestión ambiental</t>
  </si>
  <si>
    <t>El GIT de Infraestructura avanzó en la construcción de los siguientes documentos en el IV trimestre: Matriz de riesgos del SGA, actualización a la V2 de los documentos Alcance del sistema, matriz de comunicaciones, Matriz de partes interesadas, contexto institucional, roles y responsabilidades, V1 del documento de Matriz de Aspectos e impactos aprobado y documento de Matriz de Requisitos Ambientales que se encuentra en revisión.</t>
  </si>
  <si>
    <t xml:space="preserve"> $                           9.547.036</t>
  </si>
  <si>
    <t>El GIT de Gestión Documental en el cuarto trimestre realizó la búsqueda, descargue, identificación, clasificación, organización, actualización del inventario y reubicación de los documentos valorados a 95 cajas,  que sumadas a las procesadas en los trimestres anteriores dan un total de 521 cajas que corresponden a las cajas con disposición eliminación para un avance del 100%, las 28 cajas restantes fueron reclasificadas ya que al realizar la revisión no pertenecen a series de eliminación.</t>
  </si>
  <si>
    <t>SG_GDO_11.3__FUID Actualizado Aplicación TRD_IV Trim2022</t>
  </si>
  <si>
    <t xml:space="preserve">Lista de asistencia SIIF NACIÓN
</t>
  </si>
  <si>
    <t>SEC_CAPAD_2022_FN_DP</t>
  </si>
  <si>
    <t>El porcentaje reportado está de conformidad con lo planeado. Este porcentaje hace referencia a los avances de las publicaciones del directorio estadístico de empresas y del sector público versión 3.0.</t>
  </si>
  <si>
    <t>Se termino la actualización de la información de la base de datos del directorio estadístico de empresas</t>
  </si>
  <si>
    <t>Actualización Directorio Estadístico</t>
  </si>
  <si>
    <t xml:space="preserve"> $                         74.465.000</t>
  </si>
  <si>
    <t>LEVANTAMIENTO E INTEGRACIÓN DE LA INFORMACIÓN GEOESPACIAL CON LA INFRAESTRUCTURA ESTADÍSTICA NACIONAL Y OTROS DATOS  NACIONAL</t>
  </si>
  <si>
    <t>Bases de Datos del Marco Geoestadístico Nacional</t>
  </si>
  <si>
    <t>C-0401-1003-21-0-0401003-02</t>
  </si>
  <si>
    <t>BDMGN_2022_ACTUALIZAR_MGN</t>
  </si>
  <si>
    <t>Se cuenta con la base de datos del directorio del sector público versión 3.0 del país articulado, con la caracterización y clasificación institucional de las entidades.</t>
  </si>
  <si>
    <t>Actualización Directorio Sector Público</t>
  </si>
  <si>
    <t>El porcentaje de avance está de conformidad  con lo planeado. Este porcentaje hace referencia a la generación y entrega de los documentos técnicos de directorios estadísticos fortalecidos como operaciones estadísticas</t>
  </si>
  <si>
    <t>BD Directorios</t>
  </si>
  <si>
    <t xml:space="preserve"> $                         29.150.000</t>
  </si>
  <si>
    <t xml:space="preserve"> Este porcentaje hace referencia a la generación y entrega de los documentos técnicos de directorios estadísticos fortalecidos como operaciones estadísticas de directorio agropecuario y de educación.</t>
  </si>
  <si>
    <t>Documentos Técnicos</t>
  </si>
  <si>
    <t>El porcentaje de avance está conforme con lo planeado. Este porcentaje hace referencia a la actualización cartográfica y temática del marco geoestadístico nacional y generación de productos cartográficos</t>
  </si>
  <si>
    <t>ACTUALIZACIÓN CARTOGRAFICA</t>
  </si>
  <si>
    <t xml:space="preserve"> $                   604.200.000,00</t>
  </si>
  <si>
    <t>BDMGN_2022_GESTIONAR_INFO
BDMGN_2022_INTEGRAR_MGN</t>
  </si>
  <si>
    <t>Se genero el informe de evaluación del Marco Geoestadístico Nacional</t>
  </si>
  <si>
    <t>INFORME_EVALUACION_MGN</t>
  </si>
  <si>
    <t>GENERACIÓN _PRODUCTOS</t>
  </si>
  <si>
    <t>Se consolido la base nacional de datos de recuento validada para la actualización del Marco Geoestadístico Nacional y uso de las operaciones estadísticas, donde se tienen 37.375 registros cargados en la base.</t>
  </si>
  <si>
    <t>RECUENTO</t>
  </si>
  <si>
    <t>Se realizó taller para fortalecer las capacidades en el conocimiento y uso de la información geográfica del talento humano que participa en la Gran encuesta integrada de hogares, Proyecto transversal, Encuesta de calidad de vida, Censo de Edificaciones y la Encuesta de Micronegocios para las sede y subsedes de la Territorial Norte (Barranquilla, Cartagena, Riohacha, Santa Marta, San Andrés, Sincelejo y Valledupar), con lo cual se termina el ciclo de sesiones de fortalecimiento de capacidades.</t>
  </si>
  <si>
    <t>FORTALECIMIENTO_SUBSEDES</t>
  </si>
  <si>
    <t>DOMINIOS_ESTUDIO</t>
  </si>
  <si>
    <t xml:space="preserve"> $                   212.530.000,00</t>
  </si>
  <si>
    <t>BDMGN_2022_INTEGRAR_MGN</t>
  </si>
  <si>
    <t>Reporte final con la actualización de los conglomerados del MMRA de acuerdo con las novedades en los límites municipales del MGN en su última versión.</t>
  </si>
  <si>
    <t>COBERTURAS_TIERRA</t>
  </si>
  <si>
    <t>El porcentaje de avance está de conformidad con lo planeado. Este porcentaje hace referencia a la entrega final de la documentación de la iniciativa interinstitucional orientada en fortalecer el uso e integración de la  información estadística y geoespacial y al  seguimiento de agendas globales con la participación como punto focal en los grupos, iniciativas y articulaciones nacionales e internacionales para el aprovechamiento de la información estadística y geoespacial.</t>
  </si>
  <si>
    <t>Se termino la documentación referente a la hoja de ruta propuesta para el marco de gobernanza de los datos geo-estadísticos, dentro del Plan Estratégico de Información Geográfica Nacional</t>
  </si>
  <si>
    <t>DOCUMENTOS_HOJA DE RUTA</t>
  </si>
  <si>
    <t xml:space="preserve"> $                     54.855.000,00</t>
  </si>
  <si>
    <t>LEVANTAMIENTO E INTEGRACIÓN DE LA INFORMACIÓN GEOESPACIAL CON LA INFRAESTRUCTURA ESTADÍSTICA NACIONAL Y OTROS DATOS  NACIONAL}</t>
  </si>
  <si>
    <t>Servicio de geo información Estadística</t>
  </si>
  <si>
    <t>C-0401-1003-21-0-0401051-02</t>
  </si>
  <si>
    <t>SGEO_2022_GESTION_CONOCIMIENTO</t>
  </si>
  <si>
    <t>Durante este periodo se atendieron los requerimientos por parte de grupos internacionales y nacionales en el seguimiento de compromisos con la UNGRD, GSGF_MEGA.</t>
  </si>
  <si>
    <t xml:space="preserve">ACTIVIDADES GRUPOS FOCALES </t>
  </si>
  <si>
    <t>El porcentaje de avance está de conformidad con lo planeado. Con este porcentaje se cumple con las acciones planteadas frente a las metodologías del proyecto para la evaluación de dinámicas urbanas y el monitoreo del desarrollo sostenible a partir de técnicas que integren la información estadística y geoespacial.</t>
  </si>
  <si>
    <t>Durante este periodo se termino el documento del fortalecimiento del MMRA</t>
  </si>
  <si>
    <t>ACTIVIDADES PARA EL FORTALECIMIENTO MMRA</t>
  </si>
  <si>
    <t>Se trabajo en los indicadores de dinámica urbana:​ se cuenta con la ficha metodológica del modelo y los resultados de los trabajado durante la vigencia 2022.</t>
  </si>
  <si>
    <t>ACTIVIDADES EVALUACIÓN DINAMICAS URBANAS</t>
  </si>
  <si>
    <t>El porcentaje de avance está de conformidad con lo planeado. Este porcentaje hace referencia a mantener y socializar el Geoportal y al desarrollo de las herramientas de cartografía colaborativa</t>
  </si>
  <si>
    <t>Se termino el desarrollo y puesta en producción del Geovisor de Estadísticas Territoriales del SEN. URL https://geoportal.dane.gov.co/geovisores/territorio/estadisticas-territoriales-sen/</t>
  </si>
  <si>
    <t>GEOVISOR_TERRITORIALES</t>
  </si>
  <si>
    <t xml:space="preserve"> $                   100.567.500,00</t>
  </si>
  <si>
    <t>SGEO_2022_PLAN_SIGE</t>
  </si>
  <si>
    <t xml:space="preserve">Para este periodo se termino el geovisor de Cartografía Colaborativa. el cual se dispone para consulta las funcionalidades de novedades cartográficas transmitidas: https://geoportal.dane.gov.co/geovisores/territorio/cartografia-colaborativa-mgn. </t>
  </si>
  <si>
    <t>GEOVISOR_CARTOGRAFIA_COLABORATIVA</t>
  </si>
  <si>
    <t>DIFUSION_GEOPORTAL</t>
  </si>
  <si>
    <t>El porcentaje de avance está de conformidad con lo planeado.  Se termino con los procesos de difusión de la herramienta del observatorio inmobiliario</t>
  </si>
  <si>
    <t>Durante este periodo se avanzó socializo el observatorio en el Geoportal del DANE.</t>
  </si>
  <si>
    <t>VISOR DE CONSULTA</t>
  </si>
  <si>
    <t>Se culmina la recolección teniendo la cobertura establecida.</t>
  </si>
  <si>
    <t>Plan de Recolección Sondeo Subcapítulos CEED.pdf</t>
  </si>
  <si>
    <t>Se cumple con la recolección de la información requerida de los coeficientes de incidencia de acuerdo con los solicitado por el área temática.</t>
  </si>
  <si>
    <t>LEVANTAMIENTO DE INFORMACIÓN ESTADÍSTICA CON CALIDAD, COBERTURA Y OPORTUNIDAD NACIONAL</t>
  </si>
  <si>
    <t>Bases de datos de la temática de construcción</t>
  </si>
  <si>
    <t>C-0401-1003-24-0-0401065-02</t>
  </si>
  <si>
    <t>CONSTRUCCION_2022_CEED</t>
  </si>
  <si>
    <t>Se culmina la recolección y entrega a temática de acuerdo con lo solicitado por esta área. Se carga evidencia correspondiente al producto esperado.</t>
  </si>
  <si>
    <t>Reporte Operativo CEED 104 Fase 1_2022.docx</t>
  </si>
  <si>
    <t>Se generan la totalidad de las bases recolectadas para la FIVI desde el II trimestre se cumple con el 100% de la cantidad estimada aplicando las nuevas variables de caracterización.</t>
  </si>
  <si>
    <t>Plan de recolección nuevo instrumento FIVI.docx</t>
  </si>
  <si>
    <t>01BASE FIVI_ABRIL _2022.xlsx
01BASE FIVI_MAYO _2022.xlsx</t>
  </si>
  <si>
    <t>Se ejecutan las pruebas de acuerdo con las especificaciones de diseño y se realiza la entrega de los resultados con los documentos de las especificaciones.</t>
  </si>
  <si>
    <t>Pruebas aplicativo CHV-FIVI.pdf
Formatos pruebas Aplicativo CHV-FIVI.rar</t>
  </si>
  <si>
    <t>Se realiza la ejecución del operativo en los tiempos de la ejecución, con el 100% de las bases establecidas según cronograma.</t>
  </si>
  <si>
    <t>COBERTURA OPERATIVO DE RESCATE EMCES.pdf
CRONOGRAMA RECUPERACION DE DEUDA LEVANTAMIENTO DE DIRECTORIO.xlsx</t>
  </si>
  <si>
    <t>Se realiza la meta alcanzando la recolección de información acorde al rediseño de la operación y obteniendo las bases depuradas con las novedades que se presentaron frente a la variaciones aplicadas.</t>
  </si>
  <si>
    <t>Bases de datos de la temática de comercio internacional</t>
  </si>
  <si>
    <t>C-0401-1003-24-0-0401063-02</t>
  </si>
  <si>
    <t>C_INTERNAL_2022_MTCE</t>
  </si>
  <si>
    <t>Se realiza la entrega de las bases de información recolectada en campo.</t>
  </si>
  <si>
    <t>Novedades V.15.12.22.xlsx
Entrega Bases EMCES 15 de Diciembre.zip</t>
  </si>
  <si>
    <t>Se realiza la entrega de las bases depuradas con respecto a los parámetros de recolección.</t>
  </si>
  <si>
    <t>Entrega Bases EMCES 15 de Diciembre.zip
Novedades V.15.12.22.xlsx
DIRECTORIO EMCES.xlsx
AVANCE CRITICA EMCES.xlsx</t>
  </si>
  <si>
    <t>Se realiza la entrega de las bases depuradas del operativo del rediseño con respecto a los parámetros de recolección.</t>
  </si>
  <si>
    <t>Se realiza la recolección de la base de información de la MTCES acorde a los parámetros establecidos.</t>
  </si>
  <si>
    <t>1. Control MTCES III TRIM V. 15.11.22.xlsx
2. Novedades MTCES III TRIMESTRE CORTE 100%_15_11.xlsx
3. Estados_15_11..xlsx
4. Formularios_15_11..xlsx
5. Directorio_15_11..xlsx</t>
  </si>
  <si>
    <t>Se realiza la consolidación y depuración de la información recolectada, en el cual se logra establecer el 100% con respecto a las bases a recolectar antes de la prueba piloto en el segundo trimestre.</t>
  </si>
  <si>
    <t>._CRONOGRAMA PILOTO  EVI MODO AEROPUERTOS.pdf
._CRONOGRAMA PILOTO  EVI PUERTOS.xls  -  Se ha compartido  -  Modo de compatibilidad.pdf</t>
  </si>
  <si>
    <t>EVI_AEREO Cierre.xlsx
EVI_MARITIMO Cierre.xlsx</t>
  </si>
  <si>
    <t>EVI_AEREO Depuradas.xlsx
EVI_MARITIMO Depurada.xlsx</t>
  </si>
  <si>
    <t>EVI_AEREO Cierre (1).xlsx
EVI_AEREO Definitivas (1).xlsx
EVI_AEREO Depuradas (1).xlsx
EVI_MARITIMO Cierre (1).xlsx
EVI_MARITIMO Definitivas (1).xlsx
EVI_MARITIMO Depurada (1).xlsx</t>
  </si>
  <si>
    <t>Se logra el alcance de las operaciones con amplitud de su cobertura en un 100% de alcance al indicador.</t>
  </si>
  <si>
    <t>Base CEED 103 con mun ampliac.xlsx</t>
  </si>
  <si>
    <t>LEVANTAMIENTO DE INFORMACIÓN ESTADÍSTICA CON CALIDAD, COBERTURA Y OPORTUNIDAD
NACIONAL</t>
  </si>
  <si>
    <t>CONSTRUCCION_2022_ELIC</t>
  </si>
  <si>
    <t>Según la ejecución del operativo y por los tiempos de la ejecución, se realiza el alcance del 100% de las bases establecidas recolectadas.</t>
  </si>
  <si>
    <t>Cronograma de Actividades MTA 2021-2022.xlsx</t>
  </si>
  <si>
    <t>Se realiza la recolección de la información de la EMAV acorde al rediseño establecido y obteniendo las bases depuradas y con las observaciones correspondientes.</t>
  </si>
  <si>
    <t>Bases de datos de la temática de servicios</t>
  </si>
  <si>
    <t>C-0401-1003-24-0-0401072-02</t>
  </si>
  <si>
    <t>SERVICIOS_2022_MTA</t>
  </si>
  <si>
    <t>Se realiza la recolección de la base de información de la EMAV acorde al rediseño.</t>
  </si>
  <si>
    <t>Muestra final EMAV-  DRA fnal.xlsx
Base EMAV 02012023.xlsx</t>
  </si>
  <si>
    <t>Se realiza la depuración y critica de la información recolectada y sus ajustes solicitados</t>
  </si>
  <si>
    <t>Muestra final EMAV-  DRA fnal.xlsx
Base EMAV 02012023.xlsx
REV_EMAV_ener_abril.xlsx
Manual de diligenciamiento EMAV_Vf (1).pdf</t>
  </si>
  <si>
    <t>Se consolida la información y se entrega las bases de información con las novedades presentadas en la recolección.</t>
  </si>
  <si>
    <t>Según la ejecución del operativo y por los tiempos de la ejecución, se realiza el alcance del  100% de las bases establecidas recolectadas.</t>
  </si>
  <si>
    <t>Se realiza la consolidación de los formularios de proyección como base para los procesos de aprendizaje y aplicación a la crítica por medio de la estructura de sus manuales</t>
  </si>
  <si>
    <t>Carpeta con 8 archivos y los formularios de avance para la recolección y el aprendizaje
MANUAL CRITICA EMAV.docx
Manual de diligenciamiento EMAV_Vf (1).pdf</t>
  </si>
  <si>
    <t>Se cumple con la meta realizando la actualización documental previa para el operativo al igual que los documentos para crítica de las información, con esto se levantan las bases de información en recolección con su validación según los parámetros correspondientes.</t>
  </si>
  <si>
    <t>Se realiza la entrega de la base final recolectada y depurada según los parámetros de la operación</t>
  </si>
  <si>
    <t>Base EMAV 02012023.xlsx
Muestra final EMAV-  DRA fnal.xlsx
REV_EMAV_ener_abril.xlsx</t>
  </si>
  <si>
    <t>Se realiza la entrega en su totalidad de las bases recolectadas y proyectadas en la muestra.</t>
  </si>
  <si>
    <t>Se realiza el documento de plan de recolección para los operativos referenciados.</t>
  </si>
  <si>
    <t>Operativo_PDA2021_28.12.2022.docx
Plan_recolección_EAC2021_PAI.docx
Seguimiento Prueba Piloto PDA 2021.xlsx</t>
  </si>
  <si>
    <t>Se realiza la consolidación de las bases para la EAC y la base final para entrega a temática</t>
  </si>
  <si>
    <t>Base PDA Comercio- 2022.12.07.xlsx
Carpeta de bases de la EAC</t>
  </si>
  <si>
    <t>Se realiza la entrega finalizada de la PDA de comercio para su cierre con el área temática</t>
  </si>
  <si>
    <t>Reporte PDA COMERCIO_211222.xlsx</t>
  </si>
  <si>
    <t>Se logra la aplicación del desarrollo del aplicativo de monitoreo y control a las operaciones proyectadas en la meta para su complimiento al 100%</t>
  </si>
  <si>
    <t>ESPECIFICACIONES DE SISTEMA.docx</t>
  </si>
  <si>
    <t>El desarrollo de las aplicaciones del sistema de monitoreo y control de las operaciones expansivas referentes al GIT de Personas e Instituciones a las encuestas de Convivencia y Seguridad Ciudadana, Consumo Cultural y Gasto Interno en Turismo, se generó y aplicó el sistema con las primeras aplicaciones de los operativos ejecutados en el segundo semestre del 2022.</t>
  </si>
  <si>
    <t>LOG_TRV_2022_LOG</t>
  </si>
  <si>
    <t>Se realiza el consolidado de informes de pruebas realizado a los aplicativos de las operaciones proyectados en la meta, cumpliendo con el desarrollo de los mismos y sus pruebas de funcionamiento.</t>
  </si>
  <si>
    <t>agendamiento pruebas.pdf
informe pruebas Villavicencio.pdf
Pruebas SMC DRA 2.pdf
Pruebas SMC DRA.pdf</t>
  </si>
  <si>
    <t>Se realiza el informe final de implementación del sistema de monitoreo con la consolidación de las 3 operaciones estadísticas del GIT de personas e instituciones de la DRA.</t>
  </si>
  <si>
    <t>INFORME SMC IMPLEMENTACIÓN FINAL.pdf</t>
  </si>
  <si>
    <t>Contando con la estructuración documental de la estructura y los alcances de la unidad analítica, se define el plan de trabajo con las bases principales de las métricas a aplicar y cumple en su totalidad con la meta establecida.</t>
  </si>
  <si>
    <t>Documento con la estructura del equipo de la Unidad Analítica.docx</t>
  </si>
  <si>
    <t>Se consolida con las diferentes variables definidas el documento de plan de trabajo para la generación de variables a medir en los diferentes procesos productivos a cargo de la Dirección de Recolección y Acopio.</t>
  </si>
  <si>
    <t>Estructuración de las líneas de investigación.docx</t>
  </si>
  <si>
    <t>Inventario documental PES.xlsx</t>
  </si>
  <si>
    <t>Se realiza en cuadro de inventario documental y el proceso de actualización organizado por GIT operativo de la Dirección de Recolección y Acopio</t>
  </si>
  <si>
    <t>Consolidado Documentos por GIT - DRA.xlsx</t>
  </si>
  <si>
    <t>Por medio de un archivo compartido en el drive de la DRA, se realiza la programación y seguimiento a los avances documentales y sus procesos de actualización acorde a la ejecución de las operaciones.</t>
  </si>
  <si>
    <t>Cronograma de actualizacion.xlsx</t>
  </si>
  <si>
    <t>Se realiza el documento de seguimiento con el control de avance y generación de porcentajes de alcance en los documentos actualizados y de los pendientes a actualizar, al igual de los documentos con procesos de anulación o inactivación pendientes de solicitar.</t>
  </si>
  <si>
    <t>graf dinámica control de avance documental - DRA.XLSX</t>
  </si>
  <si>
    <t>El cumplimiento del indicador es del 100% debido a la actualización de los documentos de las pruebas de los aplicativos de recolección.</t>
  </si>
  <si>
    <t>De acuerdo con las mesas de trabajo sostenidas con el área de sistemas, se realiza la consolidación de los ajustes presentados en el diseño de la herramienta para las operaciones de Importaciones y Exportaciones.</t>
  </si>
  <si>
    <t>Requerimientos_EXPO_Fase_1_v1.docx
Requerimientos_IMPO_Fase_1_v2.docx</t>
  </si>
  <si>
    <t>Se realiza la entrega de la base de datos simulada por el aplicativo desarrollado para la encuesta PVPCT</t>
  </si>
  <si>
    <t>BD simulación cigarrillos.xlsx</t>
  </si>
  <si>
    <t xml:space="preserve">Se consolida el archivo descriptivo de las mejoras y requerimientos para el desarrollo de los aplicativos </t>
  </si>
  <si>
    <t>PRUEBAS SOLICITUDES SISTEMAS 2021.docx</t>
  </si>
  <si>
    <t>El cumplimiento del indicador es del 100% debido a la generación de los documentos de las pruebas de los aplicativos de recolección.</t>
  </si>
  <si>
    <t>BD simulación para cálculo cigarrillos.xlsx</t>
  </si>
  <si>
    <t>Se realizan las proyecciones documentales de las pruebas y especificaciones a los aplicativos de captura y novedades de las operaciones estadísticas correspondientes.</t>
  </si>
  <si>
    <t>Bases de datos de la temática agropecuaria</t>
  </si>
  <si>
    <t>C-0401-1003-24-0-0401061-02</t>
  </si>
  <si>
    <t>AGROPECUARIA_2022_SIPSA</t>
  </si>
  <si>
    <t>Acorde a las pruebas realizadas al aplicativo de la EAC se realiza la consolidación de las pruebas y resultados realizados con sus variaciones por parte de la oficina de sistemas.</t>
  </si>
  <si>
    <t>Carpeta EAC Modulo 7 y modulo 8 con las pruebas realizadas
Carpeta con PRUEBAS PDA
DSO-EAC-ECO-001_V17_Pruebas_DRA.xlsx
DSO-EAC-EVA-001_V16_Pruebas_enviar.xlsx
EAC_Cuestionario 2021_Control de cambios.xlsx</t>
  </si>
  <si>
    <t>Se realiza las pruebas al aplicativo y se entrega el consolidado de los documentos con el resultado de las pruebas</t>
  </si>
  <si>
    <t>Pruebas EAS 2021.zip</t>
  </si>
  <si>
    <t xml:space="preserve">Se realizan las pruebas a los aplicativos de captura de SIPSA y ESAG acorde a los requerimientos realizados a sistemas </t>
  </si>
  <si>
    <t>2 Carpetas con los correos de envío de los documentos de pruebas para cada uno de los componentes tanto de SIPSA como de ESAG.</t>
  </si>
  <si>
    <t>Se realiza la entrega en su totalidad de las bases de datos finalizadas con los resultados de la prueba piloto aplicada en la EVI, realizando así el cierre de la meta (1) base de datos de la Encuesta de Viajeros Internacionales para la confirmación de resultados de la prueba piloto, terminada al 100%</t>
  </si>
  <si>
    <t>Con la entrega de la base con la validación de inconsistencias de la recolección de la ELIC, se logra cerrar en un 100% el alcance de la meta, entregando el archivo con la validación y análisis de la consistencia de información  para la inclusión de 34 municipios adicionales en la cobertura de publicación del CEED y el archivo con la validación de la información histórica completa, para ampliar la cobertura de la ELIC a 800 municipios.</t>
  </si>
  <si>
    <t xml:space="preserve">Las Direcciones Territoriales en conjunto con la Oficina de Sistemas, realizó el documento de Esquema de seguimiento de actividades con los diferentes componentes de la propuesta del Sistema de Información.   </t>
  </si>
  <si>
    <t>INFORME FINAL_Esquema Seguimiento Actividades DT-2022</t>
  </si>
  <si>
    <t xml:space="preserve">Se realizó el documento para el esquemas de seguimiento de las actividades de las Direcciones Territoriales.
</t>
  </si>
  <si>
    <t>TERRITORIALES_2022_DP</t>
  </si>
  <si>
    <t xml:space="preserve">Las Direcciones Territoriales en articulación con la Oficina de Sistemas elaboró el esquema de diagrama de flujo.  </t>
  </si>
  <si>
    <t>Esquema diagrama de flujo</t>
  </si>
  <si>
    <t>Las Direcciones Territoriales conformaron la Mesa de Trabajo, mediante la designación de delegados, para el desarrollo del esquema de seguimiento de las actividades de las Direcciones Territoriales.</t>
  </si>
  <si>
    <t>Acta de conformación de mesa de trabajo</t>
  </si>
  <si>
    <t>Seis (6) acuerdos firmados</t>
  </si>
  <si>
    <t>Finalizado III Trimestre</t>
  </si>
  <si>
    <t>DANE -carta de intención UNAULA
Carta de Intención UdeA
Carta de Intención IUE DANE
Estudio previo UNAULA
Estudio previo Universidad de Antioquia</t>
  </si>
  <si>
    <t>La Dirección Territorial de Centro Oriente adelanto las siguientes gestiones con la Universidad de Investigación y Desarrollo:
- Se recibieron los documentos solicitados para apertura Centro de datos DANE en la UDI
- Se adelanto la carta de intensión y el memorando de entendimiento
- Se realizaron los Estudios Previos preliminares</t>
  </si>
  <si>
    <t>- Correo respuesta UDI a solicitud de documentos
- Correo solicitud documentos DANE Central a la UDI
- Estudios previos memorando de entendimiento UDI y anexo
- MEMORANDO INTENCIÓN DANE UDI</t>
  </si>
  <si>
    <t>Número de funciones operativas deslocalizadas por DT:
DTC: 11 OOEE deslocalizadas
DTCO: 1 OOEE deslocalizadas
DTSO
DTCOR
DTN</t>
  </si>
  <si>
    <t>Informes de diagnóstico de la actual operación y cargas de cada una de las DT.</t>
  </si>
  <si>
    <t>Se realizaron los documentos de estrategia de deslocalización de funciones operativas o administrativas de las Sedes del DANE</t>
  </si>
  <si>
    <t>Documento estrategia de deslocalización.</t>
  </si>
  <si>
    <t>Deslocalizacion_prueba piloto DTC
Deslocalizacion_prueba piloto DTCO
Deslocalizacion_prueba piloto DTSO
Deslocalizacion_prueba piloto DTCOR
Deslocalizacion_prueba piloto DTN</t>
  </si>
  <si>
    <t>Se realizaron los documentos de estrategia de deslocalización de procesos operativos o administrativos, ajustada e implementada para cada Dirección Territorial</t>
  </si>
  <si>
    <t>Las Direcciones Territoriales elaboraron como resultado de la estrategia "CAMINO HACIA LA NARRATIVA TERRITORIAL" una narrativa territorial., que integra a partir de los relatos  de funcionarios todas las actividades de la gestión administrativa y operativa.</t>
  </si>
  <si>
    <t>Presentación "CAMINO HACIA LA NARRATIVA TERRITORIAL"</t>
  </si>
  <si>
    <t>Meta finalizada en el III trimestre</t>
  </si>
  <si>
    <t xml:space="preserve">Documento Relatos Territoriales </t>
  </si>
  <si>
    <t>Correo Difusión Narrativa Territorial: Relatos Territoriales.</t>
  </si>
  <si>
    <t>Plan de acción - Fortalecimiento a territoriales 2022</t>
  </si>
  <si>
    <t>Se desarrollan diferentes tareas para la ejecución de las actividades planteadas en la herramienta que se diseñó en el I trimestre. Por tanto, se cumple a cabalidad con la meta propuesta.</t>
  </si>
  <si>
    <t>SUBDIR_CAPAD_2022_DP</t>
  </si>
  <si>
    <t>Se publicó el VIII Reporte de Economía Cultural y Creativa el 12 de diciembre de 2022, con el trabajo realizado por las direcciones técnicas del DANE, así como Mincultura, Artesanías de Colombia, la Dirección Nacional de Derechos de Autor. También, se realizó la tercera mesa de información el 29 de noviembre de 2022.</t>
  </si>
  <si>
    <t>Hitos finalizados en el IV trimestre</t>
  </si>
  <si>
    <t>Actas y memorias de las mesas de trabajo de economía naranja y
 circular.</t>
  </si>
  <si>
    <t>Se cumple con lo establecido para el IV trimestre, dado que se han realizado diferentes mesas de trabajo para la publicación de los dos reportes, en las que se han hecho participes entidades externas que pueden aportar a las publicaciones. Así mismo, se cumple a cabalidad con la meta propuesta</t>
  </si>
  <si>
    <t>Documento - VIII reporte
 Economía cultural y creativa
Documento - VI reporte de economía circular</t>
  </si>
  <si>
    <t xml:space="preserve">
100%</t>
  </si>
  <si>
    <t>Se cuenta con la matriz de seguimiento a la ejecución de convenios y contratos con presupuesto, actualizada con reportes a 31 de diciembre de 2022.</t>
  </si>
  <si>
    <t>https://danegovco.sharepoint.com/sites/INFOCONVENIOS_CONTRATOS</t>
  </si>
  <si>
    <t>Se cuenta con matriz de seguimiento actualizada con la ejecución de convenios/contratos con recursos, corte 31 de diciembre de 2022.</t>
  </si>
  <si>
    <t>FORTALECIMIENTO DE LA CAPACIDAD TÉCNICA Y ADMINISTRATIVA DE LOS PROCESOS DE LA ENTIDAD NACIONAL</t>
  </si>
  <si>
    <t xml:space="preserve">Documentos de planeación 	 </t>
  </si>
  <si>
    <t xml:space="preserve">C-0499-1003-6-0-0499054-02 	 </t>
  </si>
  <si>
    <t>OPLAN_2022_DP</t>
  </si>
  <si>
    <t>https://dane.isolucion.co/Administracion/frmFrameSet.aspx?Ruta=Li4vRnJhbWVTZXRBcnRpY3Vsby5hc3A/UGFnaW5hPUJhbmNvQ29ub2NpbWllbnRvRGFuZS9jL2NmM2IwZjFhYWU4OTRiNmM5ODMxOGU2ODdhYjc3MTI0L2NmM2IwZjFhYWU4OTRiNmM5ODMxOGU2ODdhYjc3MTI0LmFzcCZJREFSVElDVUxPPTE1MDU2</t>
  </si>
  <si>
    <t xml:space="preserve"> Servicio de implementación sistemas de gestión 
</t>
  </si>
  <si>
    <t xml:space="preserve">C-0499-1003-6-0-0499060-02
</t>
  </si>
  <si>
    <t xml:space="preserve"> OPLAN_2022_SISG 
</t>
  </si>
  <si>
    <t>https://danegovco.sharepoint.com/sites/SistemaIntegradodeGestion-DANE/SitePages/Contexto-Estrat%C3%A9gico.aspx</t>
  </si>
  <si>
    <t>Se obtuvo la certificación del Sistema bajo norma ISO 9001:2015 otorgada por ICONTEC</t>
  </si>
  <si>
    <t>https://danegovco.sharepoint.com/sites/SistemaIntegradodeGestion-DANE/Documentos%20compartidos/Forms/AllItems.aspx?newTargetListUrl=%2Fsites%2FSistemaIntegradodeGestion%2DDANE%2FDocumentos%20compartidos&amp;viewpath=%2Fsites%2FSistemaIntegradodeGestion%2DDANE%2FDocumentos%20compartidos%2FForms%2FAllItems%2Easpx&amp;id=%2Fsites%2FSistemaIntegradodeGestion%2DDANE%2FDocumentos%20compartidos%2FAuditoria%20Externa%20ICONTEC&amp;viewid=ca335bae%2Dcc89%2D4567%2D9749%2D1f3e4a16e123</t>
  </si>
  <si>
    <t>La entidad fue certificada bajo los parámetros de la Norma ISO 9001:2015, el certificado fue otorgado por ICONTEC</t>
  </si>
  <si>
    <t>Servicio de implementación sistemas de gestión</t>
  </si>
  <si>
    <t>C-0499-1003-6-0-0499060-02</t>
  </si>
  <si>
    <t>OPLAN_2022_SISG</t>
  </si>
  <si>
    <t>https://dane.isolucion.co/Administracion/frmFrameSet.aspx?Ruta=Li4vRnJhbWVTZXRBcnRpY3Vsby5hc3A/UGFnaW5hPUJhbmNvQ29ub2NpbWllbnRvRGFuZS9kL2RiZTljODQ3ZDU2ZDQzNjNhN2Q3OTM3ZjlhYTJkZjZjL2RiZTljODQ3ZDU2ZDQzNjNhN2Q3OTM3ZjlhYTJkZjZjLmFzcCZJREFSVElDVUxPPTE4NTE4</t>
  </si>
  <si>
    <t xml:space="preserve">FORTALECIMIENTO DE LA CAPACIDAD TÉCNICA Y ADMINISTRATIVA DE LOS PROCESOS DE LA ENTIDAD NACIONAL
</t>
  </si>
  <si>
    <t xml:space="preserve"> C-0499-1003-6-0-0499060-02 
</t>
  </si>
  <si>
    <t>https://danegovco-my.sharepoint.com/personal/omgomezm_dane_gov_co/_layouts/15/onedrive.aspx?id=%2Fpersonal%2Fomgomezm%5Fdane%5Fgov%5Fco%2FDocuments%2Fevidencias%20riesgos%20SIO&amp;ct=1674146997970&amp;or=OWA%2DNT&amp;cid=f46069ab%2Da829%2D4fc3%2D1dde%2Dc7f7da273038&amp;ga=1</t>
  </si>
  <si>
    <t>Plan de implementación del SST</t>
  </si>
  <si>
    <t xml:space="preserve">Informe de auditoria al SST </t>
  </si>
  <si>
    <t>https://danegovco.sharepoint.com/sites/DANE_ActualizacinActivosdelainformacin_0365
https://danegovco.sharepoint.com/sites/SistemaIntegradodeGestion-DANE/Documentos%20compartidos/Forms/AllItems.aspx?id=%2Fsites%2FSistemaIntegradodeGestion%2DDANE%2FDocumentos%20compartidos%2FActivos%20de%20informaci%C3%B3n%2F2022&amp;viewid=ca335bae%2Dcc89%2D4567%2D9749%2D1f3e4a16e123</t>
  </si>
  <si>
    <t>https://danegovco.sharepoint.com/sites/SistemaIntegradodeGestion-DANE/Documentos%20compartidos/Forms/AllItems.aspx?id=%2Fsites%2FSistemaIntegradodeGestion%2DDANE%2FDocumentos%20compartidos%2FAuditoria%20interna&amp;viewid=ca335bae%2Dcc89%2D4567%2D9749%2D1f3e4a16e123</t>
  </si>
  <si>
    <t>Se cumplió con el programa de auditorias internas tanto bajo norma ISO 9001 como norma NTCPE 1000</t>
  </si>
  <si>
    <t>Pantallazos de las reuniones en PDF.</t>
  </si>
  <si>
    <t xml:space="preserve">Directorio estadístico de empresas con todos los sectores económicos con información actualizada a primer semestre del 2022 y sector público generado en octubre de 2022. Documentos temáticos de: validaciones de las BD del censo económico, coherencia del DEE con Cuentas nacionales y boletín del DEC. </t>
  </si>
  <si>
    <t>Bases de datos del marco geoestadístico nacional - CE.
Documentos metodológicos - CE.</t>
  </si>
  <si>
    <t>C-0401-1003-28-0-0401003-02
C-0401-1003-28-0-0401044-02</t>
  </si>
  <si>
    <t>CENSO_ECONOMICO_2022_DIG_BDMGN
CENSO_ECONOMICO_2022_DIG_DM</t>
  </si>
  <si>
    <t>Consolidación Marco Censal de los tres municipios del experimental.
3 BD municipios actualizados / 3 municipios del experimental</t>
  </si>
  <si>
    <t>Base de Datos del Marco Censal de los municipios del Experimental (Leticia, Mahates y Turbana):
Carpeta Compartida: https://danegovco-my.sharepoint.com/:f:/r/personal/cadeviav_dane_gov_co/Documents/MARCO_EXP_2022/GDB_LINEA_BASE_EXP_CE_13433_13838_91001_2022/GDB_EXPERIMENTAL_2022?csf=1&amp;web=1&amp;e=BAKI5G
Contenido:
- Divipola 13838
- Divipola 13433
- Divipola 91001
- BASE_INTEGRADA
- ~$20211209_LINEA_BASE_EXPERIMENTAL_CNUE_2022</t>
  </si>
  <si>
    <t>Se cumplio la meta</t>
  </si>
  <si>
    <t xml:space="preserve"> Avance en la actualización Cartográfica y Validación de Conteo en 14 ciudades principales,
Trimestre
14 municipios actualizadas / 12 municipios para visitar
Acumulado
37 municipios actualizadas / 35 municipios para visitar </t>
  </si>
  <si>
    <t>Para la fecha de corte se están revisando los documentos finales y registros de seguimiento de las pruebas de barrido y los sectores de construcción, gobierno, servicios financieros, servicios públicos y transporte del censo económico para su consolidación</t>
  </si>
  <si>
    <t>Entrega de documentos operativos para revisión de las demás áreas de DANE para la consolidación del documento del plan de pruebas</t>
  </si>
  <si>
    <t>Documentos y registros</t>
  </si>
  <si>
    <t xml:space="preserve">Se encuentra en proceso de revisión y validación del equipo temático y demás áreas para su entrega </t>
  </si>
  <si>
    <t>CENSO_ECONOMICO_2022_DICE_DM
CENSO_ECONOMICO_2022_DIG_BDMGN
CENSO_ECONOMICO_2022_DIG_DM
CENSO_ECONOMICO_2022_DIMPE_DM
CENSO_ECONOMICO_2022_DIRPEN_DM
CENSO_ECONOMICO_2022_DSCN_DM
CENSO_ECONOMICO_2022_LOG_DM
CENSO_ECONOMICO_2022_SECGEN_DM
CENSO_ECONOMICO_2022_SISTEMAS_DM</t>
  </si>
  <si>
    <t>Se presentaron informes parciales del operativo de recuento y entrevistas durante la ejecución de las pruebas experimentales</t>
  </si>
  <si>
    <t>Reportes operativos de seguimiento para recuento y barrido</t>
  </si>
  <si>
    <t>Reportes operativos</t>
  </si>
  <si>
    <t>A fecha de corte se entregó el informe final de recuento y barrido, construcción y gobierno, servicios financieros y servicios públicos y un provisional de cobertura de transporte</t>
  </si>
  <si>
    <t>Entrega de documentos final de Barrido, Construcción y Gobierno, servicios financieros y servicios públicos y preliminar reporte operativo de transporte</t>
  </si>
  <si>
    <t>Informes finales</t>
  </si>
  <si>
    <t>El porcentaje esperado corresponde a la entrega de la ficha metodológica</t>
  </si>
  <si>
    <t>Archivo: Ficha_metodólogica_TRANSPORTE_26092022.pdf</t>
  </si>
  <si>
    <t xml:space="preserve">Se dio cumplimiento </t>
  </si>
  <si>
    <t>Documentos metodológicos - CE</t>
  </si>
  <si>
    <t>C-0401-1003-28-0-0401044-02</t>
  </si>
  <si>
    <t>CENSO_ECONOMICO_2022_DIMPE_DM
CENSO_ECONOMICO_2022_LOG_DM
CENSO_ECONOMICO_2022_SISTEMAS_DM</t>
  </si>
  <si>
    <t>El porcentaje corresponde al envío del informe final de cobertura de la prueba piloto de transporte</t>
  </si>
  <si>
    <t>En correo del 28-DIC-2022 se envía a las áreas Temática y DIRPEN el informe de cobertura final de la prueba piloto de transporte.</t>
  </si>
  <si>
    <t>Archivo "5. Informe final PPT 20221223.pdf"
Archivo "CORREO ENVIO INFORME FINAL 20221228.pdf"</t>
  </si>
  <si>
    <t>Durante el IV trimestre se ejecutó la prueba piloto para el Sector Transporte, dando cierre operativo el 23 de diciembre de 2022,</t>
  </si>
  <si>
    <t>El porcentaje corresponde al envío del informe preliminar con las actividades preoperativas y operativas de la prueba piloto de Transporte</t>
  </si>
  <si>
    <t>En correo del 30-DIC-2022 se envía la presentación preliminar con actividades preoperativas y operativas de la prueba piloto de transporte</t>
  </si>
  <si>
    <t>Archivo "CORREO ENVIO INFORME OPERATIVO 20221230.pdf"
Archivo "PRESENTACION ACTIVIDADES PRE Y OPERATIVAS 20221230.pdf"</t>
  </si>
  <si>
    <t>En Comité Directivo del Censo del 16 de diciembre de 2023 se presentó el cronograma de actividades para el Sector transporte para el 2023, entre las que se encuentra la elaboración del informe final de la prueba piloto que se tiene contemplada para el 6 de febrero.  Se avanzó no obstante presentando un informe de las actividades preoperativas y operativas a cargo de la DRA.</t>
  </si>
  <si>
    <t>El porcentaje esperado corresponde a la entrega del presupuesto para el operativo del Sector Transporte en el Censo Económico.  Sin embargo, se ha finalizado con la conformación del Directorio del Sector Transporte</t>
  </si>
  <si>
    <t>En reunión de seguimiento a la función de producción del 9 de diciembre se informa que para finalizar el directorio solamente faltan bases de datos del RUNT suministradas por el ministerio de transporte.    Una vez finalizado este proceso, se procede a elaborar el presupuesto para el Censo Económico.</t>
  </si>
  <si>
    <t>Archivo "VINCULO GRABACION SEGUIMIENTO 20221209.pdf"</t>
  </si>
  <si>
    <t>Se espera para 2023 recibir la base del RUNT de parte del Ministerio de Transporte para finalizar la conformación del Directorio de Transporte y así proceder a elaborar el presupuesto para el operativo en el Censo Económico.</t>
  </si>
  <si>
    <t>El porcentaje esperado corresponde a la entrega en producción del sistema de captura.  Sin embargo, se desplegó una versión diferente sin probar que tuvo múltiples incidencias de acceso y flujo del formulario en el operativo, por lo que dicha versión deberá probarse en 2023</t>
  </si>
  <si>
    <t>En reunión de seguimiento a la función de producción del 9 de diciembre se confirma que la versión del sistema de captura desplegada en el operativo de la prueba piloto fue diferente a la que se probó durante los meses de octubre y noviembre, y que no fue probada.</t>
  </si>
  <si>
    <t>Archivo "VINCULO GRABACION SEGUIMIENTO 20221222.pdf"</t>
  </si>
  <si>
    <t>Durante el IV trimestre se ejecutaron tres rondas de pruebas funcionales al sistema de captura, cuyos incidentes fueron solucionados y verificados.  Se espera para 2023 probar la versión que se desplegó, que es diferente a la probada y en la cual se evidenciaron varios de los incidentes que ya habían sido previamente solucionados.</t>
  </si>
  <si>
    <t>El porcentaje esperado corresponde a la entrega en producción del sistema de monitoreo y control.  Sin embargo, la última versión desplegada corresponde a la versión con ajustes a las pruebas encontradas en la primera ronda funcional y la segunda ronda interna de OSIS.</t>
  </si>
  <si>
    <t>CORREO DESPLIEGUE SMC PRUEBAS 20221221.pdf</t>
  </si>
  <si>
    <t>Durante el IV trimestre, OSIS finalizó el desarrollo del Sistema de Monitoreo y Control, se efectuó la primera ronda de pruebas y se efectuaron ajustes a las historias de usuario para garantizar pruebas exitosas de todos los módulos.  Se espera continuar con pruebas y fases posteriores en 2023,</t>
  </si>
  <si>
    <t>Se realizaron los documentos y avances programados.</t>
  </si>
  <si>
    <t>Con base en el DEC se consolidó un marco estadístico mediante el cual se realizó un diseño estadistico para la Encuesta Anual del Sector Constructor (EASC)</t>
  </si>
  <si>
    <t>En comprimido enviado el 2 de enero 2023 por parte del GIT Temática de Infraestructura de DIMPE ver carpeta "CE_3.7"</t>
  </si>
  <si>
    <t>Avance del hito (sin acumular) 75% + 0% de avance del hito del trimestre anterior</t>
  </si>
  <si>
    <t>Carpeta CE_3.8 con subcarpetas "SMC" y "Ficha de análisis"</t>
  </si>
  <si>
    <t>Se realizaron durante el cuarto trimestre del 2022 cinco informes de cobertura con uno final el 9 de noviembre del 2022. También se encuentra incluido en el INFORME FINAL PP EASC el capítulo "7. SEGUIMIENTO A LA IMPLEMENTACIÓN DE LA PRUEBA PILOTO"</t>
  </si>
  <si>
    <t>En comprimido enviado el 2 de enero 2023 por parte del GIT Temática de Infraestructura de DIMPE ver carpeta "CE_3.9"</t>
  </si>
  <si>
    <t>Se elaboró durante el mes de noviembre y diciembre el INFORME FINAL PP EASC, el cual contiene el capítulo "8. ANÁLISIS PRELIMINAR DE RESULTADOS"</t>
  </si>
  <si>
    <t>En comprimido enviado el 2 de enero 2023 por parte del GIT Temática de Infraestructura de DIMPE ver carpeta "CE_3.10"</t>
  </si>
  <si>
    <t>Se elaboró durante el mes de noviembre y diciembre el INFORME FINAL PP EASC, el cual contiene el capítulo "11. Estimación Preliminar Presupuesto Easc 2024"</t>
  </si>
  <si>
    <t>En comprimido enviado el 2 de enero 2023 por parte del GIT Temática de Infraestructura de DIMPE ver carpeta "CE_3.11"</t>
  </si>
  <si>
    <t>Se elaboró un documento metodológico versión 2022 con ajustes en el diseño temático y estadístico, según lo realizado durante el año 2022</t>
  </si>
  <si>
    <t>En comprimido enviado el 2 de enero 2023 por parte del GIT Temática de Infraestructura de DIMPE ver carpeta "CE_3.12"</t>
  </si>
  <si>
    <t>* Ajustes al Directorio muestra prueba piloto.xlsx</t>
  </si>
  <si>
    <t>Muestra y reemplazos PP CEGFS.xlsx</t>
  </si>
  <si>
    <t>Actualización de la versión fina de los documentos metodológicos, uno por sector: "Gobierno General, Financiero y Seguros y Servicios Públicos domiciliarios".</t>
  </si>
  <si>
    <t>Entrega final de los documentos metodológicos de los sectores "Gobierno General, Financiero y Seguros y Servicios Públicos domiciliarios". Se incluyen comentarios y se hacen ajustes propuestos por el GIT del CE, luego de la ultima revisión.</t>
  </si>
  <si>
    <t>Documentos Metodológicos Sectoriales:
* 30092022 Documento Sector Financiero y Seguros CE DSCN
* 30092022 Documento Sector Servicios Públicos Domiciliarios CE DSCN
* 30092022 Documento Sector Gobierno General CE-DSCN"</t>
  </si>
  <si>
    <t>Entrega de los documento metodológicos finales de los sectores "Gobierno General, Financiero y Seguros y Servicios Públicos domiciliarios".</t>
  </si>
  <si>
    <t xml:space="preserve">* Ficha de Análisis Gobierno, Financiero, SP </t>
  </si>
  <si>
    <t>* Manual de usuario y diligenciamiento.docx
* http://eccuentasnacionales.dane.gov.co/</t>
  </si>
  <si>
    <t xml:space="preserve">* Primera Ronda de Pruebas al SMC </t>
  </si>
  <si>
    <t>Realización de un informe final de la Prueba Piloto de los sectores "Gobierno General, Financiero y Seguros y Servicios Públicos domiciliarios", incluyendo la información de cobertura del operativo.</t>
  </si>
  <si>
    <t>Entrega del informe final de la Prueba Piloto de los sectores "Gobierno General, Financiero y Seguros y Servicios Públicos domiciliarios", incluyendo la información de cobertura del operativo.</t>
  </si>
  <si>
    <t>Informe Final Prueba Piloto:
20221230 Informe Final Prueba Piloto CEGFSP</t>
  </si>
  <si>
    <t>Entrega del informe final de la Prueba Piloto de los sectores "Gobierno General, Financiero y Seguros y Servicios Públicos domiciliarios".</t>
  </si>
  <si>
    <t>Realización de un informe final de la Prueba Piloto de los sectores "Gobierno General, Financiero y Seguros y Servicios Públicos domiciliarios", con la información general del operativo, resultados, conclusiones y comentarios.</t>
  </si>
  <si>
    <t>Entrega del informe final de la Prueba Piloto de los sectores "Gobierno General, Financiero y Seguros y Servicios Públicos domiciliarios", con la información general del operativo, resultados, conclusiones y comentarios.</t>
  </si>
  <si>
    <t>Entrega del informe final de la Prueba Piloto de los sectores "Gobierno General, Financiero y Seguros y Servicios Públicos domiciliarios", con la información presupuestal del operativo, resultados, conclusiones y comentarios.</t>
  </si>
  <si>
    <t>Desarrollo de reuniones internas y externas de preparación y análisis del proceso de  participación de los grupos étnicos: población NARP, Indígena y Gitana para el desarrollo del Censo Económico Nacional</t>
  </si>
  <si>
    <t>Informes de actividades equipo de trabajo Censo Económico - DCD</t>
  </si>
  <si>
    <t xml:space="preserve">Se cuenta con el documento: Propuesta metodológica para la participación de los grupos étnicos en el Censo Económico Nacional. </t>
  </si>
  <si>
    <t>CENSO_ECONOMICO_2022_DCD_DM</t>
  </si>
  <si>
    <t>Reuniones con el Director de Comunidades Negras, Afrocolombianas, Raizales y Palenqueras del Ministerio del Interior.</t>
  </si>
  <si>
    <t>Se cuenta con la presentación con las redefiniciones de los procesos GTE y GID,  del subproceso de planeación y gobierno, la propuesta de los GIT de Gobierno y Sistemas de Información institucional, las funciones, roles, instancias y órganos de gobierno de acuerdo con lo trabajado en el último trimestre.</t>
  </si>
  <si>
    <t>Se define el esquema de trabajo de:
Proceso GTE
Proceso GID
Estructura organizacional propuesta
Grupos internos de trabajo
GIT de Gobierno de TI
GIT de Sistema de Información institucional
Instancias de Gobierno de OSIS</t>
  </si>
  <si>
    <t xml:space="preserve">Se avanza en la propuesta para la formalización del GIT de planeación y gobierno de TI, junto con su estructura, funciones, responsabilidades e instancias de gobierno. Se espera la confirmación de un proyecto de rediseño institucional por parte de la OPLAN en 2023-2024 </t>
  </si>
  <si>
    <t xml:space="preserve">No Aplica </t>
  </si>
  <si>
    <t xml:space="preserve"> $                   122.142.580,00</t>
  </si>
  <si>
    <t xml:space="preserve"> $                   115.532.259,00</t>
  </si>
  <si>
    <t>FORTALECIMIENTO  Y MODERNIZACIÓN DE LAS TICS QUE RESPONDAN A LAS NECESIDADES DE LA ENTIDAD A NIVEL   NACIONAL</t>
  </si>
  <si>
    <t>Servicios de información para la gestión administrativa</t>
  </si>
  <si>
    <t>C-0499-1003-5-0-0499001-02</t>
  </si>
  <si>
    <t>ARQ_APL_2022</t>
  </si>
  <si>
    <t>El Proyecto de resolución contempla las funciones de los GIT:
GIT de Gobierno de TI
GIT de SI institucional</t>
  </si>
  <si>
    <t>Se cuenta con la conceptualización de las necesidades de medición y gestión de las temáticas claves de TI a monitorear junto con la construcción de un tablero de control para medir el estado del PETI</t>
  </si>
  <si>
    <t>Se proyecta la conceptualización de las necesidades de medición y gestión de las temáticas claves de TI a monitorear. Pendiente de validación y correcciones</t>
  </si>
  <si>
    <t>Indicadores de TI_LP_20221231</t>
  </si>
  <si>
    <t>Se avanza con la redefinición de los indicadores de gestión de TI, de acuerdo con las recomendaciones de las auditorías.</t>
  </si>
  <si>
    <t>Se construye el tablero para la medición del PETI</t>
  </si>
  <si>
    <t>Instrumento MRAE 2018-2022 20221231
Instrumento PETI 2018-2022 20221231</t>
  </si>
  <si>
    <t>Avance del 100%  del diseño de la arquitectura de acuerdo a la realidad de los servicios del DANE, en el cual se plasma el fortalecimiento y aseguramiento de los acceso a las diferentes plataformas de TI y la segmentación de red en la cual se tiene un segmento especial para los activos misionales de la Entidad.</t>
  </si>
  <si>
    <t xml:space="preserve">Se realizó la actualización del Diagrama de base de datos Oracle en KVM a Noviembre​ de 2022. </t>
  </si>
  <si>
    <t>Diagramas de infraestructura tecnológica actualizado</t>
  </si>
  <si>
    <t>Se cumple en un 100% conforme al cronograma establecido en el Plan operativo. Se levantó y diagramó la información de la arquitectura tecnológica del DANE en función de la producción estadística, como también con la arquitectura  tecnológica implementada.</t>
  </si>
  <si>
    <t xml:space="preserve"> $                   157.631.982,00</t>
  </si>
  <si>
    <t xml:space="preserve"> $                   155.457.904,00</t>
  </si>
  <si>
    <t xml:space="preserve">Se construyó el informe de migración e implementación ITOP IPAM, en esta plataforma  se continúa la documentación de la arquitectura tecnológica de solución. </t>
  </si>
  <si>
    <t xml:space="preserve">Informe de migración de ITOP IPAM </t>
  </si>
  <si>
    <t xml:space="preserve"> Avance del 100% sobre el diseño y la implementación de un servicio de solución implementado </t>
  </si>
  <si>
    <t xml:space="preserve">Se completaron los capítulos faltantes al documento de ARQUITECTURA DE REFERENCIA PARA EL DESARROLLO DE SISTEMAS DE INFORMACIÓN Y NUEVAS APLICACIONES DANE, se actualizaron los diagramas y se aplicó la plantilla DANE al documento. </t>
  </si>
  <si>
    <t>DOCUMENTACION DE ARQUITECTURA DE REFERENCIA PARA EL DESARROLLO DE NUEVAS APLICACIONES DANE_PUB_version final</t>
  </si>
  <si>
    <t>La oficina de Sistemas a través de sus GIT Sistemas de información para la producción estadística y sistemas de información administrativos y de apoyo informático a las operaciones censales, completó el documento de arquitectura de referencia y solución y aplicó la metodología en la arquitectura de referencia para el desarrollo del aplicativo del Censo Económico.</t>
  </si>
  <si>
    <t xml:space="preserve"> $                   338.865.319,00</t>
  </si>
  <si>
    <t xml:space="preserve"> $                   336.378.468,00</t>
  </si>
  <si>
    <t>Levantamiento de la totalidad de los capítulos del documento de arquitectura, aprobación de la versión 5 del documento de arquitectura de referencia para el desarrollo del aplicativo Censo Económico.</t>
  </si>
  <si>
    <t>Rev. CENSO_ECONOMICOcomponente_Informatico_DR_V5 3 14102022</t>
  </si>
  <si>
    <t xml:space="preserve"> Se cuenta con la versión 1.2 del documento del plan de seguridad informática </t>
  </si>
  <si>
    <t xml:space="preserve">El plan de seguridad informática de la entidad responde a las debilidades encontradas en la identificación de riesgos de seguridad digital de la Oficina de Sistemas. Hoy en día los riesgos a un ciberataque son tan reales y le puede ocurrir a cualquier tipo de organización. El plan de seguridad informática fortalece a la entidad en este aspecto tan importante y álgido. Se tuvo en cuenta lo dispuesto en la evaluación de los niveles de madurez en ciberseguridad de la entidad realizado por la empresa Fortinet para la ejecución del plan. </t>
  </si>
  <si>
    <t>Plan de seguridad Informática V1.2</t>
  </si>
  <si>
    <t>Se cuenta con la versión 1.2 del documento del plan de seguridad informática
Se aplicó la encuesta de conocimiento y percepción en temas de seguridad de la información.
Se realizó el evento de seguridad de la información el 29 y 30 de noviembre de 2022.
Se cuenta con un espacio en DANEnet donde se encuentran los tips de seguridad informática y de la información.</t>
  </si>
  <si>
    <t>La responsabilidad de implementar estas medidas, además de la Oficina de Sistemas quien implementa un conjunto de controles para resguardar la información digital de los sistemas y plataformas tecnológicas (seguridad informática),  es de todos los que hacen parte de la entidad, tanto funcionarios como contratistas,  con herramientas con las que cuenta la entidad  como lo son las políticas de seguridad y privacidad de la información, las cuales es necesario dar a conocer a través de una estrategia de comunicación interna.</t>
  </si>
  <si>
    <t>PAI 12.2.Informe evento seguridad de la información</t>
  </si>
  <si>
    <t>Clasificador temas y subtemas Tipificador.</t>
  </si>
  <si>
    <t>83.3%</t>
  </si>
  <si>
    <t>Se realizaron en total cinco (5) talleres de construcción de ruta para la implementación de los formatos de notificación de nacimiento y muerte, así:
En Amazonas- Puerto Alegría, Miriti - Paraná, Buenaventura con ASOPARUPA , uno con el Pueblo Koguis y otro con el Pueblo Wiwas de la Sierra Nevada de Santa Marta</t>
  </si>
  <si>
    <t>Lista de asistencia, evidencia fotográfica, acta de acuerdo</t>
  </si>
  <si>
    <t>Se realizó  el 83.3 % de los talleres  dado que  hasta el IV trimestre 2022 se dispuso del convenio con el PNUD, (operador que permitía la ejecución de los recursos para esta meta).</t>
  </si>
  <si>
    <t>Bases de datos de la temática de salud</t>
  </si>
  <si>
    <t>C-0401-1003-20-0-0401006-02</t>
  </si>
  <si>
    <t>EEVV_2022_BD</t>
  </si>
  <si>
    <t>Se realizaron dos (2) talleres de socialización y construcción de ruta para la implementación de los formatos de notificación de nacimiento y muerte en el departamento de Amazonas. Uno (1) en Puerto Alegría y uno (1) en Mirití Paraná.
Nota. El taller proyectado para el departamento del Guainía no fue desarrollado dado que solo hasta el IV trimestre 2022, se dispuso del convenio con el PNUD, (operador que permitía la ejecución de los recursos para esta meta).</t>
  </si>
  <si>
    <t>Lista de asistencia, evidencia fotográfica.</t>
  </si>
  <si>
    <t xml:space="preserve"> El taller proyectado para el departamento del Guainía no fue desarrollado dado que solo hasta el IV trimestre 2022, se dispuso del convenio con el PNUD, (operador que permitía la ejecución de los recursos para esta meta).</t>
  </si>
  <si>
    <t>Se realizaron dos (2) talleres de capacitación para la implementación de los formatos de notificación de nacimiento y muerte en Cumaribo Vichada.
Uno (1) en el resguardo Santa Teresita del Tuparro y otro (1) en el resguardo Chololobo-Matatú con alcance a cinco (5) resguardos en total: Guacamayas, Los Mangos, Chololobo,  Muco Mayoragua, Mamiyare y Santa Teresita del Tuparro.</t>
  </si>
  <si>
    <t>Lista de asistencia, evidencia fotográfica, acta de entrega de material.</t>
  </si>
  <si>
    <t>Se realizó el 40% de los talleres  dado que hasta el IV trimestre 2022, se dispuso del convenio con el PNUD, (operador que permitía la ejecución de los recursos para esta meta), es importante aclarar que para realizar estos talleres de capacitación se requiere realizar previamente el taller de construcción de ruta.
Nota. los talleres no ejecutados estan programados para ejecución en 2023.</t>
  </si>
  <si>
    <t>Se generaron las primeras versiones de los documentos de diseño del Conteo Intercensal, programados para la presente vigencia</t>
  </si>
  <si>
    <t>Se generó 1° versión del Plan general del Conteo Intercensal de Población y Vivienda, como producto de la fase de Detección y Análisis de Necesidades.</t>
  </si>
  <si>
    <t>Plan_General_V1_20221229</t>
  </si>
  <si>
    <t>Documentos metodológicos del censo de población y vivienda
Documentos de estudios postcensales temáticas demográficas y poblacionales</t>
  </si>
  <si>
    <t>C-0401-1003-20-0-0401052-02
C-0401-1003-20-0-0401053-02</t>
  </si>
  <si>
    <t>CSDM_CNPV_2022_DM
CSDM_CNPV_2022_DEP</t>
  </si>
  <si>
    <t>Se realiza 1° versión de los Cuestionarios de hogares y LEA, para la recolección de información del Conteo Intercensal.</t>
  </si>
  <si>
    <t>Cuestionarios_Hogares_LEA_Conteo_Intercensal_V1</t>
  </si>
  <si>
    <t>Se realiza la 1° versión del Diseño Temático del Conteo Intercensal de Población y Vivienda, a partir de la Nota Conceptual y los informes de las consultorías UNFPA-DANE.</t>
  </si>
  <si>
    <t>Diseño_Temático_V1_20221229</t>
  </si>
  <si>
    <t>Se realiza la 1° versión del Diseño Estadístico del Conteo Intercensal de Población y Vivienda, a partir de la Nota Conceptual y los informes de las consultorías UNFPA-DANE.</t>
  </si>
  <si>
    <t>Diseño_Estadístico_V1_20221229</t>
  </si>
  <si>
    <t>4.1 Agenda integral y diagnóstico</t>
  </si>
  <si>
    <t>Documentos metodológicos</t>
  </si>
  <si>
    <t>C-0401-1003-20-0-0401044-02</t>
  </si>
  <si>
    <t>MPC_2022_DM</t>
  </si>
  <si>
    <t xml:space="preserve">
Se realizaron  los tres (3) capítulos de la historia demográfica de la violencia en los departamentos Valle del Cauca, Choco y Cauca en los últimos 35 años.</t>
  </si>
  <si>
    <t>Entrega Violencia en el Valle_entrega_final.docx</t>
  </si>
  <si>
    <t>Boletines técnicos de la temática demografía y población</t>
  </si>
  <si>
    <t>C-0401-1003-20-0-0401016-02</t>
  </si>
  <si>
    <t>PPED_2022_CR</t>
  </si>
  <si>
    <t>Se termino de escribir el capitulo</t>
  </si>
  <si>
    <t>Chocó_evidencia_documento_entrega_final.docx</t>
  </si>
  <si>
    <t>Documento_Cauca_entrega_Final.docx</t>
  </si>
  <si>
    <t>Se elaboran los indicadores demográficos priorizados  para la caracterización del pueblo wayuu y se publican en la página del DANE- Visor  y el Geo-visor</t>
  </si>
  <si>
    <t>Boletín con los indicadores sociodemográfico del pueblo Wayuu</t>
  </si>
  <si>
    <t>Boletín con los indicadores</t>
  </si>
  <si>
    <t xml:space="preserve">Se cumple con la meta propuesta </t>
  </si>
  <si>
    <t>Se desarrolló el geovisor correspondiente y se publicó en la página web del DANE</t>
  </si>
  <si>
    <t xml:space="preserve">Pantallazo del geovisor </t>
  </si>
  <si>
    <t>Se elaboraron las tablas con información del censo 2018 para los grupos étnicos que sirvieron de insumo para la construcción de los visores de pueblos indígenas.</t>
  </si>
  <si>
    <t>16.1 Procesamientos_pueblo_Kogui,_Kankuamo_y_Arhuaco</t>
  </si>
  <si>
    <t xml:space="preserve">cumplimiento de la meta </t>
  </si>
  <si>
    <t>Se construyeron cuatro geovisores con información del pueblo wayuu</t>
  </si>
  <si>
    <t xml:space="preserve">Pantallazos de los visores </t>
  </si>
  <si>
    <t xml:space="preserve">100%
</t>
  </si>
  <si>
    <t>Se generaron tablas de información sociodemográfica del censo 2018 referente a la población NARP- que soportaron la construcción de los visores solicitados.</t>
  </si>
  <si>
    <t>En el visor se evidencia el contenido de la guía (17. VIsor_municipal_NARP)</t>
  </si>
  <si>
    <t>Se elaboraron las tablas procesadas con la información sociodemográfica la población negra, afrocolombiana, raizal y palanquera.</t>
  </si>
  <si>
    <t xml:space="preserve">tablas procesadas </t>
  </si>
  <si>
    <t>Se construyó un visor de territorios colectivos de comunidades negras y un visor de información de población negra, afrocolombiana, raizal y palanquera, por departamento.</t>
  </si>
  <si>
    <t xml:space="preserve">Pantallazo de visores </t>
  </si>
  <si>
    <t>Se dio cumplimiento a lo propuesto en los hitos</t>
  </si>
  <si>
    <t>Detección y análisis de necesidades RVTA VF</t>
  </si>
  <si>
    <t>INSTRUCTIVO DE DILIGENCIAMIENTO RVTA VF</t>
  </si>
  <si>
    <t>CUESTIONARIO REGISTRO DE VEHÍCULOS DE TRACCIÓN ANIMAL VF
Aplicativo Programa de Captura:
EMPAQUETADO_REGISTRO_VTA_CAPTURA VF
INSTRUCTIVO_DE_INSTALACION_SOFTWARE_CSPRO77 VF
MANUAL_DE_USUARIO_RVTA VF</t>
  </si>
  <si>
    <t>GUÍA PARA EL REGISTRO DE VEHÍCULOS DE TRACCIÓN ANIMAL-RVTA VF</t>
  </si>
  <si>
    <t>Se elaboran las versiones finales de los documentos para el desarrollo del censo minero</t>
  </si>
  <si>
    <t>Se terminó con el envío y contacto con los municipios para indagar sobre la presencia de  actividad minera en aquellos que no tienen títulos mineros en los diferentes sistemas de información consultados, además se empleó un call center para disminuir l cantidad de municipios sin contacto. t se llena el registro con el avance obtenido</t>
  </si>
  <si>
    <t>https://danegovco-my.sharepoint.com/personal/jaalmanzas_dane_gov_co/_layouts/15/onedrive.aspx?id=%2Fpersonal%2Fjaalmanzas%5Fdane%5Fgov%5Fco%2FDocuments%2FContacto%20Alcald%C3%ADas</t>
  </si>
  <si>
    <t>Se entrega los productos propuestos en la meta.</t>
  </si>
  <si>
    <t>https://danegovco-my.sharepoint.com/personal/jaalmanzas_dane_gov_co/_layouts/15/onedrive.aspx?id=%2Fpersonal%2Fjaalmanzas%5Fdane%5Fgov%5Fco%2FDocuments%2FSEGUIMIENTO%20CM%2F%C3%81rbol%20documental%20CM%2F3%2E%20CON%2F3%2E2%20INSTRUMENTOS%20DE%20RECOLECCI%C3%93N%2FCuestionarios%20finales</t>
  </si>
  <si>
    <t>Con la versión de cuestionario se hace actualización del manual de acuerdo a los filtros y nuevas preguntas formuladas y se corrigen los conceptos de las variables que tienen</t>
  </si>
  <si>
    <t>https://danegovco-my.sharepoint.com/personal/jaalmanzas_dane_gov_co/_layouts/15/onedrive.aspx?id=%2Fpersonal%2Fjaalmanzas%5Fdane%5Fgov%5Fco%2FDocuments%2FSEGUIMIENTO%20CM%2F%C3%81rbol%20documental%20CM%2F2%2E%20DSN%2F2%2E1%20DISE%C3%91O%20TEMATICO%2FManuales</t>
  </si>
  <si>
    <t xml:space="preserve">Se terminó con la revisión del grupo de trabajo, se ajustó el documento según el lineamiento y se está actualizando de acuerdo a los supuestos de municipios que tienen actividad minera </t>
  </si>
  <si>
    <t>https://danegovco-my.sharepoint.com/personal/jaalmanzas_dane_gov_co/_layouts/15/onedrive.aspx?id=%2Fpersonal%2Fjaalmanzas%5Fdane%5Fgov%5Fco%2FDocuments%2FSEGUIMIENTO%20CM%2F%C3%81rbol%20documental%20CM%2F2%2E%20DSN%2F2%2E3%20DISE%C3%91O%20RECOLECCI%C3%93N%2FPRODUCTO%5F3%5FDISE%C3%91O%5FOPERATIVO%2FDocumentos%20preliminares</t>
  </si>
  <si>
    <t>Documento construcción de nuevas preguntas para ECV, diseñadas para la producción de información poblacional y demográfica.</t>
  </si>
  <si>
    <t>Se elabora documento metodológico para la realización de ejercicios intercensales con los resultados de la ECV.</t>
  </si>
  <si>
    <t>Documento metodológico para ejercicios intercensales</t>
  </si>
  <si>
    <t>Se construye documento metodológico para la realización de ejercicio de validación de resultados del REBP comparados con la ECV</t>
  </si>
  <si>
    <t>Documento metodológico para la realización de ejercicio de validación del REBP con los resultados de la ECV.</t>
  </si>
  <si>
    <t>El cumplimiento del 100% para la meta esperada, se vio afectado por situaciones directamente relacionadas con el quehacer de la Dirección Territorial, en el sentido que en el transcurso de la vigencia 2022, hubo 4 diferentes directores territoriales encargados, lo cual perturbo la continuidad de las conversaciones con las diferentes universidades, solo a partir del mes de noviembre se tiene directora en firme, quien retomó el acercamiento con las universidades para firma y protocolización de los convenios. Por lo anterior se incluye la firma de estos convenios dentro de las metas 2023, para poder cumplir con los acuerdos pactados.</t>
  </si>
  <si>
    <t xml:space="preserve"> Culminación de la documentación asociada a la fase de construcción de la Cuenta Satélite de Bioeconomía (modelo funcional y plan de pruebas)</t>
  </si>
  <si>
    <t>Hito terminado en el II trimestre</t>
  </si>
  <si>
    <t>Cronograma_CSB_2022</t>
  </si>
  <si>
    <t>Culminación del documento consolidado de la fase de construcción de la Cuenta Satélite de Bioeconomía (CSB) en lo relacionado al modelo funcional y el plan de pruebas</t>
  </si>
  <si>
    <t>LEVANTAMIENTO RECOPILACIÓN Y ACTUALIZACIÓN DE LA INFORMACIÓN RELACIONADA CON CUENTAS NACIONALES Y MACROECONÓMICAS A NIVEL  NACIONAL</t>
  </si>
  <si>
    <t>C-0401-1003-25-0-0401082-02</t>
  </si>
  <si>
    <t>CSA_2022</t>
  </si>
  <si>
    <t>- Modelo funcional_CSB
- Diagramas_Modelo funcional_CSB</t>
  </si>
  <si>
    <t>Elaboración del plan de pruebas de la Cuenta Satélite de Bioeconomía</t>
  </si>
  <si>
    <t>Plan de Pruebas CSB</t>
  </si>
  <si>
    <t xml:space="preserve"> Culminación de la documentación asociada a la fase de construcción de la Cuenta Satélite de Economía Circular (modelo funcional y plan de pruebas)</t>
  </si>
  <si>
    <t>Hito terminado en el I trimestre</t>
  </si>
  <si>
    <t>Culminación del documento consolidado de la fase de construcción de la Cuenta Satélite de Economía Circular (CSECI) en lo relacionado al modelo funcional y el plan de pruebas</t>
  </si>
  <si>
    <t>- Modelo funcional_CSECI
- Diagramas_Modelo funcional_CSECI</t>
  </si>
  <si>
    <t>Elaboración del plan de pruebas de la Cuenta Satélite de Economía Circular</t>
  </si>
  <si>
    <t>Plan de pruebas CSECI</t>
  </si>
  <si>
    <t>Cronograma-Plan de trabajo_CSDB</t>
  </si>
  <si>
    <t>Meta finalizada en el II Trimestre</t>
  </si>
  <si>
    <t xml:space="preserve"> $                           17.180.776,37</t>
  </si>
  <si>
    <t>Hito terminado en el III trimestre</t>
  </si>
  <si>
    <t>Documento_ metodologico_CSDB_2021</t>
  </si>
  <si>
    <t xml:space="preserve"> Se culminó el documento metodológico de la Cuenta Satélite del Deporte </t>
  </si>
  <si>
    <t>Cronograma-Plan de trabajo_CSD</t>
  </si>
  <si>
    <t>Meta finalizada en el III Trimestre</t>
  </si>
  <si>
    <t xml:space="preserve"> $                           37.446.787,37</t>
  </si>
  <si>
    <t>- Documento metodológico CSD</t>
  </si>
  <si>
    <t>En este trimestre se realizó el documento con el plan de trabajo y del diseño con los procesos y métodos de cálculo de os COU trimestrales.</t>
  </si>
  <si>
    <t>Documento Metodológico SUTB-Software
Documento Metodológico SUTB-Teórico</t>
  </si>
  <si>
    <t xml:space="preserve"> $                                9.851.534</t>
  </si>
  <si>
    <t>Boletines Técnicos del PIB Nacional</t>
  </si>
  <si>
    <t>C-0401-1003-25-0-0401084-02</t>
  </si>
  <si>
    <t>CT_2022</t>
  </si>
  <si>
    <t>En el cuarto trimestre de 2022, la DSCN completó la fase de procesamiento del ejercicio experimental de los balances oferta-utilización digitales e indicadores priorizados los años 2017 y 2018 a precios corrientes y constantes del año anterior, los cuales hacen parte del contexto de la medición de la economía digital en Colombia. Adicionalmente se realizó el cierre de la fase de procesamiento y análisis de resultados del ejercicio experimental de los balances oferta-utilización digitales e indicadores priorizados.</t>
  </si>
  <si>
    <t>Documento Metodológico SUTB-Teórico</t>
  </si>
  <si>
    <t>Los BOU‟s digitales constituyen un instrumento que refleja la relación de balance entre los diferentes elementos de la oferta y la demanda de productos de la economía representados en las filas de estos cuadros ampliados, los cuales se contrastan al nivel de las diferentes actividades económicas, que son presentados en las columnas de estos instrumentos. La particularidad de estos cuadros ampliados es la de poder representar tanto los productos como las actividades económicas discriminados cada uno en los diferentes elementos que desde el contexto digital impactan o tienen incidencia a nivel de cada uno de los componentes de la oferta o la demanda en los que participan.</t>
  </si>
  <si>
    <t xml:space="preserve"> $                           66.596.365,25</t>
  </si>
  <si>
    <t>Boletines Técnicos de las Cuentas Anuales de Bienes y Servicios</t>
  </si>
  <si>
    <t>C-0401-1003-25-0-0401075-02</t>
  </si>
  <si>
    <t>CABSS_2022</t>
  </si>
  <si>
    <t>Documento final de descripción Modelo Funcional - ED</t>
  </si>
  <si>
    <t>1.Se culminó el proceso de ejecución de cálculos experimentales para la producción y el consumo intermedio de las siete (7) actividades económicas digitales, conforme las mejoras en los cálculos y representación de los mismos en las plantillas 1500 y 1600 de OCDE.
2. Se realizó la síntesis del equilibrio oferta-demanda de los años 2017, 2018 y 2019 de la economía digital.
3. Se realizó revisión y trabajos complementarios de gestión del conocimiento de los trabajos de economía digital, validando la organización del repositorio de información, la organización y disposición de los archivos de trabajo y finales en las carpetas consignadas en la nube del DANE (one drive).
4. Se realizó actualización y cierre de la documentación de la bitácora de trabajos adelantados para el cálculo de la economía digital.</t>
  </si>
  <si>
    <t>https://danegovco-my.sharepoint.com/:f:/r/personal/lacastillos_dane_gov_co/Documents/Econom%C3%ADa%20Digital/01.%20ESPECIFICACI%C3%93N%20DE%20NECESIDADES%20-%202020?csf=1&amp;web=1&amp;e=3NYRSc
https://danegovco-my.sharepoint.com/:f:/r/personal/lacastillos_dane_gov_co/Documents/Econom%C3%ADa%20Digital/02.%20DISE%C3%91O%20-%202021?csf=1&amp;web=1&amp;e=qUeSZN
https://danegovco-my.sharepoint.com/:f:/r/personal/lacastillos_dane_gov_co/Documents/Econom%C3%ADa%20Digital/03.%20CONSTRUCCI%C3%93N%20-%202022?csf=1&amp;web=1&amp;e=KTPtDm
https://danegovco-my.sharepoint.com/:f:/r/personal/lacastillos_dane_gov_co/Documents/Econom%C3%ADa%20Digital/04.%20RECOLECCI%C3%93N%20-%202023?csf=1&amp;web=1&amp;e=RjtfFO
https://danegovco-my.sharepoint.com/:f:/r/personal/lacastillos_dane_gov_co/Documents/Econom%C3%ADa%20Digital/05.%20PROCESAMIENTO%20-%202023?csf=1&amp;web=1&amp;e=nCK08N
https://danegovco-my.sharepoint.com/:f:/r/personal/lacastillos_dane_gov_co/Documents/Econom%C3%ADa%20Digital/06.%20AN%C3%81LISIS%20-%202023?csf=1&amp;web=1&amp;e=zfgcp9</t>
  </si>
  <si>
    <t>Cronograma_MIP</t>
  </si>
  <si>
    <t xml:space="preserve"> $                             9.851.534,45</t>
  </si>
  <si>
    <t xml:space="preserve">LEVANTAMIENTO RECOPILACIÓN Y ACTUALIZACIÓN DE LA INFORMACIÓN RELACIONADA CON CUENTAS NACIONALES Y MACROECONÓMICAS A NIVEL  NACIONAL
</t>
  </si>
  <si>
    <t>Boletines técnicos de las cuentas anuales de bienes y servicios</t>
  </si>
  <si>
    <t>Mockup</t>
  </si>
  <si>
    <t>Visor de datos publicado</t>
  </si>
  <si>
    <t>Documento lineamientos ITAED</t>
  </si>
  <si>
    <t>Los indicadores de coyuntura son una herramienta importante e indispensable para las instituciones nacionales y locales en relación con la economía, por lo cual genera estadísticas para contra con información relevante para sus proyecciones futuras, toma de decisiones acertadas y políticas de mayor calidad.</t>
  </si>
  <si>
    <t xml:space="preserve"> $                           16.110.780,65</t>
  </si>
  <si>
    <t>"LEVANTAMIENTO RECOPILACIÓN Y ACTUALIZACIÓN DE LA INFORMACIÓN RELACIONADA CON CUENTAS NACIONALES Y MACROECONÓMICAS A NIVEL  NACIONAL</t>
  </si>
  <si>
    <t>Boletines Técnicos de las Cuentas Departamentales</t>
  </si>
  <si>
    <t>C-0401-1003-25-0-0401076-02</t>
  </si>
  <si>
    <t>CD_2022</t>
  </si>
  <si>
    <t>Elaboración de archivo de acopio, compilación y centralización de la estadística básica disponible con periodicidad trimestral y por departamentos</t>
  </si>
  <si>
    <t>Archivo de acopio y compilación de la estadística básica por departamentos</t>
  </si>
  <si>
    <t>Se elaboró archivo de trabajo con la consolidación, síntesis y análisis con los cálculos y resultados a nivel trimestral para los departamentos del país</t>
  </si>
  <si>
    <t>Archivo de síntesis y consolidación proyecto ITAED</t>
  </si>
  <si>
    <t>Documento experiencias internacionales en la medición del producto interno bruto subnacional en los países de la región, abordando metodologías, métodos de cálculos, estadísticas e indicadores utilizados, publicaciones y experiencias aprendidas. Documento del rediseño de las cuentas departamentales, abordando los objetivos, propósito, proyecciones, hoja de ruta a seguir y temas a desarrollar.</t>
  </si>
  <si>
    <t>Elaboración documento con la revisión metodológica y aspectos técnicos de las cuentas regionales en los diferentes países</t>
  </si>
  <si>
    <t>Elaboración y estructuración del documento del  rediseño de las cuentas departamentales</t>
  </si>
  <si>
    <t>Documento rediseño cuentas departamentales</t>
  </si>
  <si>
    <t>Se realizó la ultima publicación del año 2022 correspondiente al trimestre 3 2022, de los subsectores del sector financiero</t>
  </si>
  <si>
    <t xml:space="preserve">Se integra la base de datos de todos los subsectores del sector financiero </t>
  </si>
  <si>
    <t>34.1_29122022_Base de datos subsectores financieros</t>
  </si>
  <si>
    <t xml:space="preserve"> $                           12.901.086,05</t>
  </si>
  <si>
    <t xml:space="preserve">"LEVANTAMIENTO RECOPILACIÓN Y ACTUALIZACIÓN DE LA INFORMACIÓN RELACIONADA CON CUENTAS NACIONALES Y MACROECONÓMICAS A NIVEL  NACIONAL
</t>
  </si>
  <si>
    <t>Se realizó la consolidación y síntesis de la serie 2014-1_2022-3</t>
  </si>
  <si>
    <t>34.2_29122022_Conso y síntesis subsectores fin serie 2016_2022_3</t>
  </si>
  <si>
    <t>34.3_29122022_anexo-CNTSI-serie-sector-institucional-III-2022</t>
  </si>
  <si>
    <t>Meta finalizada en II Trimestre</t>
  </si>
  <si>
    <t xml:space="preserve">35,1 y 2 base acopiada </t>
  </si>
  <si>
    <t>Boletines Técnicos de las Cuentas Anuales de Sectores Institucionales</t>
  </si>
  <si>
    <t>C-0401-1003-25-0-0401083-02</t>
  </si>
  <si>
    <t>CASInd_2022</t>
  </si>
  <si>
    <t>35,3 anexo de publicación</t>
  </si>
  <si>
    <t>36.1 cronograma cuentas de balance</t>
  </si>
  <si>
    <t>"""LEVANTAMIENTO RECOPILACIÓN Y ACTUALIZACIÓN DE LA INFORMACIÓN RELACIONADA CON CUENTAS NACIONALES Y MACROECONÓMICAS A NIVEL  NACIONAL</t>
  </si>
  <si>
    <t>36.2 Plan general cuentas de balance</t>
  </si>
  <si>
    <t>documento metodológico y una (1) ficha metodológica de las cuentas de balance, finalizados</t>
  </si>
  <si>
    <t>Se culminó el documento consolidado de la fase de construcción de la Cuenta Satélite de Instituciones Sin Fines de Lucro, en lo relacionado al modelo funcional y al plan de pruebas</t>
  </si>
  <si>
    <t>Cronograma_CSISFL_2022</t>
  </si>
  <si>
    <t>Se culminó el modelo funcional y se elaboró el plan de pruebas de la CSISFL</t>
  </si>
  <si>
    <t xml:space="preserve"> $                           26.584.869,05</t>
  </si>
  <si>
    <t>Se culminó el documento de descripción del modelo funcional de la CSISFL</t>
  </si>
  <si>
    <t>Descripción modelo funcional CSISFL</t>
  </si>
  <si>
    <t>Se elaboró el plan de pruebas de la CSISFL</t>
  </si>
  <si>
    <t>Plan de pruebas_CSISFL</t>
  </si>
  <si>
    <t>documento en  word"informe COnPES 4008 _2022"</t>
  </si>
  <si>
    <t xml:space="preserve"> $                           57.602.109,65</t>
  </si>
  <si>
    <t>Archivos con cada uno de lo documentos</t>
  </si>
  <si>
    <t xml:space="preserve"> $                             6.318.858,05</t>
  </si>
  <si>
    <t> En el cuarto trimestre de 2022, la DSCN completó le elaboración de los documentos metodológicos .</t>
  </si>
  <si>
    <t> Se elaboró  el documento metodológico, la ficha metodológica y el plan general dela Productividad total de los factores para los servicios públicos de acueducto, alcantarillado y aseo. </t>
  </si>
  <si>
    <t xml:space="preserve">Esta propuesta para obtener un cálculo de la Productividad Total de los Factores para las actividades económicas “Evacuación y tratamiento de aguas residuales; Recolección, tratamiento y disposición de desechos y Actividades de saneamiento ambiental y otros servicios de gestión de desecho” y “Captación, tratamiento y distribución de agua”  contempla cálculo de la Productividad Total de los Factores para estas actividades económicas desde el año 2010 hasta el último año preliminar, como estadística experimental, tomando como base la metodología de medición del proyecto LAKLEMS, en el marco del modelo genérico del proceso estadístico GSBPM hasta la etapa de análisis. </t>
  </si>
  <si>
    <t xml:space="preserve"> $                           28.185.203,00</t>
  </si>
  <si>
    <t>En el cuarto trimestre de 2022, la DSCN completó las base de datos para el cálculo  de la Productividad Total de los Factores de las actividades económicas especificadas en el convenio 01 de 2022 - DANE/CRA.</t>
  </si>
  <si>
    <t>Archivos Excel con información de trabajo</t>
  </si>
  <si>
    <t>Meta finalizada en III Trimestre</t>
  </si>
  <si>
    <t xml:space="preserve"> $                           54.675.637,73</t>
  </si>
  <si>
    <t>Archivo de síntesis y consolidación proyecto ITAED para las principales economías</t>
  </si>
  <si>
    <t>Boletín técnico y anexo estadístico</t>
  </si>
  <si>
    <t xml:space="preserve">El personal del GIT realizó las labores necesarias para dar cubrimiento a los diferentes frentes de trabajo que demanda el programa de fortalecimiento de registros administrativos. Sin embargo, se mantuvieron los retos importantes en cuanto a la capacidad del personal para cubrirlas y la carencia de recursos tecnológicos dispuestos para ello.  </t>
  </si>
  <si>
    <t>1. RA Informales SIECI
2. RA Migración Colombia</t>
  </si>
  <si>
    <t>FORTALECIMIENTO DE LA PRODUCCIÓN DE ESTADÍSTICAS SUFICIENTES Y DE CALIDAD, MEDIANTE LA COORDINACIÓN Y REGULACIÓN DEL SEN NACIONAL</t>
  </si>
  <si>
    <t>Bases de microdatos anonimizados
Servicio de articulación del sistema estadístico nacional
Documentos de diagnóstico del aprovechamiento de registros</t>
  </si>
  <si>
    <t>C-0401-1003-26-0-0401091-02
C-0401-1003-26-0-0401096-02
C-0401-1003-26-0-0401089-02</t>
  </si>
  <si>
    <t>UAD_2022_BMA
DTEC_DIRPEN_2022_ARTI_SEN
UAD_2022_FORT_FRA</t>
  </si>
  <si>
    <t>Actas de reunión, presentaciones y documentos generados en el proceso de anonimización del censo experimental.  Conceptos técnicos y actas relacionadas con las solicitudes remitidas el GIT y relacionadas con anonimización de bases de datos.</t>
  </si>
  <si>
    <t>1. Documentos del proceso de anonimización del Censo Experimental.
2.Matriz_estructura_Guia_Anonimizacion_DANE_AGN.
3.Plan de trabajo actualización guía anonimización.</t>
  </si>
  <si>
    <t>Actas de reunión, presentaciones realizadas en los comités técnicos, correos electrónicos soporte del proceso de seguimiento.</t>
  </si>
  <si>
    <t xml:space="preserve">1. Actas
2. Plan de trabajo
3. Documentos
4. Presentaciones
</t>
  </si>
  <si>
    <t>Se remite presentación Taller Fortalecimiento y anonimización</t>
  </si>
  <si>
    <t>1. Taller de anonimización
2. Taller de fortalecimiento</t>
  </si>
  <si>
    <t>Se remiten actas, correos, fichas de comités técnicos, presentaciones, bases de datos, documentos de revisión de referentes internacionales, guías, indicadores, oficios, entre otros. Los soportes se encuentran clasificados por entidad, área o temática en la cual se requirió apoyo.</t>
  </si>
  <si>
    <t>A diciembre de 2022 se concluyeron las 18 evaluaciones de calidad. Se ha desarrollado el documento con el análisis del esquema de evaluación de calidad estadística</t>
  </si>
  <si>
    <t>Contratos interadministrativos suscritos con: 
1. IDEAM
2. ICFES
3. AUNAP
4. SUPERSERVICIOS
5. SUPERFINANCIERA
6. INVEMAR</t>
  </si>
  <si>
    <t>A 31 de diciembre de 2022 se concluyeron las 18 evaluaciones de calidad. Se ha desarrollado el documento con el análisis del esquema de evaluación de calidad estadística</t>
  </si>
  <si>
    <t>Servicio de evaluación del proceso estadístico</t>
  </si>
  <si>
    <t>C-0401-1003-26-0-0401095-02</t>
  </si>
  <si>
    <t>CAL_2022_EVAL_CAL</t>
  </si>
  <si>
    <t>Se han suscrito 5 contratos de prestación de servicios para desempeñar los diferentes roles del equipo evaluador de la calidad estadística</t>
  </si>
  <si>
    <t>Hito finalizado</t>
  </si>
  <si>
    <t>1. Formatos de valoración para sensibilización de las entidades:ARN, Supertransporte, Minciencias, Mincultura y Minsalud
2. Listas de asistencia</t>
  </si>
  <si>
    <t>Se consolidaron 10 listas de chequeo producto de la evaluación</t>
  </si>
  <si>
    <t>10 listas de chequeo</t>
  </si>
  <si>
    <t>Se cuenta con el informe final de evaluación de 13 evaluaciones a operaciones estadísticas y 4 informes de rol para las operaciones estadísticas</t>
  </si>
  <si>
    <t>13 informes final de evaluación y 4 informes de rol</t>
  </si>
  <si>
    <t>Documento con el análisis del esquema de evaluación de calidad estadística</t>
  </si>
  <si>
    <t xml:space="preserve">A 31 de diciembre se realizó la publicación del Marco de Aseguramiento y de un instrumento de autoevaluación y un formato de identificación del problema de la revisión focalizada para su aplicación, en la página web del SEN; se realizaron los acompañamientos para la implementación del Marco de Aseguramiento de la Calidad a las entidades a través de el curso virtual desarrollado, se realiza el informe de la revisión sistémica.
</t>
  </si>
  <si>
    <t>El documento Marco de Aseguramiento de la Calidad se oficializa en la página Web de SEN</t>
  </si>
  <si>
    <t xml:space="preserve">https://www.sen.gov.co/files/normatividad/calidad/Marco-Aseguramiento-Calidad-SEN-Colombia-2022.pdf
</t>
  </si>
  <si>
    <t xml:space="preserve">Se realizaron los ejercicio de acompañamiento a través del curso virtual del marco de aseguramiento, a las entidades del SEN </t>
  </si>
  <si>
    <t xml:space="preserve">Informe de resultado de los acompañamientos realizados
Documento </t>
  </si>
  <si>
    <t xml:space="preserve">
https://www.sen.gov.co/files/normatividad/calidad/V6_Guia_Visor_Autoevaluaciones.pdf
</t>
  </si>
  <si>
    <t>INFORME FINAL DE LA REVISIÓN SISTÉMICA A LAS ESTADÍSTICAS DE COMERCIO EXTERIOR</t>
  </si>
  <si>
    <t>Se realizaron las acciones necesarias para la publicación del formato de identificación de problemas para las entidades SEN</t>
  </si>
  <si>
    <t>Un formato de identificación del problema en la página web del SEN</t>
  </si>
  <si>
    <t>Se realizó una versión actualizada del código regional de buenas prácticas</t>
  </si>
  <si>
    <t>Se realizó el documento metodológico de revisión de pares</t>
  </si>
  <si>
    <t xml:space="preserve">Metodología de revisión de pares de calidad estadística para América Latina y el Caribe. </t>
  </si>
  <si>
    <t>Actas de asistencias
Presentaciones
Documentos</t>
  </si>
  <si>
    <t>En gestión</t>
  </si>
  <si>
    <t>Servicio de articulación del sistema estadístico nacional
Servicio de información de las estadísticas de las entidades del sistema estadístico nacional
Servicio de asistencia técnica para el fortalecimiento de la capacidad estadística</t>
  </si>
  <si>
    <t>C-0401-1003-26-0-0401096-02
C-0401-1003-26-0-0401090-02
C-0401-1003-26-0-0401094-02</t>
  </si>
  <si>
    <t>DTEC_DIRPEN_2022_ARTI_SEN
PLAYART_2022_INF_SEN
PLAYART_2022_ASIS_TEC</t>
  </si>
  <si>
    <t>Documento informe CASEN</t>
  </si>
  <si>
    <t>Se realizó el seguimiento al PEN con corte a Diciembre de 2022</t>
  </si>
  <si>
    <t>Informe de seguimiento</t>
  </si>
  <si>
    <t>Se cuenta con los inventarios de ooee, rraa y dda de información actualizados a dic de 2022</t>
  </si>
  <si>
    <t>Inventarios </t>
  </si>
  <si>
    <t> 100%</t>
  </si>
  <si>
    <t>Listado de asistencia y evaluación de los participantes corde al plan determinado, para el tercer trimestre.</t>
  </si>
  <si>
    <t>Documentos de regulación
Servicio de asistencia técnica para el fortalecimiento de la capacidad estadística</t>
  </si>
  <si>
    <t>C-0401-1003-26-0-0401088-02
C-0401-1003-26-0-0401094-02</t>
  </si>
  <si>
    <t>REGU_2022_DOC_REG
PLAYART_2022_ASIS_TEC</t>
  </si>
  <si>
    <t>Listados inscritos y Piezas graficas. </t>
  </si>
  <si>
    <t>Diseño de los cursos</t>
  </si>
  <si>
    <t>13.1 Metodología de Revisión de Pares de registros administrativos (disponible en https://www.sen.gov.co/servicios/revision-pares)</t>
  </si>
  <si>
    <t>Revisión de Pares RUES:
13.2 Documento Final Pares RUES-Sin comentarios
13.2 Informe_Global_Final_RP-RUES-Sin comentarios
13.2 Anexo_Final_Plan_Acción_Fortalecimiento_RPRUES-Sin comentarios
Revisión de Pares BDUA:
13.2 Informe_Global_RP-BDUA_2022
13.2 Plan de Acción_RP-BDUA_2022
13.2 Anexo_Plan_Acción_Fortalecimiento_RPBDUA</t>
  </si>
  <si>
    <t>13.3 Diagnósticos CC y Territorios
13.3 Prueba Piloto Barranquilla
13.3 Diccionarios_de_datos_RRAA_AEI</t>
  </si>
  <si>
    <t xml:space="preserve">Debido a que la empres a cargo del desarrollo del SGP solicitó realizar la entregado el 15 de febrero de 2023, entonces fue necesario extender el plazo para el desarrollo del documento esquema del gobierno de la herramienta tecnológica. </t>
  </si>
  <si>
    <t>14.1 22.09.27_Presentación_Nuevo_POA_Proyecto-SRE_Septiembre2022
14.1 22.12.16_Informe_Taller_Técnico_ProyectoSRE_Nov-2022_Final
14.1 22.12.16_Informe_Técnico_Cierre2022_ProyectoSRE
14.1 22.12.16_Material_Reunión_Cierre_2022
14.1 Nota_TécnicaDANE_Cierre2022_ProyectoSRE
14.1 Presentación_DANE-TemaSGP</t>
  </si>
  <si>
    <t>Debido a las limitaciones de recursos técnicos no fue posible avanzar en la configuración del módulo, si bien se realizó la identificación de los registros estadísticos y se contó con el apoyó del GIT Planificación y Articulación Estadística para su conceptualización inicial</t>
  </si>
  <si>
    <t>14.2 22.08.23_Material_CASEN_RP-BDUA
14.2 Presentación GIT DEST
14.2 Presentación_RR.AA._Subdirección</t>
  </si>
  <si>
    <t>14.3 Procedimientos GPD 2022
14.3 Gestión GPD 2022
14.3 Socialización_ProcesoGPD-Diciembre2022</t>
  </si>
  <si>
    <t>DIRPEN_15.2._CAD
DIRPEN_15.2._Anonimización</t>
  </si>
  <si>
    <t>Se cumplió con la meta proyectada en cuanto a estrategias de apropiación del marco ético.  Para el cuarto trimestre se realizaron tres talleres del marco ético de los datos en las ciudades de Manizales, Pasto y Chocó. Complementado la estrategia de los talleres, el 12 de octubre se realizó el seminario WEB "Ética y recolección de información, desde una perspectiva territorial".</t>
  </si>
  <si>
    <t>Taller Quibdó
Taller Pasto
Taller Manizales</t>
  </si>
  <si>
    <t xml:space="preserve">Se realizó el tercer seguimiento a los planes éticos concertados en 2021. </t>
  </si>
  <si>
    <t>Ficha de Seguimiento SETE-CE
Ficha de Seguimiento SETE-EMP
Ficha de Seguimiento SETE-ECP</t>
  </si>
  <si>
    <t>10212022_PPT SETE_Sesion CE_Cierre IPC y Contexto ENUT
20221215_PPT SETE_Sesion CE_y SA_Cierre EDUC</t>
  </si>
  <si>
    <t xml:space="preserve">Se evaluaron éticamente todas las OO.EE  programadas del DANE . No obstante, la OO.EE del SEN a evaluarse como prueba piloto no culminó su ciclo, debido a los temas de agenda para cierre del año por parte del SETE y Función Pública. Como compromiso, la evaluación de esta OO.EE se realizará en el primer trimestre de 2023. </t>
  </si>
  <si>
    <t>Se formuló la propuesta del marco ético de los datos, documento que se presentó ante la Sala Especializada de Modernización Tecnológica del CASEN y la mesa estadística TIC, con el fin de recibir comentarios por parte del SEN.</t>
  </si>
  <si>
    <t>Se han realizado  las actividades programadas para los  hitos 17.3 y 17.4</t>
  </si>
  <si>
    <t>17.1 Consolidado Planes de Proyecto viables a ejecutar en 2022 -hito 1 meta 17 del PAI</t>
  </si>
  <si>
    <t>17.2 Plan Operativo de desarrollo de Capacidades e Innovación Proyectos GCI hito 2 meta 17 del PAI</t>
  </si>
  <si>
    <t>Hito 17.3 Plan Operativo de desarrollo de Capacidades e Innovación Proyectos GCI actualizado 25-08-2022</t>
  </si>
  <si>
    <t>Hito 17.4 Formatos de seguimiento a los proyectos de desarrollo de capacidades</t>
  </si>
  <si>
    <t>Se han realizado  las actividades programadas para los  hitos 18.1, 18.2 y 18.3</t>
  </si>
  <si>
    <t>Durante el año 2022 solo el Proyecto para el desarrollo de la capacidad de ejecutar auditorías internas basada en los requisitos de la NTC PE 1000:2020, llegó a la fase de documentación de efectos y aprendizajes. Por lo anterior la información de este documento solo se referirá para este proyecto.</t>
  </si>
  <si>
    <t>Hito 18.3 Documento consolidado de efectos y aprendizajes GCI 2022</t>
  </si>
  <si>
    <t xml:space="preserve">Promedio ponderado del avance de los hitos (sin acumular) 10% + 90 % de avance de la meta del trimestre anterior
</t>
  </si>
  <si>
    <t>Se registran las necesidades de información para el periodo de referencia.</t>
  </si>
  <si>
    <t>Matriz de identificación de necesidades de información estadística octubre, noviembre y diciembre 2022</t>
  </si>
  <si>
    <t>Durante el cuarto trimestre se realizó la recolección de información, el seguimiento al operativo de campo y se adelantaron los cierres operativos en la sedes y subsedes.</t>
  </si>
  <si>
    <t>TS_POBREZA_2022_ELCO</t>
  </si>
  <si>
    <t>Actividad terminada en el tercer trimestre</t>
  </si>
  <si>
    <t>Formulario, manual de recolección, materiales de sensibilización., presentaciones (ficha metodológica, documento metodológico)</t>
  </si>
  <si>
    <t xml:space="preserve">Promedio ponderado del avance de los hitos (sin acumular) 39% + 61% de avance de la meta del trimestre anterior
</t>
  </si>
  <si>
    <t xml:space="preserve">Durante el cuarto trimestre se realizó la recolección de información, el seguimiento al operativo de campo y se adelantaron los cierres operativos en la sedes y subsedes.
Posterior al cierre se realizaron procesamiento parciales a nivel de muestra sobre la base consolidada.
</t>
  </si>
  <si>
    <t>Cuadros de resultados para la temática de seguridad y defensa</t>
  </si>
  <si>
    <t>C-0401-1003-23-0-0401040-02</t>
  </si>
  <si>
    <t>TS_SEGURIDAD_2022_ECSC</t>
  </si>
  <si>
    <t>MATRIZ DE EJECUCIÓN DE PRUEBAS</t>
  </si>
  <si>
    <t>Base de datos ECSC 2022 dispuesta en \\systema44\ECSC\ECSC\2022\BASE\BASE_VAR COMPLETA y cuadros de salida parciales a nivel de muestra dispuestos en \\systema44\ECSC\ECSC\2022\TEMATICA\CUADROS DE SALIDA\MUESTRA\M11\D17</t>
  </si>
  <si>
    <t>Promedio ponderado del avance de los hitos (sin acumular). 100+0</t>
  </si>
  <si>
    <t>Este hito se finalizó en el III trimestre</t>
  </si>
  <si>
    <t>bol_icoced_jun22.pdf, bol_icoced_jul22.pdf, bol_icoced_ago22.pdf</t>
  </si>
  <si>
    <t>Esta meta se finalizó en el III trimestre</t>
  </si>
  <si>
    <t>LEVANTAMIENTO Y ACTUALIZACIÓN DE ESTADÍSTICAS EN TEMAS ECONÓMICOS.  NACIONAL</t>
  </si>
  <si>
    <t>Boletines técnicos de la temática precios y costos</t>
  </si>
  <si>
    <t>C-0401-1003-22-0-0401022-02</t>
  </si>
  <si>
    <t>TE_PRECIOS_2022_ICOCIV</t>
  </si>
  <si>
    <t>Promedio ponderado del avance de los hitos (sin acumular) 25 % + 75,0 % de avance de la meta del trimestre anterior</t>
  </si>
  <si>
    <t>Análisis, evaluación y depuración de información recolectada y procesamiento del inflactor de las actividades del IPI</t>
  </si>
  <si>
    <t>Procesamiento  y visor Acueducto
-Procesamiento y visor Carbón
-Procesamiento y visor Energía Eléctrica
-Procesamiento y visor Gas Natural
-Procesamiento y visor Industria Manufacturera
-Procesamiento y visor Petróleo
-Procesamiento y visor Total_IPI</t>
  </si>
  <si>
    <t>Se cumplieron con un 100% las metas establecidas en el plan de acción de Índice de Producción Industrial IPI</t>
  </si>
  <si>
    <t>Boletines técnicos de la temática industria</t>
  </si>
  <si>
    <t>C-0401-1003-22-0-0401019-02</t>
  </si>
  <si>
    <t>TE_INDUSTRIA_2022_IPI</t>
  </si>
  <si>
    <t>Promedio ponderado del avance de los hitos (sin acumular) 20 % + 80 % de avance de la meta del trimestre anterior</t>
  </si>
  <si>
    <t>Este hito finalizó en le I trimestre</t>
  </si>
  <si>
    <t>1. Actualización del protocolo selección muestra EMICRON_Marco 2018</t>
  </si>
  <si>
    <t>Se realizó el tercer procesamiento y publicación de la EMICRON III Trimestre de 2022 con el nuevo marco de la GEIH</t>
  </si>
  <si>
    <t>Cuadros de resultados para la temática de comercio interno</t>
  </si>
  <si>
    <t>C-0401-1003-22-0-0401029-02</t>
  </si>
  <si>
    <t>TE_C_INTERNO_2022_EMICRON</t>
  </si>
  <si>
    <t>Se realizó el procesamiento y análisis de la base de datos del III trimestre de 2022: Base de datos, productos de publicación</t>
  </si>
  <si>
    <t>Anexos_III_2022
bol-micronegocios-III-2022
Evidencia bases de datos
Presentacion_III_2022</t>
  </si>
  <si>
    <t>Promedio ponderado del avance de los hitos (sin acumular) 75% + 25 % de avance de la meta del trimestre anterior</t>
  </si>
  <si>
    <t>a.	4-PLANO EAID - 09 DICIEMBRE 2022 DR
b.	4TO CORTE 09-12-2022 DISEÑOS MUESTRALES
c.	4TO CORTE EAID TEMATIC</t>
  </si>
  <si>
    <t>Cuadros de resultados para la temática de comercio internacional
Boletines técnicos de la temática comercio internacional</t>
  </si>
  <si>
    <t>C-0401-1003-22-0-0401028-02
C-0401-1003-22-0-0401009-02</t>
  </si>
  <si>
    <t>TE_C_INTERNAL_2022_EAID</t>
  </si>
  <si>
    <t>Los resultados para la tercera encuesta se tienen programados a publicar en mayo del 2023 con las encuestas anuales.</t>
  </si>
  <si>
    <t>a.	Material publicado en la pagina del DANE dentro de la OOEE de la encuesta relacionado con los resultados de la EAID 2020.</t>
  </si>
  <si>
    <t xml:space="preserve">Promedio ponderado del avance de los hitos (sin acumular) 38 %+ 62 % de avance de la meta del trimestre anterior </t>
  </si>
  <si>
    <t>Este hito finalizó en el I trimestre 2022</t>
  </si>
  <si>
    <t>Formulario EVI modo marítimo
Formulario EVI modo aéreo No residentes
Formulario EVI modo aéreo residentes</t>
  </si>
  <si>
    <t>Este meta finalizó en el I trimestre 2022</t>
  </si>
  <si>
    <t>Este hito finalizó en el II trimestre 2022</t>
  </si>
  <si>
    <t>EVI_AEREO_20220531
EVI_MARITIMO_20220412</t>
  </si>
  <si>
    <t>Viabilidad ETUP_18102022.docx</t>
  </si>
  <si>
    <t>Propuesta formulario Rediseño V6.xlsx</t>
  </si>
  <si>
    <t xml:space="preserve">Promedio ponderado del avance de los hitos </t>
  </si>
  <si>
    <t>Se llevó a cabo la actualización de la metodología de la operación estadística y se realizaron ajustes de acuerdo a las observaciones emitidas por parte de los revisores pares técnicos.</t>
  </si>
  <si>
    <t>4_9 DSO-P_GEIH-MET-001_Metodología_Paralelo_GEIH</t>
  </si>
  <si>
    <t xml:space="preserve">El GIT de Mercado Laboral actualizó la metodología de la GEIH de acuerdo con las mejoras incorporadas en el rediseño de la encuesta y ajustó el documento de acuerdo con las observaciones emitidas por parte de los revisores pares técnicos. Se realizó el procesamiento de las bases de datos para el análisis y difusión de indicadores de mercado laboral con base en los resultados CNPV 2018, correspondientes a los meses de septiembre, octubre y noviembre de 2022. </t>
  </si>
  <si>
    <t>Boletines técnicos de la temática mercado laboral
Cuadros de resultados para la temática de mercado laboral</t>
  </si>
  <si>
    <t>C-0401-1003-23-0-0401020-02
C-0401-1003-23-0-0401036-02</t>
  </si>
  <si>
    <t>TS_MERCADO_2022_GEIH</t>
  </si>
  <si>
    <t>Terminado en el II trimestre</t>
  </si>
  <si>
    <t>GEIH FORMULARIO II TRIMESTRE_2022</t>
  </si>
  <si>
    <t>Se realizó el procesamiento de los datos recolectados para la generación de anexos estadísticos.</t>
  </si>
  <si>
    <t>anexo_empleo_sep_22
anexo_empleo_oct_22
anexo_empleo_nov_22
anexo_desestacionalizado_empleo_sep_22
anexo_desestacionalizado_empleo_oct_22
anexo_desestacionalizado_empleo_nov_22</t>
  </si>
  <si>
    <t>Se realizó el procesamiento de los datos recolectados para el análisis de la información y la generación de boletines técnicos.</t>
  </si>
  <si>
    <t>bol_empleo_sep_22
bol_empleo_oct_22
bol_empleo_nov_22</t>
  </si>
  <si>
    <t>Promedio ponderado del avance de los hitos (sin acumular) 76 % + 24 % de avance de la meta del trimestre anterior</t>
  </si>
  <si>
    <t>Documento - Detección de necesidades de información de precio de leche final</t>
  </si>
  <si>
    <t xml:space="preserve">Se entregaron los siguientes documentos:
* Documento detección y análisis de requerimientos
* Documento con el rediseño ajustado
* Cuestionario, especificaciones del aplicativo, manuales y muestra rediseñada 
* Diseño de los cuadros de salida
</t>
  </si>
  <si>
    <t>Cuadros de resultados para la temática agropecuaria
Boletines técnicos de la temática agropecuaria</t>
  </si>
  <si>
    <t>C-0401-1003-22-0-0401026-02
C-0401-1003-22-0-0401007-02</t>
  </si>
  <si>
    <t>TE_AGRO_2022_SIPSA</t>
  </si>
  <si>
    <t xml:space="preserve">Se entregó en el II Trimestre el documento de rediseño de leche, el cual presenta la propuesta para el rediseño del componente de SIPSA_L que incluye el diseño temático, el diseño estadístico, el diseño de la recolección, el diseño del procesamiento, el diseño del análisis, el diseño de la difusión y comunicación, el diseño de la evaluación, el diseño de los sistemas de producción y flujos de trabajo, entre otros aspectos. </t>
  </si>
  <si>
    <t>Documento de rediseño final definitivo y Anexo</t>
  </si>
  <si>
    <t>Se entrega una versión final del cuestionario rediseñado, una versión final de las especificaciones al aplicativo y los mockups del mismo y una versión final del manual de diligenciamiento.</t>
  </si>
  <si>
    <t>* Cuestionario de recolección Rediseño de Leche  
* Manual de diligenciamiento
* Manual Operativo 2022
* Manual del Supervisor 2022
* Especificaciones Aplicativo de captura
* Mockups  Aplicativo de captura
* Especificaciones Aplicativo de Análisis
* Mockups Aplicativo de Análisis</t>
  </si>
  <si>
    <t>Versión final de los cuadros de salida de acuerdo con el cuestionario rediseñado.</t>
  </si>
  <si>
    <t>* Cuadros de salida Leche SIPSA 2022</t>
  </si>
  <si>
    <t>Promedio del avance de los hitos 100%  desde el avance de la meta del trimestre anterior</t>
  </si>
  <si>
    <t>Terminado en el III trimestre</t>
  </si>
  <si>
    <t>* Procesamiento 2do Ciclo de Vacunación_1
* Procesamiento 2do Ciclo de Vacunación_2</t>
  </si>
  <si>
    <t>El equipo del GIT Temática Agropecuaria realiza todos los productos  para la correspondiente publicación del Ciclo II 2021</t>
  </si>
  <si>
    <t>Cuadros de resultados para la temática agropecuaria</t>
  </si>
  <si>
    <t>C-0401-1003-22-0-0401026-02</t>
  </si>
  <si>
    <t>TE_AGRO_2022_ESTUDIOS_AGROPECUARIOS</t>
  </si>
  <si>
    <t xml:space="preserve">*Publicación resultados II Ciclo 2021: https://www.dane.gov.co/index.php/estadisticas-por-tema/agropecuario/caracterizacion-de-la-actividad-ganadera-a-partir-del-aprovechamiento-de-registros-administrativos </t>
  </si>
  <si>
    <t xml:space="preserve"> El avance del indicador corresponde a la descripción de los avances cualitativos de los hitos que componen la meta 15
Promedio ponderado del avance de los hitos (sin acumular) 25% + 75% de avance de la meta del trimestre anterior</t>
  </si>
  <si>
    <t>Hito terminado en el trimestre anterior</t>
  </si>
  <si>
    <t>Función de producción con notas de seguimiento "Cronograma 2022 ELIC_meta_PAI_ampliación-cobertura_20220331"
Evidencias de base integrada final: "Correo_Entrega_Base_Ampliacion_20220629"; "histelic para revisión 2019-2021 (sep)_Descripción";"REPORTE DE ESTADO DE LICENCIAS DE MESES ANTERIORES CORTE 26 DE ABRIL"</t>
  </si>
  <si>
    <t>Se actualizaron el documento metodológico y ficha en su diseño estadístico con ocasión de los cambios generados por la ampliación de cobertura geográfica de 302 municipios a 1.103 municipios.</t>
  </si>
  <si>
    <t>Se presenta como evidencia en enlace de la publicación de la ampliación de cobertura de ELIC</t>
  </si>
  <si>
    <t xml:space="preserve"> El avance del indicador corresponde a la descripción de los avances cualitativos de los hitos que componen la meta 16
Promedio ponderado del avance de los hitos (sin acumular) 3% + 97% de avance de la meta del trimestre anterior</t>
  </si>
  <si>
    <t>Ver archivos "DAN-IMA-PGR-001 PLAN GENERAL IMA", "DSO-IMA-FME-001 FICHA METODOLOGICA IMA" y "DSO-IMA-MET-001"</t>
  </si>
  <si>
    <t>Boletines técnicos temática construcción</t>
  </si>
  <si>
    <t>C-0401-1003-22-0-0401010-02</t>
  </si>
  <si>
    <t>TE_CONSTRUCCION_2022_IMA</t>
  </si>
  <si>
    <t>Evidencia_paginas-web:
https://www.dane.gov.co/index.php/estadisticas-por-tema/construccion/indicador-de-mezcla-asfaltica</t>
  </si>
  <si>
    <t xml:space="preserve"> El avance del indicador corresponde a la descripción de los avances cualitativos de los hitos que componen la meta 17
Promedio ponderado del avance de los hitos (sin acumular) 40% + 60% de avance de la meta del trimestre anterior</t>
  </si>
  <si>
    <t>Boletines técnicos temática construcción
Cuadros de resultados para la temática construcción</t>
  </si>
  <si>
    <t>C-0401-1003-22-0-0401010-02
C-0401-1003-22-0-0401007-02</t>
  </si>
  <si>
    <t>TE_CONSTRUCCION_2022_CEED</t>
  </si>
  <si>
    <t>Ver archivo "PES-CEED-MDI-001-r-006_V5_12012023" y "GUÍA DE RECOLECCIÓN DE INFORMACIÓN_CEED_12012023"</t>
  </si>
  <si>
    <t xml:space="preserve"> El avance del indicador corresponde a la descripción de los avances cualitativos de los hitos que componen la meta 18
Promedio ponderado del avance de los hitos (sin acumular) 36% + 64% de avance de la meta del trimestre anterior</t>
  </si>
  <si>
    <t>Se integró y procesó la base con los resultados del I, II y III trimestre de FIVI con las nuevas variables</t>
  </si>
  <si>
    <t>Ver archivo "BASE GRAFICOS PPT NUEVAS VARIABLES_19122022.xlsx"</t>
  </si>
  <si>
    <t>Durante el cuarto trimestre se integró una sola base con la información recolectada correspondiente al I, II y III trimestre. A partir de esta base se realizaron procesamientos de tablas, gráficos y diagramas con las cuales se elaboró una presentación para analizar los resultados de las nuevas variables temáticas.</t>
  </si>
  <si>
    <t>Se elaboró una presentación de análisis de la información procesada del I trimestre 2022</t>
  </si>
  <si>
    <t>Ver archivos "PPT ANÁLISIS NEW VARIABLES FIVI_211222.pptx" y "PPT_SUBSIDIOS_TIPO_20221019.pptx"</t>
  </si>
  <si>
    <t>Este hito se finalizó en el I trimestre</t>
  </si>
  <si>
    <t>"Manual_diligenciamiento_FIVI_31032022"</t>
  </si>
  <si>
    <t xml:space="preserve"> El avance del indicador corresponde a la descripción de los avances cualitativos de los hitos que componen la meta 19
Promedio ponderado del avance de los hitos (sin acumular) 100% + 0% de avance de la meta del trimestre anterior</t>
  </si>
  <si>
    <t>Ver archivos "Propuesta_TE_Convenio_MinVivienda_2023_v2_ajustado", "Cronograma_actividades_Convenio-Minvivienda_v2_ajustado" y "Presupuesto_Convenio_Minvivenda_v2_ajustado"</t>
  </si>
  <si>
    <t>Durante el cuatro trimestre se elaboró una propuesta técnico económica base, que contiene los elementos para realizar mesas de trabajo con el Ministerio de Vivienda, Ciudad y Territorio en el caso de que este quiera financiar la operación estadística que se detalla en la propuesta técnico económica</t>
  </si>
  <si>
    <t>Cuadros de resultados para la temática construcción</t>
  </si>
  <si>
    <t>C-0401-1003-22-0-0401060-02</t>
  </si>
  <si>
    <t>TE_CONSTRUCCION_2022_DEFLACTORES</t>
  </si>
  <si>
    <t>Promedio ponderado del avance de los hitos (sin acumular) 55% + 45% de avance de la meta del trimestre anterior</t>
  </si>
  <si>
    <t xml:space="preserve"> -Formulación de hoja de crítica para análisis de información EAS y EAC
- Ajuste de documentos del proceso estadístico EAS y EAC
</t>
  </si>
  <si>
    <t>21092022 TABLA CRITICA EAC 2021
21092022 TABLA CRITICA EAS 2021
DOCUMENTOS AJUSTADOS PROCESO ESTADISTICO EAC 2021
DOCUMENTOS AJUSTADOS PROCESO ESTADISTICO EAS 2021</t>
  </si>
  <si>
    <t>- Archivos formulados para validación y análisis de información de la EAC
- Análisis de información de siete precierres de descarga de bases</t>
  </si>
  <si>
    <t>Archivos formulados EAC 2021
SIETE precierres de descarga de bases EAC 2021</t>
  </si>
  <si>
    <t xml:space="preserve"> - Proyección de cuadros de salida preliminares de siete descargas de base para la EAC</t>
  </si>
  <si>
    <t>CUADROS DE SALIDA PRELIMINARES CIERRE 7 EAC 2021</t>
  </si>
  <si>
    <t>Promedio ponderado del avance de los hitos (sin acumular). Se culminó con la meta durante el cuarto trimestre del año</t>
  </si>
  <si>
    <t>Borrador 02_a_Metodología ICOCED_2mp.docx</t>
  </si>
  <si>
    <t>Se ha realizado el procesamiento mensual de la información.</t>
  </si>
  <si>
    <t>bol_icoced_sep22.pdf, bol_icoced_oct22.pdf, bol_icoced_nov22.pdf</t>
  </si>
  <si>
    <t>Se ha realizado mensualmente el análisis de productos y resultados de información estadística terminado.</t>
  </si>
  <si>
    <t>Promedio ponderado del avance de los hitos (sin acumular) 63 % + 37 % de avance de la meta del trimestre anterior</t>
  </si>
  <si>
    <t>Se finalizó el documento metodológico del módulo de gasto de los hogares de la ECV2022</t>
  </si>
  <si>
    <t>El grupo de trabajo temático de la ECV terminó el documento con la metodología de gastos de la ECV2022
Al finalizar el trimestre estará concluido el operativo de la ECV2022 (con el módulo de gastos)</t>
  </si>
  <si>
    <t>Cuadros de resultados para la temática de pobreza y condiciones de vida
Boletines técnicos de la temática pobreza y condiciones de vida</t>
  </si>
  <si>
    <t>C-0401-1003-23-0-0401037-02
C-0401-1003-23-0-0401021-02</t>
  </si>
  <si>
    <t>TS_POBREZA_2022_ENCV</t>
  </si>
  <si>
    <t>Finalizó el levantamiento de la información del módulo de gasto de los hogares de la ECV2022</t>
  </si>
  <si>
    <t>Correo sistemas cargue bases ECV2022 corte diciembre 13</t>
  </si>
  <si>
    <t>Con relación a la cantidad de informes legales de seguimiento periódicos programados y las actividades de prevención incluidas en el Plan Anual de Auditoría Interna 2022:  se finalizó la vigencia con la elaboración de 18 Seguimientos y la elaboración de cuatro informes finales de seguimientos adelantados en el segundo trimestre de 2022; se generaron 31 documentos entre Informes Preliminares y Finales; igualmente, se adelantaron cinco auditorias de Gestión a las Direcciones Territoriales; al Proceso de Gestión de Talento Humano; Auditoría Especial al Convenio 005 de 2019 y Contrato 1630016-2020; Auditoría Especial al Procedimiento del Banco de Prestadores Servicios Operativos BPSO y al Modelo de Seguridad y Privacidad de la Información y finalizó la actividad de la Ruta de Autocontrol con la evaluación de conocimientos y la premiación de los ganadores.</t>
  </si>
  <si>
    <t>La OCI durante el cuarto trimestre de 2022 elaboró 16 seguimientos periódicos en cumplimiento a la programación del Plan Anual de Auditoría 2022, así mismo, se finalizaron los informes finales de cuatro seguimientos que se generaron en el segundo trimestre de la misma vigencia. De estos seguimientos se elaboraron 31 documentos (Informes) entre preliminares y finales, los cuales fueron presentados al Comité de Coordinación de Control Interno y publicados en la Página Web de la Entidad. 
Relación de Informes 
1.	Seguimiento al Tercer Trimestre de 2022 a las medidas de Austeridad en el gasto público DANE – FONDANE.
2.	Seguimiento al Segundo Cuatrimestre al Plan Anticorrupción y de Atención al Ciudadano PAAC y Riesgos de Corrupción DANE - FONDANE.
3.	Evaluación y seguimiento de la racionalización de tramites en el Sistema Único de Información de Trámites (SUIT) DANE – FONDANE.
4.	Segundo Arqueo de Cajas Menores de DANE – FONDANE.
5.	Seguimiento al tercer trimestre de la ejecución Presupuestal, Reservas presupuestales constituidas en vigencia anterior y Cumplimiento de PAC DANE – FONDANE.
6.	Informe Final del Seguimiento al primer semestre de Indicadores de Gestión y a las METAS DE GOBIERNO SINERGIA-SISMEG de DANE – FONDANE
7.	Seguimiento primer semestre 2022 al Plan de Acción DANE- FONDANE.
8.	Seguimiento segundo semestre 2021 y primer trimestre 2022 a Planes de Mejoramiento (PM) Externos CGR en SIRECI e Internos DANE – FONDANE.
9.	Seguimiento segundo y tercer trimestre 2022 a Planes de Mejoramiento (PM) Internos DANE – FONDANE.
10.	Políticas de Seguridad Financieras SIIF DANE - FONDANE.
11.	Cumplimiento y Mantenimiento de los requisitos de Ley de Transparencia y del Derecho de Acceso a la Información Pública Nacional DANE – FONDANE, seguimiento final primer semestre 2022 e informe preliminar segundo semestre 2022. 
12.	Informe Final seguimiento a la Suscripción y Evaluación de los Acuerdos de Gestión de los cargos de LNR DANE – FONDANE.
13.	Informe Final seguimiento a la Atención a PQRSD (Oportunidad y Calidad) DANE – FONDANE
14.	Informe Final Seguimiento a la actualización de información en SIGEP (Funcionarios y Contratistas) y la OPEC, al fortalecimiento de la meritocracia, al Plan Anual de Vacantes y la Declaración de Bienes y Rentas en DANE – FONDANE.   
15.	Seguimiento al proceso de Rendición de Cuentas DANE – FONDANE 2021-2022.
16.	Seguimiento a la Agenda Regulatoria DANE – FONDANE vigencia 2022. 
17.	Seguimiento anual al Sistema de Gestión de la Seguridad y Salud en el Trabajo (SGSST) del DANE – FONDANE 2022.
18.	Reporte de posibles actos de corrupción o irregularidades DANE - FONDANE de Septiembre; octubre y Noviembre de 2022.</t>
  </si>
  <si>
    <t>1.	20221400001573T_Informe_Austeridad 3trimestre2022_
2.	20221400001653T_InformeFinal_Austeridad 3trimestre2022
3.	SegMay-Ago2022PAAC DANE-FONDANEconsolidado
4.	SeguimientoCuatrimestralMay-Ago2022RiesgosCorrupción
5.	20221400001593T_Informe_Preliminar_Seguimiento_SUIT_2022
6.	20221400001783T_Informe_Final_Seguimiento_SUIT_2022
7.	20221400001793T_INFORME PRELIMINAR ARQUEO DE CAJA
8.	20221400001833T__INFORME DEFINITIVO ARQUEO DE CAJA 26dic2022__
9.	20221400001713T_PRELIMINAR EJEC_PPTAL III TRIM 2022
10.	20221400001903T_INFORME DEFINITIVO EJECUCIÓN PPTAL III TRIM 2022
11.	20221400001253T_Info_Final_Indic_II_SEM_2021 y I_SEM_2022
12.	20221400001543T_Informe preliminar PAI_PO I sem 2022
13.	20221400001673T_Informe final PAI_PO I sem 2022
14.	20221400001533T_Preliminar PM_INTERNOS_EXTERNOS
15.	20221400001693T_Informe Final_PM_Int_Ext_II_2021_I_2022
16.	20221400001753T_Informe_Preliminar_PM_Internos_II_III_2022
17.	20231400000013T_Informe_Final_Seguimiento_PM_II_III_2022
18.	20231400000013T_Informe_Final_Seguimiento_PM_II_III_2022
19.	20221400001803T_Informe_final_Seguimiento_SIIF_2022
20.	20221400001223T_Informe_Final_Seguimiento_Transparencia
21.	20221400001843T_Informe_Preliminar_Seguimiento_Transparencia
22.	20221400001173T_Inf_final_Acuerdos gest_2021 2022
23.	20221400001453T_Informe_Final_PQRSD_II_SEM_2021_I_SEM_2022
24.	20221400001443T_Informe_Final_SIGEP_II_2021_I_SEM_2022
25.	20221400001913T_Informe preliminar_Rendicion_cuentas 2022
26.	20221400001463T_Info_Preliminar_Agenda_Regulatoria_2022
27.	20221400001613T_Informe_Final_Seguimiento_Agenda_Regulatoria_2022
28.	20221400001953T_Informe preliminar_SGSST_DANE-FONDANE.
29.	20221400001203T_Reporte_Sep_Corrupción
30.	Reporte_Posibles_Actos_Corrupcion_Octubre_2022
31.	20221400001663T_ Reporte_posibles Actos_Corrupción_Nov_2022</t>
  </si>
  <si>
    <t>OCI_2022_DP</t>
  </si>
  <si>
    <t>En cumplimiento al Plan Anual de Auditoría vigencia 2022, se desarrolló la auditoría de Gestión a las Direcciones Territoriales; al Proceso de Gestión de Talento Humano; Auditoría Especial al Convenio 005 de 2019 y Contrato 1630016-2020; Auditoría Especial al Procedimiento del Banco de Prestadores Servicios Operativos BPSO y al Modelo de Seguridad y Privacidad de la Información; al cierre de la vigencia 2022 se remitió el informe preliminar de la auditoría del MSPI queda pendiente respuesta por parte de los procesos y generar el informe final de auditoría.  
Relación de Informes  
1.	Informe Preliminar Auditoría Direcciones Territoriales Rad. 20221400001403T
2.	Informe Definitivo Auditoria Direcciones Territoriales Rad. 20221400001853T
3.	Informe Ejecutivo Auditoría Direcciones Territoriales Rad. 20221400001863T
4.	Informe preliminar Auditoría Interna Gestión Talento Humano Rad. 20221400001633T
5.	Informe Definitivo Auditoria Liquidación Pago Nomina Rad. 20221400001733T
6.	Informe Ejecutivo Auditoria Liquidación Pago Nomina Rad. 20221400001743T
7.	Informe Preliminar Auditoría Interna Conv005 2019 Rad. 20221400001703T
8.	Informe Definitivo Auditoría Interna Conv005 2019 Rad. 20221400001943T
9.	Informe Ejecutivo Auditoría Interna Conv005-2019 Rad. 20221400001933T
10.	Informe Preliminar Auditoría Interna BPSO Rad. 20221400001643T
11.	Informe Final Auditoría Interna BPSO Rad. 20221400001873T
12.	Informe Ejecutivo Auditoría Interna BPSO Rad. 20221400001883T
13.	Informe Preliminar Auditoría Interna MSPI Rad. 20221400001923T</t>
  </si>
  <si>
    <t>1.	20221400001633T_Informe_Preliminar_Auditoría_Interna_Nomina
2.	20221400001733T_Informe_Definitivo_Auditoria_Liquidacion_Pago Nomina
3.	20221400001743T_Informe_Ejecutivo_Auditoria_Liquidacion_Pago Nomina
4.	20221400001403T_Info_Preliminar_Auditoría_Direcciones_Terrioriales
5.	20221400001853T_Informe_Definitivo_Auditoria_Direcciones_Territoriales
6.	20221400001863T_Informe_Ejecutivo_Auditoria_Direcciones_Territoriales
7.	20221400001703T_Informe_Preliminar_Auditoria_Interna_Conv005_2019
8.	20221400001943T_Informe_Definitivo_Auditoria_Interna_Conv005_2019
9.	20221400001933T__Informe_Ejecutivo_Auditoria_Interna_Conv005-2019
10.	20221400001643T_INFORME PRELIMINAR AUD_INTERNA_BPSO
11.	20221400001873T_INFORME FINAL_AUDITORÍA INTERNA_BPSO
12.	20221400001883T_INFORME_EJECUTIVO_AUDITORÍA INTERNA_BPSO
13.	20221400001923T_Informe_Preliminar_Auditoria_Interna MSPI</t>
  </si>
  <si>
    <t xml:space="preserve">OCI_1.3: Frente a la Actividad relacionada con prevención de riesgo, se realizó la prueba de conocimientos de la Ruta para la Cultura del Autocontrol Interno el 19 de octubre de 2022 y se definieron los ganadores del primer, segundo y tercer puesto, los cuales fueron premiados con un diploma y bonos de Almacenes Éxito. 
</t>
  </si>
  <si>
    <t>Evidencias
1.	Invitación_Aplicación_prueba_conocimiento_Ruta_Autocontrol
2.	Podio de honor Ruta para la Cultura del Autocontrol Interno 2022</t>
  </si>
  <si>
    <t xml:space="preserve">La Oficina de Control Interno cumplió con las actividades relacionadas con efectuar el estudio de los Reclamos, Quejas y Denuncias presentadas en la Entidad durante el segundo semestre de la vigencia 2021 y primer semestre de 2022, los cuales se evidenció que la mayor participación se concentro en el Proceso de Producción Estadística, por tanto, se adelantó la mesa de trabajo conjunta con el proceso y se presentaron los resultados de la verificación y las recomendaciones generadas por las Oficinas de Control Disciplinario Interno y la Oficina de Control Interno de Gestión. Por otra parte, estos mismos resultados se presentaron a los miembros del Comité Institucional de Coordinación de Control Interno en el mes de diciembre de 2022.  </t>
  </si>
  <si>
    <t xml:space="preserve">1.	Asistencia_Presentación_resultados_verificación_análisis PQRSD_PES
2.	Presentación resultados verificación_análisis_QRD_PES
3.	3. Presentación_PQRSD22nov2022
</t>
  </si>
  <si>
    <t xml:space="preserve">1.	Acta de Reunión CICCI No. 76 firmada 
2.	Presentación CICCI No. 76
</t>
  </si>
  <si>
    <t xml:space="preserve">En este periodo se realizó las actividades de actualización y estructuración cartográfica de manzanas y de centros poblados para un total de 218.466 manzanas actualizadas y estructuradas, correspondientes a 302 cabeceras municipales y se efectuó la consolidación de 521 centros poblados, realizando ajuste en delimitación en 436 centros poblados, incorporación de 85 centros poblados nuevos y eliminación de 13 centros poblados
 </t>
  </si>
  <si>
    <t>No Aplica</t>
  </si>
  <si>
    <t>Las presentaciones y archivos para publicación se encuentran en la siguiente carpeta:
\\systema44\POBREZA1\PublicacionPobreza\2021\Multidimensional.
Adicionalmente la información publicada en la página web del DANE se puede consultar en el siguiente enlace: https://www.dane.gov.co/index.php/estadisticas-por-tema/pobreza-y-condiciones-de-vida/pobreza-multidimensional</t>
  </si>
  <si>
    <t>A la fecha la meta se cumple de forma satisfactoria. Cabe resaltar que para el tercer trimestre se realizo un total de 102 requerimientos de oferta y demanda</t>
  </si>
  <si>
    <t>Para el 2022 se logró un avance del 140% respecto a la meta inicial; esto considerando que con la nueva actualización del barómetro para el mes de noviembre, se registraron 42 indicadores con diferencias positivas sobre los 30 indicadores previstos al inicio.</t>
  </si>
  <si>
    <t xml:space="preserve">Se realizó la actualización y mantenimiento completo del Directorio Estadístico de Empresas siguiendo los cronogramas y protocolos para este procedimiento, también se actualizó el directorio especializado de  transporte a partir de información de ministerios, superintendencias y agencias relacionadas con el sector mediante vigilancia o autoridad competente. </t>
  </si>
  <si>
    <t xml:space="preserve">los Sistemas de Gestión cuentan con sus respectivos planes de implementación, se realizó la auditoría al Sistema de Seguridad y Salud en el Trabajo con resultados positivos, la oficina de control interno realizó auditoría al MSPI arrojando la brecha que se debe cerrar la cual se reflejará en el plan de seguridad del 2023, el sistema de gestión ambiental avanza acorde con lo planeado </t>
  </si>
  <si>
    <t>Se realiza la consolidación de las bases con la relación de los módulos propuestos en las metas, para la revisión de temática.</t>
  </si>
  <si>
    <t>Se realiza la entrega a conformidad de las bases documentales acerca de las pruebas y requerimientos a los desarrollos de los aplicativos para las diferentes operaciones estadísticas.</t>
  </si>
  <si>
    <t>Se elaboraron las primeras versiones de los documentos correspondientes al Plan General, Cuestionarios de hogares y LEA, Diseño Temático y Diseño Estadístico del Conteo Intercensal, de acuerdo con los lineamientos definidos por la entidad en materia del proceso estadístico.</t>
  </si>
  <si>
    <t>Todos los capítulos se terminaron</t>
  </si>
  <si>
    <t>La Dirección de Geoestadística, durante este periodo terminó la actualización de las bases de datos del directorio público a partir de la información suministrada a la fecha.</t>
  </si>
  <si>
    <t>La Dirección de Geoestadística, culmino las actividades de actualización del marco geoestadístico nacional en sus componentes cartográficos y temáticos, como en la gestión de recuentos y generación de productos cartográficos para las operaciones estadísticas requeridos.</t>
  </si>
  <si>
    <t>La Dirección de Geoestadística, durante el último trimestre adelantó las actividades de entrega de la base de datos con la actualización del Marco Maestro Rural y Agropecuario cartográficamente.</t>
  </si>
  <si>
    <t>La Dirección de Geoestadística, durante este periodo  participó en las iniciativas nacionales e internacionales orientadas a fortalecer el uso e integración de la  información estadística y geoespacial, con enfoque en el seguimiento a agendas globales.</t>
  </si>
  <si>
    <t>La Dirección de Geoestadística, durante este periodo terminó la documentación de las metodologías del proyecto para la evaluación de dinámicas urbanas y el monitoreo del desarrollo sostenible a partir de técnicas que integren la información estadística y geoespacial, para el fortalecimiento de los marcos estadísticos.</t>
  </si>
  <si>
    <t>La Dirección de Geoestadística, terminó los procesos de migración, publicación y socialización del visor, disponible en https://geoportal.dane.gov.co/observatorio/</t>
  </si>
  <si>
    <t xml:space="preserve">A 31 de diciembre se realizó la publicación del Marco de Aseguramiento y de un instrumento de autoevaluación y un formato de identificación del problema de la revisión focalizada para su aplicación, en la página web del SEN; se realizaron los acompañamientos para la implementación del Marco de Aseguramiento de la Calidad a las entidades a través del curso virtual desarrollado, se realiza el informe de la revisión sistémica.
</t>
  </si>
  <si>
    <t>Se  avanzó en la estrategia de implementación de los formatos de notificación de nacimiento y muerte, ejecutando en diferentes departamentos y con comunidades étnicas la sensibilización de la estrategia, la socialización de los formatos de notificación. Se establecieron rutas, se realizaron talleres de capacitación y se entregó papelería en determinados lugares para dar inicio a la implementación.</t>
  </si>
  <si>
    <t>De los Trece (13) acuerdos con universidades o centros culturales, se lograron 6 acuerdos para fortalecer actividades operativas de las sedes en el territorio, formalizados. Los 7 faltantes se incluyeron dentro de las metas 2023 para poder cumplir estos acuerdos</t>
  </si>
  <si>
    <t>Se avanzo en los documentos solicitados para apertura de Centro de datos DANE en la UDI, se adelantó la carta de intensión y el memorando de entendimiento y se realizaron los Estudios Previos preliminares, sin embargo no fue posible lograr la firma dentro de la vigencia y se realizarán en el 2023</t>
  </si>
  <si>
    <t>En 2022 se realizó la elaboración de la metodología de revisión de pares de registros administrativos. Se culminó la revisión de pares RUES con los pares revisores. Sn embargo, la revisión del proceso con la entidad responsable Confecámaras se extendió hasta diciembre de 2022. Se inició la revisión de pares SISBEN con el contacto de la entidad responsable y comunicación con los pares revisores. Se presentaron dificultades en la comunicación con la entidad responsable del SIMAT y el SNIES - Min Educación para iniciar la revisión de pares, por lo que debió posponerse hasta 2023.
Se realizaron los trabajos de fortalecimiento, contacto y relacionamiento con los territorios en el marco del SIECI, sin embrago se presentaron dificultades de comunicación con los territorios seleccionados para la prueba piloto de la implementación de la Guía de diseño de registros administrativos para actividades económicas informales. Así mismo, se esperaba la colaboración de Confecámaras en el programa UPI para el desarrollo del KIT de fortalecimiento, debido a que no se obtuvo respuesta en 2022 se trabajó en el Diccionario de datos que se encuentra en revisión por parte del PMU de informalidad interno del DANE.</t>
  </si>
  <si>
    <t>Se priorizó la revisión de pares de los registros administrativos: PILA, RUES y BDUA.
Se dio inicio a la revisión de pares SISBEN.</t>
  </si>
  <si>
    <t>Se presentaron algunas dificultades en el relacionamiento con los municipios para la prueba piloto de implementación de la Guía, que constituyen la base para el desarrollo del KIT, pero se logró iniciar los trabajos con el Distrito de Barranquilla y el desarrollo del Diccionario de Datos, además de culminar las revisiones de calidad de las fuentes secundarias para el SIECI.</t>
  </si>
  <si>
    <t>En 2022 a través del Proyecto Sistema de Registros Estadísticos en el que participa el DANE como coordinador y beneficiario se está realizando el desarrollo de la herramienta tecnológica Sistema de Gestión de Proveedores de registros administrativos, si bien la complejidad requerida implicó la postergación de la entrega (en principio en diciembre de 2022) hasta febrero de 2023. Por lo tanto, la documentación que acompaña la herramienta será entregada con la herramienta. entregada con la herramienta. Igualmente, la identificación de los registros estadísticos en el DANE se ha avanzado en el marco del Proyecto SRE, sin embargo, se encuentra pendiente la caracterización completa bajo un mismo esquema de ítems. 
Se logró realizar la revisión, ajuste y socialización de los procedimientos del proceso de Gestión de proveedores de Datos la proyección de los instrumentos y a lo largo de 2022 se trabajó de forma alineada a esos procedimientos.
A partir del proyecto DANE-KOSTAT se generó una propuesta de administración de registros administrativos que deberá ser integrada a los avances actuales frente a la configuración del GIT de registros administrativos del DANE.</t>
  </si>
  <si>
    <t>Se entregó la proyección de la resolución para la configuración de un GIT de registros administrativos a partir de la experiencia KOSTAT comisión realizada al finalizar octubre de 2022. Este proyecto continuará en 2023.</t>
  </si>
  <si>
    <t>Se entregó la proyección de la resolución para la configuración de un GIT de registros administrativos a partir de la experiencia KOSTAT comisión realizada al finalizar octubre de 2022. Este proyecto continuará en 2023 en el marco del fortalecimiento continuo y el desarrollo de actividades derivadas.</t>
  </si>
  <si>
    <t xml:space="preserve">Se culminó 2022 con la divulgación en la página web del SEN de la Metodología de revisión de pares de registros administrativos, así como la realización del seminario web de julio de 2022 en el que se dio a conocer este servicio en cumplimiento de las acciones del PEN 2020-2022. Se culminó la revisión de pares RUES con los pares revisores, que fue priorizada sobre los registros administrativos (SIMAT y SISBEN), esta revisión de pares se extendió durante todo el año 2022 debido a que el proceso con la entidad responsable Confecámaras se tuvo que retomar en todas sus tres fases (planeación, análisis y negociación). Se ejecutó la revisión de pares de la BDUA desde agosto hasta diciembre de 2022. Desde el mes de octubre de 2022 se inició la gestión para la revisión de pares SISBEN (DNP), en la que se presentó la dificultad de comunicación con los pares seleccionados y la revisión de pares SIMAT (MEN) en la que se presentaron dificultades en la comunicación con la entidad responsable. Estas revisiones de pares se realizarán en el año 2023.
Se realizaron los trabajos de fortalecimiento, contacto y relacionamiento con los territorios en el marco del SIECI, sin embargo, se presentaron dificultades de comunicación (respuesta a las invitaciones del DANE) con los territorios seleccionados para la prueba piloto de la implementación de la Guía de diseño de registros administrativos para actividades económicas informales. A partir de noviembre se inició la prueba piloto con el Distrito de Barranquilla. Desde mediados de 2022, se gestionó la colaboración de Confecámaras en el programa UPI para el desarrollo del KIT de fortalecimiento territorial (iniciaron las conversaciones en 2023), no obstante, se trabajó en el Diccionario de datos que se encuentra en revisión por parte del PMU de informalidad interno del DANE y en los diagnósticos de calidad de las bases del censo empresarial de las Cámaras de Comercio.
El Comité de Administración de Datos (CAD) se encuentra conformado y en operación.
Para el año 2023 se priorizan las revisiones de pares de: SISBEN, SIMAT y SNIES, y Archivo Nacional de Identificación – ANI. Asimismo, se trabajará con Confecámaras para promover el registro de los negocios en el Programa de Unidades Informales - UPI y se continuará con la ejecución de la prueba piloto y la proyección del instrumento de recolección de datos de registros administrativos de Actividades Económicas Informales para el SIECI.
Se realizaron los trabajos de fortalecimiento, contacto y relacionamiento con los territorios en el marco del SIECI, sin embrago se presentaron dificultades de comunicación con los territorios seleccionados para la prueba piloto de la implementación de la Guía de diseño de registros administrativos para actividades económicas informales. Así mismo se esperaba la colaboración de Confecámaras en el programa UPI para el desarrollo del KIT de fortalecimiento, debido a que no se obtuvo respuesta en 2022 se trabajó en el Diccionario de datos que se encuentra en revisión por parte del PMU de informalidad interno del DANE.
</t>
  </si>
  <si>
    <t>A la fecha se logro el 90% en la implementación y ejecución del Plan Operativo de Desarrollo de Capacidades e Innovación mediante las evidencias definidas en el Plan de Proyecto para cada Proyecto, debido a que 4 proyectos reprogramaron la finalización de sus actividades indicando que terminan en el año 2023</t>
  </si>
  <si>
    <t>A la fecha se logro el 90% en el Seguimiento a los avances de los proyectos y actualización de los objetivos, acciones o tiempos de acuerdo con los tiempos y avances definidos en el Plan de Proyecto mediante el seguimiento al cronograma del Plan Operativo y al diligenciamiento de los formatos de seguimiento .</t>
  </si>
  <si>
    <t xml:space="preserve">A la fecha se logro el 90% en la implementación y ejecución del Plan Operativo de Desarrollo de Capacidades e Innovación mediante las evidencias definidas en el Plan de Proyecto para cada Proyecto, debido a que 4 proyectos reprogramaron la finalización de sus actividades indicando que terminan en el año 2023
</t>
  </si>
  <si>
    <t>Para el último trimestre se cumplió con el plan de trabajo propuesto. Se evaluaron dos OO.EE del DANE y se avanzó en el autodiagnóstico de la O.E del Desempeño Institucional del Departamento Administrativo de la Función Pública, como prueba piloto de evaluación ética en el SEN. El cierre del pilotaje se culminará en el primer trimestre de la vigencia 2023.  En cuanto a la apropiación del marco ético de los datos, el SETE inició el proceso de sensibilización y apropiación del marco ético a nivel regional. En total, se realizaron tres talleres presenciales en las ciudades de  Manizales, Pasto y Quibdó. En esta misma línea se realizó un seminario WEB sobre la ética en la recolección de los datos, promoviendo la cultura ética estadística en la fase operativa.  Finalmente, el SETE realizó el seguimiento de los planes concertados en 2021 y formuló la propuesta de un marco ético de los datos, la cual, se espera validar e implementar a partir de 2023.</t>
  </si>
  <si>
    <t xml:space="preserve">Se evaluaron las OO.EE del IPC y  EDUC. Como prueba piloto para evaluar éticamente una OO.EE del SEN, se avanzó en el autodiagnóstico de la O.E del Desempeño Institucional del Departamento Administrativo de la Función Pública. El cierre del pilotaje culminará en el primer trimestre de la vigencia 2023.  No se logró culminar la evaluación de esta última operación, por los temas de agenda y actividades del grupo base; así como el traslape de fechas para reuniones con el DAFP. </t>
  </si>
  <si>
    <t>En el último trimestre se instalaron dos nuevas mesas: la mesa de variabilidad climática y la mesa de estadísticas electorales.  De igual manera se trabajó para la instalación de la mesa de Salud, no obstante no fue posible realizar  su instalación. De igual manera se continuó el trabajo con las mesas de: Agropecuaria, transporte, Migración, Minero, Turismo,  actividades informales, circular y Justica.  
Por otra parte, se continuo el trabajo del CASEN, realizando en cada una de las salas los informes de recomendaciones de las líneas, de igual manera se realizó el seguimiento a los compromisos de los CES
Se realizó el segundo informe de seguimiento del PEN, de acuerdo con lo programado. De igual manera se realizó la actualización de los inventarios de OOEE, RRAA y DDA. </t>
  </si>
  <si>
    <t>Se cumplió con la entrega y publicación de los productos establecidos en este hito 1.1. y en el hito 1.2, se han publicado las dos infografías, el boletín nacional y el IPM para municipios PDET</t>
  </si>
  <si>
    <t>Todos los archivos, documentos y presentaciones se encuentran en la siguiente carpeta:
\\systema44\POBREZA1\PublicacionPobreza\2021\Multidimensional.
Adicionalmente la información publicada en la página web del DANE se puede consultar en el siguiente enlace: https://www.dane.gov.co/index.php/estadisticas-por-tema/pobreza-y-condiciones-de-vida/pobreza-multidimensional</t>
  </si>
  <si>
    <t>Petit comité de expertos
Acta comité 30 de agosto 2022
Memoria comité 9 de febrero</t>
  </si>
  <si>
    <t>Acta comité extraordinaria expertos
Comité de expertos multidimensional
Acata 30 de agosto 2022
Proceso de rediseño IPM</t>
  </si>
  <si>
    <t xml:space="preserve">los ITOS en este trimestre se realizaron en su totalidad es decir los que estaban programados para los cuatro trimestres </t>
  </si>
  <si>
    <t>De los indicadores priorizados, se logró un 160% respecto  a la meta trazada para el 2022, por cuanto se completaron 16 indicadores ODS con el 100% de criterios cumplidos para su producción. Al respecto dentro del  cumplimiento de la meta se incluyen los indicadores : 3.1.2 / 3.2.1 / 3,2,2 / 3.3.1 / 4.7.1 / 4.c.1 / 5.1.1 / 5.4.1 / 5.6.2 / 5.c.1 /8.9.1 / 11.b.1 / 11.b.2 / 12.7.1 / 12.b.1 / 17.14.1</t>
  </si>
  <si>
    <t>Para el cuarto trimestre se completó la producción de 16 indicadores ODS con un cumplimiento del 100% de los criterios del barómetro, cuya actualización se realizó a corte del mes de noviembre de 2022.</t>
  </si>
  <si>
    <t>En el mes de mayo se remitió el oficio al DNP para la inclusión de 30 indicadores ODS al marco nacional. La revisión y aprobación de la solicitud es potestativa del DNP, sin que a la fecha se haya dado una respuesta por parte de la entidad.</t>
  </si>
  <si>
    <t>Radicado 20221000000651T "Solicitud de inclusión de indicadores ODS en el marco de seguimiento nacional"</t>
  </si>
  <si>
    <t>Como parte de las estadísticas experimentales enfocadas en el aprovechamiento de fuentes y metodologías alternativas para la producción, durante el 2022 se desarrollaron 2 proyectos para el cálculo de los indicadores 16.7.2 y 16.b.1. a partir de los datos de Redes sociales. Así mismo, se adelantó una actualización metodológica para el cálculo del indicador 9.1.1.</t>
  </si>
  <si>
    <t>Para la vigencia 2022 se desarrollaron dos (2) proyectos pilotos para el cálculo de los indicadores ODS 16.7.2 y 16.b.1. a partir de la exploración de datos de redes sociales, específicamente de Facebook. Los datos generados corresponden a un Proxi de la metodología global por lo que no es un fuente optima para el reporte, sin embargo, es una fuente alternativa exploratoria y de contraste frente a las series construidas para estos indicadores a través de Encuestas tradicionales.
Adicionalmente, se realizó la actualización del indicador 9.1.1 bajo la aplicación de la metodología de DEGURBA, lo cual llevó a una actualización de la ficha y las series de datos.</t>
  </si>
  <si>
    <t>42 indicadores con incremento en el porcentaje de su producción según el barómetro / 30 indicadores propuestos con avance en su producción.</t>
  </si>
  <si>
    <t>De los 248 indicadores que conforman el marco de seguimiento Global, se evidencia que 42 indicadores tuvieron un incremento en el porcentaje de producción calculado según el Barómetro del mes de Noviembre 2022 (Columna AP - Filtro FALSO es decir que hubo algún cambio y Columna AQ - 1. indica un incremento en el barómetro)</t>
  </si>
  <si>
    <t>6 infografías publicadas sobre temas ODS</t>
  </si>
  <si>
    <t>Infografías publicadas en el año</t>
  </si>
  <si>
    <t>En lo corrido del año se publicaron 6 infografías enfocadas en la Visibilización de los indicadores ODS, como parte de las acciones del DANE para la promoción de la Agenda 2030.</t>
  </si>
  <si>
    <t>En lo corrido del año se publicaron 14 notas estadísticas relacionadas con ODS y los indicadores de seguimiento, las cuales se dispusieron en el sitio web del DANE para consulta abierta de la ciudadanía. Entre otro temas se incluyeron: 1. Propiedad rural en Colombia: una perspectiva de género, 2. Demografía Empresarial​, 3. Nacimientos en niñas y adolescentes en Colombia 2022​, 4.Guia sobre la disponibilidad territorial para los Objetivos de Desarrollo Sostenible, 5. Población fuera de la fuerza laboral: Un análisis con perspectiva de género 2022​, 6. Menstruación en Colombia​, 7. Población Migrante venezolana, un panorama con enfoque de género, 8. Ciudades y comunidades Sostenibles: ODS 11​,  9. Situación de las mujeres rurales en Colombia, 10. Nacimientos en niñas y adolescentes en Colombia, 11. Censo Económico de Colombia: Conteo de Unidades Económicas 2021, 12. Situación de familias con Niños, niñas y adolescentes en Colombia en medio de la crisis por COVID-19, 13. Análisis de accesibilidad a centros educativos, 14. Estado actual de la medición de discapacidad en Colombia, 
15. Protección de la Naturaleza en Colombia - un compromiso universal. 
Adicionalmente se publicaron 2 informes sobre: Avances en la medición de los indicadores ODS 2.4.1 y 12.3.1.a en Colombia y Reporte de Avance de indicadores ODS priorizados: primer semestre 2022.</t>
  </si>
  <si>
    <t>Tres documentos técnicos donde, el primero evidencia los procesos de validación de las bases de datos que se obtuvieron de las pruebas piloto del Censo Económico; el segundo comprende una evaluación y análisis  de la coherencia del Directorio Estadístico de Empresas (DEE) de los años 2019, 2020 y 2021 con respecto a las diversas estimaciones que realiza la Dirección de Síntesis y Cuentas Nacionales (CN) del valor agregado en las Cuentas Nacionales Anuales (CNA) por nivel geográfico y por actividad económica considerando las desagregaciones de los sectores económicos; y versión beta del Boletín del Directorio Especializado de Construcción (DEC) que se encuentra en revisión del GIT de infraestructura. Luego, a cierre de la vigencia 2022 se tiene un DEE que contiene la totalidad de los sectores económicos  del censo económico y el Directorio Estadístico del Sector Público que comprende, en particular, el sector gobierno. Así mismo y como se mencionó en el reporte del trimestre pasado, de este directorio se tienen 2 directorios especializados (DEC-Construcción, DET-Transporte) con lo cual se satisfacen dos necesidades temáticas puntuales del Censo Económico no generalizables a los demás sectores contemplados en el CE. En contraste los directorios dan cuenta de 5,9 millones de registros, los cuales a cierre del cuarto trimestre están completamente actualizados con las novedades del primer semestre del 2022, así como la totalidad de los mismos con los proveedores de información: RUES, RELAB, encuestas económicas mensuales, SIIS y novedades que se reciben de las empresas por oficios y call tener. Con los 5,9 millones de registros , se satisface el 10% de avance esperado del trimestre.
CARPETA COMPARTIDA (CUARTO TRIMESTRE)
https://danegovco-my.sharepoint.com/personal/pjsancheza_dane_gov_co/_layouts/15/onedrive.aspx?id=%2Fpersonal%2Fpjsancheza%5Fdane%5Fgov%5Fco%2FDocuments%2F2023%2FEVIDENCIAS%20CE</t>
  </si>
  <si>
    <t>Dos carpetas con la información listada a continuación dispuesta en el siguiente enlace:
Carpeta 1 "Base de Datos": (1)Bases de datos actualizadas en el primer semestre del año para todas las empresas de todos los sectores "MARCO_DIR_EST_EMPRESA_2022_I_SEMESTRE"; (1) base de datos del Directorio del sector público dispuesta a consulta externa actualizada "DIR_SEC_PUB__2022.xlsx"; (1) base de datos de las unidades contables del directorio del sector público actualizadas en octubre "Aplicación de criterios 30102022.xls"
Carpeta 2 "Documentos": (1) Documento temático de validaciones del DEE respecto a CN "C_CN_DIRECTORIOS_VF.pdf"; (1) Documento de validaciones del CE "Validaciones - CE.doc"; (1) Documento boletín caracterización de empresas de construcción "Boletín DEC 003.doc"</t>
  </si>
  <si>
    <t>Desarrollo Censo Económico Nacional</t>
  </si>
  <si>
    <t>Productos Cartográficos elaborados:
https://danegovco-my.sharepoint.com/personal/jstrianap_dane_gov_co/_layouts/15/onedrive.aspx?id=%2Fpersonal%2Fjstrianap%5Fdane%5Fgov%5Fco%2FDocuments%2FACT%5FFOC%5FUE%5F2022&amp;ct=1665521669975&amp;or=OWA%2DNT&amp;cid=00e4bbbc%2D5c3f%2D60ab%2D8a0c%2D372275325117&amp;ga=1
Productos provenientes de campo:
\\dg-est140\compartido\ACTUALIZACION_2022</t>
  </si>
  <si>
    <t>Revisión y evaluación de las bases de datos para la consolidación del documento de plan de pruebas 2022.
Entrega de reportes parciales de seguimiento de barrido. Entrega de documentos final de Barrido, Construcción y Gobierno, servicios financieros y servicios públicos y preliminar reporte operativo de transporte.</t>
  </si>
  <si>
    <t>Un (1) Documento metodológico preliminar y cuestionario para el sector transporte.</t>
  </si>
  <si>
    <t>Mediante correo del 21 de diciembre de 2022, el Ing. Moisés Guerrero confirma el despliegue versión actualizada del smc-transporte con los ajustes a las incidencias presentadas el día viernes 16.  las cuales deberán ser probadas en 2023</t>
  </si>
  <si>
    <t>Con base en el DEC se consolidó un marco estadístico mediante el cual se realizó un diseño estadístico para la Encuesta Anual del Sector Constructor (EASC)</t>
  </si>
  <si>
    <t>Un (1) documento metodológico preliminar para el sector construcción.</t>
  </si>
  <si>
    <t>Un (1) documento metodológico preliminar para los Sectores gobierno, financiero y servicios públicos domiciliarios.</t>
  </si>
  <si>
    <t>* Estadística y Bitácora de pruebas  SMC_Cuentas_02092022.xlsx
* Incidencias SMC_Cuentas 02092022.xlsx
* GTE020PDT002f001_V6_MatrizEjecuciondepruebas - 260822 Coor.Campo.xlsx   
* GTE020PDT002f001_V6_MatrizEjecuciondepruebas - 010922 Crítico.xlsx</t>
  </si>
  <si>
    <t>N° de reuniones realizadas por grupo étnico/ total de reuniones programadas.</t>
  </si>
  <si>
    <t>Se formulan los planes de implementación de los cuatros sistemas cumpliendo con lo programado, a su vez avanzan en su implementación de acuerdo a los recursos disponibles, la documentación de la estructura de alto nivel es aplicable a los sistemas.}</t>
  </si>
  <si>
    <t>Enlace micrositio de transparencia - SharePoint SIGI</t>
  </si>
  <si>
    <t>Acta Comité de desempeño institucional 
Plan de implementación SGA</t>
  </si>
  <si>
    <t>Plan registrado en el SharePoint</t>
  </si>
  <si>
    <t xml:space="preserve">Se auditaron los 15 procesos que componen el mapa de procesos de la entidad así como las operaciones estadísticas planeadas </t>
  </si>
  <si>
    <t xml:space="preserve">Durante el Cuarto trimestre de 2022, se realizó una mesa de trabajo conjunta entre la OCI-CDI y el responsable del proceso de Producción Estadística, donde se presentó el análisis de los Reclamos, Quejas y Denuncias presentados en el Proceso durante el primer y segundo semestre de 2022, adicionalmente, se informó que a partir de la verificación de los riesgos de gestión y Corrupción no se evidenció riesgos identificados para las problemáticas relacionadas con la Selección de Personal Operativo para las Operaciones Estadísticas del DANE – FONDANE. </t>
  </si>
  <si>
    <t>La Oficina de Control Interno en la Sesión del Comité Institucional de Coordinación de Control Interno No. 76 presentó para conocimiento de los miembros del Comité los resultados de la evaluación conjunta efectuada entre la Oficina de Control Disciplinario Interno y la Oficina de Control Interno de las Quejas, Reclamos y Denuncias presentadas en el Proceso de Producción Estadística durante el primer y segundo semestre de 2022.</t>
  </si>
  <si>
    <t>La Oficina Asesora Jurídica brindó acompañamiento Jurídico a los supervisores para la gestión de la liquidación de los convenios y contratos interadministrativos suscritos por la entidad hasta la vigencia 2020. Se identificaron 46 convenios/contratos interadministrativos reportados en la matriz de convenios y contratos de la Oficina Asesora Jurídica, como pendientes por liquidar</t>
  </si>
  <si>
    <t xml:space="preserve">La Oficina Asesora Jurídica realizó el requerimiento Funcional, mediante el formato GTE-020-PDT-002-f-003 - solicitud de desarrollo de sistemas de información, con los siguientes módulos de gestión:
1. Convenios y Contratos Interinstitucionales
1.2. Contratos y convenios interadministrativos en ejecución, 
Submódulos: 1.1. Contratos y convenios interadministrativos en negociación
2. Defensa Judicial
2.1. Acciones de tutela
2.2. procesos judiciales
2.3. conciliaciones
2.4. actuaciones administrativas 
2.5. Cobro coactivo, 2.6. Liquidación y pago de sentencias y conciliaciones. 
En cada uno de los Submódulos se diligencian (crear o editar) formularios de información con campos alfanuméricos, lista de variables, datos parametrizados, generación de alertas a los correos electrónicos de los usuarios o mensajes de alertas en el aplicativo.
En cada uno de los submódulos se deben garantizar las funcionalidades generales y transversales descritas en la descripción técnicas </t>
  </si>
  <si>
    <t>Planeación y gobierno de TI_LP_20221231</t>
  </si>
  <si>
    <t>Proyecto Resolución GIT OSIS 20221231</t>
  </si>
  <si>
    <t xml:space="preserve">El GIT Situaciones Administrativas durante el cuarto trimestre de 2022 finalizó  la organización y digitalización de los documentos que conforman la hoja de vida de los servidores activos  que fueron vinculados en  las vigencias 2020, 2021 y los últimos nombramientos del cuarto trimestre de 2022, identificando los documentos de manera individual. </t>
  </si>
  <si>
    <t xml:space="preserve">Se realizó y socializó pieza de comunicación con el GIT Compras Públicas a fin de revisar posibles ajustes. </t>
  </si>
  <si>
    <t>- DC Borrador Manual de Supervisión e Interventoría DANE  - FONDANE V2
- Correo_ Delegación 17062022</t>
  </si>
  <si>
    <t>- Formulario para la Identificación de las necesidades de capacitación y/o socialización en temas contractuales
- Correo electrónico enviado por la Secretaría General a los enlaces de contratación de DANE Central Y sus territoriales solicitando el diligenciamiento de la encuesta
- Base de datos de las necesidades de capacitación y/o socialización en temas contractuales identificadas
- Documento en formato PPT que contiene los resultados de la Investigación sobre necesidades de capacitación y/o socialización en temas contractuales​"
- Cronograma preliminar de Capacitación y/o socialización del GIt Área Gestión de Compras Públicas</t>
  </si>
  <si>
    <t>Cronograma de capacitación y o socialización sobre temas contractuales v2</t>
  </si>
  <si>
    <t xml:space="preserve">Se cumplió con el hito de tener dos  (2) informes de seguimiento con la ejecución presupuestal y avance de actividades de la vigencia de acuerdo a los recursos asignados. El primer informe se entregó en el III trimestre del año y el segundo se entrega para este IV trimestre.
El indicador se cumplió al 100% ya que se cumplió con el % de avance programado en los hitos para este trimestre. 
</t>
  </si>
  <si>
    <t>El GIT de Infraestructura llevo a cabo  la meta de un (1) plan de infraestructura y acondicionamiento de espacios físicos a nivel nacional para el desarrollo de actividades misionales, proyectado, fue aprobado por Dirección General y se ejecutó al 100%. El presupuesto se comprometió en un 95%. Los recursos no adjudicados se generaron como consecuencia de los procesos de contratación adjudicados por menores valores a lo presupuestado. Se adjudicaron 40  contratos de mantenimientos recurrentes y proyectos de infraestructura planeados así: DANE Central: 10 contratos, T. Barranquilla: 4 contratos, T. Bogotá: 7 contratos, T. Bucaramanga: 5 contratos, T. Cali: 2 contrato, T. Manizales: 5 contratos, T. Medellín: 7 contratos,.</t>
  </si>
  <si>
    <t xml:space="preserve">Se cumplió con el hito de tener dos informes de avance de la implementación del sistema de gestión ambiental entregados. El primer informe se entregó en el III trimestre del año y el segundo se entrega para este IV trimestre.
El indicador se cumplió al 100% ya que se cumplió con el % de avance programado en los hitos para este trimestre. </t>
  </si>
  <si>
    <t>El GIT de Infraestructura cumplió la meta de Un (1) plan de implementación del Sistema de Gestión Ambiental bajo la norma ISO-14001 entregado a OPLAN, se ejecutó según lo planeado. En el cuarto trimestre se dio cumplimiento a los hitos establecidos para la vigencia y se avanzó en la elaboración de documentos de acuerdo al cronograma de implementación del SGA V7.</t>
  </si>
  <si>
    <t>Informe ejecución implementación SGA IV trimestre</t>
  </si>
  <si>
    <t xml:space="preserve">El grupo de trabajo de Gestión Documental  realizó la búsqueda, descargue, identificación, clasificación, organización, actualización del inventario y reubicación de los documentos valorados de acuerdo con el plan de trabajo
El indicador se cumplió al 100% ya que se cumplió con el % de avance programado en los hitos para este trimestre. </t>
  </si>
  <si>
    <t xml:space="preserve"> - Unificación valoración TRD 2015.xlsx
 - VALORACION 1999 OK.xlsx
 - Correo evidencia valoración.pdf</t>
  </si>
  <si>
    <t>El grupo de trabajo de Gestión Documental elaboró el plan de trabajo para la aplicación de las tablas de retención documental con fecha 24 de abril de 2022 e inició su ejecución, empezando por las series de eliminación las cuales corresponden a las que se intervendrán en este periodo finalizando el procesamiento de 521 cajas con disposición eliminación y reclasificando 28 cajas en otras disposiciones.</t>
  </si>
  <si>
    <t>SG_GDO_11.2_Plan de trabajo archivo central Aplicación TRD
SG_GDO_11.2_Plan de trabajo Archivo Central_25042022</t>
  </si>
  <si>
    <t>Dado que las variables del indicador corresponden a las capacitaciones realizadas sobre las capacitaciones programadas * 100, para este cuarto trimestre se realizaron tres (3) capacitaciones o socializaciones para un acumulado de 12 capacitaciones en total de lo que llevamos del año, sobre las 12 capacitaciones programadas en  los 2 hitos correspondientes. lo cual el porcentaje de ejecución al cuarto trimestre del indicador corresponde a 100%</t>
  </si>
  <si>
    <t>Para el cuarto trimestre del año integrantes del área financiera asistieron a 2 capacitaciones con los siguientes temas relacionados con los módulos del SIIF Nación:
Gestión Caja Menor
Cierre Vigencia
Las capacitaciones mencionadas se desarrollaron entre los meses de Octubre y Noviembre</t>
  </si>
  <si>
    <t>El área financiera para el cuarto trimestre del año en curso, desarrolló y ejecutó  3 capacitaciones en temas relacionados con los módulos contables del siif nación y la gestión financiera relacionada con el proceso de cierre de vigencia.</t>
  </si>
  <si>
    <t>Para el cuarto trimestre del año el área financiera desarrolló 1 capacitación o socialización relacionada con el tema:
Soporte reunión aclaración dudas proceso financiero cierre de vigencia, el día 28/12/2022dirigida a las Direcciones Territoriales.</t>
  </si>
  <si>
    <t xml:space="preserve">
Lista de asistencia
</t>
  </si>
  <si>
    <t>Durante el cuarto trimestre se logró el cierre de todas las actividades pendientes en relación con el programa de fortalecimiento de las capacidades territoriales para el año 2022, en particular: procedimiento para el acopio; generación de reportes contratación
y el sistema para la identificación del personal a contratar</t>
  </si>
  <si>
    <t xml:space="preserve">1. Procedimiento de acopio
2. Generación de reportes contratación
2.1 Sistema para la identificación del personal a contratar
3. Seguimiento plan de fortalecimiento territorial 2022 </t>
  </si>
  <si>
    <t>Se cumple con la meta propuesta, entregando las bases con las variables de caracterización.</t>
  </si>
  <si>
    <t>Base agosto 2022 - Validación Inconsistencias ELIC.xlsx</t>
  </si>
  <si>
    <t>Se realiza la construcción y adecuación de las variables para el documento final del plan de trabajo para el grupo de analítica de la Dirección de Recolección y Acopio.</t>
  </si>
  <si>
    <t>1. Propuesta  de fortalecimiento de insumos para la Recolección y Acopio.pptx
2. Generación de reportes contratación.xlsx
3. Sistema para la identificación del personal a contratar.txt
Seguimiento al Plan de trabajo de las líneas de investigación cuarto trimestre.xlsx</t>
  </si>
  <si>
    <t>Con el proceso de actualización del Proceso Estadístico PES, se genera la creación documental y los nuevos seguimientos a las actualizaciones de los manuales de estos nuevos documentos, con esto se realiza la consolidación y la programación de actividades a realizar a nivel documental de la DRA.</t>
  </si>
  <si>
    <t>Basados en la actualización documental que sufrió la Dirección de Recolección y Acopio, se generó la necesidad de realizar la actualización de las bases documentales que genera la dirección basada en los parámetros definidos en la cadena documental del proceso PES, con esto se realizó el consolidado de seguimiento y control documental para el alcance de estas actualizaciones para la ejecución de las operaciones estadísticas del 2023</t>
  </si>
  <si>
    <t xml:space="preserve">Para la entrega de la funcionalidad del ANDA 2.0 - Clasificación de las operaciones estadísticas publicadas por temas Economía, Sociedad y Territorio, durante el IV trimestre se ejecutaron las siguientes actividades. 
Se socializó el desarrollo con el GIT de Atención al Ciudadano. 
Se actualizaron las recomendaciones enviadas por los GITS de Atención al Ciudadano y Comunicación con Grupos de Interés. 
Se finaliza documento de paso a producción. 
Se actualizó y finalizó el manual de usuario. </t>
  </si>
  <si>
    <t>El porcentaje de avance está de conformidad con lo planeado. Este porcentaje hace referencia a la producción del 100% de las 7 herramientas pedagógicas.</t>
  </si>
  <si>
    <t xml:space="preserve"> El porcentaje de avance está de conformidad con lo planeado. Este porcentaje hace referencia a la implementación al 100% de la funcionalidad incorporada a la herramienta tecnológica de chat virtual para ampliar cobertura y mejorar la atención a la ciudadanía.</t>
  </si>
  <si>
    <t>Actividad ejecutada en el anterior trimestre</t>
  </si>
  <si>
    <t xml:space="preserve">Correo electrónico reporte fallos funcionalidad
Memorias capacitación funcionalidad tipificado chat virtual
Memorias socialización funcionalidades chat institucional </t>
  </si>
  <si>
    <r>
      <t xml:space="preserve">Conforme a la estrategia para el “fortalecimiento de los medios para la divulgación de información en el proceso de rendición de cuentas y de información pública”, se entrega un </t>
    </r>
    <r>
      <rPr>
        <b/>
        <sz val="18"/>
        <color rgb="FF000000"/>
        <rFont val="Segoe UI Light"/>
        <family val="2"/>
      </rPr>
      <t>informe correspondiente al periodo octubre – diciembre de 2021</t>
    </r>
    <r>
      <rPr>
        <sz val="18"/>
        <color rgb="FF000000"/>
        <rFont val="Segoe UI Light"/>
        <family val="2"/>
      </rPr>
      <t xml:space="preserve">,  en el que se describen las acciones ejecutadas para: 
1. Ruedas de prensa.
Se entrega un sub – anexo denominado Registro de comunicados y ruedas de prensa, que contiene la siguiente información  Fecha, Nombre de la investigación, Rueda de prensa, Comunicado de prensa, Periodo de referencia, Fecha - comité interno de la investigación, Fecha y hora - aval del comunicado por parte de la dirección técnica, Fecha y hora - Publicación de la investigación, Link transmisión rueda de prensa, Link comunicado de prensa.
2. Redes sociales 
Se entrega un sub – anexo denominado CALENDARIO EDITORIAL CON MÉTRICAS, que contiene la  siguiente información: Fecha publicación, Hora, Copy publicación, Enlace, Categoría contenido, Hashtags, Red Social, Tipo de contenido. Adicionalmente por red social se entrega el promedio de alcance, el promedio de interacciones y el promedio de porcentaje de engagement. 
3. Viajes en territorio </t>
    </r>
  </si>
  <si>
    <t xml:space="preserve">Un informe final con la información de las herramientas de visualización de datos </t>
  </si>
  <si>
    <t>Se ejecutaron talleres durante el 4to trimestre en los departamentos de: Vichada, Amazonas, Valle del Cauca (Buenaventura) y con los pueblos Indígenas que habitan la Sierra Nevada de Santa Marta. Entre estos talleres se desarrollaron las socializaciones, sensibilizaciones, capacitaciones y distribución de formatos planteadas para la ejecución de la estrategia.</t>
  </si>
  <si>
    <t>Se consolido un equipo étnico (indígena), de 15 personas para conformar un comité técnico para adecuar el SEN, previsto su trabajo para el 2023</t>
  </si>
  <si>
    <t>Se avanzó en consolidar un convenio de cooperación con PNUD, para realizar la contratación del comité étnico</t>
  </si>
  <si>
    <t>Propuesta de documento y estudios previos del comité técnico étnico</t>
  </si>
  <si>
    <t>Como acuerdo del PND 2018-2011 (acuerdo F42), suscrito entre las organizaciones de la Mesa permanente indígena y el DANE, se debe avanzar de manera conjunta, en ese sentido y dadas las mesas de trabajo conjunto, solo hasta finales del semestre de 2022, se concluyo en establecer un comité técnico para avanzar en el cumplimiento de este acuerdo, por lo tanto hasta el 2023, se espera darle cumplimiento total a este acuerdo</t>
  </si>
  <si>
    <t xml:space="preserve">SE terminaron las reuniones de revisión de cuestionario, se eliminaron preguntas sin salida estadística y se mejoró fraseo y opciones de respuesta, se numeró y limpió el archivo en uno entregable a imprenta para su eventual impresión en la posibilidad de hacer el operativo </t>
  </si>
  <si>
    <t>Se elabora y se envían propuestas para ser incluidas en  módulos de la encuesta de Calidad de Vida.</t>
  </si>
  <si>
    <t>Se realiza la solicitud , justificación y envío  de las preguntas a ser integradas en los módulos de la  ECV, para la el fortalecimiento de la información de residencia habitual con el uso de registros administrativos comparable con la información poblacional y demográfica</t>
  </si>
  <si>
    <t>Se elabora propuesta de análisis de resultados de  la ECV 2022  y las preguntas a ser integradas en comparación con las  variables comunes del REBP</t>
  </si>
  <si>
    <t>Informe de análisis de la ECV 2022vs REBP y variables comunes</t>
  </si>
  <si>
    <t>La Dirección de Geoestadística, en este periodo del año terminó las metodologías del directorio.</t>
  </si>
  <si>
    <t>El porcentaje de avance está de conformidad  con lo planeado. Este porcentaje corresponde a la terminación de la actualización cartográfica de los conglomerados del marco maestro rural agropecuario.</t>
  </si>
  <si>
    <t>Se generaron los reportes de la verificación de conglomerados del MMRA, de acuerdo con la información suministrada por FEDECAFE y de 3.462 conglomerados del MMRA con presencia de cultivo de café.</t>
  </si>
  <si>
    <t>La Dirección de Geoestadística, durante este periodo,  terminó las acciones de mantenimiento y definición de la estrategia de difusión del Geoportal y el desarrollo de las herramientas colaborativas demandadas.</t>
  </si>
  <si>
    <t>En este periodo se finalizo con la documentación de la estrategia conforme a los ejes estratégicos y el piloto de la difusión del Geoportal en diferentes espacios.</t>
  </si>
  <si>
    <t>9 RRAA del SIECI analizados
1 RA de migración Colombia analizado</t>
  </si>
  <si>
    <t>1. Documentos del proceso de anonimización del registro administrativo de la ARN.
2. Documentos del proceso de anonimización de la operación estadística EAID del DANE.
3. Documentos asistencia técnica fortalecimiento de registro ASOHOFRUCOL.</t>
  </si>
  <si>
    <t>Veintiséis (26) contratos de prestación de servicios suscritos para desempeñar los diferentes roles del equipo evaluador de la calidad estadística</t>
  </si>
  <si>
    <t>5 contratos de prestación de servicios</t>
  </si>
  <si>
    <t>Un instrumento de autoevaluación oficializado en la página web de SEN</t>
  </si>
  <si>
    <t>Se realizó la revisión sistémica para revisar la coherencia de las operaciones estadísticas de comercio exterior</t>
  </si>
  <si>
    <t>Se realiza la actualización del código regional de buenas prácticas y la metodología de revisión de pares</t>
  </si>
  <si>
    <t>Propuesta de actualización
Carta de invitación Seminario
Tercera sistematización propuesta de actualización CRBP
Taller metodología de RP y actualización CRBPE</t>
  </si>
  <si>
    <t>En el cuarto trimestre se desarrollo el segundo informe del seguimiento del Pen, con corte Diciembre dl 2022. De igual manera, se cuenta con  los inventario de oferta (RRAA - OOEE) y demanda de información del SEN. y se continua con la coordinación y gestión de las instancias de coordinación del SEN.</t>
  </si>
  <si>
    <t>Se instalaron dos nuevas mesas: la mesa de variabilidad climática y la mesa de estadísticas electorales. De igual manera se continuo el trabajo con las mesas que estaban activas. Se continuo el trabajo con el CASEN y se realizó la reunión del cierre del CASEN en noviembre del 2022, así mismo se elaboraron los documentos de recomendaciones de cada una de las salas, se realizó seguimiento del CES.</t>
  </si>
  <si>
    <t>En el 2022, se continuo el trabajo de las siguientes 11 mesas: Tecnologías de la Información y las Comunicaciones; Migración; Étnicas; Justicia, Seguridad y Convivencia Ciudadana; Economía Circular; Servicios Públicos; Minero-Energética; Transporte; Turismo; Agropecuarias; y Economía Naranja.  De igual manera se realizó la instalación de las siguientes mesas: Actividades Económicas Informales; Adaptación y de gestión del riesgo de desastres asociados a eventos de variabilidad climática; y Electorales.
Lamentablemente y dado los cambios que se dieron en el 2022, no fue posible reactivar las mesas de Educación, Ciencia, Tecnología e Innovación (liderada por el MEN) y la mesa de Estadística Territoriales (liderada por el DNP), así como instalar la mesas de Salud;  Industria, comercio y servicios; Moneda banca y finanzas; Gobierno y gestión pública y mercado laboral. Se está trabajando con el fin de reactivar estas mesas en el 2023.</t>
  </si>
  <si>
    <t>Documento Informe OO.EE  y RR.AA  I Sem 2022 y reporte de actualización</t>
  </si>
  <si>
    <t>De acuerdo con el Plan de capacitaciones 2022, se puso a disposición el ultimo ciclo de cursos virtuales, el cual consta de 7 cursos. De igual manera, en el ultimo trimestre se termino el diseño de los 5 cursos virtuales nuevos.</t>
  </si>
  <si>
    <t>Esta meta se cumplió al 100% en la medida que el plan de capacitaciones se implemento de acuerdo con lo programado, brindo al SEN socializaciones de los lineamiento y mecanismo de la política de gestión de información estadística. </t>
  </si>
  <si>
    <t>Se termino el diseño de 5 cursos nuevos en Aprendanet, correspondientes a: 
1. Clasificaciones Estadísticas Económicas 2. Clasificación Central de Productos Versión 2.1 Adaptada para Colombia – CPC Ver.2.1 A.C
2. Clasificaciones Estadísticas Sociales 2. Clasificación Internacional de Actividades para Estadísticas de Uso del Tiempo Adaptada para Colombia (ICATUS 2016 A.C.) y Clasificación Internacional de Delitos con Fines Estadísticos Adaptada para Colombia (ICCS A.C).
3. Marco de aseguramiento de la calidad para Colombia 
4. Norma técnica de calidad del proceso estadístico NTC PE 1000:2020 
5. Configuración de registros administrativos para su aprovechamiento estadístico</t>
  </si>
  <si>
    <t xml:space="preserve">Documento programa de fortalecimiento estadístico que contiene lecciones aprendidas </t>
  </si>
  <si>
    <t>Hito finalizado con la elaboración y difusión del documento de Metodología de la Revisión de Pares de Registros Administrativos.</t>
  </si>
  <si>
    <t>Carpeta Implementación CAD
Acta de Instauración CAD
Acta de Primera Sesión 15 de marzo 2022
Carpeta de Instrumentos con los formularios de requerimientos de información
Carpeta Plan de Trabajo 2021-2022 con los comentarios de los miembros a los planes de trabajo
Procesos: Actas de sesiones de trabajo, Carpeta con información de PILA  y el Plan Nacional del Deporte
Brochures
Informe Global Proyecto de Resolución CAD</t>
  </si>
  <si>
    <t>En 2022, a través del Proyecto Sistema de Registros Estadísticos en el que participa el DANE como coordinador y beneficiario, se avanzó hasta un 95% en el desarrollo de la herramienta tecnológica Sistema de Gestión de Proveedores de registros administrativos, si bien la complejidad requerida implicó la postergación de la entrega (en principio en diciembre de 2022) hasta febrero de 2023. Se aclara que este desarrollo se está realizando por la empresa Ariadna Comunicaciones contratada por CEPAL. Por lo tanto, la documentación que acompaña la herramienta será entregada con la herramienta. Igualmente, la identificación de los registros estadísticos en el DANE avanzó en el marco del Proyecto SRE para determinar la potencial conformación de registros estadísticos satélite: Turismo, Educación: sin embargo, se encuentra pendiente la caracterización completa bajo un esquema armonizado de ítems. 
En 2022 se realizó la revisión, ajuste y socialización de los procedimientos del proceso de Gestión de proveedores de Datos, incluyendo la proyección de los instrumentos y a lo largo de 2022 se trabajó de forma alineada a esos procedimientos los requerimientos desde las áreas técnicas.
A partir del proyecto DANE-KOSTAT y del desarrollo del proceso GPD se generó la propuesta de administración de registros administrativos, que llevó a la formulación de una resolución propuesta para la configuración del GIT de registros administrativos del DANE. La propuesta actualmente se encuentra en revisión del Comité Directivo. 
En 2023 se deberán continuar trabajando frente a: la implementación del SGP en el DANE para la ejecución del proceso GPD; la configuración del inventario de identificación y caracterización de R.R.E.E, la formalización de las buenas prácticas y aprendizajes derivados del proyecto KOSTAT –DANE.</t>
  </si>
  <si>
    <t>Se ejecutó el plan de mejoramiento del proceso de GPD y se cargaron en Isolucion los procedimientos revisados, fueron socializados con las áreas técnicas del DANE el 21 de diciembre de 2022. A partir de estos procedimientos se realizó la gestión de proveedores de datos del año 2022.  Con la actualización se redimieron los procedimientos de los subprocesos, quedando en total, seis documentos de procedimiento, uno, por cada subproceso.</t>
  </si>
  <si>
    <t>Se encuentra en proyección el soporte técnico para la configuración de un GIT de registros administrativos a partir de la experiencia KOSTAT comisión realizada al finalizar octubre de 2022. Este proyecto continua en 2023.</t>
  </si>
  <si>
    <t>Se evaluaron éticamente las nueve OO.EE programadas del DANE (ECV, Pulso Social, CSTIC, EEVV, ENUT, IPC, ENA, EDUC y EAI).  Como prueba piloto para evaluar éticamente una OO.EE del SEN, se avanzó en el autodiagnóstico de la O.E del Desempeño Institucional del Departamento Administrativo de la Función Pública. El cierre del pilotaje se realizará en el primer trimestre de la vigencia 2023.  No se logró culminar la evaluación de esta última operación, por los temas de agenda y actividades del grupo base; así como el traslape de fechas para reuniones con el DAFP. En cuanto a las estrategias de divulgación y apropiación del marco ético estadístico, el SETE realizó talleres internos y regionales, realizó un seminario WEB y realizó  un vídeo sobre el marco ético de los datos, el cual, se encuentra para consulta, en la página del SEN y en YouTube DANE.  Los seguimientos a los planes éticos tuvieron un gran avance de cumplimiento por parte de los responsables de las OO.EE evaluadas.  Finalmente, se produjeron los documentos propuestos, destacando, la formulación del marco ético de los datos para el SEN.</t>
  </si>
  <si>
    <t>Marco ético de los datos SEN_2022</t>
  </si>
  <si>
    <t>Hito 18.1 Formato de Evaluación de Viabilidad de Transferencia de Resultados
Hito 18.1 Justificación inicio de transferencia en 2023 Proy índice de noticias
Hito 18.1 Plan de transferencia de conocimiento Índice de noticias
Hito 18.1 Reporte Transferencia de Capacidad curso auditores norma técnica NTC PE 1000</t>
  </si>
  <si>
    <t>Se lleva un avance del  70% en el avance global de la meta 18 concerniente a un documento de desarrollo de capacidades con efectos y aprendizajes para GCI soportándose en los avances de los hitos:  un 100% en  el reporte de la transferencia, un 20% en el documento de efectos y aprendizajes y un 50% en el documento consolidado de efectos y aprendizajes</t>
  </si>
  <si>
    <t>Hasta el momento se tiene el formato de efectos y aprendizajes para el proyecto curso de auditores de la norma técnica NTC PE 1000, lo anterior según los cronogramas y programación de transferencias.</t>
  </si>
  <si>
    <t>Consolidación de base de datos, generación de cuadros de salida con información parcial a nivel de muestra tras el cierre del operativo de campo</t>
  </si>
  <si>
    <t>Publicación de cifras en términos nominales del IPI y actualización metodológica</t>
  </si>
  <si>
    <t>-Presentación publicación actualización  metodológica y serie nominal IPI (cifras septiembre 2022)
-Confirmación publicación presentación  actualización metodológica y serie nominal IPI (cifras septiembre 2022)
-Pantallazo de publicación de presentación de actualización metodológica y serie nominal IPI (cifras septiembre 2022)</t>
  </si>
  <si>
    <t>Se logro ejecutar y finalizar la recolección de la tercera Encuesta de inversión Extranjera Directa-EAID con periodo de referencia 2021</t>
  </si>
  <si>
    <t>Luego de varias reuniones con los gremios de taxis, estos nos informaron que no llevan ningún registro de número de pasajeros, vehículos en servicio o cualquier otra variable que actualmente se recopila en la ETUP.Entonces se concluyo que por la complejidad de la recolección de la información no es posible la inclusión de este sector a la investigación.</t>
  </si>
  <si>
    <t>Se realizaron mesas de trabajo con usuarios internos y externos para elaborar la propuesta del rediseño de la OOEE, igualmente, se socializó con la asesora de la Dirección general la propuesta de nuevo formulario con el fin de poder continuar con el proceso según el modelo GSBPM. Por otra parte, se elaboró el documento de viabilidad para la inclusión en la medición de taxis y plataformas digitales de transporte.</t>
  </si>
  <si>
    <t>Una de las propuestas estadísticas para la operación de la ETUP consiste en incluir la variable ingresos según modo de transporte de pasajeros y el personal ocupado según tipo de contratación y por últimos los salarios como costo del personal ocupado.</t>
  </si>
  <si>
    <t>Presentación Rediseño V7.pptx</t>
  </si>
  <si>
    <t xml:space="preserve">Se elaboró y se entregó el I Trimestre el documento que hace referencia a la detección de necesidades de precio de leche en finca </t>
  </si>
  <si>
    <t>* Entrega de muestra_Encuesta de Caracterización Ganadera</t>
  </si>
  <si>
    <t>Se realiza la publicación correspondiente al 2do Ciclo Nacional de Vacunación el día 13 de diciembre e 2022. entregando al país variables de interés como lo son las estructuras e tareas e inventario ganadero por sexo, la caracterización del ganadero y la caracterización del predio-ganadero.</t>
  </si>
  <si>
    <t>Ver archivos "FICHA METODOLÓGICA- ELIC 22nov2022.doc" y "Metodología ELIC 22nov2022.doc"</t>
  </si>
  <si>
    <t>Se encuentran aprobados en ISOLUCION el Plan General y la Ficha Metodológica. La metodología se encuentra pendiente de aprobación por parte de la Dirección Técnica de DIMPE</t>
  </si>
  <si>
    <t>Se presentan dos carpetas con evidencia: "Presentaciones y correlativa" y "Sondeo subcapítulos". Así como dos actas de mesas de trabajo con los equipos y asesoras de la Dirección General: "Acta Subcapítulos CEED_20220613" y "Acta Subcapítulos CEED_20220610"</t>
  </si>
  <si>
    <t>Se actualizó el manual de diligenciamiento del CEED en lo correspondiente a los nuevos subcapítulos constructivos, con ocasión de la actualización de coeficientes de incidencia identificados en el ICOCED (rediseño del ICCV)</t>
  </si>
  <si>
    <t>Se elaboró una propuesta técnico económica como insumo para las posibles mesas de trabajo con el Ministerio de Vivienda, Ciudad y Territorio, en orden al financiamiento de una nueva operación estadística de interés para este ministerio.</t>
  </si>
  <si>
    <t xml:space="preserve">El equipo de GIT Temática Ambiental adelantó el análisis y procesamiento de la información del módulo ambiental de la EAS 2020 se publicaron resultados sobre las actividades ambientales en las cuales se realizaron gastos e inversiones.
Se realizaron las pruebas a los aplicativos de captura de los módulos de la EAS 2021 y EAC 2021 cuya recolección se realizará durante el segundo semestre de 2022. 
Adicionalmente, se ha realizado el proceso de crítica de las bases de la información recolectada en la EAC2021, con el fin de solicitar a la DRA la realización de consultas sobre las respuestas recibidas.
Además, se trabaja con la EAS en la estructuración de un visor que permita realizar la validación de la información que se obtenga en la EAS 2021
</t>
  </si>
  <si>
    <t>Matriz a Marzo de 2021.xlsx</t>
  </si>
  <si>
    <t xml:space="preserve">El GIT de precios y costos ha realizado la producción del ICOCED en las fechas y horarios establecidos, de acuerdo a los estándares de calidad esperados para la operación estadística. Teniendo en cuenta el proceso y los tiempos de producción del índice, durante los meses de octubre, noviembre y diciembre. Se adjuntan los boletines de difusión como prueba del trabajo realizado. (Nota: ateniendo el calendario oficial de difusión, la publicación realizada el mes de diciembre se refiere a las variaciones de noviembre, es importante la acotación para comprender que el boletín publicado ese mes de diciembre, se nombra como ICOCED de noviembre)
</t>
  </si>
  <si>
    <t>Boletines Técnicos de la Cuenta Satélite de Medio Ambiente</t>
  </si>
  <si>
    <t>El visor de resultados de la Matriz insumo producto, permite consultar los resultados de las publicaciones y observar las métricas más importantes en cuatro secciones y un espacio de conceptos básicos, para los años 2015 y 2017.  A través de este visualizador se podrá acceder a la información del marco central y las matrices complementarias que componen el modelo MIP, además incorpora una intemaz sencilla que permite visualizar los informa es con gráficos.</t>
  </si>
  <si>
    <t>Archivos con las pruebas realizada sal visor de datos.</t>
  </si>
  <si>
    <t>El acopio de estadística básica detalla la información utilizada para los diferentes departamentos del país y sus actividades económicas con periodicidad trimestral, como insumo para los diferentes cálculos sectoriales. Se crearon y elaboraron los archivos para la consolidación, síntesis y análisis de resultados para los departamentos del país en el marco del proyecto ITAED.</t>
  </si>
  <si>
    <t>Documento revisión metodológica cuentas regionales países</t>
  </si>
  <si>
    <t>Las cuentas departamentales son un conjunto de cálculos económicos que describen y explican las economías de los diferentes departamentos del país. La metodología desarrollada por las cuentas departamentales de Colombia constituyen un ejercicio positivo en el que se han detectado importantes avances de acuerdo a las experiencias pasadas y notables esfuerzos dada la limitación en la disponibilidad de información. No obstante, existen importantes aspectos que deben tenerse en cuenta para futuras investigaciones y que constituyen importantes líneas de mejora. Es importante conocer las experiencias de los demás países en cuentas regionales, conocer sus metodologías, indicadores, métodos, cálculos, alcance, difusión, limitaciones y aprendizajes.</t>
  </si>
  <si>
    <t>Número de anexos de publicación de la su sectorización del sector financiero finalizados y para publicar en la pagina web en la fecha de corte/total de anexos de publicación de la subsectorización del sector financiero finalizados y para publicar en la pagina webécnicos del año finalizados , para publicar en la pagina web</t>
  </si>
  <si>
    <t>Se realizo la construcción, consolidación, síntesis y publicación de la secuencia del sistema de cuentas nacionales para cada uno de los 9 subsectores del sector financiero.</t>
  </si>
  <si>
    <t>Boletines técnicos del pib nacional</t>
  </si>
  <si>
    <t>Se elabora en Excel el formato o anexo de publicación por los subsectores financieros</t>
  </si>
  <si>
    <t>Se entregaron, el plan general, el documento metodológico y una (1) ficha metodológica de las cuentas de balance, finalizados</t>
  </si>
  <si>
    <t>Se realizaron los documentos correspondientes al plan general, la ficha metodológica y la metodología primera versión</t>
  </si>
  <si>
    <t>Se realizaron los cierres de las diferentes mesas de trabajos y en el informes anexo se encuentran los logros de cada uno de ellos,  los cuales permitieron avanzar en el proceso sobre todo en las mesas de conciliación con hacienda.</t>
  </si>
  <si>
    <t>Archivos con información de  trabajo asociada a  Productividad total sector 2005- 2021pr - Valor Agregado, Productividad por actividad económica año 2010 - 2020pr Valor Agregado y Acervos de Capital para Cálculo de la Productividad de Tasas de depreciación y Stock de capital Productivo por actividad económica - 2000-2021 preliminar asociados con Captación, tratamiento y distribución de agua y Evacuación y tratamiento de aguas residuales; recolección, tratamiento y disposición de desechos; y actividades de saneamiento ambiental y otros servicios de gestión de desecho</t>
  </si>
  <si>
    <t>Se realizó el documento del esquema de seguimiento de las actividades de las Direcciones Territoriales.</t>
  </si>
  <si>
    <t>Solo se avanzo en los Estudios Previos preliminares y la carta de intensión, la recepción de documentos por parte de la universidad para la formalización de los convenios, sin embargo no fue posible  lograr la firma dentro de la vigencia y se realizará en el 2023</t>
  </si>
  <si>
    <t>ACTA DE REUNIÓN - CONVENIO UNIAMAZONIA
CONVENIO UNIVERVIDAD DE LA AMAZONIA
Carta de intención
ESTUDIO PREVIO CONVENIO universidad de la amazonia</t>
  </si>
  <si>
    <t>Solo se avanzó en los Estudios Previos preliminares y la carta de intensión, la recepción de documentos por parte de la universidad para la formalización de los convenios, sin embargo no fue posible lograra la firma dentro de la vigencia y se realizará en el 2023</t>
  </si>
  <si>
    <t>La Dirección Territorial Centro Occidente, firmó con la Universidad Católica de Pereira, el memorando de entendimiento No. 004, con el objeto de difundir información estadística a través del Centro de datos, fomentando el acercamiento de la población a la cultura estadística.</t>
  </si>
  <si>
    <t>Memorando 006 U Católica Pereira Firmado</t>
  </si>
  <si>
    <t xml:space="preserve">La Dirección Territorial Noroccidente, ha tenido los primeros acercamientos con: la Universidad Autónoma Latinoamericana, La Universidad de Envigado y con la Universidad de Antioquia; las cuales han  remitido carta de intención manifestando su voluntad e interés en la suscripción de convenios interinstitucionales con el fin de aunar esfuerzos técnicos, humanos y administrativos y establecer vínculos de cooperación. 
Igualmente se tiene el borrador de los estudios previos de dichos convenios </t>
  </si>
  <si>
    <t>DTCOR - Documento definitivo meta deslocalización
DTC_Documento final de Estrategia de deslocalización
DTCO_Documento final Estrategia de deslocalización
DTN_Estrategia deslocalización Resultados
DTSO_Deslocalización informe final</t>
  </si>
  <si>
    <t>Documento Word "Versión 1 Narrativa Direcciones Territoriales</t>
  </si>
  <si>
    <t>A corte del IV trimestre se habrían suscrito los 20 contratos/convenios planeados para 2023 con base en lo requerimientos técnicos estipulados entre DANE-FONDANE y las diferentes entidades del orden nacional, internacional, para llevar a cabo actividades asociadas al servicio de información de las estadísticas.</t>
  </si>
  <si>
    <t>AVANCE INDICADOR
 (Debe realizar el reporte numérico)</t>
  </si>
  <si>
    <t>Valor Compromiso a 31 de Diciembre</t>
  </si>
  <si>
    <t>Estrategias efectivas de promoción y apropiación del marco ético.
Fórmula: (Número de estrategias implementadas/Número de estrategias programadas)*100</t>
  </si>
  <si>
    <t xml:space="preserve">A la fecha se logro el 90% en la implementación y ejecución del Plan Operativo de Desarrollo de Capacidades e Innovación mediante las evidencias definidas en el Plan de Proyecto para cada Proyecto, debido a que 4 proyectos reprogramaron la finalización de sus actividades indicando que terminan en el año 2023
</t>
  </si>
  <si>
    <t>REPORTE DE AVANCE METAS  - I TRIMESTRE</t>
  </si>
  <si>
    <t>REPORTE DE AVANCE METAS  - II TRIMESTRE</t>
  </si>
  <si>
    <t>REPORTE DE AVANCE METAS  - III TRIMESTRE</t>
  </si>
  <si>
    <t>% AVANCE CUANTITATIVO 
(HITO / I TRIMESTRE)</t>
  </si>
  <si>
    <t>AVANCE CUALITATIVO
(HITO / I TRIMESTRE)</t>
  </si>
  <si>
    <t>AVANCE CUALITATIVO 
META / I TRIMESTRE</t>
  </si>
  <si>
    <t>Valor recursos de FUNCIONAMIENTO (pesos) 
Ejecutado con corte al 31 de Marzo</t>
  </si>
  <si>
    <t>Valor recursos de INVERSIÓN
(pesos) 
Ejecutado con corte al 31 de Marzo</t>
  </si>
  <si>
    <t>REPORTE DE AVANCE PRESUPUESTAL - I TRIMESTRE</t>
  </si>
  <si>
    <t>REPORTE DE AVANCE PRESUPUESTAL - II TRIMESTRE</t>
  </si>
  <si>
    <t>% AVANCE CUANTITATIVO 
(HITO / II TRIMESTRE)</t>
  </si>
  <si>
    <t>AVANCE CUALITATIVO
(HITO / II TRIMESTRE)</t>
  </si>
  <si>
    <t>AVANCE CUALITATIVO 
META / II TRIMESTRE</t>
  </si>
  <si>
    <t>Valor recursos de FUNCIONAMIENTO (pesos) 
Ejecutado con corte al 30 de Junio</t>
  </si>
  <si>
    <t>Valor recursos de INVERSIÓN
(pesos) 
Ejecutado con corte al 30 de Junio</t>
  </si>
  <si>
    <t>REPORTE DE AVANCE PRESUPUESTAL - III TRIMESTRE</t>
  </si>
  <si>
    <t>% AVANCE CUANTITATIVO 
(HITO / III TRIMESTRE)</t>
  </si>
  <si>
    <t>AVANCE CUALITATIVO
(HITO / III TRIMESTRE)</t>
  </si>
  <si>
    <t>AVANCE CUALITATIVO 
META / III TRIMESTRE</t>
  </si>
  <si>
    <t>Valor recursos de FUNCIONAMIENTO (pesos) 
Ejecutado con corte al 30 de Septiembre</t>
  </si>
  <si>
    <t>Valor recursos de INVERSIÓN
(pesos) 
Ejecutado con corte al 30 de Septiembre</t>
  </si>
  <si>
    <t>A la fecha se ha avanzado en el indicador en un 35% que corresponde al procesamiento de los datos.</t>
  </si>
  <si>
    <t xml:space="preserve">A la fecha se ha realizado un 50% que corresponde al procesamiento de los datos y que se puede observar en la carpeta que se encuentra en el enlace relacionado a continuación, ahí se encuentran las bases del IPM 2021, </t>
  </si>
  <si>
    <t>Las evidencias son las actas correspondientes a las reuniones del comité de expertos, así:  Memoria comité 9 de feb 2022
Acta comité expertos EMP_06-04-2022 y 
20220408-Acta_comité_extraordinario.
Y las bases de datos procesadas, que por razón de reserva estadística, todavía no se pueden compartir, pero están se encuentran en el siguiente enlace: 
\\systema44\POBREZA2\IPM_2021\IPM_DPTO_2021.</t>
  </si>
  <si>
    <t>Procesar las bases de datos de las ECV y realizar las reuniones pertinentes con el comité de expertos de las EMP, para la revisión y el análisis de los resultados del IPM antes de la publicación de Cinco (5) productos de publicación: anexo nacional, anexo departamental, boletín, comunicado de prensa y presentación</t>
  </si>
  <si>
    <t>Con relación al hito DIR_POB_1.1,   a la fecha se ha realizado un 50% que corresponde al procesamiento de los datos.  En cuanto a la fecha final del hito, esta quedó para publicación de resultados el 28 de abril del 2022. Esto debido a que las bases de las ECV les realizaron diversos ajustes y no se recibieron sino hasta marzo, por lo cual se tuvo que ajusta la fecha final.</t>
  </si>
  <si>
    <t>Este hito inicia en el II trimestre</t>
  </si>
  <si>
    <t xml:space="preserve">A la fecha se ha avanzado en un 56% que corresponde al procesamiento de los datos y las reuniones con el comité de expertos.  </t>
  </si>
  <si>
    <t>Con relación al hito DIR_POB_2.1, a la fecha se ha realizado un 70% que corresponde al procesamiento de los datos y las reuniones con el comité de expertos.  La trazabilidad de los avances en monetaria, se puede observar en la carpeta que se encuentra en el siguiente enlace,  de la reunión 77 a la 81.</t>
  </si>
  <si>
    <t>Las evidencias son las Actas correspondiente a las reuniones del comité de expertos, así:
Memoria comité 23 de feb 2022 
20220309-Comité expertos_monetaria
20220328-Comité expertos_monetaria
Y las bases de datos procesadas, que por razón de reserva estadística, todavía no se pueden compartir, pero están se encuentran en el siguiente enlace: 
\\systema44\POBREZA2\IPM_2021\IPM_DPTO_2021.</t>
  </si>
  <si>
    <t>Procesar las bases de datos y realizar las reuniones pertinentes con el comité de expertos de las EMP, para la revisión y el análisis de los resultados de monetaria antes de la publicación de Seis (6) productos de publicación: anexo nacional, anexo departamental,  boletín, nota metodológica sobre ingresos, comunicado de prensa y presentación</t>
  </si>
  <si>
    <t>Esta meta inicia en el II trimestre</t>
  </si>
  <si>
    <t>Esta nota estadística sobre poder de negociación al interior del hogar con perspectiva de género se realizo al 100% por 100% de lo proyectado, teniendo presente que equivale al 25% de toda la meta.</t>
  </si>
  <si>
    <t>El DANE, en conjunto con Quanta – Cuidado y Género, tiene el propósito de presentar una primera aproximación al análisis de datos sobre toma de decisiones y poder de negociación en el hogar desde las fuentes de estadísticas oficiales. Los resultados presentados parten, principalmente, de un conjunto corto de preguntas incluido en la Encuesta Nacional de Uso del Tiempo 2020-2021. Estas preguntas buscan captar información sobre quién toma algunas decisiones al interior del hogar relacionadas con la posibilidad de tener un trabajo pago, ejercer algunas libertades de socialización y personales y tomar decisiones financieras de grandes gastos del hogar, inversión y crédito</t>
  </si>
  <si>
    <t xml:space="preserve"> Es el resultado de un conjunto corto de preguntas incluidas por primera vez en la Encuesta Nacional de Uso del Tiempo (ENUT) 2020-2021 sobre toma de decisiones y poder de negociación al interior del hogar. El documento presenta un marco conceptual breve y un conjunto de desagregaciones y análisis que aportan a la comprensión de las desigualdades de género en la participación en la toma de las decisiones al interior del hogar.</t>
  </si>
  <si>
    <t>No aplica para este trimestre</t>
  </si>
  <si>
    <t xml:space="preserve">Se realizaron cuatro presentaciones correspondientes a la divulgación de Homenaje a mujeres con discapacidad, mujeres cuidadoras y lideresas incluyentes, Disability statistics in Colombia, Estadísticas sobre discapacidad en Colombia y Toma de decisiones y poder de negoción al interior del hogar, Datos con perspectiva de género, correspondiendo a un porcentaje mayor al esperado </t>
  </si>
  <si>
    <t>El DANE tiene el objetivo de incentivar el análisis y la toma de decisiones con base en los datos disponibles en temas que se consideran de interés público. Un aporte de las presentaciones es reunir, en un solo documento, información proveniente de diferentes operaciones estadísticas para informar sobre un solo tema.</t>
  </si>
  <si>
    <t xml:space="preserve">Documentos en PowerPoint </t>
  </si>
  <si>
    <t>En las Notas Estadísticas del DANE se encuentran mediciones que hacen parte de la producción estadística regular, así como mediciones de la línea de ‘Estadísticas Experimentales’. En este contexto se cuenta con un énfasis en la transversalización del enfoque diferencial e interseccional de la producción de datos para “no dejar a nadie atrás”, en línea con la Agenda 2030 para el Desarrollo Sostenible, y de esta forma promover análisis que contribuyan a visibilizar las situaciones de vida, particularidades, brechas y desigualdades entre los distintos grupos poblacionales. En esta dirección se realizaron cuatro presentaciones de las diez notas estadísticas para este primer trimestre cumpliendo con más del porcentaje del avance programado; igualmente se cumplió con la meta esperada de los eventos para la divulgación de estadísticas con enfoque diferencial e interseccional.</t>
  </si>
  <si>
    <t>Los eventos para la divulgación de estadísticas con enfoque diferencial e interseccional del DANE representan una visión innovadora de la producción y difusión estadística, con un enfoque de aprovechamiento de datos más allá de los fines netamente estadísticos; pues además de aumentar la oferta de mediciones, se promueve el uso de las mismas en la generación de conocimiento basado en evidencia, para enriquecer los diálogos, la toma de decisiones, el diseño de políticas públicas. En este trimestre se realizó la presentación de Retos para la igualdad de género en Antioquia.</t>
  </si>
  <si>
    <t>Mediante el trámite de 104 solicitudes/requerimientos internacionales durante el I trimestre se aportó un 2,4% al avance de la meta anual establecida (8%), de tal forma que para el periodo de corte, el avance porcentual de la meta final es del 25% cumpliendo con la meta</t>
  </si>
  <si>
    <t xml:space="preserve">Teniendo en cuenta que para el año 2022 se planteó como meta, aumentar en un 8% las solicitudes de intercambio de conocimientos, misiones y eventos por entidades y organismos internacionales, para el primer trimestre se alcanzó un 2,4% de la meta. La Oficina de Relacionamiento trabajó de forma articulada con las diferentes direcciones técnicas del DANE, en donde se evidencia el crecimiento en el número de solicitudes y requerimientos que contribuye a la meta final del 36% </t>
  </si>
  <si>
    <t>Requerimiento oferta y demanda 2022</t>
  </si>
  <si>
    <t xml:space="preserve">A la fecha la meta viene avanzando de forma satisfactoria. Cabe resaltar que para este primer trimestre se realizo un total de 104 requerimientos de oferta y demanda y se viene avanzando en el desarrollo de un convenio con la Agencia Francesa </t>
  </si>
  <si>
    <t>en el Marco de la conferencia Estadística de la Comisión Económica para América Latina y el Caribe el director del DANE, junto con el INE de Chile acordaron llevar acabo un convenio a fin de fortalecer las capacidades de amabas entidades en términos de Calidad, Censos y estadísticas Económicas. Este convenio se recibió firmado por parte del INE de Uruguay en el mes de febrero.</t>
  </si>
  <si>
    <t xml:space="preserve">ACUERDO MARCO ENTRE INE Y DANE </t>
  </si>
  <si>
    <t>33%</t>
  </si>
  <si>
    <t xml:space="preserve">Teniendo en cuenta que para el 2024 se desarrollara el Foro Mundial de  Datos, se hace necesario contar con un documento de lineamiento, que permita contar con los diversos compromisos, y pasos a seguir para su correcto desarrollo, En ese sentido, La Oficina de Relacionamiento Nacional e Internacional actualmente cuenta con un documento insumo en donde se refleja los pasos a seguir, compromisos y los posibles actores involucrados </t>
  </si>
  <si>
    <t>Documento borrador - Proceso de planificación: Quinto Foro Mundial de Datos de las Naciones Unidas</t>
  </si>
  <si>
    <t xml:space="preserve">A la fecha la meta viene avanzando de forma satisfactoria, teniendo en cuenta que se cuenta con un borrador del documento bastante avanzando. Se espera contar con este documento a finales del III trimestre </t>
  </si>
  <si>
    <t>0%</t>
  </si>
  <si>
    <t>Esta meta inicia en el IV trimestre</t>
  </si>
  <si>
    <t>Inicia en el IV trimestre</t>
  </si>
  <si>
    <t>43 barómetros actualizados y 8 indicadores con avance de producción con fuentes y métodos tradicionales</t>
  </si>
  <si>
    <t>Se realizó la revisión y actualización de 43 barómetros de indicadores priorizados para trabajo en 2022 y se avanzó en el porcentaje de producción de 8 indicadores con fuentes tradicionales</t>
  </si>
  <si>
    <t>Se realizó la revisión y actualización de barómetros de 43 indicadores priorizados con plan de trabajo en 2022 y fuentes tradicionales</t>
  </si>
  <si>
    <t>Matriz Seguimiento Indicadores 2022 (identificados en la columna Y de Barómetro Actualizado)</t>
  </si>
  <si>
    <t>El grupo ODS en el mes de febrero y marzo avanzó en la actualización de barómetros y seguimiento de producción de los indicadores con fuentes tradicionales para definición de plan trabajo priorizado en 2022</t>
  </si>
  <si>
    <t>Se avanzó en el porcentaje de producción de 8 indicadores diagnosticados en la categoría A según el barómetro</t>
  </si>
  <si>
    <t>Matriz Seguimiento Indicadores 2022 (identificados en la columna X de Diagnostico BAR marzo 2022 con categoría A)</t>
  </si>
  <si>
    <t>3 indicadores con barómetros revisados de fuentes alternativas</t>
  </si>
  <si>
    <t>Se realizó la revisión de 3 indicadores con fuentes alternativas para validación de plan de trabajo en 2022</t>
  </si>
  <si>
    <t>Se realizó la revisión de barómetros de 3 indicadores con fuentes alternativas para validación de su avance</t>
  </si>
  <si>
    <t>Indicadores Fuentes alternativas 2022</t>
  </si>
  <si>
    <t>El grupo ODS en los meses de febrero y marzo avanzó en la revisión de barómetros y seguimiento de producción de los indicadores con fuentes alternativas para definición de trabajo en 2022</t>
  </si>
  <si>
    <t>Se avanzó en el seguimiento de 3 indicadores con fuentes alternativas para validación de su producción</t>
  </si>
  <si>
    <t>48 barómetros actualizados y 31 indicadores con avance de producción</t>
  </si>
  <si>
    <t>Se realizó la revisión y actualización de 48 barómetros de indicadores y se avanzó en el porcentaje de producción de 31 indicadores</t>
  </si>
  <si>
    <t>Se validaron los datos para incremento porcentual del avance de producción de 31 indicadores</t>
  </si>
  <si>
    <t>Matriz Seguimiento Indicadores 2022 (identificados en la columna X de Diagnostico BAR marzo 2022 con aumento porcentual en las categoría A-B-C)</t>
  </si>
  <si>
    <t>El grupo ODS en los meses de febrero y marzo avanzó en la actualización de barómetros y seguimiento de producción de los indicadores ODS a trabajar en 2022</t>
  </si>
  <si>
    <t>Se realizó la revisión y actualización de barómetros de 48 indicadores</t>
  </si>
  <si>
    <t>1 infografía publicada</t>
  </si>
  <si>
    <t>Se publicó una infografía asociada con el ODS 6.1.1.P</t>
  </si>
  <si>
    <t>Se realizó la publicación de una infografía relacionada con la temática del ODS 6.1.1 sobre acceso a agua potable</t>
  </si>
  <si>
    <t>El grupo ODS el 22 de marzo publicó la infografía relacionada con el Día mundial del agua, asociando el ODS 6.1.1.P sobre acceso a agua potable</t>
  </si>
  <si>
    <t>3 notas estadísticas publicadas</t>
  </si>
  <si>
    <t>Se publicaron tres notas estadísticas con temáticas ODS</t>
  </si>
  <si>
    <t>Notas estadísticas publicadas 2022</t>
  </si>
  <si>
    <t>El grupo ODS el 27 de enero publico la nota estadística Nacimientos en niñas y adolescentes en Colombia, el 23 de febrero la de Censo Económico de Colombia: Conteo de Unidades Económicas 2021 y el 24 de marzo la de Situación de familias con Niños, niñas y adolescentes en Colombia en medio de la crisis por COVID-19</t>
  </si>
  <si>
    <t>Una base de datos integrada parcial, scrips del proceso de integración surtido y dos bases de datos de construcción y transporte (DEC y DET respectivamente). A la fecha se cuenta con un Directorio Estadístico de Empresas (DEE) que incorpora TODOS los sectores económicos y por tanto cubren el total de sectores económicos del censo económico y el Directorio Estadístico del Sector Público que cubre un sector particular, "Gobierno". De manera adicional a este directorio se tienen 2 directorios especializados (DEC-Construcción, DET-Transporte) para satisfacer dos necesidades temáticas puntuales del Censo Económico no generalizables a los demás sectores contemplados en el CE, estos son casos especiales por eso tuvieron una segmentación especial. Para el CE se tienen 8 sectores económicos. En contraste los directorios dan cuenta de 5,6 millones de registros, los cuales a cierre del primer trimestre estaban actualizados 2,8 millones (50%), determinado por sector se han cubierto 2,5 sectores económicos equivalentes al 31%.  Ya que en la programación del plan se formuló estas formulas
Carpeta Compartida: https://danegovco-my.sharepoint.com/:f:/r/personal/mlortizm_dane_gov_co/Documents/EVIDENCIAS%20CE/PRIMER%20TRIMESTRE?csf=1&amp;web=1&amp;e=j45QNc
Contenido:
- info_empresas_transporte_abril.xlsx
- 11042022_EASC_Solicitud_empresas_fuera_EASC.xlsx
- ETL_INTEGRACION_RUES_2021_T4.rar
- SCRIPT_REVISION_RUES_2021_T4.rar
- DEE_2021_T3_ACTIVAS.txt</t>
  </si>
  <si>
    <t xml:space="preserve">Estructuración de RELAB, RUES y encuestas estructurales, y se integró el RUES como primer registro a consolidar en el Directorio Estadístico de Empresas en el protocolo de actualización y mantenimiento del mismo. Dos bases de datos actualizadas del DEC y la primera consolidación del DET incluyendo el RNET. </t>
  </si>
  <si>
    <t>Una base de datos integrada parcial, scrips del proceso de integración surtido y dos bases de datos de construcción y transporte (DEC y DET respectivamente).
Carpeta Compartida: https://danegovco-my.sharepoint.com/:f:/r/personal/mlortizm_dane_gov_co/Documents/EVIDENCIAS%20CE/PRIMER%20TRIMESTRE?csf=1&amp;web=1&amp;e=j45QNc
Contenido:
- info_empresas_transporte_abril.xlsx
- 11042022_EASC_Solicitud_empresas_fuera_EASC.xlsx
- ETL_INTEGRACION_RUES_2021_T4.rar
- SCRIPT_REVISION_RUES_2021_T4.rar
- DEE_2021_T3_ACTIVAS.txt</t>
  </si>
  <si>
    <t>Los soportes se relacionan en carpeta compartida debido a su cantidad y el tamaño de los archivos</t>
  </si>
  <si>
    <t>Avance en la estructuración y Consolidación Marco Censal de los tres municipios del experimental.
3 BD municipios actualizados / 3 municipios del experimental</t>
  </si>
  <si>
    <t>Se realizó la consolidación y entrega al equipo operativo, de la base del marco censal para los municipios de Leticia, Mahates y Turbaná</t>
  </si>
  <si>
    <t>Avance en la actualización Cartográfica y Validación de Conteo en 4 ciudades principales
4 municipios actualizadas / 4 municipios para visitar</t>
  </si>
  <si>
    <t>Se realizó el operativo de actualización cartográfica y validación de conteo de unidades económicas en las ciudades de Riohacha, Tunja, Ibagué y Pasto</t>
  </si>
  <si>
    <t xml:space="preserve">Del hito que se tiene programado desarrollar durante el año 2022 que es la entrega de un (1) documento de plan de pruebas actualizado, que debe contener en su fase final del SGP los resultados del censo experimental 2022 donde se presenten los resultados y hallazgos del ejercicio. 
Dentro de las actividades programadas a ejecutar, el 15% programado a desarrollar durante el primer trimestre correspondió a un ejercicio con los componentes del SGP de revisar los riesgos detectados y fallas funcionales a los diseños ejecutados durante el censo experimental 2021 y entregar las mejoras y requerimientos detectados que permiten determinar las nuevas funcionalidades de los instrumentos y/o procedimientos que serán probados durante la realización de las pruebas 2022.  
Para tal fin se describen las siguientes tareas antes del inicio de las pruebas dentro del sistema 2022:  
- Trazar el objetivo general. 
- Realizar la evaluación de los resultados de acuerdo con los objetivos trazados una vez terminado el ejercicio del censo experimental 2021.  
- Escoger los lugares de aplicación teniendo en cuenta los posibles escenarios del censo económico. 
- Presupuestar los costos del censo experimental y entregar los requerimientos operativos en los lugares escogidos de su aplicación 2022  
- Enviar los nuevos requerimientos a los instrumentos que contengan los hallazgos y sus mejoras funcionales de las herramientas de recolección. </t>
  </si>
  <si>
    <t>Con base en los diseños y los requerimientos se iniciaron reuniones con las dependencias involucradas con el objetivo de iniciar la construcción de la matriz base del documento del plan de pruebas.
Durante los meses de enero a marzo, se realizaron el costeo de la prueba piloto en los municipios seleccionados y se procedieron a entregar los requerimientos de los componentes de personal, sistemas, aprendizaje, del taller  de ediciones y materiales requeridos para los grupos operativos.</t>
  </si>
  <si>
    <t>Se entregaron los requerimientos con las cantidades requeridas de los elementos necesarios para el censo experimental 2022:
- Planes de datos
- Proceso de Transporte
- Requerimiento Transporte Multimodal
- Requerimientos operativos
- Requerimientos recuento
- Requerimientos_componente_de_anomalías
- Requerimientos_Sistema_de_Monitoreo_y_Control_-_SMC</t>
  </si>
  <si>
    <t>Se iniciaron las reuniones con la DCD para establecer y programar las reuniones de concertación con los grupos étnicos y como va a ser su participación en el operativo del censo experimental. Se continuaron con reuniones con las diferentes dependencias GIT censos económico, DIMPE, OSIS, DIRPEN, DSD para revisar y corregir los hallazgos presentados durante el censo experimental 2021 e iniciar con la entrega de los nuevos requerimientos a los instrumentos de recolección y ajustes de diseño operativo.</t>
  </si>
  <si>
    <t>No Aplica para este I trimestre</t>
  </si>
  <si>
    <t>El GIT de la temática de servicios para el formulario a empresas y propietario del sector transporte, ha venido definiendo los capítulos correspondientes a: personal ocupado, costos y gastos, ingresos, activos fijos y volumen.
(Capítulos construidos del documento/ Total capítulos planificados para el documento)*100%= (12/12)*100%= 100%
Los capítulos del documento son:
1. INTRODUCCIÓN 
2. OBJETIVOS 
3. MARCO CONCEPTUAL
4. EXPERIENCIAS DE CENSOS ECONÓMICOS FRENTE AL SECTOR 
5. MEDICIONES DEL SECTOR A PARTIR DE ENCUESTAS
6. USO DE LAS ESTADÍSTICAS DEL SECTOR
7. IDENTIFICACIÓN DE VACÍOS DE INFORMACIÓN 
8. IDENTIFICACIÓN DE VACÍOS DE INFORMACIÓN 
9. CUADROS DE SALIDA 
10. CONCLUSIONES Y RECOMENDACIONES 
11. BIBLIOGRAFÍA</t>
  </si>
  <si>
    <t>El GIT de la temática de servicio ha realizado 10 mesas de trabajo con usuarios internos (Dirección de Síntesis y Cuentas Nacionales, la Dirección de Geoestadística, el grupo de psicometría, GIT Temática Ambiental, GIT Censo Económico, GIT Industria) y el Instituto Nacional de Estadística y Geografía -INGEI, a fin de revisar la pertinencia de las preguntas así como las opciones de respuesta del formulario a empresas y propietarios, el diseño de economía circular, gestión empresarial y TIC; esto conlleva a realizar los respectivos ajustes dentro del cuestionario.
Se revisó y envío observaciones a Miguel Antonio Torres Bernal el día 25/02/2022 del documento temático del sector de transporte.</t>
  </si>
  <si>
    <t>Se está realizando el diseño del instrumento (formulario a empresas y propietario) el cuál se evaluará en la prueba piloto durante esta vigencia, y que se empleará en el Censo Económico para el sector transporte.</t>
  </si>
  <si>
    <t>En el trimestre objeto de seguimiento, se llevó a cabo una (1) reunión con la Comisión Nacional de Dialogo del Pueblo Rrom, (marzo 2022).
En el primer trimestre se tenía programada solo esta reunión, en consecuencia, el indicador se midió así: 1/1 = 100%, que en el año representa el 10% del avance. El avance reportado también corresponde al desarrollo de los demás espacios de trabajo que han adelantado los profesionales de la DCD, con las demás áreas técnicas involucradas en el Censo Económico, como actividad preparatoria a la realización de los demás talleres de abordaje con los grupos étnicos.</t>
  </si>
  <si>
    <t xml:space="preserve">Dentro de la fase de construcción, se esta adelantando el plan de Prueba de relacionamiento con grupos étnicos en el Censo Económico Experimental, Leticia (Amazonas), Mahates y Turbaná (Bolívar) 2022.  </t>
  </si>
  <si>
    <t>El equipo étnico del Censo Económico, se encuentra en la fase de planeación del proceso de consulta y concertación focalizada, esto implica el desarrollo de reuniones de trabajo con las diferentes Direcciones Técnicas y equipos de trabajo que interviene en el Censo Económico.</t>
  </si>
  <si>
    <t>Del 22 al 25 de marzo se llevó a cabo una reunión con la comisión nacional de dialogo del pueblo Rrom, en este espacio se presentó la propuesta de preguntas que se incluirán en el cuestionario del Censo Económico.</t>
  </si>
  <si>
    <t> Se está realizando el diseño del instrumento (formulario a empresas y propietario) el cuál se evaluará en la prueba piloto durante esta vigencia, y que se empleará en el Censo Económico para el sector transporte.</t>
  </si>
  <si>
    <t xml:space="preserve">Durante el I trimestre se realizó la construcción de la matriz con información asociada a los convenios y contratos administrativos con ejecución de recursos para 2022. Este diseño cuenta con las principales variables de información que permiten evidenciar valores, fechas y estados de desembolsos, entre otros por cada uno de los convenios/contratos. Esta matriz se alimenta de los reportes de información que se generan a través del SIIF y debe ser actualizada con cierta periodicidad.
La matriz está en proceso final de validación con las áreas para posterior cargue en el sharepoint de la entidad, para las respectivas consultas.
</t>
  </si>
  <si>
    <t>Se cuenta con la matriz de seguimiento con la información detallada por convenio/contrato y área</t>
  </si>
  <si>
    <t>Matriz de seguimiento Convenios-Contratos.xls</t>
  </si>
  <si>
    <t>2- desarrollo normativo en el marco del MSPI</t>
  </si>
  <si>
    <t>CONTEXTO INSTITUCIONAL DANE  integrado
Mesa de trabajo - Observaciones Contexto y Alcance del SGA)
mesa de trabajo contexto sga</t>
  </si>
  <si>
    <t xml:space="preserve">1- Se revisó y ajustó el documento de revisión por  la dirección 2020-2021  con base en el resultado de la auditoría interna 2020 y los reportes de seguimiento de las herramientas del SIG (indicadores, riesgos, planes de mejoramiento, salidas no conformes y gestión documental de los procesos); </t>
  </si>
  <si>
    <t>Documentos aprobados
procedimiento auditorias al SIGI</t>
  </si>
  <si>
    <t xml:space="preserve">2- Se presentan avances en el desarrollo normativo en el marco del MSPI </t>
  </si>
  <si>
    <t xml:space="preserve">evidencia flujo documental 
Manual del SIGI </t>
  </si>
  <si>
    <t>Formato plan de implementación SGA 2022 V2</t>
  </si>
  <si>
    <t>4-Se realizaron mesas de trabajo para formulación y definición del plan de implementación ajustado SST</t>
  </si>
  <si>
    <t>ISO 45001 Plan de Trabajo 2022 Revisión Marzo
mesa de trabajo</t>
  </si>
  <si>
    <t>19-01-2022-Plan de seguridad y privacidad de la información. versión para publicación</t>
  </si>
  <si>
    <t>Programa Auditoria_7042022</t>
  </si>
  <si>
    <t xml:space="preserve">En el periodo de febrero a marzo de 2022, se han adelantado las siguientes acciones en el marco de esta meta:
1. Seis (6) mesas de trabajo internas entre OPLAN y las siguientes áreas: DIMPE, DCD, Cuentas Nacionales, DIG, CE, DICE, DIRPEN y Dirección de Recolección y Acopio, para validar los insumos y la propuesta de árbol de problemas y objetivos para la formulación de los nuevos proyectos.
2. Diez (10) mesas de trabajo con expertos del DNP para llevar a cabo la validación de los insumos asociados a los nuevos proyectos.
</t>
  </si>
  <si>
    <t>Listados de asistencia y pantallazos de las reuniones.</t>
  </si>
  <si>
    <t xml:space="preserve">De acuerdo con la cantidad de informes legales de seguimiento periódicos programados y las actividades de prevención incluidas en el Plan Anual de Auditoría Interna 2022, se avanzó en la elaboración de 12 informes con 20 documentos (Informes Preliminares y Finales), así mismo, durante el primer trimestre se ha venido adelantando otras tareas en desarrollo de las seis actividades de prevención; por tanto, se reporta un cumplimiento del 22% de ejecución del PAAI 2022, es de anotar que al finalizar el primer trimestre no se han aprobado las unidades de auditorías a evaluar durante la misma vigencia. </t>
  </si>
  <si>
    <t>La OCI durante el primer trimestre de 2022 elaboro 12 informes legales de seguimiento periódicos en cumplimiento a la programación del Plan Anual de Auditoría 2022, de estos seguimientos se elaboraron 20 documentos (Informes) entre preliminares y finales, los cuales fueron presentados al Comité de Coordinación de Control Interno y publicados en la Página Web de la Entidad. Por otra parte, se elaboraron 5 informes más que correspondían al Plan Anual de Auditoría de la vigencia 2021, los cuales no fueron posible elaborarlos en su debido momento por el Incidente Tecnológico. De estos informes se elaboraron 7 documentos (Informes) entre preliminares y finales, igualmente se remitieron al Comité CICCI y se publicaron. Dado lo anterior, se adjuntan en total 27 documentos como evidencia del avance del primer trimestre de 2022.</t>
  </si>
  <si>
    <t>1.	1. CertificadoDiligenciamiento_FURAG_2021
2.	2. INFORME_FINAL_CIC_FONDANE_VIGENCIA 2021
3.	2. INFORME_FINAL_CIC_DANE_VIGENCIA 2021
4.	3. Informe_Final_Evaluación_Dependencias_2021_
5.	3. Informe_Preliminar_Evaluación_Dependencias_2021
6.	4. INFORME_DNDA_2021_PRELIMINAR
7.	4. INFORME_FINAL_DNDA_2021_
8.	5. Informe_Preliminar_EKOGUI_II_Semestre_2021_
9.	5. Informe_Final_EKOGUI_II_Semestre_2021_
10.	6. 4Inftrimestral2021PreliminarSeguimientoAusteridaDelGasto
11.	6. 4Inftrimestral2021FinalSeguimientoAusteridaDelGasto_
12.	7.Informe-SCI-parametrizado_DANE_II_Sem_2021
13.	8. Informe_Segu_RiesgosCorrupción_III_Cuatrimestre_2021
14.	8. Informe_Seguimiento_PAAC_III_Cuatrimestre_2021
15.	9. Info_FinalSeguimiento_III_Cuatrimestre_PAAC_YRiesgos_2021
16.	9. Info_Preliminiar_Seguimiento_III_Cuatrimestre_2021
17.	10. Informe_Prel_Plan_acción_II sem_2021_
18.	11. certificado_219_20211231_6 DANE
19.	11. certificado_220_20211231_6 FONDANE
20.	12. Correo_envió_respuesta-OCI_Camara_Representantes
21.	13. Informe Final_2do_Trimestre_Planes de Mejoramiento_2021
22.	14. Informe_final_Politicas_SIIF_2021_V2_
23.	14. Informe_preliminar_Politicas_SIIF_2021_
24.	15. Informe_final_Seguimiento_RC_2020-2021_
25.	15. Informe_Preliminar RDC 2020-2021
26.	16.INFORME_FINAL_AGENDA REGULATORIA DANE 2021
27.	17. Informe Segui_PAACyRiesgos_II_Cuatrimestre_2021</t>
  </si>
  <si>
    <t xml:space="preserve">La OCI en el primer trimestre de la vigencia 2022, elaboró, presentó y publicó 12 informes con 20 documentos entre informes preliminares y finales en cumplimiento del Plan Anual de Auditoría de 2022 y 5 Informes (7 documentos preliminares y finales) pendientes del Plan Anual de Auditoría de la vigencia 2021, los cuales no se elaboraron oportunamente debido al Incidente Tecnológico. Los resultados de estos informes generaron recomendaciones que han sido atendidas por los procesos mediante Planes de Mejoramiento que aportaran a la mejora del Sistema de Control Interno. Adicionalmente, se han venido desarrollando diferentes actividades de control preventivas (6 actividades) que una vez finalizadas, también aportarán recomendaciones y oportunidades de mejora que  fortalecerán de igual manera el SCI del DANE – FONDANE. </t>
  </si>
  <si>
    <t>La OCI proyecto el Plan Anual de Auditoría Interna (PAAI) 2022. Por solicitud del Director debe ser revisado en reunión bilateral, sin embargo, por temas de agenda no ha sido posible su realización, por tanto, a la fecha no se ha convocado a sesión de Comité Institucional de Coordinación de Control Interno (CICCI), para su debida aprobación.</t>
  </si>
  <si>
    <t xml:space="preserve">Debido a que el Plan Anual de Auditoría Interna (PAAI) 2022 no ha sido aprobado por el Comité Institucional de Coordinación de Control Interno, el cual no ha sido posible programar, la OCI no ha dado inició a la realización de las auditorías programadas. </t>
  </si>
  <si>
    <t xml:space="preserve">1.	Proyecto de Plan Anual de Auditoría Interna 2022
2.	Presentación reunión bilateral Director 
3.	Correo electrónico remitido al Director </t>
  </si>
  <si>
    <t xml:space="preserve">La OCI en cumplimiento a este hito, estableció grupos de trabajo internos, con el fin de dar atención a las diferentes actividades de prevención para la vigencia 2022, entre estas se contemplan las siguientes: 1. Actividad prevención de riesgo “Seguridad Información; 2. Actividades de divulgación y cultura del control interno; 3. Verificación preventiva Constitución de Reservas Presupuestales Proveedores DANE – FONDANE 2021; 4. Autoevaluaciones de la articulación del presupuesto versus planes institucionales; 5. Revisar y analizar las PQRDS recibidas en la DT. Medellín del cuarto trimestre de 2021 y primer trimestre de 2022, para definir situaciones reiterativas, las causas que las generan y confrontar con la operación y  controles definidos por los procesos, para que estas no se presenten; 6. Establecimiento de los Planes de Mejoramiento Internos del Incidente Tecnológico.  Durante el primer trimestre de 2022, se avanzó en el establecimiento de los cronogramas para adelantar las actividades 1 y 2; frente a la actividad 3, se está revisando la documentación de la constitución de reservas presupuestales y las justificaciones remitidas por el área financiera; En cuanto a la actividad 4, se está definiendo el alcance del proyecto de inversión que se va a autoevaluar con la dependencia correspondiente, para eso se está estudiando las fichas Ebit del Proyecto y la información presupuestal. Actividad 5. Se verificó la información compartida por la Dirección Territorial Medellín y se está elaborando el documento para su presentación con la Territorial. Actividad 6. Se remitieron las comunicaciones a la Subdirección y Oficina de Sistemas para iniciar las mesas de trabajo para definición de los Planes de Mejoramiento. </t>
  </si>
  <si>
    <t>1.	Avance_Actividad_1-2
2.	Avance_Actividad_3
3.	Avance_Actividad_4
4.	Actividad_5_PQRSD_MedellínOct-Dic2021
5.	5. Actividad_6_Subdirección_OSIS</t>
  </si>
  <si>
    <t xml:space="preserve">Durante el primer trimestre de 2022, se han realizado 2 mesas de trabajo conjuntas (OCI-CDI), donde se estableció la necesidad de solicitar información a la Oficina Asesora Jurídica, el Grupo Interno de Trabajo de PQRSD y la información que debía ser generada y preparada por la Oficina de Control Disciplinario Interno, para posteriormente realizar el análisis de la información.  </t>
  </si>
  <si>
    <t>Se han realizado 2 mesas de trabajo conjuntas (OCGI-OCI), requerimiento y análisis de información, y los preparativos y solicitado la información necesarios para las actividades de prevención del riesgo.</t>
  </si>
  <si>
    <t>1.	1. REUNIÓN OCI- CID, 03.02.2022
2.	2. SolicitudInfoQRDenuncias9feb2022_OAJ_
3.	2.1 Alcance_comunicación_OAJ
4.	3. SolicitudInfoQRDenuncias9feb2022_OCID
5.	4. SolicitudInfoQRDenuncias9feb2022_SG_
6.	4.1 Alcance_comunicación_SG</t>
  </si>
  <si>
    <t>La OCI realizó 2 mesas de trabajo conjuntas (OCGI-OCI), requerimiento y análisis de información, y los preparativos y solicitado la información necesarios para las actividades de prevención del riesgo.</t>
  </si>
  <si>
    <t>Para el primer trimestre no se programaron actividades para este hito.</t>
  </si>
  <si>
    <t>Se inicia este meta en el IIII Trimestre</t>
  </si>
  <si>
    <t xml:space="preserve">Durante este primer trimestre no se dejo establecido reporte, toda vez que el Congreso de la Republica inició sesiones el 16 de marzo de 2022. 
No obstante lo anterior, durante el primer trimestre se trabajo internamente en las proposiciones o cambios que se realizaran al Proyecto de Ley. </t>
  </si>
  <si>
    <t>N/A</t>
  </si>
  <si>
    <t xml:space="preserve">Con respecto al proceso de acompañamiento jurídico a los supervisores para la gestión de la liquidación de los convenios y contratos interadministrativos suscritos por la entidad hasta la vigencia 2020, durante el primer trimestre de 2022, se adelantaron las siguientes gestiones:
a. De la base de datos se identificaron los convenios y contratos terminados (43 contratos o convenios). 
b. Se informó a los enlaces de las áreas técnicas la relación de contratos o convenios terminados, para adelantar las gestiones de liquidación por parte del supervisor.
 c. De la revisión efectuada por cada abogado asignado al expediente contractual, se identificó que 9 contratos o convenios, no requieren liquidación (contratos o convenios con organismos internacionales, contrato de comodato, acta de facilitación.) 4 expedientes están en validación por parte del abogado asignado, para verificar si requieren trámite de liquidación. 
d. Se identificaron 5 convenios o contratos que ya se habían liquidado y se tramitaron 2 liquidaciones. (7 contratos liquidados).
e. Se identificaron 2 contratos que se encuentran vigentes, en atención a las prórrogas suscritas. 
f. Con base en los 21 convenios que requieren liquidación, se han remitido 7 memorandos de requerimiento de liquidación a los supervisores y se han enviado correos electrónicos a los enlaces de las áreas técnicas, solicitando las gestiones de liquidación por parte del supervisor.  </t>
  </si>
  <si>
    <t>La Oficina Asesora Jurídica elaboró el plan de trabajo para la gestión de las liquidaciones de los convenios y contratos interadministrativos suscritos hasta la finalización de la vigencia 2020</t>
  </si>
  <si>
    <t>Un (1)Plan de trabajo</t>
  </si>
  <si>
    <t xml:space="preserve">La Oficina Asesora Jurídica, durante el primer trimestre de 2022, elaboró el plan de trabajo y se adelantaron las siguientes gestiones:
a. De la base de datos se identificaron los convenios y contratos terminados (43 contratos o convenios). 
b. Se informó a los enlaces de las áreas técnicas la relación de contratos o convenios terminados, para adelantar las gestiones de liquidación por parte del supervisor.
 c. De la revisión efectuada por cada abogado asignado al expediente contractual, se identificó que 9 contratos o convenios, no requieren liquidación (contratos o convenios con organismos internacionales, contrato de comodato, acta de facilitación.) 4 expedientes están en validación por parte del abogado asignado, para verificar si requieren trámite de liquidación. 
d. Se identificaron 5 convenios o contratos que ya se habían liquidado y se tramitaron 2 liquidaciones. (7 contratos liquidados).
e. Se identificaron 2 contratos que se encuentran vigentes, en atención a las prórrogas suscritas. 
f. Con base en los 21 convenios que requieren liquidación, se han remitido 7 memorandos de requerimiento de liquidación a los supervisores y se han enviado correos electrónicos a los enlaces de las áreas técnicas, solicitando las gestiones de liquidación por parte del supervisor.  </t>
  </si>
  <si>
    <t>Se inicia en el IV Trimestre</t>
  </si>
  <si>
    <t>a. De la base de datos se identificaron los convenios y contratos terminados (43 contratos o convenios).</t>
  </si>
  <si>
    <t>Se inicia en el II Trimestre</t>
  </si>
  <si>
    <t>Se identificaron las principales actividades para la elaboración del requerimiento funcional</t>
  </si>
  <si>
    <t>La Oficina Asesora Jurídica elaboró el plan de trabajo en el que se establecen las actividades a seguir para la definición de los criterios de requerimiento funcional para la implementación del aplicativo web</t>
  </si>
  <si>
    <t>La Oficina Asesora Jurídica, durante el primer trimestre de 2022, elaboró el plan de trabajo para el requerimiento funcional</t>
  </si>
  <si>
    <t>Se realizó acompañamiento jurídico para la suscripción de 8 convenios y contratos interadministrativos durante el primer trimestre del año 2022</t>
  </si>
  <si>
    <t>Base de datos con la información de los convenios y contratos suscritos en el primer trimestre de 2022</t>
  </si>
  <si>
    <t>En este momento se está estructurando los documentos del grupo de Gobierno de TI para el fortalecimiento de las capacidades de TI en función de la producción estadística y la gestión de los grupos de interés, alineado a las mejores prácticas de TI y el marco de referencia del habilitador de arquitectura de la política de Gobierno Digital.</t>
  </si>
  <si>
    <t>Gobierno de TI 20220323.xlsx
Gobierno V1 TI DANE 20220323.pptx</t>
  </si>
  <si>
    <t>Se está trabajando en la estructuración del tablero en Power BI mediante unas pruebas iniciales para el seguimiento de presupuesto. Posterior se identificaran los indicadores y mecanismos de cálculo para cada uno de los subprocesos de GTE</t>
  </si>
  <si>
    <t xml:space="preserve"> Se está construyendo y afinando los indicadores de seguimiento a la gestión presupuestal y seguimiento del estado de los servicios de TI a través de Power BI </t>
  </si>
  <si>
    <t>PAA 2022I.pptx</t>
  </si>
  <si>
    <t>Se inició la construcción del  documento de arquitectura de solución para las aplicaciones desarrolladas en la OSIS.</t>
  </si>
  <si>
    <t>Se tiene un primer avance del documento de arquitectura de solución para las aplicaciones desarrolladas en la OSIS.</t>
  </si>
  <si>
    <t>Documento de trabajo de la arquitectura de solución.</t>
  </si>
  <si>
    <t>La oficina de Sistemas a través de sus GIT Sistemas de información para la producción estadística y sistemas de información administrativos y de
 Apoyo informático a las operaciones censales, avanzó en la elaboración del documento de arquitectura de solución a partir de un primer análisis a los aplicativos ya desarrollados por la OSIS.</t>
  </si>
  <si>
    <t>La OSIS alineada al plan de seguridad y privacidad de la información, identifica, clasifica y valora los activos de información para luego gestionar riesgos de seguridad digital y los controles que se encuentran implementados para mitigar dichos riesgos</t>
  </si>
  <si>
    <t>Con los GIT internos de la OSIS se desarrolló un trabajo de análisis, de tiempo y detalle en que se levantaron 472 activos tipo información, se identificaron 200 activos de hardware y 161 activos de software y se cuenta con 21 servicios en la OSIS
Se cuenta con un plan de seguridad informática en desarrollo cuyas actividades contemplan la identificación de los activos de información</t>
  </si>
  <si>
    <t>Matriz de Inventarios y Clasificación de Activos de información DANE OSIS   08042022
Plan de seguridad Informática(OSIS 12)</t>
  </si>
  <si>
    <t xml:space="preserve">La oficina de Sistemas avanzó en la construcción del plan de seguridad informática de la entidad con el fin de responder a las debilidades encontradas en la identificación de riesgos de seguridad digital, teniendo en cuenta que los riesgos a un ciberataque son reales hoy en día y le ocurre a cualquier tipo de organización. Por lo tanto, el plan de seguridad informática permitirá fortalecer a la entidad en este aspecto tan importante y álgido. Se tendrá en cuenta para este plan lo dispuesto en la evaluación de los niveles de madurez en ciberseguridad de la entidad realizado por la empresa Fortinet. 
</t>
  </si>
  <si>
    <t xml:space="preserve"> $                                                                                 -</t>
  </si>
  <si>
    <t>Se da inicio en el II Trimestre</t>
  </si>
  <si>
    <t>No aplica para este Trimestre</t>
  </si>
  <si>
    <t xml:space="preserve">
El porcentaje de avance alcanzado de la meta para el primer trimestre corresponde al 23% el cual concuerda con la proyección.</t>
  </si>
  <si>
    <t>El GIT de Evaluación y Carrera Administrativa durante el primer trimestre de 2022 realizó la provisión transitoria de empleos mediante el nombramiento y la posesión de 71 provisionales y en la modalidad de encargos, se realizaron 34 posesiones.
A corte de 30 de marzo se encuentran publicadas 2 nuevas resoluciones de encargo.</t>
  </si>
  <si>
    <t xml:space="preserve">
* Encargo primer trimestre 2022
* Nombramientos Provisionales primer trimestre 2022
* Link publicación actos administrativos de encargo y nombramiento provisional
</t>
  </si>
  <si>
    <t>El GIT de Evaluación y Carrera Administrativa realizó en el primer trimestre la provisión transitoria de empleos mediante nombramientos provisionales y en encargo. 
En relación con la provisión de empleos mediante el proceso de meritocracia se adelantó la vinculación de funcionarios en calidad de libre nombramiento y remoción. 
En cuanto al concurso de méritos el mismo GIT durante el primer trimestre, realizó el registro de las vacantes en SIMO, de las cuales solo 23 quedan por pagarse. También se efectuaron mesas de trabajo con la CNSC para verificación y ajuste de registros en SIMO. 
Se discriminaron en SIMO los vacantes objetos de concurso que van en la modalidad de abierto y ascenso. Se sensibilizó a los servidores sobre el concurso mediante el aplicativo de Teams, y como complemento a ello se creó el espacio en Share point para para informar sobre el concurso</t>
  </si>
  <si>
    <t xml:space="preserve">El GIT de Evaluación y Carrera Administrativa durante el primer trimestre de 2022 realizó la provisión de 6 empleos de libre nombramiento y remoción mediante el proceso meritocrático. </t>
  </si>
  <si>
    <t xml:space="preserve">
* Nombramientos Meritocráticos primer trimestre 2022</t>
  </si>
  <si>
    <t>El GIT de Evaluación y Carrera Administrativa durante el primer trimestre realizó el registro y/o actualización en SIMO de 370 empleos con 574 vacantes. Se han pagado 551 y se adeudan 23 nuevas. Asimismo, se efectuaron mesas de trabajo con la CNSC para verificación y ajuste de registros en SIMO.
Se reportaron en SIMO las vacantes objeto de concurso discriminando las que van por concurso abierto y por concurso de ascenso. Se envío correo a los servidores de carrera administrativa con la relación de las vacantes objeto de concurso. Se adelantaron jornadas de sensibilización del concurso a todos los funcionarios de la entidad. Se creó el sitio web en Sharepoint para mantener informado a la comunidad del DANE sobre el concurso. Se firmó el acuerdo y se remitieron los insumos requeridos a la CNSC.</t>
  </si>
  <si>
    <t>* Acuerdo concurso Nº 064 DANE
* Enlace del Sharepoint concurso de méritos
* Sesiones informativas concurso 2022
* Pantallazos de las jornadas de socialización</t>
  </si>
  <si>
    <t xml:space="preserve">
El porcentaje de avance alcanzado de la meta para el primer trimestre corresponde al 18% el cual concuerda con la proyección</t>
  </si>
  <si>
    <t xml:space="preserve">El GIT de Servicios Administrativos durante los dos últimos meses del primer trimestre, gestionó el escaneo, clasificación y organización de los documentos que conforman la hoja de vida de los servidores vinculados durante lo corrido de la presente vigencia. </t>
  </si>
  <si>
    <t>* Pantallazos de carpetas creadas de funcionarios activos nuevos.</t>
  </si>
  <si>
    <t>El GIT Servicios Administrativos viene escaneando, clasificando y organizando las hojas de vida de los funcionarios activos, las cuales iniciaron en el primer trimestre con los funcionarios recién vinculados para este periodo.
El cumplimiento de esta meta para los próximos reportes se puede ver amenazado por la lentitud del servidor al momento de cargar los documentos, por lo tanto se está a la espera de una solución por parte de la Oficina de Sistemas.
Teniendo en cuenta las características de la información que se dispone en el servidor "systema78" relacionados con el archivo electrónico de las hojas de vida de los servidores, cuya consulta tiene carácter restringido, las evidencias relacionan pantallazos de la información que contienen las respectivas carpetas. De ser requerido el acceso a la carpeta de systema78 para la validación que corresponda, se llevará a cabo con el acompañamiento de los servidores a cargo de la gestión</t>
  </si>
  <si>
    <t>* Pantallazos creación carpetas nuevos servidores activos</t>
  </si>
  <si>
    <t>El GIT del Área Gestión de Compras públicas  elaboró del 15 de febrero al 30 de marzo del 2022 el borrador preliminar del  "Manual de Contratación DANE - FONDANE V4" de acuerdo al diagnóstico realizado en la vigencia 2021. Este documento fue presentado por parte del señor German Correa a la mesa técnica de compras públicas el 31 de marzo . Posteriormente, se establecieron en un documento (Ayuda de memoria ) los compromisos y fechas para la entrega final del  Manual y su respectiva socialización.</t>
  </si>
  <si>
    <t>A partir del diagnostico realizado en la vigencia 2021, la Secretaría General  por medio de correo electrónico delegó  al señor German Correa la elaboración del documento "Manual de Contratación DANE - FONDANE V4". El cual,  inicio su actualización desde el 15 de febrero y presentó un avance del borrador el 31 de marzo en una mesa técnica con los delegados de compras públicas, en la cual, se asignaron los compromisos para la entrega final y su respectiva socialización.</t>
  </si>
  <si>
    <t>El GIT Infraestructura consolidó en la matriz de necesidades de infraestructura para la vigencia 2022, los requerimientos de las territoriales y Dane Central. Estas necesidades fueron priorizadas y validadas por el grupo y el 25 de enero en reunión con la Coordinadora del Área Administrativa se aprobó la matriz para la vigencia 2022.</t>
  </si>
  <si>
    <t>El GIT Infraestructura elaboró el cronograma para la implementación del Sistema de Gestión Ambiental, el cual se revisó con los profesionales de la Oficina de Planeación que apoyan el proceso de implementación del Sistema de Gestión Ambiental y se definieron fechas para los documentos a entregar que incluyen tiempos de revisión y aprobación de las diferentes instancias y por cada producto.</t>
  </si>
  <si>
    <t>El GIT Infraestructura con el equipo de profesionales encargados de la Gestión Ambiental, construyó un cronograma para la implementación del Sistema de Gestión Ambiental, teniendo en cuenta los requisitos de la Norma ISO 14001. Para cada uno de los productos o entregables definidos en el plan, se establecieron las fechas de elaboración, revisión y aprobación de los documentos previo a su publicación. Este cronograma se revisó con los profesionales de la Oficina de Planeación que apoyan el proceso de implementación del Sistema de Gestión Ambiental. .</t>
  </si>
  <si>
    <t>El GIT GDO realizó transferencias documentales correspondientes a las series de años 2015 a la fecha, las cuales se separaron por dependencia para hacer verificación de cada FUID entregado por las áreas y de acuerdo a la Tabla de retención vigente se corroboró que la codificación, series, fechas iniciales, fechas finales estuvieran bien diligenciados.
Teniendo en cuenta esto, se realizó una primera validación para así determinar el tipo de disposición final que aplicaría a la documentación (Eliminación, conservación total, selección, microfilmación y/o digitalización), lo cual se incluyó en una columna
Se encuentra que habían algunas inconsistencias por lo que se realiza una segunda revisión al formato de validación, tomando cada uno de los FUID y se totaliza el número de cajas, carpetas y folios.
Se realiza el mismo proceso de validación con la documentación de año 1999, la cual tiene una Tabla de retención diferente.</t>
  </si>
  <si>
    <t xml:space="preserve">Plan de acción - Fortalecimiento a territoriales 2022
</t>
  </si>
  <si>
    <t>Se realiza el plan de acción de fortalecimiento a territoriales. El cual se desarrollará en el transcurso del 2022. Adicional, se inicia la ejecución de algunas de las actividades planteadas.</t>
  </si>
  <si>
    <t>Durante el primer trimestre se adelantaron actividades que permitieron
 garantizar el inicio de los siguientes hitos: Propuesta de perfiles pare l desarrollo de las funciones de la capa operativa, nuevo procedimiento de selección, nuevas funcionalidades para la plataforma soporte al procedimiento de selección del personal operativo, plantilla para el plan de recolección, cartilla operativa, propuesta de procedimiento de recolección y acopio, procedimiento de recolección y acopio e identificación de variables para consolidación. Por otra parte, se logró el cierre de los siguientes productos: Excel con el valor programado en 2022 para el apoyo operativo transversal y presentación de los diálogos territoriales.</t>
  </si>
  <si>
    <t>Se han realizado hasta el momento, 5 mesas Mesa de seguimiento al comité interno economía naranja y diferentes mesas de trabajo para el desarrollo de la publicación de economía circular.</t>
  </si>
  <si>
    <t>1. 20220128_Ayuda de memoria Comité EN
2. 20220210_Ayuda de memoria Comité EN
3. 20220225_Ayuda de memoria Comité EN
4. 20220311_Ayuda de memoria Comité EN
5. 20220325_Ayuda de memoria Comité EN
1. AYUDA DE MEMORIA_CIRCULAR_2022-01-27
2. AYUDA DE MEMORIA_CIRCULAR_2022-02-10
3. AYUDA DE MEMORIA_CIRCULAR_2022-03-17</t>
  </si>
  <si>
    <t>Se cumple con lo establecido para el primer trimestre, dado que se han realizado diferentes mesas de trabajo para la publicación de los dos reportes, en las que se han hecho participes entidades externas que pueden aportar a las publicaciones.</t>
  </si>
  <si>
    <t>50%</t>
  </si>
  <si>
    <t>El porcentaje de avance del plan de fortalecimiento a territoriales está acorde con lo planeado y se inició con las propuestas de algunas actividades plasmadas en el Plan de Acción</t>
  </si>
  <si>
    <t>Aun cuando no se han realizado las publicaciones, se están realizando todas las mesas de trabajo necesarias, recolección de información y demás tareas operativas para cumplir con el objetivo.</t>
  </si>
  <si>
    <t>No aplica parra este Trimestre</t>
  </si>
  <si>
    <t>Según el indicador de las bases recolectadas para la FIVI se cumple con el 50% de la cantidad estimada aplicando las nuevas variables de caracterización.</t>
  </si>
  <si>
    <t>Se realiza el documento del plan de recolección basado en la actualización del nuevo instrumento FIVI, en el cual se establecen los antecedentes, las actividades a desarrollar y el cronograma de la recolección mensual 2022.</t>
  </si>
  <si>
    <t>Se entrega la base de datos correspondiente al mes de febrero con la aplicación de las nuevas variables de caracterización en el desarrollo del operativo FIVI 2022</t>
  </si>
  <si>
    <t>01BASE FEB_2022_FIVI_Nvas variables.xlsx</t>
  </si>
  <si>
    <t>Según la ejecución del operativo y por los tiempos de la ejecución, se realiza un avance del 10% de las bases establecidas.</t>
  </si>
  <si>
    <t>Según la ejecución de la operación y basado en las observaciones generadas en la cobertura y cumplimiento del cronograma, estas verificaciones frente al plan de recolección se realizan con el reporte en las novedades presentadas y sus ajustes que pueden verse representados en el plan de recolección definido por la fase de construcción.</t>
  </si>
  <si>
    <t>Se realiza la consolidación y depuración de la información recolectada, en el cual se logra establecer el 80% con respecto a las bases a recolectar antes de la prueba piloto.</t>
  </si>
  <si>
    <t>Se realiza la recolección de la EVI en marítimo y aéreo, en la cual se realiza la validación y crítica de la información y con este la entrega de las primeras bases de datos con a comparar con la prueba piloto realizada, definiendo las variaciones presentadas en el plan de recolección de la operación, esto sujeto a las variaciones presentadas por temática para la base final y sus observaciones sobre la misma.</t>
  </si>
  <si>
    <t>EVI_AEREO_20220322.xlsx
EVI_MARITIMO_20220322.xlsx</t>
  </si>
  <si>
    <t>Se realiza la entrega de las bases depuradas acorde a la recolección realizada en el mes de marzo para la EVI aéreo y marítimo, bases con crítica y validación.</t>
  </si>
  <si>
    <t>EVI_AEREO_20220412.xlsx
EVI_MARITIMO_20220412.xlsx</t>
  </si>
  <si>
    <t>Se continúa con el desarrollo del aplicativo de monitoreo y control a la operación de consumo cultural, generando el avance en la operación de cultura política y convivencia y seguridad ciudadana.</t>
  </si>
  <si>
    <t>Se realiza el complemento del documento de las especificaciones técnicas con respecto al desarrollo del aplicativo de monitoreo y control de las operaciones de calidad de vida, convivencia y seguridad ciudadana, consumo cultural y cultura política.</t>
  </si>
  <si>
    <t>Dado el avance en el desarrollo del aplicativo de monitoreo y control, el cual se vio afectado por el inconveniente tecnológico de la entidad, y que aún sin contar con la habilitación de los servidores y equipos de soporte para el aplicativo, esta meta viene presentando avances bajo un ambiente propio de programación y desarrollo, en el cual logra la habilitación de las pruebas funcionales y de usuario para las operaciones descritas.</t>
  </si>
  <si>
    <t>Se proyecta el documento con el resultado de las pruebas realizadas al aplicativo de monitoreo y control, en donde se muestra el paso a paso de la generación de revisión y resultados obtenidos, además del diligenciamiento del matriz de ejecución GTE-020-PDT-002-f-001 con los resultados y observaciones en el desarrollo y avances obtenidos.</t>
  </si>
  <si>
    <t>Contando con la estructuración documental de la estructura y los alcances de la unidad analítica, se establece el plan de trabajo con las bases principales de las métricas a aplicar.</t>
  </si>
  <si>
    <t>Se realiza el documento en el cual se establecen los parámetros y proyecciones de acción a los que la unidad analítica busca realizar su estructura funcional y metodológica que permitan establecer los resultados esperados para su nivel de control por parte de la Dirección de Recolección y Acopio.</t>
  </si>
  <si>
    <t>Basados en la estructuración de la unidad analítica de la dirección de recolección y acopio, se logra establecer los documentos de la estructura funcional de la unidad analítica y la estructuración de las líneas de investigación basados en los alcances y metodologías a aplicar en las métricas de los procesos de cada fases a las que la dirección de recolección y acopio hace participe y realiza el seguimiento por medio del plan de trabajo y sus bases de insumo para el seguimiento del mismo.</t>
  </si>
  <si>
    <t>Se realiza el documento en el cual se establecen las proyecciones de alcance las primeras líneas de investigación y establecimiento de métricas,  que permitan establecer los resultados esperados para su nivel de control por parte de la Dirección de Recolección y Acopio.</t>
  </si>
  <si>
    <t>Se consolida la información requerida para los primeros análisis de variables de medición para los procesos definidos como prioritarios en las líneas de investigación, en estos de establecen los cálculos de los primeros indicadores de evaluación para los procesos referentes a las etapas de la recolección y acopio a cargo de la dirección.</t>
  </si>
  <si>
    <t>Plan de trabajo líneas de investigación.xlsx
Seguimiento al Plan de trabajo de las líneas de investigación.xlsx
5 archivos insumo del plan de trabajo y seguimiento.</t>
  </si>
  <si>
    <t>Contando con el inventario documental actualizado del proceso PES y generando la clasificación de los registros que son generados en la dirección de recolección y acopio, se logra identificar un avance en la actualización de documentos, avance que se ve reflejado en el 5% para el primer trimestre.</t>
  </si>
  <si>
    <t>Se consolida el inventario documental del proceso PES en el cual se identifican los documentos relacionados a los subprocesos de la dirección de recolección y acopio, y los soportes documentales de los diferentes procedimientos que ejecuta la dirección.</t>
  </si>
  <si>
    <t>Proyección de creación documental 2022.xlsx</t>
  </si>
  <si>
    <t>Se realiza la verificación de estado de los documentos basados en las fechas iniciales y con esto realzar la actualización con las nuevas fechas para la actualización documental, de igual manera para aquellos documentos que requieran un proceso de inactivación o anulación.</t>
  </si>
  <si>
    <t>Control documental 2022.xlsx</t>
  </si>
  <si>
    <t>Se proyecta la herramienta de control de indicadores para su ajuste de acuerdo con la modificación de la base documental con las fechas y actividades a aplicar a los documentos referentes a la Dirección de Recolección y acopio.</t>
  </si>
  <si>
    <t>20%</t>
  </si>
  <si>
    <t xml:space="preserve">El porcentaje de avance está de conformidad  con lo planeado. Este porcentaje hace referencia al diseño de la funcionalidad y definición de las variables que componen las colecciones del catalogo central. </t>
  </si>
  <si>
    <t xml:space="preserve">La Dirección de Difusión y Cultura Estadística definió la implementación de una nueva funcionalidad que mejore el uso de los datos anonimizados. 
La funcionalidad: Clasificación de las operaciones estadísticas publicadas por temas DANE (Economía, Sociedad y Territorio) 
Diseño: la funcionalidad se va a implementar en el anda: Colecciones del catalogo central - metadatos -  economía, sociedad y territorio. 
Se crearon los grupos de colección para la organización de la información por temas DANE. 
Se actualizó la vista del aplicativo para desplegar la información por temas DANE en tabs verticales. 
Se ajustó el header y footer en estructura y diseño. 
Se hicieron ajustes de diseño a la versión inicial: home, botones, links, textos. </t>
  </si>
  <si>
    <t xml:space="preserve">/"La Dirección de Difusión y Cultura Estadística definió la implementación de una nueva funcionalidad que mejore el uso de los datos anonimizados. 
La funcionalidad: Clasificación de las operaciones estadísticas publicadas por temas DANE (Economía, Sociedad y Territorio) 
Diseño: la funcionalidad se va a implementar en el anda: Colecciones del catálogo central - metadatos - economía, sociedad y territorio. 
Se crearon los grupos de colección para la organización de la información por temas DANE. 
Se actualizó la vista del aplicativo para desplegar la información por temas DANE en tabs verticales. 
Se ajustó el header y footer en estructura y diseño. 
Se hicieron ajustes de diseño a la versión inicial: home, botones, links, textos. "
</t>
  </si>
  <si>
    <t xml:space="preserve">VISOR POBLACIÓN WAYYU 
Descripción del visor: Visor para la exploración y visualización de datos de Población Wayuu. Este visor permite consultar la información por dos categorías: por municipio y por clan, y a nivel de municipio. 
Avance del visor 95%
•	Se construyeron todos los indicadores por municipio.  
•	Se crearon los indicadores "Población por sexo y grupos de edad" y "Población por clase y territorialidad étnica" por clan. 
•	Se crearon los indicadores “Población por nivel educativo y grupo de edad”, “Población por asistencia educativa”, “Población que sabe leer y escribir de más de 15 años”, “Población que sabe leer y escribir por sexo”, “Población con dificultad de funcionamiento humano”, “Población por ocupación”, “cantidad de viviendas”, “Población por tipo de vivienda donde residen”, “Población según cobertura de servicios públicos en la vivienda”, “Población según material predominante de los pisos”, “Población según material predominante de las paredes”, “Población según tipo de sanitario de la vivienda”, “Universo de hogares”, “Población según tamaño del hogar”, “Hogares con jefe de hogar por sexo” por clan. </t>
  </si>
  <si>
    <t>Informe implementación visores de datos 2022.</t>
  </si>
  <si>
    <t xml:space="preserve">VISOR POBLACIÓN WAYYU 
Descripción del visor: Visor para la exploración y visualización de datos de Población Wayuu. Este visor permite consultar la información por dos categorías: por municipio y por clan, y a nivel de municipio. 
Avance del visor 95%
</t>
  </si>
  <si>
    <t>11%</t>
  </si>
  <si>
    <t>El porcentaje de avance de la nueva funcionalidad es superior a lo planeado. El porcentaje de avance se determinó en la definición de la funcionalidad y construcción de los temas y subtemas del tificador.</t>
  </si>
  <si>
    <t xml:space="preserve">La Dirección de Difusión y Cultura Estadística definió la implementación de una nueva funcionalidad para fortalecer la herramienta de chat virtual, en la fase de diseño se precisó la funcionalidad a implementar, las variables necesarias para su implementación. 
1. Nueva Funcionalidad: Tipificador
1.1 Descripción funcionalidad: Crear un tipificador de la conversación para que los asesores asignen el tema principal y/o subtema de que se trató en la conversación y así se pueda obtener la estadística de los temas más consultados por los ciudadanos. El tipificador de la conversación se visualizará en el módulo de Asesor Web al finalizar la conversación con el ciudadano, este aparecerá como un link a un formulario y quedará tipificado tema, subtema, relevancia. 
1.2 Avance en el diseño: Se debe configurar la lista de temas y/o subtemas teniendo en cuenta los lineamentos de servicio al ciudadano que cuenta la entidad. El sistema almacenará la información seleccionada por el asesor en la base de información para posteriormente aplicar el algoritmo de análisis y conteo y visualizar la información desde el módulo de reportes. Unos de los objetivos de almacenar dichos datos es analizar la información para identificar posibles tendencias de los ciudadanos y así enfocar los esfuerzos en la actualización de la base de conocimiento del sistema.
1.2.1 Temas y subtemas: 
Tema: misional 
Subtema: Listado de operaciones estadísticas que dispone en DANE en el portal web
Tema: no misional 
Subtema: Listado de la información que no hace parte de las operaciones estadísticas, además de las generalidades de la gestión institucional. 
Anexo: Clasificador temas y subtemas Tipificador (Excel).
</t>
  </si>
  <si>
    <t>Clasificador temas y subtemas Tipificador (Excel).</t>
  </si>
  <si>
    <t xml:space="preserve">La Dirección de Difusión y Cultura Estadística definió la implementación de una nueva funcionalidad para fortalecer la herramienta de chat virtual, en la fase de diseño se precisó la funcionalidad a implementar, las variables necesarias para su implementación. 
1. Nueva Funcionalidad: Tipificador
1.1 Descripción funcionalidad: Crear un tipificador de la conversación para que los asesores asignen el tema principal y/o subtema de que se trató en la conversación y así se pueda obtener la estadística de los temas más consultados por los ciudadanos. 
1.2 Avance en el diseño: creación categorías temas y subtemas. 
</t>
  </si>
  <si>
    <t>El porcentaje de avance de la estrategia de fortalecimiento con los medios está de conformidad con lo planeado y en concordancia con lo establecido en el proyecto de inversión. El porcentaje se estimó con base en la definición de las actividades a ejecutar en el año.</t>
  </si>
  <si>
    <t>Fortalecimiento de los medios para la divulgación de información en el proceso de rendición de cuentas y de información pública. 
Esta estrategia está alineada con el proyecto de inversión no. 2019011000147 y muestra de manera secuencial, clara y precisa, la metodología que debe seguirse para el relacionamiento con los medios de comunicación, así como la difusión de información por las redes sociales de la entidad y el protocolo previo a los viajes en comisión del director a territorio. Asimismo, se describirán los avances de la actividad denominada Proyectos especiales. 
Ruedas de prensa: En pro de generar información de valor para los ciudadanos, el DANE lleva a cabo al menos cuatro ruedas de prensa cada mes, durante las cuales se presentan con gran detalle los resultados de determinadas operaciones estadísticas y se resuelven preguntas del público. 
Redes sociales:  Con el fin de facilitar a la ciudadanía en general el acceso a la información, las redes sociales del DANE replican los resultados de las operaciones estadísticas y notas estadísticas que se cuelgan en la página web de la semana en curso, hacen recuentos mensuales de las investigaciones publicadas y anuncian los eventos de los días siguientes. Además, aprovechan los días nacionales y fechas conmemorativas para presentar cifras que calcula el DANE sobre diversos temas (ocupaciones, sucesos históricos, enfermedades, etc.). 
Viajes a territorio: Uno de los objetivos del DANE es llegar a los territorios y producir información local para enfrentar los desafíos de desarrollo, inclusión y equidad en el mediano plazo. Esto incluye viajes en comisión del director de la entidad durante los cuales se atienden entrevistas y encuentros con medios de comunicación regionales. 
Proyectos especiales: Está planeada para fortalecer el uso y la comprensión de la información estadística por parte de los usuarios de la información.</t>
  </si>
  <si>
    <t>2%</t>
  </si>
  <si>
    <t xml:space="preserve">El porcentaje de avance del informe de las herramientas tecnológicas está por debajo de lo previsto. Teniendo en cuenta que por el acceso forzoso al sistema informático del DANE del martes 9 de noviembre a las 23:36 de 2021 y de acuerdo con los protocolos de seguridad establecidos para estos casos, se deshabilitaron los servicios informáticos de la entidad, incluida la página web.  En este sentido y con el fin de restablecer los servicios informáticos de la entidad la oficina de sistemas habilitó el servidor sitios.dane.gov.co pero acceso solo se pudo lograr hasta el día 07 de abril. A partir de esta fecha se inicia con el diagnóstico de las herramientas que quedaron pendientes por implementar. 
</t>
  </si>
  <si>
    <t xml:space="preserve">Para realizar el diagnóstico sobre la infraestructura tecnológica que permite acceder a la información de las herramientas para la visualización de datos y la pedagogía social, así como, sobre su estado luego de la implementación en los servidores de pruebas y desarrollo, es necesario poder acceder al servidor donde reposa la información. 
La oficina de sistemas habilitó el servidor sitios.dane.gov.co a finales de marzo, pero su acceso solo se pudo lograr hasta el día 07 de abril, mediante una reunión entre los ingenieros de esta oficina y el Git Sistemas Y Tecnología. En esta reunión se logró poner el sitio con acceso público y configuración de HTTPS.
Como hallazgos parciales se encontró que el servidor dispuesto solo se tiene a la fecha cargados los aplicativos de:
•	sitios.dane.gov.co/SimuladorTDCNR/ Estado Desactualizado.
•	sitios.dane.gov.co/cnpv Estado en revisión.
•	https://sitios.dane.gov.co/pobreza/ Estado en revisión.
•	https://sitios.dane.gov.co/sinidel/#!/   Estado Desactualizado.
•	https://sitios.dane.gov.co/indicadores-relevantes/ Estado en revisión.
Teniendo en cuenta lo anterior, se deben buscar los códigos fuentes y documentación técnica que antes se encontraban en el sitio codeversion.dane.gov.co y aún no se tiene acceso a este y se desconoce su estado (Si existe la información). A la fecha nos encontramos validando y actualizando los aplicativos que aparecen en estado en revisión y estado desactualizado (remitirse a la lista anterior). Adicionalmente, no hay disponibilidad de ambientes de pruebas hasta el momento (Indispensables para cumplir con la política de desarrollo seguro de software).
</t>
  </si>
  <si>
    <t>correo trazabilidad GIT Sistemas y Tecnología.</t>
  </si>
  <si>
    <t>Para realizar el diagnóstico sobre la infraestructura tecnológica que permite acceder a la información de las herramientas para la visualización de datos y la pedagogía social, así como, sobre su estado luego de la implementación en los servidores de pruebas y desarrollo, es necesario poder acceder al servidor donde reposa la información. 
La oficina de sistemas habilitó el servidor sitios.dane.gov.co a finales de marzo, pero su acceso solo se pudo lograr hasta el día 07 de abril, mediante una reunión entre los ingenieros de esta oficina y el Git Sistemas Y Tecnología. En esta reunión se logró poner el sitio con acceso público y configuración de HTTPS.
Como hallazgos parciales se encontró que el servidor dispuesto solo se tiene a la fecha cargados los aplicativos de:
•	sitios.dane.gov.co/SimuladorTDCNR/ Estado Desactualizado.
•	sitios.dane.gov.co/cnpv Estado en revisión.
•	https://sitios.dane.gov.co/pobreza/ Estado en revisión.
•	https://sitios.dane.gov.co/sinidel/#!/   Estado Desactualizado.
•	https://sitios.dane.gov.co/indicadores-relevantes/ Estado en revisión.
Teniendo en cuenta lo anterior, se deben buscar los códigos fuentes y documentación técnica que antes se encontraban en el sitio codeversion.dane.gov.co y aún no se tiene acceso a este y se desconoce su estado (Si existe la información). A la fecha nos encontramos validando y actualizando los aplicativos que aparecen en estado en revisión y estado desactualizado (remitirse a la lista anterior). Adicionalmente, no hay disponibilidad de ambientes de pruebas hasta el momento (Indispensables para cumplir con la política de desarrollo seguro de software).
A la fecha no se puede entregar un informe de ajuste debido al alto impacto que esto requiere (buscar códigos fuentes, información técnica, cargar en ambientes de pruebas y validar su estado).</t>
  </si>
  <si>
    <t>Para realizar el diagnóstico sobre la infraestructura tecnológica que permite acceder a la información de las herramientas para la visualización de datos y la pedagogía social, así como, sobre su estado luego de la implementación en los servidores de pruebas y desarrollo, es necesario poder acceder al servidor donde reposa la información. 
La oficina de sistemas habilitó el servidor sitios.dane.gov.co a finales de marzo, pero su acceso solo se pudo lograr hasta el día 07 de abril, mediante una reunión entre los ingenieros de esta oficina y el Git Sistemas Y Tecnología.</t>
  </si>
  <si>
    <t>Teniendo en cuenta que se habilitó el servidor hasta el mes de abril no se ha iniciado con esta actividad.</t>
  </si>
  <si>
    <t>El porcentaje de avance está de conformidad  con lo planeado. Este porcentaje hace referencia a los avances de las publicaciones del directorio estadístico de empresas y del sector público versión 2.0.</t>
  </si>
  <si>
    <t>Se generó el documento del plan de trabajo para la estructuración del RELAB 2021, con la actualización de las bases de datos con la información de las encuestas económicas incluyendo las matrices y los Scripts de integración de información.
Y se generaron los cuadros de salida modelo para el boletín del conjunto de datos que corresponden al sector de gobierno.</t>
  </si>
  <si>
    <t>BD_Directorios</t>
  </si>
  <si>
    <t>Durante este periodo se actualizo la información del directorio con novedades encontradas en la mesa CIEFP, se incluyen dos bases de datos estructuradas y la información gestionada con los proveedores del DAFP.
Y se actualizó el documento del diseño metodológico corregido incorporando ampliación del universo de entidades públicas.</t>
  </si>
  <si>
    <t>El porcentaje de avance está de conformidad  con lo planeado. Este porcentaje hace referencia a la generación de los documentos técnicos de directorios estadísticos fortalecidos como operaciones estadísticas</t>
  </si>
  <si>
    <t>Se avanza en modelación del esquema de base de datos del directorio agropecuario en SQL.
y se generó los formatos procesados de optimización de la recolección del SISE en contingencia y mesas de trabajo para la recuperación de la información (aplicativo y base de datos en esquema), almacenados en el Scrips</t>
  </si>
  <si>
    <t>Formatos de optimización</t>
  </si>
  <si>
    <t>La Dirección de Geoestadística, en este primer trimestre del año genero los modelos de los esquemas de bases de datos del directorio estadístico y del DESA.</t>
  </si>
  <si>
    <t>Se adelantó la actualización y estructuración cartográfica de 28.625 manzanas.
Y se actualizó cartográficamente de 120 centros poblados.</t>
  </si>
  <si>
    <t>La Dirección de Geoestadística, durante este periodo se adelantaron las actividades para la actualización del marco geoestadístico nacional en sus componentes cartográficos y temáticos.</t>
  </si>
  <si>
    <t>NO APLICA</t>
  </si>
  <si>
    <t>Consolidación y validación  de 9.285 recuentos que harán parte del MGN actualizado</t>
  </si>
  <si>
    <t>Se realizaron dos sesiones de trabajo, de cuatro horas cada una, dirigido a diecinueve (19) personas (funcionarios y contratistas) de la subsede Armenia, los temas tratados fueron: Generalidades DIG, Marco Geoestadístico Nacional – MGN, División Político-Administrativa, Uso de los productos cartográficos, Recuento de unidades estadísticas, Georreferenciación de unidades estadísticas, Novedades cartográficas.</t>
  </si>
  <si>
    <t>El porcentaje de avance está de conformidad  con lo planeado. Este porcentaje hace referencia a la actualización cartográfica del marco maestro rural agrope geoestadístico nacional</t>
  </si>
  <si>
    <t>Productos_Mes_Marcos_Agropecuarios.rar</t>
  </si>
  <si>
    <t>La Dirección de Geoestadística, durante este periodo se adelantaron las actividades para la actualización del Marco Maestro Rural y Agropecuario cartográficamente.</t>
  </si>
  <si>
    <t>Reporte con la actualización de los conglomerados del MMRA de acuerdo con las novedades en los límites municipales del MGN en su última versión.</t>
  </si>
  <si>
    <t>El porcentaje de avance está de conformidad con lo planeado. Este porcentaje hace referencia a la iniciativa interinstitucional orientada en fortalecer el uso e integración de la  información estadística y geoespacial, con enfoque en el seguimiento a agendas globales, así como el aprovechamiento de fuentes alternativas y de la información estadística.</t>
  </si>
  <si>
    <t>Se generó el análisis de marco normativo nacional – exploración de referentes internacionales y definición de las acciones clave para el desarrollo del documento con la hoja de ruta propuesta para el marco de gobernanza de los datos geo-estadísticos.</t>
  </si>
  <si>
    <t>DOCUMENTOS HOJA DE RUTA</t>
  </si>
  <si>
    <t>La Dirección de Geoestadística, durante este trimestre se ha participado en las iniciativas interinstitucionales orientada en fortalecer el uso e integración de la  información estadística y geoespacial, con enfoque en el seguimiento a agendas globales.</t>
  </si>
  <si>
    <t>Realización de la IV sesión de acompañamiento de la estrategia 7 en la que se aplica instrumento de seguimiento, con el fin de cumplir la meta definida en la actualización del PEN 2020-2022.
Asistencia y participación en las reuniones convocadas por la FAO para desarrollar una propuesta conjunta en la construcción de capacidades regionales en el uso de datos de observación de la tierra para producir información y revisión de la documentación asociada. asistencia a la primera reunión de la sala de geografía, medio ambiente y ordenamiento territorial.</t>
  </si>
  <si>
    <t>Participaciones</t>
  </si>
  <si>
    <t>El porcentaje de avance está de conformidad con lo planeado. Este porcentaje hace referencia a la estructuración del proyecto de investigación y sus posibles fuentes de investigación.</t>
  </si>
  <si>
    <t>Se realizó la revisión de métricas de evaluación de clasificaciones binarias.
Así mismo, se definieron los cultivos para la vigencia 2022, y acercamiento con las agremiaciones que trabajan con los cultivos de primarios
Y se inicio la estructuración inicial del documento de formulación del proyecto de la propuesta metodología para el mejoramiento del marco maestro agropecuario.</t>
  </si>
  <si>
    <t>DOC_METODOLOGIAS</t>
  </si>
  <si>
    <t>La Dirección de Geoestadística, durante este periodo se avanza en la estructuración del proyecto de investigación y sus posibles fuentes de investigación.</t>
  </si>
  <si>
    <t>Se avanza en la estructuración inicial del documento de formulación del proyecto de dinámicas urbanas.
Y revisión de las posibles fuentes de información para el cálculo del indicador de vitalidad urbana y el modelo de crecimiento urbano. Consolidación, caracterización de métricas espaciales y métricas multitemporales para la caracterización del crecimiento urbano e indagación de metodologías, procesos y métodos para el cálculo de modelos predictivos de crecimiento urbano.</t>
  </si>
  <si>
    <t>Documentos Generación estadísticas experimentales</t>
  </si>
  <si>
    <t>El porcentaje de avance está de conformidad con lo planeado. Este porcentaje hace referencia a mantener el Geoportal y el desarrollo de las herramientas colaborativas demandadas.</t>
  </si>
  <si>
    <t>Se avanza en las etapas de documentación de requerimientos, análisis de datos y diseño de la interfaz de usuario del Geovisor web que permita la consulta y visualización de la información de estadísticas territoriales e indicadores de capacidad estadística territorial para desagregaciones geográficas departamento y municipio</t>
  </si>
  <si>
    <t> Doc_Desarrollos</t>
  </si>
  <si>
    <t>La Dirección de Geoestadística, durante este periodo, se avanza en mantener el Geoportal y el desarrollo de las herramientas colaborativas demandadas.</t>
  </si>
  <si>
    <t>Documento que contiene el detalle de actividades y alcance del geovisor de cartografía colaborativa</t>
  </si>
  <si>
    <t xml:space="preserve">Primera versión el documento con el instrumento de la estrategia a seguir para difusión del geoportal con academia y entidades </t>
  </si>
  <si>
    <t>Doc_Socialización geoportal</t>
  </si>
  <si>
    <t>El porcentaje de avance está de conformidad con lo planeado. Este porcentaje hace referencia a la herramienta del observatorio inmobiliario</t>
  </si>
  <si>
    <t xml:space="preserve"> Se avanzado con la programación y contactos  donde  a la fecha con 16 observatorios inmobiliarios, de los cuales se ha tenido primer acercamiento con 12 (75% de los observatorios con contacto), para mostrar avances del Observatorio Inmobiliario Nacional – OIN, para compartir y discutir formatos, recoger solicitudes, dudas y/o novedades y segundas reuniones con 4 (25% de los observatorios con contacto) para brindar soporte técnico</t>
  </si>
  <si>
    <t>Requerimientos Observatorio</t>
  </si>
  <si>
    <t>Se realizó la socialización de los dos formatos: nacimiento y defunción en el resguardo de Santa Teresita de Tuparro - Cumaribo (Vichada)</t>
  </si>
  <si>
    <t>No hubo avances en el trimestre</t>
  </si>
  <si>
    <t xml:space="preserve">
Se  avanzo en la socialización de los formatos de notificación (nacimiento y defunción) en el resguardo de Santa Teresita de Tuparro - Cumaribo (Vichada) y se suscribió acuerdo de implementación con el resguardo y se definió la ruta de implementación.
</t>
  </si>
  <si>
    <t>El proceso técnico de concertación para la construcción de la ruta de implementación de los formatos de nacimiento y muerte, inició en el primer trimestre, con el departamento del Vichada (Hito DCD_1.2); El Hito DCD_1.1 se estará realizando en el segundo trimestre 2021.</t>
  </si>
  <si>
    <t>Se realizó socialización y se suscribió acuerdo de implementación con el resguardo y se definió la ruta de implementación</t>
  </si>
  <si>
    <t>Se avanzó en la planeación del conteo intercensal formulación de objetivos, revisión de literatura, se definió documentación a desarrollar, en la articulación con el Fondo de Población de Naciones Unidas para definición de plan de trabajo.</t>
  </si>
  <si>
    <t xml:space="preserve">Revisión de literatura y articulación con el Fondo de Población de Naciones Unidas para definición de plan de trabajo </t>
  </si>
  <si>
    <t xml:space="preserve">•	Plan de trabajo_CONTEO_2022_v4_DCD_PLAN TRABAJO UNFPA
•	17-02-2021_Asistencia_conformación de equipos de trabajo conteo
•	Documento Conteo Intercensal CEPAL
</t>
  </si>
  <si>
    <t>Durante el trimestre se realizó la organización de equipos de trabajo encargados de desarrollar cada uno de los componentes a planear del conteo intercensal. Adicionalmente, se realizaron discusiones temáticas respecto a los aspectos fundamentales que determinarán el desarrollo de la planeación:  Objetivo general, Objetivos específicos, Revisión de literatura, Definición de documentación a desarrollar, Articulación con el Fondo de Población de Naciones Unidas para definición de plan de trabajo</t>
  </si>
  <si>
    <t xml:space="preserve"> $                          1.110.560.164</t>
  </si>
  <si>
    <t>Revisión de literatura y avance del  cuestionario conteo propuesto</t>
  </si>
  <si>
    <t xml:space="preserve">•	Cuestionario Conteo propuesto 30_03_2022
•	Guía para la elaboración, la revisión y el rediseño de cuestionarios para la recolección
</t>
  </si>
  <si>
    <t xml:space="preserve">Revisión de literatura y reuniones para construir  objetivos del conteo intercensal </t>
  </si>
  <si>
    <t xml:space="preserve">•	14032021_Propuesta de objetivos discusión inicial DCD
•	16032021_Propuesta objetivos específicos ajustados
•	S1100203_Guia para la elaboración de un proyecto censal
</t>
  </si>
  <si>
    <t xml:space="preserve">Revisión literaria y reuniones periódicas para definir los diferentes aspectos del diseño estadístico </t>
  </si>
  <si>
    <t xml:space="preserve">•	Actas planeación conteo intercensal 
•	Correos convocatoria a reuniones - planeación conteo intercensal
</t>
  </si>
  <si>
    <t>Se avanzó en la elaboración de los documentos propuestos en aras de dar alcance a la meta.</t>
  </si>
  <si>
    <t>Se avanzó en la construcción del documento  Autorreconocimiento Étnico en el Registro Base de Población- REBP</t>
  </si>
  <si>
    <t>*Documento  AUTORECONOCIMIENTO ETNICO EN EL REGISTRO ESTADISTICO BASE POBACION REBP 2019_ajustado_24-02-2022</t>
  </si>
  <si>
    <t xml:space="preserve">La DCD, avanzó en la construcción documento diagnóstico del autorreconocimiento étnico en las operaciones estadísticas y registros administrativos, así como en con la metodología a aplicar para la adecuación del enfoque diferencial étnico al censo económico </t>
  </si>
  <si>
    <t xml:space="preserve"> $                            500.000.000</t>
  </si>
  <si>
    <t>Se avanzo en la construcción del documento metodológico para la adecuación étnica del censo económico nacional.</t>
  </si>
  <si>
    <t xml:space="preserve">*Documento Metodológico CE-DCD Étnicos
*Protocolo de relacionamiento Vr 2022
* Presentación Propuesta protocolo de relacionamiento Comunidades étnicas
</t>
  </si>
  <si>
    <t>Se avanzó en la construcción de los capítulos de la historia demográfica de la violencia en los departamentos de Colombia  en los últimos 35 años.</t>
  </si>
  <si>
    <t>Se avanzó en la elaboración del documento  del capítulo de la historia demográfica de la violencia en el Valle del Cauca en los últimos 35 años, se realizó Web scraping para recolectar noticias desde 1990, como insumo para complementar el análisis  de la temática y se estimaron las curvas de mortalidad desde 1986 hasta 2017.</t>
  </si>
  <si>
    <t>* Documento en construcción_valle del Cauca 
* Curvas de mortalidad hombres-cabecera 1986-2017 todos los  departamentos
* fuentes_Colombia_MediaCloud
* noticias_homicidio_13032022</t>
  </si>
  <si>
    <t>Se avanzo en el documento de la historia demográfica de la violencia en el valle del Cauca y en la recolección de información para los capítulos de todos los departamentos.</t>
  </si>
  <si>
    <t xml:space="preserve"> $                              75.000.000</t>
  </si>
  <si>
    <t>Se realizó Web scraping para recolectar noticias desde 1990, como insumo para complementar el análisis  de la temática y se estimaron las curvas de mortalidad desde 1986 hasta 2017.</t>
  </si>
  <si>
    <t>*Curvas de mortalidad hombres-cabecera 1986-2017 todos los  departamentos
* fuentes_Colombia_MediaCloud
* noticias_homicidio_13032022</t>
  </si>
  <si>
    <t>Se avanzó en la identificación de indicadores por parte de las entidades que aportarán información del pueblo wayuu, así como en el desarrollo del micrositio web donde se dispondrán los datos para el cumplimiento de la meta.</t>
  </si>
  <si>
    <t>En el marco de la instalación de la Mesa de estadísticas étnicas, el DANE ha venido realizando la Identificación de principales indicadores reportados por las entidades que hacen parte de la Sentencia T-302 2017, revisión y priorización de los indicadores, ajuste a los indicadores de acuerdo con los comentarios realizados y mesas de trabajo con las diferentes entidades que han solicitado para aclarar dudas con relación a los indicadores que han venido trabajando. (Este trabajo se viene adelantando con el liderazgo de DIRPEN)</t>
  </si>
  <si>
    <t>*Matriz indicadores Sistema información Wayuu</t>
  </si>
  <si>
    <t>Se avanzó en la identificación de indicadores por parte de las entidades que aportarán información del pueblo wayuu, así como en el desarrollo del micrositio web donde se dispondrán los datos</t>
  </si>
  <si>
    <t xml:space="preserve"> $                            133.240.000</t>
  </si>
  <si>
    <t>Se realizó el avance en el desarrollo del micrositio web wayuu donde se dispondrán los indicadores DANE y demás entidades del gobierno nacional y departamental</t>
  </si>
  <si>
    <t>*Visor wayúu - Evidencia micrositio</t>
  </si>
  <si>
    <t>Se avanzó en la elaboración de insumos para los visores de cada pueblo indígena de la Sierra Nevada y pueblos indígenas más numerosos.</t>
  </si>
  <si>
    <t>Se realizó solicitud de información de los 4 pueblos indígenas de la Sierra Nevada, procesamientos de personas y viviendas. Se realiza compilación de información de viviendas a nivel municipal del pueblos kankuamo en un visor.</t>
  </si>
  <si>
    <t>Archivos de solicitud de procesamientos de los pueblos de la Sierra Nevada. Archivo versión prueba de un visor del pueblo Kankuamo.</t>
  </si>
  <si>
    <t>Se esta construyendo los insumos base para los visores de cada pueblo indígena de la Sierra Nevada y para los pueblos indígenas más numerosos, para este periodo se cuenta con Archivo versión prueba de un visor del pueblo Kankuamo</t>
  </si>
  <si>
    <t xml:space="preserve"> $                            119.852.397</t>
  </si>
  <si>
    <t>Se realizó solicitud de información de los 4 pueblos indígenas más numerosos, procesamientos de personas y viviendas</t>
  </si>
  <si>
    <t xml:space="preserve">Archivos de solicitud de procesamientos de los pueblos de los pueblos más numerosos </t>
  </si>
  <si>
    <t>Se avanza en la elaboración y revisión de insumos para el visor propuesto</t>
  </si>
  <si>
    <t>Se cuenta con guía temática para el visor municipal de grupos étnicos</t>
  </si>
  <si>
    <t>Archivo temático propuesto para el visor municipal de grupos étnicos</t>
  </si>
  <si>
    <t>Se avanza en la construcción de guía temática y el visor municipal de grupos étnicos, igualmente se cuenta con bases de datos de población Negra, afrodescendiente, Raizal y Palenquera a nivel municipal de las personas como insumo para el procesamiento.</t>
  </si>
  <si>
    <t>Se cuenta con bases de datos de población Negra, afrodescendiente, Raizal y Palenquera a nivel municipal de las personas</t>
  </si>
  <si>
    <t>Bases de datos a nivel municipal con la variable étnica</t>
  </si>
  <si>
    <t>Se presenta avance del visor municipal de grupo de grupos étnicos</t>
  </si>
  <si>
    <t>Avance archivo visor municipal</t>
  </si>
  <si>
    <t>En el I trimestre, se avanzó en el diseño y construcción de los instrumentos para el Registro de Vehículos de Tracción Animal -RVTA- como:
-Documento preliminar de detección y análisis de requerimientos, Guía RTVA,Cuestionario e Instructivo.</t>
  </si>
  <si>
    <t>Se avanzó con el documento de forma preliminar, de acuerdo a los lineamientos definidos por DIRPEN.</t>
  </si>
  <si>
    <t xml:space="preserve">Un documento de: Detección y análisis de necesidades RVTA </t>
  </si>
  <si>
    <t>El GIT Censos y Estudios Especiales, ha venido avanzando en el diseño y construcción de los instrumentos para el RVTA, un Documento preliminar de detección y análisis de requerimientos, una Guía metodológica para el RTVA,un Cuestionario y su Instructivo de diligenciamiento.</t>
  </si>
  <si>
    <t xml:space="preserve">Se avanzó en la revisión y ajuste del instructivo de diligenciamiento de las preguntas, teniendo en cuenta los resultados de la Prueba Piloto, el cual hace parte del diseño temático requerido para adelantar el operativo de recolección que realizarán las Alcaldías. </t>
  </si>
  <si>
    <t>Un Instructivo RVTA</t>
  </si>
  <si>
    <t>Se avanzó en la revisión y ajuste de las preguntas de acuerdo con los resultados de la Prueba Piloto.</t>
  </si>
  <si>
    <t>Un Cuestionario RVTA</t>
  </si>
  <si>
    <t>Se avanzó en la revisión y ajuste de la Guía metodológica del RVTA, de acuerdo con los resultados de la Prueba Piloto
y las observaciones del equipo de trabajo.</t>
  </si>
  <si>
    <t>Una Guía metodológica  RVTA</t>
  </si>
  <si>
    <t>Se inició el desarrollo de las diferentes actividades, se nombraron responsables y se programan reuniones de seguimiento</t>
  </si>
  <si>
    <t>En enero la DIG empezó a contactar a las alcaldías para certificar la presencia o no de actividad minera, posteriormente se asignó un grupo de 4 funcionarios de la DCD para seguir realizando el contacto, cada 15 días se hacen reuniones de seguimiento de contacto</t>
  </si>
  <si>
    <t>Archivo “CONTACTOS_MUNICIPIOS_CM_2022.xls” que contiene el estado actual de contacto de acuerdo a respuestas que han enviado las alcaldías y las certificaciones de actividad minera.</t>
  </si>
  <si>
    <t>Se avanzó en reuniones con áreas que participaran en el desarrollo del censo minero, se establecieron las actividades conjuntas y se han programado diferentes reuniones para el desarrollo de los instrumentos, dese el grupo técnico y operativo del censo minero se está haciendo las actualizaciones que se requieran de la documentación para facilitar el desarrollo de los diferentes instrumentos</t>
  </si>
  <si>
    <t xml:space="preserve">Se revisaron las 5 dimensiones que conforman el cuestionario para actualizar o modificar el fraseo de las preguntas que dificultan la obtención de resultados estadísticos.  </t>
  </si>
  <si>
    <t xml:space="preserve">Se programan reuniones periódicas con la oficina de sistemas para definir los diferentes módulos y aplicativos que se requieren en el Censo Minero, inicialmente se está desarrollando las interacciones de los diferentes roles que participaran en cada aplicativo </t>
  </si>
  <si>
    <t>Archivo tipo presentación “roles uso app CM” que contiene las interacciones que tendrá cada Rol con los aplicativos</t>
  </si>
  <si>
    <t xml:space="preserve">Se hizo actualización de actividades del documento que contiene el diseño del operativo, se procede a ajustarlo al diseño de recolección. </t>
  </si>
  <si>
    <t xml:space="preserve">Archivo “DSO-DOP-CNM-001-B2 (1)” que contiene los ajustes realizado en el diseño del operativo
</t>
  </si>
  <si>
    <t xml:space="preserve">Se avanzó en la revisión de experiencias internacionales y se elaboró un cuestionario para ser aplicado en la ECV y validar la información contenida en el REBP. También Revisión conceptual de temáticas a incluir como propuestas prospectivas y acercamientos con los responsables de la ECV
</t>
  </si>
  <si>
    <t>*Correo electrónico de la DT</t>
  </si>
  <si>
    <t>Se avanza a en la construcción de insumos para la elaboración del módulo de prospectiva.</t>
  </si>
  <si>
    <t>Fraseo de preguntas de mortalidad en hogares para identificación de mejores prácticas para la medición y análisis de las dinámicas poblacionales y demográficas en el marco del conteo intercensal y de la ECV.</t>
  </si>
  <si>
    <t xml:space="preserve">Se realiza revisión de las experiencias internacionales y se elaboró un borrar de propuesta con un cuestionario para el conteo intercensal  y para la encuesta  calidad de vida </t>
  </si>
  <si>
    <t xml:space="preserve">*Documento Conteo, preguntas y encuesta </t>
  </si>
  <si>
    <t>Se avanzo en la consolidación del REBP 2021 y se solicitó acceso a la Encuesta Calidad de Vida 2021</t>
  </si>
  <si>
    <t xml:space="preserve">*Oficios solicitud y respuesta </t>
  </si>
  <si>
    <t>El personal del GIT realiza las labores necesarias para dar cubrimiento a los diferentes frentes de trabajo que demanda el programa de fortalecimiento de registros administrativos. sin embargo, existen retos importantes en cuanto a la capacidad del personal para cubrirlas y la carencia de recursos tecnológicos dispuestos para ello.  En este momento no se cuenta con la restauración de los accesos VPN lo cual limita todos los ejercicios que se requieren en términos de procesamiento de bases de datos y revisión de calidad, actualmente se apela a los recursos en la nube con que cuenta la entidad y las capacidades computacionales de los contratistas que realizan procesamientos de bases.</t>
  </si>
  <si>
    <t>En mayo inicia el diagnóstico de un registro administrativo de migración Colombia y un registro del ministerio de cultura, sin embargo, la salida de dos funcionarios de planta que lideran diagnósticos ha limitado el trabajo así como las tareas pendientes para el cierre de diagnósticos 2021 y el cubrimiento de un requerimiento nuevo de diagnóstico de registros de cámaras de comercio solicitado por la Dirección Técnica como base de la construcción del Sistema de información de la economía informal.</t>
  </si>
  <si>
    <t>Oficios remitidos a las entidades solicitando acceso a bases de datos, metadatos y definición del equipo de la entidad encargado de acompañar el proceso de diagnostico a realizar por el DANE.  Oficios con respuesta recibida de las entidades, correos y Actas, en los casos en que aplique.  Evidencias de diagnósticos realizados a cámaras de comercio.</t>
  </si>
  <si>
    <t>Existen retos importantes en cuanto a la capacidad del personal para cubrirlas y la carencia de recursos tecnológicos dispuestos para ello.  En este momento no se cuenta con la restauración de los accesos VPN lo cual limita todos los ejercicios que se requieren en términos de procesamiento de bases de datos y revisión de calidad, actualmente se apela a los recursos en la nube con que cuenta la entidad y las capacidades computacionales de los contratistas que realizan procesamientos de bases.  La salida de dos funcionarios de planta del GIT por procesos de traslado y encargo han debilitado la capacidad del equipo en responder requerimientos del programa de fortalecimiento de registros.</t>
  </si>
  <si>
    <t>Se continua avanzado con los ejercicios de análisis de los metadatos y bases compartidas en el desarrollo del censo experimental realizados como preliminar a la implementación del censo económico  Se siguen atendiendo solicitudes del comité de reserva estadística y DIMPE relacionadas con anonimización de datos.</t>
  </si>
  <si>
    <t>En el segundo trimestre se realizan los comités técnicos de seguimiento a los tres convenios vigentes y relacionados con diagnóstico de registros administrativos, los convenios fueron celebrados entre el DANE y las siguientes entidades: Superintendencia de Servicios Públicos, Unidad Administrativa Especial del Servicio de Empleo y la superintendencia de notariado y registro.  En los tres comités técnicos se indaga por los avances de las entidades en la implementación de los planes de fortalecimiento establecidos o propuestos a dichas entidades en los diferentes procesos de diagnóstico que se han surtido en los últimos dos años.  También se han apoyado gestiones relacionadas con la interoperabilidad con dos entidades (SNR, SSPD).</t>
  </si>
  <si>
    <t>En el segundo trimestre se continua realizando el apoyo en las capacitaciones del MIPG programada por DIRPEN en el componente de aprovechamiento de registros administrativos.  Se realizan los talleres dirigidos a entidades sen en los que se presenta la metodología de diagnóstico de RRAA y la guía de anonimización de bases de datos.</t>
  </si>
  <si>
    <t>Se remite presentación, lista de asistencia, correos Taller Fortalecimiento</t>
  </si>
  <si>
    <t>El GIT continua en el segundo trimestre atendiendo los diferentes requerimientos planteados por entidades del SEN interesadas en el programa de fortalecimiento de RRAA en sus tres líneas de acción: Diagnostico, Diseño y anonimización.  También se atienden los requerimientos de asistencia, apoyo y asesoría realizados por la Dirección Técnica y sus GIT's.</t>
  </si>
  <si>
    <t>Los procesos de evaluación de la calidad estadística se realizarán a partir del mes de julio de 2022, tal como se evidencia en el cronograma de evaluación</t>
  </si>
  <si>
    <t>No aplica para el I trimestre</t>
  </si>
  <si>
    <t>Durante el primer trimestre de 2022, se desarrollaron algunas actividades preparatorias para el desarrollo de las evaluaciones de la calidad estadística, entre ellas la generación de los formatos de validación para la sensibilización de las siguientes entidades SEN: ICFES, Supertransporte, Superservicios, Superfinanciera e Invemar. De igual manera, se avanzó en la construcción del documento de análisis del esquema de evaluación de la calidad estadística.</t>
  </si>
  <si>
    <t>Se generaron 5 formatos de validación para la sensibilización de las siguientes entidades SEN: ICFES, Supertransporte, Superservicios, Superfinanciera e Invemar</t>
  </si>
  <si>
    <t>1. Formatos de valoración para sensibilización de las entidades ICFES, Supertransporte, Superservicios, Superfinanciera e Invemar
2. Listas de asistencia</t>
  </si>
  <si>
    <t>Se avanzó en la construcción del documento de análisis del esquema de evaluación de la calidad estadística, en lo que respecta al diagnóstico de la situación actual del esquema y su justificación normativa</t>
  </si>
  <si>
    <t>Documento con el avance en el análisis del esquema de evaluación de la calidad estadística</t>
  </si>
  <si>
    <t>Los acompañamientos en materia de los instrumentos del marco de aseguramiento de la calidad estadística, se realizarán posterior a su oficialización, actividad que se ejecutará a partir del tercer trimestre de 2022, de acuerdo con lo establecido en el Plan de Acción. En consecuencia, el avance cuantitativo corresponde al desarrollo de los procesos de oficialización, que para el caso del documento del MAC, ya se encuentra en consulta pública y para el instrumento de autoevaluación se encuentra en revisión para determinar posibles ajustes previo a consulta.</t>
  </si>
  <si>
    <t>Para la oficialización del documento del Marco de Aseguramiento de la Calidad, durante el primer trimestre de 2022 se desarrollaron las siguientes actividades:
1. Preparación del proyecto de resolución, que contó con la revisión de la Oficina Asesora Jurídica
2. Apertura de la consulta pública y envío de los enlaces a los miembros del SEN para su participación</t>
  </si>
  <si>
    <t>Se está realizando la revisión de las herramientas asociadas al instrumento de autoevaluación, para identificar posibles ajustes previo a su oficialización, en el marco de los resultados de las pruebas piloto desarrolladas durante 2021</t>
  </si>
  <si>
    <t>Herramientas de autoevaluación</t>
  </si>
  <si>
    <t xml:space="preserve">Avance en los ajustes en el desarrollo del formato de identificación del problema y ajuste en la guía de diligenciamiento del formulario </t>
  </si>
  <si>
    <t>Para la vigencia 2022 están programados 2 documentos del GIT de Revisión de Pares de la CEPAL que corresponden a cada uno de los hitos de la meta. Actualmente se está avanzando en la propuesta del documento de actualización del Código Regional de Buenas Prácticas a través del trabajo colaborativo con los países de la región y de la revisión de referentes en el marco del Capstone establecido con la Universidad del Rosario.</t>
  </si>
  <si>
    <t>Para la construcción del documento de actualización del Código Regional de Buenas Prácticas se han desarrollado las siguientes actividades:
1. Revisión de referentes y su comparación con el Código Regional de Buenas Prácticas vigente, con el fin de identificar posibles aspectos a actualizar
2.  Intercambio de experiencias con los países de la región de América Latina y el Caribe que forman parte del grupo de trabajo, relacionada con la implementación del Código Regional de Buenas Prácticas</t>
  </si>
  <si>
    <t>Matriz de revisión de referentes para el Código Regional de Buenas Prácticas
Documento de recomendaciones en el marco del Capstine para actualización del Código Regional de Buenas Prácticas (CRBP)
Presentaciones experiencias implementación CRBP de Ecuador, Colombia y Perú</t>
  </si>
  <si>
    <t>Durante el primer trimestre de 2022, se avanzó en la construcción de la propuesta de actualización del Código Regional de Buenas Prácticas que aplica a los países de América Latina y el Caribe, a través de la revisión de referentes que permite identificar posibles elementos a actualizar. De igual manera, se realizó un primer intercambio de experiencias para identificar el grado de implementación del Código Regional de Buenas Prácticas.</t>
  </si>
  <si>
    <t>Excel con revisión de demandas del sector minero y con formulario de OOEE</t>
  </si>
  <si>
    <t>Debido al incidente informático que sufrió la entidad en noviembre del 2021, no contamos con Sicode, lo que nos han afectado el desarrollo de este hito.</t>
  </si>
  <si>
    <t>Se desarrollaron las capacitaciones programadas en el plan, de las cuales somos responsable el GIT de Planificación estadística. Por ultimo, se viene trabajando en el cursos virtuales de estadísticas económicas y sociales nivel 2.</t>
  </si>
  <si>
    <t xml:space="preserve">Debido al incidente informático que sufrió la entidad en noviembre del 2021, no se tiene activa aprendanet, por lo cual no ha sido posible disponer los cursos de nuevo al público. </t>
  </si>
  <si>
    <t>No se cuenta con evidencias</t>
  </si>
  <si>
    <t>BANNERS Aprendanet
CURSO Clasificaciones Estadísticas Económicas
CURSO Clasificaciones Estadísticas Sociales</t>
  </si>
  <si>
    <t xml:space="preserve">Se cuenta con una versión en borrador del esquema de la revisión de pares de registros administrativos que aún no ha sido validada ni cargada en la página del SEN. </t>
  </si>
  <si>
    <t>DIRPEN_13.1._E6_PEN_Esquema_Rev_Pares_RAA.docx</t>
  </si>
  <si>
    <t>El documento se encuentra en un proceso de validación final por parte de la Dirección y se ha retrasado debido a la necesidad de incorporar las experiencias de las revisiones en curso.</t>
  </si>
  <si>
    <t>DIRPEN_13.2._DNP_RevPares-BDUA
DIRPEN_13.2._Gestión Revisión de Pares BDUA
DIRPEN_13.2._Registraduría_RevPares-BDUA
DIRPEN_13.2._UIAF_RevPares-BDUA</t>
  </si>
  <si>
    <t>DIRPEN_14.1y2._Política de Gobierno de RRAA y FA.docx</t>
  </si>
  <si>
    <t>Se realizaron reuniones de trabajo para la conceptualización del módulo</t>
  </si>
  <si>
    <t>Considerando la complejidad y el tiempo que requiere la estructuración del módulo, no se pudo cumplir con el avance esperado en este trimestre, por esta razón se solicitará a la OPLAN la modificación de la distribución porcentual del hito para los siguientes trimestres</t>
  </si>
  <si>
    <t>Documentos de procedimiento
Carpeta Gestión 2022 - GPD: gestiones realizadas de acceso a los datos de la BDUA y las gestiones de acceso a los datos de la Tropa Económica de la Secretaría Distrital de Planeación de Bogotá
Carpeta DIAN: Anexos técnicos, Actas de reunión y formularios 
Carpeta Proyecto Telefónica: Bok, Marco legal, presentaciones, reportes y revisión bibliográfica.</t>
  </si>
  <si>
    <t>DIRPEN_14.1y2._Política de Gobierno de RRAA y FA</t>
  </si>
  <si>
    <t>Considerando la complejidad y el tiempo que requiere la estructuración de la resolución y el documento técnico de soporte, no se pudo cumplir con el avance esperado en este trimestre, por esta razón se solicitará a la OPLAN la modificación de la distribución porcentual del hito para los siguientes trimestres</t>
  </si>
  <si>
    <t xml:space="preserve">Se realizó un ajuste al documento base de la política de Gobierno de RR.AA. Y FF.AA. Se realizó una priorización de las acciones contenidas en la primera versión de la hoja de ruta para la implementación de política y se han tenido avances en las acciones O1.5, O1.7, O1.11,O1.12,01.13,O3.1,03.10,O4.3 Y O4.4 </t>
  </si>
  <si>
    <t>DIRPEN_15.1._Política de Gobierno de RRAA y FA.docx</t>
  </si>
  <si>
    <t xml:space="preserve">Priorización de las acciones contenidas en la primera versión de la hoja de ruta para la implementación de política y se han tenido avances en las acciones O1.5, O1.7, O1.11,O1.12,01.13,O3.1,03.10,O4.3 Y O4.4 </t>
  </si>
  <si>
    <t>Para el primer trimestre de la vigencia acorde con el plan de trabajo propuesto que busca consolidar el Sistema de Ética Estadística se alistó el material comunicacional para invitar a los talleres previstos por el grupo base del SETE con el fin de avanzar en la promoción y adaptación del marco ético del proceso estadístico al interior de la entidad.  En esa misma línea se dio inicio a la evaluación ética de operaciones estadísticas, presentando al Comité de Ética Estadística las operaciones: Encuesta de Calidad de Vida y Cuenta Satélite de las TICs.  Por último y con el fin de dar iniciar el seguimiento de los planes éticos concertados con los responsables de las operaciones estadísticas evaluadas en la vigencia 2021, se diseñó la herramienta de seguimiento  con su respectivo protocolo y se realizó taller de sensibilización con los temáticos de dichas operaciones.</t>
  </si>
  <si>
    <t>Se realizó el material comunicacional para invitar al taller interno  y el prelanzamiento de los talleres regionales sobre el marco ético.</t>
  </si>
  <si>
    <t>Pieza comunicacional de invitación a taller interno - Invitación-Taller-SETE
Pendones para talleres regionales - Pendón base  SETE 100x100 y Pendón SETE Objetivo 100x200</t>
  </si>
  <si>
    <t>Se diseñó  la herramienta de seguimiento a los planes de trabajo ético con su respectivo protocolo. El 28 de marzo se realizó la primera reunión de sensibilización de seguimiento con los responsables de las ocho operaciones estadísticas evaluadas éticamente en la vigencia 2021.</t>
  </si>
  <si>
    <t>Herramienta de seguimiento a planes de trabajo ético
Protocolo herramienta de seguimiento.
Lista de asistencia a la sesión de sensibilización del seguimiento ético a planes de trabajo ético.</t>
  </si>
  <si>
    <t>Se evaluaron éticamente las operaciones estadísticas: Encuesta de Calidad de Vida y Cuenta Satélite TICS.</t>
  </si>
  <si>
    <t>Presentaciones de las evaluaciones:
PPT SETE_Sesion CE-ECV &amp; CSTIC_25032022
PPT SETE_Sesion CE-ECV_11032022 
PPT SETE-Sesión CE-ECV_25022022</t>
  </si>
  <si>
    <t>Consolidado Planes de Proyecto viables a ejecutar en 2022.</t>
  </si>
  <si>
    <t>Se ha hecho el avance requerido para el cumplimiento de la meta: Un  (1) Plan Operativo de Desarrollo de Capacidades e Innovación implementado</t>
  </si>
  <si>
    <t>Promedio ponderado del avance de los hitos (sin acumular) 25 % + 0 % de avance de la meta del trimestre anterior</t>
  </si>
  <si>
    <t>Matriz de identificación de necesidades de información estadística enero, febrero y marzo 2022</t>
  </si>
  <si>
    <t>Se avanza en la revisión y ajustes de los instrumentos de recolección de ECSC y materiales preoperativos</t>
  </si>
  <si>
    <t xml:space="preserve">Promedio ponderado del avance de los hitos (sin acumular) 18 % + 0 % de avance de la meta del trimestre anterior
</t>
  </si>
  <si>
    <t>Formulario_ECSC_2022_MPCD (archivo adjunto xlxs)
Frecuencias necesidades jurídicas (otro cual) (archivo adjunto xlxs)
Listado Preguntas Policía Nacional_VF (archivo adjunto xlxs)
Frecuencias ciberdelitos vf (archivo adjunto xlxs)</t>
  </si>
  <si>
    <t>NA</t>
  </si>
  <si>
    <t xml:space="preserve">Promedio ponderado del avance de los hitos (sin acumular) 33% + 0% de avance de la meta del trimestre anterior
</t>
  </si>
  <si>
    <t>Se ha realizado la recolección mensual de datos.</t>
  </si>
  <si>
    <t>bol_icoced_ene22.pdf, bol_icoced_feb22.pdf</t>
  </si>
  <si>
    <t>Promedio ponderado del avance de los hitos (sin acumular) 12.5 % + 0 % de avance de la meta del trimestre anterior</t>
  </si>
  <si>
    <t xml:space="preserve">Durante el primer trimestre de 2022 el equipo de temática en conjunto con el equipo de deflactores viene trabajando en la construcción de los inflactores necesarios para obtener las cifras del IPI en términos nominales.
-Se realizo ejercicio de inflactor de petróleo con información de exportaciones suministrada por logística comercio exterior del DANE, el cual fue presentado ante la Doctora Dora asesora de dirección quien solicito que se pregunte a las fuentes de petróleo  si se vende petróleo a nivel nacional y a que empresas; para cumplir con esto se realizó solicitud  a logística de comercio exterior para realizar la consulta a las fuentes 
-Se realizo ejercicio del inflactor de carbón con información de exportaciones suministrada por logística de comercio exterior del DANE el cual fue presentado ante la Doctora Dora asesora de dirección quien solicito se consulte a la fuente el porcentaje de carbón destinado a exportaciones, para cumplir con esto se realizó solicitud a logística de comercio exterior para realizar la consulta a las fuentes 
-Se realizo ejercicio de inflactor de acueducto con el fin de adelantar la estructura para el procesamiento incluyendo la información que se ha recolectado hasta el momento
-Se esta recolectando información de acueducto y gas con el fin de cubrir el 90% en cuanto a cobertura
</t>
  </si>
  <si>
    <t xml:space="preserve">
Ejercicio inflactor de petróleo
Ejercicio inflactor de carbón
Ejercicio inflactor de acueducto
Información recolectada gas
Información recolectada acueducto
</t>
  </si>
  <si>
    <t>Se realizara el avance en el cuarto trimestre</t>
  </si>
  <si>
    <t>Promedio ponderado del avance de los hitos (sin acumular) 60% + 0% de avance de la meta del trimestre anterior</t>
  </si>
  <si>
    <t>Las actividades de avance de la investigación, se encuentran a cargo de la temática y su equipo, Las evidencias relacionadas y los avances, corresponden a lo ejecutado durante los meses de enero, febrero y marzo de 2022, las cuales se publican y socializan.</t>
  </si>
  <si>
    <t>2. Base consolidada de la información de EMICRON 2022</t>
  </si>
  <si>
    <t>Promedio ponderado del avance de los hitos (sin acumular) 25% + 0% de avance de la meta del trimestre anterior</t>
  </si>
  <si>
    <t>Se avanza en el desarrollo de requerimientos, ajustes y pruebas de los diferentes componentes que integran el proceso para la recolección de la información dentro de la EAID.</t>
  </si>
  <si>
    <t>(PARALELO)Consolidado Anexo 2020 28032022</t>
  </si>
  <si>
    <t>Las actividades de avance de la investigación, se encuentran a cargo del temático quien envía los soportes de los requerimientos, ajustes, y los respectivos análisis. Las evidencias relacionadas y los avances, corresponden a lo ejecutado durante los meses de enero, febrero y marzo de 2022.</t>
  </si>
  <si>
    <t>Se avanza en el procesamiento y análisis de la información finalizado, para la publicación de un (1) boletín.</t>
  </si>
  <si>
    <t>Consolidado Anexo 2020 28032022</t>
  </si>
  <si>
    <t xml:space="preserve">Promedio ponderado del avance de los hitos (sin acumular) 63 %+ 0 % de avance de la meta del trimestre anterior </t>
  </si>
  <si>
    <t>se realizó el diseño, construcción, validación y entrega de 3 formularios aéreo receptor, aéreo emisor y marítimo que serán los instrumentos de recolección de la prueba piloto EVI 2022</t>
  </si>
  <si>
    <t>Se realiza la consolidación de información recolectada a través de análisis de consistencia y validación en la construcción y entrega de base de información recolectada en prueba piloto Febrero - Marzo 2022</t>
  </si>
  <si>
    <t>EVI_AEREO_20220408
EVI_MARITIMO_20220408</t>
  </si>
  <si>
    <t>Promedio ponderado del avance de los hitos (sin acumular)  39%+ 0 % de avance de la meta del trimestre anterior</t>
  </si>
  <si>
    <t>Lista de Asistencia Mesa de Trabajo No.2 Usuarios Externos
Lista de Asistencia Mesa de Trabajo No.3 Usuarios Externos
Lista de Asistencia Mesa de trabajo No.4 Usuarios Externos - Necesidades de información transporte
Lista de Asistencia Mesa de Trabajo No1 Usuarios Internos
Reunión 6jul21
Reunión 9jul21
Reunión 16jul21
Reunión 22oct21</t>
  </si>
  <si>
    <t>Se realizó la conformación de propuesta en sector transporte urbano de pasajeros en posibilidad de ampliar el alcance temático con la inclusión de información de taxis y plataformas digitales en lo que sería el rediseño de la operación estadística</t>
  </si>
  <si>
    <t>Viabilidad ETUP_18032022</t>
  </si>
  <si>
    <t>No se presentó avance</t>
  </si>
  <si>
    <t>Promedio ponderado del avance de los hitos (sin acumular) 10 % + 0 % de avance de la meta del trimestre anterior</t>
  </si>
  <si>
    <t>Se avanzó en la elaboración del documento metodológico con la inclusión de las mejoras definidas en el rediseño de la operación estadística.</t>
  </si>
  <si>
    <t>DSO-GEIH-MET-001_Metodología_GEIH_2018_Preliminar</t>
  </si>
  <si>
    <t>El GIT de Mercado Laboral generó los instrumentos de recolección con la inclusión de los cambios e innovaciones incorporados a la GEIH luego de su rediseño, asimismo, realizó el procesamiento de las bases de datos para el análisis y difusión de indicadores de mercado laboral con base en los resultados CNPV 2018, correspondientes a los meses de enero y febrero de 2022. Avanzó en la elaboración del documento metodológico con la incorporación de las mejoras definidas en el rediseño de la operación estadística.</t>
  </si>
  <si>
    <t>Se avanzó en la elaboración del documento metodológico, se encuentran pendientes las revisiones y aprobaciones correspondientes para la generación del documento final.</t>
  </si>
  <si>
    <t>Se generó el formulario de recolección con las mejoras definidas en el rediseño de la operación estadística.</t>
  </si>
  <si>
    <t>GEIH_Formulario I trimestre_2022</t>
  </si>
  <si>
    <t>anexo_empleo_ene_22
anexo_empleo_feb_22</t>
  </si>
  <si>
    <t>bol_empleo_ene_22
bol_empleo_feb_22</t>
  </si>
  <si>
    <t>Se elaboró el documento que hace referencia a la detección de necesidades de precio de leche en finca, el cual está conformado por: antecedentes, marco de referencia, referentes tanto nacionales como internacionales, y usuarios, tanto internos como externos. Seguidamente, se llevó a cabo la identificación, descripción y el análisis de las necesidades de información relacionadas con la producción y los precios de la leche cruda, en atención a los distintos requerimientos de información realizados a la Entidad por parte de diferentes usuarios.</t>
  </si>
  <si>
    <t>El equipo GIIT Temática Agropecuaria ha realizado el documento de detección de necesidades , insumo del rediseño de la medición de precios de leche en finca de la operación SIPSA</t>
  </si>
  <si>
    <t>Se espera comenzar en el II trimestre</t>
  </si>
  <si>
    <t>Se espera comenzar en el IV  trimestre</t>
  </si>
  <si>
    <t>Promedio del avance de los hitos (sin acumular) 12% + 0 % de avance de la meta del trimestre anterior</t>
  </si>
  <si>
    <t>•Se ha terminado de incorporar los ajustes a la base del 1° Ciclo de Vacunación de 2021, de acuerdo con las reglas establecidas en la mesa de trabajo interinstitucional (FEDEGAN FNG, ICA y DANE).
•Se han incorporado las bases oficiales entregadas por FEDEGAN FNG, sustituyendo las tablas utilizadas en el proceso por las bases oficiales del 1° y 2° Ciclo de Vacunación de 2021.
•Se han identificado las posibles inconsistencias de la base del segundo ciclo, con el objetivo de validar la información, teniendo en cuenta los resultados evidenciados en el 1° Ciclo.
•Se han adelantado los cuadros de salida para publicación por parte del DANE, correspondiente al 1° Ciclo de Vacunación 2021 y a las temáticas de caracterización del ganadero, del predio, del hato, inventario bovino y bufalino, junto con el inventario de otras especies. 
•Se han adelantado las actividades de análisis y consistencia de la información, teniendo como referente lo publicado por la Encuesta Nacional Agropecuaria ENA y las publicaciones sobre el Ciclo de Vacunación que realiza FEDEGAN FNG.
•Se están desarrollando actividades para el aprovechamiento de información por parte de los grupos internos del DANE, para la actualización de los Marcos estadísticos y el Directorio Agropecuaria.
•Se está desarrollando el ejercicio para el rediseño del registro de información de volumen y precio de la leche en finca, del componente de precios del SIPSA.
•Se realizó la entrega de la muestra para el piloto y para el operativo en campo, del proyecto de Costos de Producción en Ganadería Bovina de Carne, teniendo en cuenta las variables de orientación del hato, inventario ganadero, sexo del ganadero, sistemas de producción implementados e inclusión de los sistemas silvopastoriles y arreglos productivos en el predio ganadero.</t>
  </si>
  <si>
    <t>Evidencia pantallazos -Procesamiento Bases de Datos FEDGAN-FNG</t>
  </si>
  <si>
    <t>El equipo del GIT Temática Agropecuaria realiza el procesamiento de las bases  permitiendo que la base procesada sea consistente y coherente para los productos generados a partir de ella.</t>
  </si>
  <si>
    <t>Se espera comenzar en el III trimestre</t>
  </si>
  <si>
    <t xml:space="preserve"> El avance del indicador corresponde a la descripción de los avances cualitativos de los hitos que componen la meta 15 
Promedio ponderado del avance de los hitos (sin acumular) 23 % + 0 % de avance de la meta del trimestre anterior</t>
  </si>
  <si>
    <t>Función de producción con notas de seguimiento "Cronograma 2022 ELIC_meta_PAI_ampliación-cobertura_20220331"
Base con seguimiento de integración y resumen de recuperación de información histórica para la ampliación de cobertura "ARCHIVO DE SEGUIMIENTO DE LICENCIAS PENDIENTES POR CAPTURAR CORTE 12 DE ABRIL DE 2022"; "bases_elic_m"</t>
  </si>
  <si>
    <t>El  GIT Temática de infraestructura (Temática) y GIT Encuestas de Infraestructura (DRA) realizó mesas de trabajo, ajuste de documentos, procesamiento de bases, elaboración de boletines y, crítica y análisis de información las cuales se desarrollaron el  04 enero - 31 de marzo 2022</t>
  </si>
  <si>
    <t> </t>
  </si>
  <si>
    <t>Estas actividades requieren del cierre del hito "Un (1) procesamiento de información finalizado", por lo cual no se tienen avances. El ajuste del avance en la meta y las fechas se remitirá para ajustes a la OPLAN</t>
  </si>
  <si>
    <t xml:space="preserve"> El avance del indicador corresponde a la descripción de los avances cualitativos de los hitos que componen la meta 16 
Promedio ponderado del avance de los hitos (sin acumular) 39 % + 0 % de avance de la meta del trimestre anterior</t>
  </si>
  <si>
    <t>El Plan General se encuentra desde el 31 de diciembre del 2021 en revisión por parte del comité técnico; aún no se han recibido comentarios o revisiones sobre este documento. En cuanto al documento y ficha metodológica al 31 de marzo se avanzó en la elaboración de los mismos</t>
  </si>
  <si>
    <t>Se han procesado las bases de ECOPETROL, resultados de miniencuestas aplicadas e información recolectada con el inicio del operativo el 1 de marzo del 2022</t>
  </si>
  <si>
    <t>"BASE ECOPETROL Y CONSOLIDADO DE PRODUCCIÓN"</t>
  </si>
  <si>
    <t>Se elaboraron varias presentaciones y mesas de trabajo con las asesoras de dirección general para analizar los resultados obtenidos del IMA</t>
  </si>
  <si>
    <t>"Presentación avances 01032022", "Presentación Director IMA_20220311", "Presentación Director IMA_20220317", "Acta Reunión seguimiento del Indicador de Mezcla Asfaltica_01_03_2022"</t>
  </si>
  <si>
    <t xml:space="preserve"> El avance del indicador corresponde a la descripción de los avances cualitativos de los hitos que componen la meta 17 
Promedio ponderado del avance de los hitos (sin acumular) 16 % + 0 % de avance de la meta del trimestre anterior</t>
  </si>
  <si>
    <t>Con base en los coeficientes de incidencia finales provenientes de la OOEE de ICOCED (rediseño del ICCV) se realizó una presentación preliminar de las diferencias de los coeficientes de incidencia del CEED versión 2019 con los derivados del ICOCED</t>
  </si>
  <si>
    <t>"Presentación_diagnóstico_coef_incidencia_CEED_08_04_2022"; "Correlativa_subcapítulos_CEED_ICOCED_20220407"</t>
  </si>
  <si>
    <t>El  GIT Temática de infraestructura (Temática) realizó mesas de trabajo, procesamiento de bases, elaboración de presentaciones desarrolladas la última semana</t>
  </si>
  <si>
    <t>El insumo para hacer esta actividad fue entregado el 15 marzo, lo cual redujo el tiempo de análisis previsto para esta actividad.</t>
  </si>
  <si>
    <t xml:space="preserve"> El avance del indicador corresponde a la descripción de los avances cualitativos de los hitos que componen la meta 18 
Promedio ponderado del avance de los hitos (sin acumular) 40 % + 0 % de avance de la meta del trimestre anterior</t>
  </si>
  <si>
    <t>Se integró la información de enero y febrero 2022 para el procesamiento y análisis de información de las nuevas variables</t>
  </si>
  <si>
    <t>"ANALISIS NUEVAS VARIABLES" y "GRAFICOS PPT NUEVAS VARIABLES"</t>
  </si>
  <si>
    <t>Se elaboró una presentación y análisis de las nuevas variables</t>
  </si>
  <si>
    <t>"PPT ANÁLISIS NEW VARIABLES FIVI"</t>
  </si>
  <si>
    <t>Se actualizó el manual de diligenciamiento de FIVI con la inclusión de las instrucciones correspondientes a las nuevas variables solicitadas a las fuentes en el marco del rediseño del formulario</t>
  </si>
  <si>
    <t xml:space="preserve"> El avance del indicador corresponde a la descripción de los avances cualitativos de los hitos que componen la meta 19 </t>
  </si>
  <si>
    <t>Sin avance</t>
  </si>
  <si>
    <t>Informe financiero FINAL - CONVENIO INTERADMINISTRATIVO 1048 (030) DEL 2021
DTN - REINTEGROS DE GASTOS DE INVERSIÓN</t>
  </si>
  <si>
    <t>Promedio ponderado del avance de los hitos (sin acumular) 55% + 0% de avance de la meta del trimestre anterior</t>
  </si>
  <si>
    <t>Se realizó la consolidación de una matriz para la identificación de necesidades de información estadística para la caracterización de grupos de interés en la operación estadística que cuenta con las necesidades identificadas desde agosto de 2019 hasta marzo de 2021.</t>
  </si>
  <si>
    <t>Se cuenta con el borrador de la metodología de la operación estadística donde se explica el diseño / rediseño actualizado.</t>
  </si>
  <si>
    <t>Se cuenta con el borrador de la metodología de la operación estadística donde se desarrollan los requerimientos, ajustes y pruebas de componentes del proceso estadístico para la operación.</t>
  </si>
  <si>
    <t>bol_icoced_ene22.pdf, bol_icoced_feb22.pdf, presentacion-icoced-ene22.pdf</t>
  </si>
  <si>
    <t>Promedio ponderado del avance de los hitos (sin acumular) 5 % + 0 % de avance de la meta del trimestre anterior</t>
  </si>
  <si>
    <t>Se elaboró un documento borrador de la metodología de gastos de la ECV2021 que servirá como insumo para el documento metodológico respectivo de la ECV2022</t>
  </si>
  <si>
    <t>Metodología_GASTO_ECV 2021_11-04-22</t>
  </si>
  <si>
    <t>El equipo temático de la ECV elaboró un documento borrador de la metodología de gastos de la ECV2021 que servirá como insumo para el documento metodológico respectivo de la ECV2022</t>
  </si>
  <si>
    <t>El hito está programado para inicio en el III trimestre</t>
  </si>
  <si>
    <t xml:space="preserve"> Avance en la elaboración de documentación asociada a la fase de construcción de la CSB </t>
  </si>
  <si>
    <t>Elaboración del cronograma de actividades de la fase de construcción de la CSB</t>
  </si>
  <si>
    <t>Elaboración del cronograma de actividades de la fase de construcción de la CSB y avance en la elaboración del documento de modelo funcional de la CSB</t>
  </si>
  <si>
    <t>Avance en la elaboración del modelo funcional de la CSB</t>
  </si>
  <si>
    <t>Modelo funcional_avance</t>
  </si>
  <si>
    <t xml:space="preserve"> Avance en la elaboración de documentación asociada a la fase de construcción de la CSECI </t>
  </si>
  <si>
    <t>Elaboración del cronograma de actividades de la fase de construcción de la CSECI</t>
  </si>
  <si>
    <t>Elaboración del cronograma de actividades de la fase de construcción de la CSECI y avance en la elaboración del documento de modelo funcional de la CSECI</t>
  </si>
  <si>
    <t>Avance en la elaboración del modelo funcional de la CSECI</t>
  </si>
  <si>
    <t xml:space="preserve"> Se avanzó en el documento metodológico de la CSDB </t>
  </si>
  <si>
    <t>Se elaboró el cronograma de actividades de la CSDB</t>
  </si>
  <si>
    <t>Se elaboró el cronograma de actividades de la CSDB y se avanzó en la elaboración del documento metodológico para esta operación estadística</t>
  </si>
  <si>
    <t>Se avanzó en el documento metodológico de la CSDB en lo relacionado con el diseño temático, estadístico, del acopio y el procesamiento</t>
  </si>
  <si>
    <t>Documento_ metodologico_CSDB_avance</t>
  </si>
  <si>
    <t xml:space="preserve"> Se avanzó en el documento metodológico de la CSD </t>
  </si>
  <si>
    <t>Se elaboró el cronograma de actividades de la CSD</t>
  </si>
  <si>
    <t>Se elaboró el cronograma de actividades de la CSD nacional y se avanzó en la elaboración del documento metodológico para esta operación estadística</t>
  </si>
  <si>
    <t>Se avanzó en el documento metodológico de la CSD en lo relacionado con el diseño temático, estadístico y del acopio</t>
  </si>
  <si>
    <t>Documento metodológico_CSD_avance</t>
  </si>
  <si>
    <t xml:space="preserve"> En el primer trimestre de 2022 la DSCN avanzó en la construcción del plan de trabajo y el diseño de procesos y métodos de cálculo de los COU trimestrales </t>
  </si>
  <si>
    <t>Documento_COUs_Trimestrales</t>
  </si>
  <si>
    <t xml:space="preserve"> Para el primer trimestre de 2022 la DSCN elaboró la primera versión del modelo funcional preliminar para la medición de la economía digital en Colombia </t>
  </si>
  <si>
    <t>Se elaboró la primera versión del modelo funcional preliminar para la medición de la economía digital en Colombia</t>
  </si>
  <si>
    <t>Modelo_Funcional_ED_2022</t>
  </si>
  <si>
    <t xml:space="preserve"> Durante el primer trimestre de 2022 la DSCN elaboró plan de trabajo para el desarrollo de un visor de datos (dashboard) de las publicaciones de la matriz insumo producto </t>
  </si>
  <si>
    <t>Se elaboró el plan de trabajo para el desarrollo de un visor de datos (dashboard) de las publicaciones de la matriz insumo producto</t>
  </si>
  <si>
    <t>Plan_de_Trabajo_MIP</t>
  </si>
  <si>
    <t>En el trimestre I de 2022, la DSCN elaboró el plan de trabajo para el desarrollo de un visor de datos (dashboard) de las publicaciones de la matriz insumo producto. Según las fases del proceso estadístico basado en el modelo GSBPM. Adicionalmente,  adelantó el archivo de trabajo del diseño (mockup) del visor de datos (dashboard) de las publicaciones de la matriz insumo producto. El documento corresponde a un modelo a escala o prototipo, del diseño de una visaulización o entorno de aplicativos, como páginas web, entre otros.</t>
  </si>
  <si>
    <t>Se adelantó el archivo de trabajo del diseño (mockup) del visor de datos (dashboard) de las publicaciones de la matriz insumo producto</t>
  </si>
  <si>
    <t>Enlace_Visor(dashboard)
Multiplicadores_de_Empleo-Mockup</t>
  </si>
  <si>
    <t>Documento con los lineamientos del proyecto ITAED (Indicadores trimestrales de actividad económica departamental) en donde se detalla el deber ser, los aspectos metodológicos, la planeación y el diagnóstico.</t>
  </si>
  <si>
    <t>Archivo lineamientos ITAED.</t>
  </si>
  <si>
    <t xml:space="preserve">Se creó un archivo de acopio, compilación y centralización de la estadística básica disponible con periodicidad trimestral y por departamento. </t>
  </si>
  <si>
    <t xml:space="preserve">Archivo de acopio y compilación de la estadística básica. </t>
  </si>
  <si>
    <t xml:space="preserve"> NO APLICA </t>
  </si>
  <si>
    <t xml:space="preserve"> Se elaboró la base de datos de los diferentes subsectores financieros, se realizó el ejercicio de consolidación y síntesis de los subsectores y se define la propuesta de formato de publicación. </t>
  </si>
  <si>
    <t>Se integra la base de datos de todos los subsectores del sector financiero de acuerdo a lo que se ha venido trabajando de manera interna</t>
  </si>
  <si>
    <t>34.1_a 31032022_Base sector financiero por subsector</t>
  </si>
  <si>
    <t>Se avanza en el proceso de consolidación y síntesis de la serie 2014-1_2021-4</t>
  </si>
  <si>
    <t>34.2 y 34.3_a 31032022_subsectores financiero</t>
  </si>
  <si>
    <t xml:space="preserve"> Se tomó la base de parámetros anual como punto de partida 2005-2018  la cual se complementó con las base de parámetros  trimestral logrando articular y  generar la base inicial para el cálculo de los subsectores  </t>
  </si>
  <si>
    <t xml:space="preserve">Tomando la base de parámetros anual como punto de partida 2005-2018  la cual se complementó con las base de parámetros  trimestral logrando articular y  generar la base inicial para el cálculo de los subsectores </t>
  </si>
  <si>
    <t xml:space="preserve"> Se avanzó en  la consolidación el plan de trabajo del Plan integral de acción de la comisión intersectorial de información financiera pública  en el marco del compes 4008. </t>
  </si>
  <si>
    <t>38- PIA Y 38 PIA versión de aprobación</t>
  </si>
  <si>
    <t xml:space="preserve"> La meta se encuentra en fase de investigación </t>
  </si>
  <si>
    <t>Se realizan las revisiones de las series de tiempo que están en las consolidaciones del ISE en los periodos en los que no cuenta con la información de las Cuentas Trimestrales y en los que sí para identificar las actualizaciones que se realizan en este. Estas bases son insumos para la construcción y análisis del documento diagnóstico de la apertura económica del sector primario del ISE</t>
  </si>
  <si>
    <t>Consolidaciones ISE</t>
  </si>
  <si>
    <t>Durante el primer trimestre del año de 2022 el GIT de Indicadores y Cuentas Trimestrales de bienes y servicios, realizó 5 diferentes publicaciones Entre el ISE, PIB trimestral nacional y el PIB trimestral de la ciudad de Bogotá, estás dos últimas tienen la característica que se incorpora los resultados de las cuentas estructurales, lo que refleja un proceso adicional al habitualmente realizado. Teniendo en cuenta lo anterior, se logró avanzar en la fase de investigación de la meta, en cuanto a la revisión de las series de tiempo que hacen parte de las consolidaciones del ISE, esperando el próximo trimestre continuar con la fase de construcción del documento.</t>
  </si>
  <si>
    <t>Se avanzó en la construcción de la documentación relacionada con ficha metodológica, documento metodológico, plan general y documento diseño de un esquema de plan de acción para la publicación habitual</t>
  </si>
  <si>
    <t>Informes enero-febrero DANE-CRA
Informes marzo DANE-CRA
Plan general_PTF_convenio_DANE-CRA_2022</t>
  </si>
  <si>
    <t>Se adelantó el acopio de la información necesarias para el cálculo de la Productividad Total de los Factores de las actividades económicas especificadas en el convenio 01 de 2022 - DANE/CRA</t>
  </si>
  <si>
    <t>SUI-17.03.2022
BASE IPOC 2021-4_B_Sintesis</t>
  </si>
  <si>
    <t>El avance de la meta se reporta en el II trimestre</t>
  </si>
  <si>
    <t>El avance de la meta se reporta en el II semestre.</t>
  </si>
  <si>
    <t>Se adelanto un (1) documento diagnóstico de la actual operación y cargas. Este documento servirá como base para adelantar las estrategias de deslocalización que se requieran para mejorar la productividad de las actividades adelantadas.</t>
  </si>
  <si>
    <t>Las Direcciones Territoriales adelantaron durante el I trimestre de 2022, en articulación con sus equipos de trabajo un (1) documento diagnóstico de la actual operación y cargas. Este documento servirá como base para adelantar las estrategias de deslocalización que se requieran para mejorar la productividad de las actividades adelantadas.</t>
  </si>
  <si>
    <t>El avance de la meta se reporta en el III Semestre.</t>
  </si>
  <si>
    <t>El avance de la meta se reporta en el IV Semestre.</t>
  </si>
  <si>
    <t>Se adelanto la propuesta denominada "CAMINO HACIA LA NARRATIVA TERRITORIAL" una  apuesta metodológica  para desarrollar la narrativa territorial.</t>
  </si>
  <si>
    <t>Las Direcciones Territoriales adelantaron durante el I trimestre de 2022, una propuesta denominada "CAMINO HACIA LA NARRATIVA TERRITORIAL" una  apuesta metodológica  para desarrollar la narrativa territorial. Este documento servirá como derrotero para que las Direcciones Territoriales a través de sus representantes presente el documento esperado.</t>
  </si>
  <si>
    <t>El avance de la meta se reporta en el III  semestre.</t>
  </si>
  <si>
    <t xml:space="preserve">Durante el I trimestre se contó con la suscripción de dos convenios con entidades del orden nacional para realizar procesos de acopio y análisis de información estadística.
Se debe tener en cuenta que el valor de $30.000 corresponde a la asignación que tiene FONDANE, la cual es un techo que se va utilizando a medida que se suscriben convenios/contratos con diferentes entidades. </t>
  </si>
  <si>
    <t>Se firmaron dos convenios con entidades nacionales para desarrollar actividades de obtención de información estadística</t>
  </si>
  <si>
    <t>1. CONVENIO INTERADMINISTRATIVO DANE-CRA
2. CV-004-2022 UPME-DANE FONDANE</t>
  </si>
  <si>
    <t>Avance en la suscripción de convenios requeridos por entidades nacionales que buscan recopilar y realizar procesos de diseño y análisis en diferentes temas, a partir de información estadística</t>
  </si>
  <si>
    <t xml:space="preserve"> Se cumplió con la entrega y publicación de los productos establecidos en este hito 2.1. y en el Hito 2.2 se cumplió con la publicación de los mapas departamentales </t>
  </si>
  <si>
    <t>Se cumplió con la entrega y publicación de los productos establecidos en este hito 2.1.</t>
  </si>
  <si>
    <t>Se está gestionando la actualización de los mapas interactivos con los datos de 2021</t>
  </si>
  <si>
    <t>Se han realizado presentaciones para el comité de expertos, según las solicitudes realizadas.</t>
  </si>
  <si>
    <t>Documento en Power Point</t>
  </si>
  <si>
    <t>Se actualizará el documento,  de acuerdo con los avances que se presenten en el comité de expertos.</t>
  </si>
  <si>
    <t>Se actualizará el documento,  teniendo en cuenta los comités que se programen y los avances que se presenten en el respectivo comité de expertos.</t>
  </si>
  <si>
    <t>Esta nota estadística sobre sobre la brecha salarial de género en Colombia para 2021 se realizo el 30%  de lo proyectado, teniendo presente que equivale al 25% de toda la meta</t>
  </si>
  <si>
    <t>Hito finalizado en el I Trimestre</t>
  </si>
  <si>
    <t>Se hicieron reuniones con los equipos ODS y pobreza para estandarizar las mediciones publicadas, los procesamientos se encuentran en proceso para su finalización.</t>
  </si>
  <si>
    <t>Se hicieron reuniones con los equipos ODS y pobreza para estandarizar las mediciones publicadas, los procesamientos se encuentran en proceso para su finalización. Se priorizaron, en cambio, las notas estadísticas del siguiente hito</t>
  </si>
  <si>
    <t>Se elaboró un documento en su primera versión el cual se encuentra en revisión de la coordinación de GEDI. Igualmente se avanzó en la identificación de encuestas de otros países. Sobre esto tenemos una presentación y una matriz con lo que se ha indagado.</t>
  </si>
  <si>
    <t>Se cuenta con un documento en su primera versión en revisión de la coordinación de GEDI.</t>
  </si>
  <si>
    <t>Se cuenta con un documento en su primera versión en revisión de la coordinación de GEDI. Hemos avanzado en la identificación de encuestas de otros países y una posible consultoría con ONU Mujeres. Sobre esto tenemos una presentación y una matriz con lo que se ha indagado.</t>
  </si>
  <si>
    <t>Hemos avanzado en la identificación de encuestas de otros países y una posible consultoría con ONU Mujeres. Sobre esto tenemos una presentación y una matriz con lo que se ha indagado.</t>
  </si>
  <si>
    <t xml:space="preserve">En este trimestre se realizaron dos presentaciones que corresponden a -ppt sobre empresas de mujeres que se realizó para el Fondo Mujer Emprende, -ppt sobre brechas de género en el trabajo para presentación del director en EAFIT, correspondiendo a un porcentaje mayor al esperado. igualmente podemos reportar el Webinar de publicación de la nota estadística Estado Actual de la Medición de la Discapacidad en Colombia </t>
  </si>
  <si>
    <t>En este trimestre se realizaron dos presentaciones que corresponden a -ppt sobre empresas de mujeres que se realizó para el Fondo Mujer Emprende, -ppt sobre brechas de género en el trabajo para presentación del director en EAFIT.</t>
  </si>
  <si>
    <t>En el trimestre se realizaron presentaciones que corresponden a -ppt sobre empresas de mujeres que se realizó para el Fondo Mujer Emprende, -ppt sobre brechas de género en el trabajo para presentación del director en EAFIT y el Webinar de publicación de la nota estadística Estado Actual de la Medición de la Discapacidad en Colombia</t>
  </si>
  <si>
    <t xml:space="preserve">En este hito podemos reportar el Webinar de publicación de la nota estadística Estado Actual de la Medición de la Discapacidad en Colombia </t>
  </si>
  <si>
    <t xml:space="preserve">Se publicaron la nota estadística sobre propiedad de tierras con enfoque de género en alianza con ONU Mujeres Colombia y se publicó la nota estadística sobre migración con enfoque de género, en alianza con la organización canadiense Ladysmith. </t>
  </si>
  <si>
    <t>El documento se encuentra elaborado.</t>
  </si>
  <si>
    <t xml:space="preserve">Hito Finalizado </t>
  </si>
  <si>
    <t xml:space="preserve">Se elaboró documento de comentarios y recomendaciones. </t>
  </si>
  <si>
    <t>Archivo pdf_ Encuesta Sobre violencia</t>
  </si>
  <si>
    <t xml:space="preserve">Se generaron 4 presentaciones para apoyar intervenciones directivas en espacios sobre enfoque diferencial. </t>
  </si>
  <si>
    <t xml:space="preserve">Se realizaron los eventos webinar: Propiedad de Tierras con Enfoque de Género y Menstruación con Enfoque de Género. </t>
  </si>
  <si>
    <t>Link de eventos en canal de youtube del DANE</t>
  </si>
  <si>
    <t>Mediante el trámite de 105 solicitudes/requerimientos internacionales durante el II trimestre se aportó un 2,6% al avance de la meta anual establecida (8%), de tal forma que para el periodo de corte, el avance porcentual de la meta final es del 50% cumpliendo con la meta</t>
  </si>
  <si>
    <t xml:space="preserve">Teniendo en cuenta que para el año 2022 se planteó como meta, aumentar en un 8% las solicitudes de intercambio de conocimientos, misiones y eventos por entidades y organismos internacionales, para el segundo trimestre se alcanzó un 2,5% de la meta. La Oficina de Relacionamiento trabajó de forma articulada con las diferentes direcciones técnicas del DANE, en donde se evidencia el crecimiento en el número de solicitudes y requerimientos que contribuye a la meta final del 36% </t>
  </si>
  <si>
    <t>1 Acuerdo de intercambio de datos y 1 convenio DANE-KOSTAT</t>
  </si>
  <si>
    <t>Teniendo en cuenta el interés de fortalecer las relaciones con los diferentes socios internacionales, actualmente el DANE firmo un acuerdo de intercambio de datos con la Universidad de Southampton y un convenio de cooperación con el Instituto Nacional de Estadística de Corea del Sur</t>
  </si>
  <si>
    <t>1, 1, 2. Leasure_Oxford_DANE_DSA_VF_27.01.2021_ES - signed access
2, FINAL VERSION 220705_ KOSTAT-DANE Project TOR EN</t>
  </si>
  <si>
    <t xml:space="preserve">A la fecha la meta viene avanzando de forma satisfactoria, teniendo en cuenta que se cuenta con un documento bastante avanzando. Se espera contar con este documento a finales del III trimestre </t>
  </si>
  <si>
    <t>Mediante el trámite de 103 solicitudes/requerimientos internacionales durante el III trimestre se aportó un 2% al avance de la meta anual establecida (8%), de tal forma que para el periodo de corte, el avance porcentual de la meta final es del 75 % cumpliendo con la meta</t>
  </si>
  <si>
    <t>Teniendo en cuenta que para el año 2022 se planteó como meta, aumentar en un 8% las solicitudes de intercambio de conocimientos, misiones y eventos por entidades y organismos internacionales, para el tercer trimestre se alcanzó un 2 % de la meta. La Oficina de Relacionamiento trabajó de forma articulada con las diferentes direcciones técnicas del DANE, en donde se evidencia el crecimiento en el número de solicitudes y requerimientos que contribuye a la meta final del 36%</t>
  </si>
  <si>
    <t>A la fecha la meta viene avanzando de forma satisfactoria. Cabe resaltar que para este tercer trimestre se realizo un total de 103 requerimientos de oferta y demanda y se logro la firma de un acuerdo entre el DANE y el BID</t>
  </si>
  <si>
    <t>1 Convenio DANE/BID</t>
  </si>
  <si>
    <t xml:space="preserve">Teniendo en cuenta el interés de fortalecer las relaciones con los diferentes socios internacionales, actualmente el DANE firmo un acuerdo Con el Banco Interamericano de Desarrollo - BID para proveer los servicios de consultoría </t>
  </si>
  <si>
    <t>A la fecha la meta ya se dio por cumplida, teniendo en cuenta que el documento brinda los lineamientos para el desarrollo del Foro Mundial de datos a desarrollarse en Colombia el 2024</t>
  </si>
  <si>
    <t xml:space="preserve">Terminado </t>
  </si>
  <si>
    <t xml:space="preserve">Se elaboró conjuntamente con el INDEC de Argentina y la CEPAL un cuestionario que fue remitido a todas las Oficinas Nacionales de Estadística de América Laguna y el Caribe. Este cuestionario estuvo basado tanto en las discusiones sobre el concepto en el Grupo de Trabajo de UNSD, así como en un taller inicial que se hizo con los países de la región. De igual modo se elaboró la propuesta de estructura del informe final que contendrá la información relacionada con las actividades y resultados del Grupo de Trabajo
</t>
  </si>
  <si>
    <t>Se han llevado a cabo varias presentaciones por parte de los países para recopilar información sobre el tipo de mecanismos de revisión de registros administrativos que son comunes para la región. Con base en esa información se está construyendo una herramienta de recolección de información para todos los países que permita definir el camino adecuado para generar la herramienta de revisión de la calidad de registros administrativos.</t>
  </si>
  <si>
    <t xml:space="preserve">Se realizó una propuesta de actualización del Código Regional de Buenas Prácticas Estadísticas para América Latina y el Caribe, que será la base para la evaluación de la revisión de pares. Adicionalmente, se trabajó en conjunto con consultores de la Universidad del Rosario para hacer una investigación sobre las diferentes metodologías de pares estadísticos en el mundo, así como para tener una propuesta de metodología de revisión de pares para la región. Actualmente nos encontramos en etapa de sistematización de propuestas para actualizar el Código de Buenas Prácticas. </t>
  </si>
  <si>
    <t xml:space="preserve">49 barómetros actualizados y 5 indicadores con avance de producción con fuentes y métodos tradicionales, un oficio </t>
  </si>
  <si>
    <t>Se realizó la revisión y actualización de 58 barómetros de indicadores priorizados para trabajo en 2022 y se avanzó en el porcentaje de producción de 5 indicadores con fuentes tradicionales</t>
  </si>
  <si>
    <t>Se realizó la revisión y actualización de barómetros de 49 indicadores priorizados con plan de trabajo en 2022 y fuentes tradicionales</t>
  </si>
  <si>
    <t>Matriz Seguimiento Indicadores 2022 (identificados en la columna AB de Barómetro Actualizado Julio)</t>
  </si>
  <si>
    <t>Se avanzó en el porcentaje de producción de 5 indicadores diagnosticados en la categoría A según el barómetro, 4 ya se encuentran completos y 8 mantuvieron el mismo porcentaje de avance</t>
  </si>
  <si>
    <t>Matriz Seguimiento Indicadores 2022 (identificados en la columna AA y AC de Diagnostico BAR 2022)</t>
  </si>
  <si>
    <t>Se remitió a DNP oficio de solicitud de inclusión de 30 indicadores ODS al marco de seguimiento nacional</t>
  </si>
  <si>
    <t xml:space="preserve">220512_Oficio inclusión consolidado Mayo 2022 </t>
  </si>
  <si>
    <t>Se continuó la revisión y trabajo de 3 indicadores con fuentes alternativas</t>
  </si>
  <si>
    <t>247 barómetros actualizados y 137 indicadores con ajustes de producción, de los cuales 91 presentaron avance</t>
  </si>
  <si>
    <t>Se validaron los datos para incremento porcentual del avance de producción de 91 indicadores</t>
  </si>
  <si>
    <t>Revisión reporte global_VF_2021.05.24 (identificados en la columna AJ de Actualización del barómetro Mayo 2022 con el filtro 1)</t>
  </si>
  <si>
    <t>El grupo ODS en el mes de mayo realizó la actualización de barómetros de todos los indicadores acordados (247) y continuó el seguimiento de producción de los indicadores a trabajar en 2022</t>
  </si>
  <si>
    <t>Se realizó la revisión y actualización de barómetros de 247 indicadores</t>
  </si>
  <si>
    <t>Revisión reporte global_VF_2021.05.24 (identificados en la columna AH de Barómetro marzo 2022)</t>
  </si>
  <si>
    <t>4 infografías publicadas</t>
  </si>
  <si>
    <t>Se publicó cuatro infografías asociada con los ODS</t>
  </si>
  <si>
    <t>Se realizó la publicación de 4 infografías relacionadas con los ODS 3 - 6 - 8 - 11 - 12 - 13 - 14 - 15 como tweets en la app del DANE</t>
  </si>
  <si>
    <t>Infografías publicadas 2022 II Trimestre</t>
  </si>
  <si>
    <t>El grupo ODS publicó infografías relacionadas con el Día Mundial de la Salud: 7 abril, Día Mundial sin Tabaco: 31 mayo, Día Mundial del Medio Ambiente: 5 de junio y Día Mundial contra el Trabajo Infantil: 12 de junio</t>
  </si>
  <si>
    <t>Notas estadísticas publicadas 2022 II Trimestre</t>
  </si>
  <si>
    <t>El grupo ODS publicó las notas estadísticas Análisis de accesibilidad a centros educativos: 5 abril, Estado actual de la medición de discapacidad en Colombia: 7 de abril, Protección de la Naturaleza en Colombia - un compromiso universal: 22 de mayo</t>
  </si>
  <si>
    <t xml:space="preserve">59 barómetros actualizados y 16 indicadores con avance de producción con fuentes y métodos tradicionales, un oficio </t>
  </si>
  <si>
    <t>Se realizó la revisión y actualización de 59 barómetros de indicadores priorizados para trabajo en 2022 y se avanzó en el porcentaje de producción de 16 indicadores con fuentes tradicionales en categoría A</t>
  </si>
  <si>
    <t>Se realizó la revisión y actualización de barómetros de 59 indicadores priorizados con plan de trabajo en 2022 y fuentes tradicionales</t>
  </si>
  <si>
    <t>El grupo ODS en el mes de julio realizó la revisión y actualización de barómetros y seguimiento de producción de los indicadores con fuentes tradicionales priorizados, desde mayo remitió el oficio de inclusión a DNP de 30 indicadores ODS al marco nacional y se encuentra realizando seguimiento de aprobación</t>
  </si>
  <si>
    <t>Se avanzó en el porcentaje de producción de 16 indicadores, 4 se completaron y 8 mantuvieron el mismo porcentaje de avance de los diagnosticados en la categoría A según el barómetro</t>
  </si>
  <si>
    <t xml:space="preserve">Matriz Seguimiento Indicadores 2022 </t>
  </si>
  <si>
    <t>En el trimestre anterior se remitió a DNP el oficio de solicitud de inclusión de 30 indicadores ODS al marco de seguimiento nacional, los cuales se encuentran en proceso de revisión entre DNP con las entidades fuente de información</t>
  </si>
  <si>
    <t>El grupo ODS en el mes de julio realizó la revisión y actualización de barómetros y seguimiento de producción de los indicadores con fuentes alternativas priorizados, desde mayo remitió el oficio de inclusión a DNP de 30 indicadores ODS al marco nacional y en septiembre revisó y actualizó el documento contexto para revisión y gestión de la coordinadora del GIT</t>
  </si>
  <si>
    <t>En el trimestre anterior se remitió a DNP oficio de solicitud de inclusión de 30 indicadores ODS al marco de seguimiento nacional</t>
  </si>
  <si>
    <t>248 barómetros actualizados y 50 indicadores con ajustes de producción, de los cuales 35 presentaron avance</t>
  </si>
  <si>
    <t>Se validaron los datos para incremento porcentual del avance de producción de 35 indicadores</t>
  </si>
  <si>
    <t>Revisión reporte global_VF_2021.05.24</t>
  </si>
  <si>
    <t>El grupo ODS en el mes de mayo realizó la actualización de barómetros de todos los indicadores globales (248) y en julio la verificación de los priorizados continuando con el seguimiento de producción de los indicadores a trabajar en 2022</t>
  </si>
  <si>
    <t>Se realizó la revisión y actualización de barómetros de 248 indicadores</t>
  </si>
  <si>
    <t xml:space="preserve">Revisión reporte global_VF_2021.05.24 </t>
  </si>
  <si>
    <t>5 infografías publicadas</t>
  </si>
  <si>
    <t>Se publicó cinco infografías asociada con los ODS</t>
  </si>
  <si>
    <t>Se realizó la publicación de 5 infografías relacionadas con los ODS 8 y 16 como tweets en la app del DANE</t>
  </si>
  <si>
    <t>Infografías publicadas 2022 III Trimestre</t>
  </si>
  <si>
    <t>El grupo ODS publicó infografías relacionadas con el Día Internacional de las Víctimas de Desapariciones Forzadas (ODS 16): 30 de agosto, Día Internacional de la Democracia (ODS 16): 15 de septiembre, Día Internacional de la Igualdad Salarial (ODS 8): 18 de septiembre, Día Internacional de la Paz (ODS 16): 21 de septiembre, Día Mundial del Turismo (ODS 8): 27 de septiembre</t>
  </si>
  <si>
    <t>10 notas estadísticas publicadas</t>
  </si>
  <si>
    <t>Se publicaron diez notas estadísticas con temáticas ODS</t>
  </si>
  <si>
    <t>Se realizó la publicación de 10 notas estadísticas sobre temáticas relacionadas con los ODS 3 - 5 - 11 e indicadores en general</t>
  </si>
  <si>
    <t>Notas estadísticas publicadas 2022 III Trimestre</t>
  </si>
  <si>
    <t>Base de datos del DET integrada con la información de entidades que son autoridades en regulación o vigilancia de las diferentes modalidades de transporte. A la fecha se cuenta con un Directorio Estadístico de Empresas (DEE) que incorpora TODOS los sectores económicos y por tanto cubren el total de sectores económicos del censo económico y el Directorio Estadístico del Sector Público que cubre un sector particular, "Gobierno". De manera adicional a este directorio se tienen 2 directorios especializados (DEC-Construcción, DET-Transporte) para satisfacer dos necesidades temáticas puntuales del Censo Económico no generalizables a los demás sectores contemplados en el CE, estos son casos especiales por eso tuvieron una segmentación especial. Para el CE se tienen 8 sectores económicos. En contraste los directorios dan cuenta de 5,7 millones de registros, los cuales a cierre del segundo trimestre estaban actualizados 5,7 millones (100%), determinado por sector se han cubierto todos los sectores económicos para un cumplimiento del 70%. En la segunda mitad del año se deberán realizar los procesos de actualización para incorporar información observada en el primer semestre del 2022.
Se adjunta evidencia sobre Directorio de transporte a junio, Marco del Censo Económico a partir del DEE actualizado, Directorio (DEE) y Registro Estadístico (REBE) actualizado durante el primer semestre del año, Bases de datos del Directorio del Sector Público actualizado y base dispuesta en Geovisor.
Carpeta Compartida: SEGUNDO TRIMESTRE (https://danegovco-my.sharepoint.com/personal/mlortizm_dane_gov_co/_layouts/15/onedrive.aspx?csf=1&amp;web=1&amp;e=j45QNc&amp;cid=85bc80fe%2D9772%2D477d%2D9472%2D1c2ae8afbab1&amp;FolderCTID=0x0120001CA5E092990CCF4B8D9FAAD830FD197A&amp;id=%2Fpersonal%2Fmlortizm%5Fdane%5Fgov%5Fco%2FDocuments%2FEVIDENCIAS%20CE%2FSEGUNDO%20TRIMESTRE)
Contenido:
- info_empresas_transporte_junio.xlsx
- 20220628_MARCO_CE.7z
- DEE_2021C2.7z
- DIR_SEC_PUB_DESCARGABLE_2022.xlsx
- GEOVISOR_DIR_SEC_PUB_ESTRUCTURA.xlsx
-REBE_2021C2.7z
-UE_CONSOLIDADO_202205030949.csv</t>
  </si>
  <si>
    <t xml:space="preserve">Directorios estadísticos de empresas con todos los sectores económicos, sector público y especializado de transporte actualizados en el primer semestre de 2022. </t>
  </si>
  <si>
    <t>Bases de datos actualizadas en el primer semestre del año para todas las empresas de todos los sectores y dos bases especializadas del sector gobierno y transporte. Se incorpora información de insumo compartida con MGN para la conformación del marco censal.
Carpeta Compartida: SEGUNDO TRIMESTRE (https://danegovco-my.sharepoint.com/personal/mlortizm_dane_gov_co/_layouts/15/onedrive.aspx?csf=1&amp;web=1&amp;e=j45QNc&amp;cid=85bc80fe%2D9772%2D477d%2D9472%2D1c2ae8afbab1&amp;FolderCTID=0x0120001CA5E092990CCF4B8D9FAAD830FD197A&amp;id=%2Fpersonal%2Fmlortizm%5Fdane%5Fgov%5Fco%2FDocuments%2FEVIDENCIAS%20CE%2FSEGUNDO%20TRIMESTRE)
Contenido:
- info_empresas_transporte_junio.xlsx
- 20220628_MARCO_CE.7z
- DEE_2021C2.7z
- DIR_SEC_PUB_DESCARGABLE_2022.xlsx
- GEOVISOR_DIR_SEC_PUB_ESTRUCTURA.xlsx
-REBE_2021C2.7z
-UE_CONSOLIDADO_202205030949.csv</t>
  </si>
  <si>
    <t>Carpeta Compartida: SEGUNDO TRIMESTRE (https://danegovco-my.sharepoint.com/personal/mlortizm_dane_gov_co/_layouts/15/onedrive.aspx?csf=1&amp;web=1&amp;e=j45QNc&amp;cid=85bc80fe%2D9772%2D477d%2D9472%2D1c2ae8afbab1&amp;FolderCTID=0x0120001CA5E092990CCF4B8D9FAAD830FD197A&amp;id=%2Fpersonal%2Fmlortizm%5Fdane%5Fgov%5Fco%2FDocuments%2FEVIDENCIAS%20CE%2FSEGUNDO%20TRIMESTRE)</t>
  </si>
  <si>
    <t xml:space="preserve"> $                        906.835.565</t>
  </si>
  <si>
    <t>Carpeta Compartida: https://danegovco-my.sharepoint.com/:f:/r/personal/cadeviav_dane_gov_co/Documents/MARCO_EXP_2022/GDB_LINEA_BASE_EXP_CE_13433_13838_91001_2022/GDB_EXPERIMENTAL_2022?csf=1&amp;web=1&amp;e=BAKI5G</t>
  </si>
  <si>
    <t>Avance en la actualización Cartográfica y Validación de Conteo en 19 ciudades principales,
Trimestre
19 municipios actualizadas / 19 municipios para visitar
Acumulado
23 municipios actualizadas / 35 municipios para visitar</t>
  </si>
  <si>
    <t>Se realizó el operativo de actualización cartográfica y validación de conteo de unidades económicas en las ciudades de Florencia, Yopal, Popayán, Medellín, Armenia, Cali, Manizales, Sincelejo, Valledupar, Bucaramanga, Barranquilla, Chía, Yumbo, Chinchiná, Cajicá, Sabaneta, Jamundí, Villavicencio y Bogotá</t>
  </si>
  <si>
    <t>https://danegovco-my.sharepoint.com/:f:/r/personal/cadeviav_dane_gov_co/Documents/2022_IMPRESOS_ACTUALIZACION?csf=1&amp;web=1&amp;e=mO0850
Productos provenientes de campo:
\\dg-est140\compartido\ACTUALIZACION_2022</t>
  </si>
  <si>
    <t>Con base en las especificaciones de aplicativos se iniciaron reuniones con las dependencias involucradas con el objetivo de iniciar la construcción del los aplicativos de recuento de unidades económicas y el Sistema de Monitoreo y Control SMC para el operativo de barrido para la programación de las pruebas funcionales.</t>
  </si>
  <si>
    <t xml:space="preserve"> $                     4.089.898.515</t>
  </si>
  <si>
    <t xml:space="preserve"> $                     4.187.420.340</t>
  </si>
  <si>
    <t xml:space="preserve">No aplica </t>
  </si>
  <si>
    <t>El porcentaje esperado corresponde a la entrega del cuestionario para el sector transporte</t>
  </si>
  <si>
    <t>Entrega del cuestionario para el sector transporte.  Al finalizar el trimestre se encontraba finalizando la definición de especificaciones  y fue entregado el 7 de julio</t>
  </si>
  <si>
    <t>1. Formulario, archivo "Formulario Transporte Empresas_6Julio22_nemotecnia.xlsx"
2. correo remisorio, archivo "CORREO ENTREGA FORMULARIO 20220707.pdf"</t>
  </si>
  <si>
    <t xml:space="preserve"> $                        625.134.800</t>
  </si>
  <si>
    <t xml:space="preserve"> $                        553.464.105</t>
  </si>
  <si>
    <t>Entrega de especificaciones para el sistema de monitoreo y control de la prueba piloto de transporte</t>
  </si>
  <si>
    <t>1. Documento de especificaciones, archivo "FORMATO NUEVOS DESARROLLOS SMC TRANSPORTE MOD 2 3 4 5 .xlsx"
2. correo remisorio, archivo "CORREO ENTREGA ESPEC SMC 20220616.pdf"</t>
  </si>
  <si>
    <t>Las actividades realizadas durante el segundo trimestre permitieron contar con un DEC actualizado para el cálculo de la muestra de la prueba piloto.</t>
  </si>
  <si>
    <t>Durante el segundo trimestre se realizó seguimiento y realizaron campañas en coordinación el GIT de Directorio Estadístico de la DIG para solicitar a las fuentes renuentes el diligenciamiento del formato de caracterización empresarial (miniencuesta), como parte del proceso de actualización del directorio. Adicionalmente, se dieron respuesta a ORFEOS con inquietudes de empresas que diligenciaron el formato de caracterización empresarial. Está pendiente el proceso de enriquecimiento del DEC con base en la información de la DIAN producto del convenio firmado con esta entidad, para el acceso de información de los formularios 210 y 310.</t>
  </si>
  <si>
    <t xml:space="preserve">Definición de la Muestra de 234 fuentes del Directorio que se utilizará en la prueba piloto de los sectores Servicios Públicos, Financiero y Gobierno </t>
  </si>
  <si>
    <t>Directorio muestra prueba piloto.xlsx</t>
  </si>
  <si>
    <t>Seguimiento al Avance en el desarrollo por parte de la OSIS, del análisis de los requerimientos para el desarrollo del sistema de monitoreo y control y sistema de análisis entregados el 12 de mayo de 2022.</t>
  </si>
  <si>
    <t xml:space="preserve"> -. Requerimiento OSIS.xlsx
-. Ficha de Análisis Gobierno, Financiero, SP</t>
  </si>
  <si>
    <t xml:space="preserve"> $                     2.392.739.120</t>
  </si>
  <si>
    <t xml:space="preserve"> $                     2.352.279.989</t>
  </si>
  <si>
    <t>Se formuló propuesta para prueba de campo con una Kumpania del pueblo Rrom gitano, para el Censo Económico.</t>
  </si>
  <si>
    <t>Tres carpetas con la información listada a continuación, dispuesta en el siguiente enlace: https://danegovco-my.sharepoint.com/personal/mlortizm_dane_gov_co/_layouts/15/onedrive.aspx?ct=1664415145621&amp;or=OWA%2DNT&amp;cid=66d35d93%2Df508%2D043e%2Dfd74%2D81cc62f95133&amp;ga=1&amp;id=%2Fpersonal%2Fmlortizm%5Fdane%5Fgov%5Fco%2FDocuments%2FEVIDENCIAS%20CE%2FTERCER%20TRIMESTRE
1. Bases de datos: (1) base de datos del Directorio de Transporte (empresas_transporte_septiembre_22_ubic 1.xlsx), (1) base del directorio de transporte con información de ingresos DIAN (Información Financiera DIAN_Empresas_v2_20220914 (1).xlsx), (1) base de datos del Directorio del sector público dispuesta a consulta externa actualizada (DIR_SEC_PUB_DESCARGABLE_2022.xlsx), (1) base de datos con la clasificación de unidades con y sin coordenadas previa iteración con el equipo de ESRI (Conteo_Coordenadas_Final (1).xlsx), (1) base con el DEE actualizado en el tercer trimestre del año (140922DEE_2021C2.txt)
2. Georreferenciación: (1) carpeta comprimida con la base de datos georreferenciados usando proveedor ESRI además del Maestro de Direcciones de la DIG (empresas_total.zip).
3. Procesamiento de información: (8) carpetas comprimidas sobre las ETL y resultados que dan cuenta de la actualización del DEE con diversos proveedores y del DET.
- 01_GENERACION_PREPARADA_RUES
- 02_SIMILARIDAD
- 03_VALIDACION_CIIU
- 04_ASIGNACION_RUES_2022C1
- 05_CONSTRUCCION_DEE_EMPRESA_2021C2
- Web scraping (Mintransporte)
- Web scraping (ultimas fuentes)
- Actualización REBE.zip</t>
  </si>
  <si>
    <t>Los soportes se encuentran en el link de la columna evidencia.</t>
  </si>
  <si>
    <t>Se termino en el II Trimestre</t>
  </si>
  <si>
    <t>Publicación de convocatoria de personal y relación de la entrega de materiales censales en Leticia - Amazonas en el centro operativo del Censo Experimental 2022. En donde, el operador logístico Ensobramatic, entregó  los diferentes kits de materiales por unidad de empaque.</t>
  </si>
  <si>
    <t>Se culmina la fase precontractual del Censo Experimental para dar inicio a la fase operativa en campo, en donde se ponen en práctica los lineamientos establecidos en el plan de pruebas.</t>
  </si>
  <si>
    <t>Publicación de las convocatorias en la página Web de la entidad.</t>
  </si>
  <si>
    <t>La ficha metodológica fue entregada el 26 de julio</t>
  </si>
  <si>
    <t>El porcentaje esperado corresponde a la entrega del sistema de captura del formulario en ambiente de pruebas, sin embargo con corte al 3 trimestre el sistema continúa en desarrollo, los tiempos fueron modificados y la función de producción fue ajustada</t>
  </si>
  <si>
    <t>En reunión de seguimiento a la función de producción del 4 de agosto, se acuerda con Temática y OSIS ajustar la función de producción, modificando los tiempos de entrega en ambiente de pruebas del sistema de monitoreo y control.</t>
  </si>
  <si>
    <t>1. Archivo: 04082022_FunciónProducción CE.xlsx
2.CORREO AJUSTE FUNCION DE PRODUCCION 20220804.pdf</t>
  </si>
  <si>
    <t>El porcentaje esperado corresponde a la entrega del sistema de captura del formulario en ambiente de pruebas</t>
  </si>
  <si>
    <t>Correo de entrega en ambiente de pruebas del sistema de captura y video de la reunión donde se hace entrega del sistema en ambiente de pruebas</t>
  </si>
  <si>
    <t>Archivo: CORREO Y VIDEO REUNION PRUEBAS CAPTURA 20221004.pdf</t>
  </si>
  <si>
    <t>Avance del hito (sin acumular) 40% + 50% de avance del hito del trimestre anterior</t>
  </si>
  <si>
    <t>Durante el tercer trimestre se incorporó la información recolectada con base en el formato de caracterización empresarial (miniencuesta), como parte del proceso de actualización del directorio. Se completó el proceso de enriquecimiento del DEC con base en la información de la DIAN producto del convenio firmado con esta entidad, para el acceso de información de los formularios 210 y 310. Por otra parte, se realizaron mesas de trabajo con el GIT Diseños Muestrales de DIMPE para la definición del marco estadístico, como base para la definición del diseño estadístico; esto arrojó que el DEC para efectos de la definición de la muestra de la EASC corresponde a 12.807 empresas con actividad principal construcción y con más de 20 empleos.</t>
  </si>
  <si>
    <t>La Oficina de Sistemas no ha terminado de solucionar las incidencias reportadas para el aplicativo SMC, para poder dar el aval a su despliegue en producción así como darle funcionalidad efectiva a la ficha de análisis</t>
  </si>
  <si>
    <t>La DRA realizó monitoreo al avance del operativo y la cobertura, mediante reportes semanales entregados por la Oficina de Sistemas y los socializó en mesas de trabajo semanales. Con corte al tercer trimestre, la Cobertura efectiva fue del 14,29% a nivel nacional (estado digitado) y en estado "En Digitación" se reportó el 31,75%. Las novedades reportadas sumaron el 4,76% a nivel nacional, para un total de avance del operativo del 50,79%.</t>
  </si>
  <si>
    <t>Carpeta CE_3.9_Evidencias PAI sem III, la cual contiene 7 informes semanales PP EASC y 11 descargas de cobertura OSIS</t>
  </si>
  <si>
    <t>Debido a retrasos en la entrega funcional del aplicativo de monitoreo, control y análisis en ambiente productivo, fallas en el sistema en ambiente productivo y retrasos en la creación de usuarios fuente para ingreso al aplicativo de captura, se amplia el plazo de recolección del operativo.</t>
  </si>
  <si>
    <t> Durante el tercer trimestre se ha llevado a cabo el proceso de recolección de información de la prueba piloto el cual no terminó para la fecha programada del 22 de septiembre; por lo anterior, durante el III trimestre no se ha podido adelantar el proceso de análisis de resultados.</t>
  </si>
  <si>
    <t>Durante el tercer trimestre se priorizaron las actividades relacionadas con las pruebas al aplicativo de captura, entrenamiento del personal de recolección, actualización del DEC (Directorio Especializado de Construcción) y realización de pruebas funcionales a los aplicativos en desarrollo (SMC y Ficha de análisis).</t>
  </si>
  <si>
    <t>Ajustes al Directorio muestra prueba piloto</t>
  </si>
  <si>
    <t xml:space="preserve">Inclusión de reemplazos a la Muestra de 234 fuentes del Directorio que se utilizará en la prueba piloto de los sectores Servicios Públicos, Financiero y Gobierno </t>
  </si>
  <si>
    <t>Ficha de Análisis Gobierno, Financiero</t>
  </si>
  <si>
    <t>Seguimiento al Avance en el desarrollo del por parte de la OSIS, del análisis de los requerimientos para el desarrollo del aplicativo de captura entregados  de septiembre 29</t>
  </si>
  <si>
    <t xml:space="preserve">Primera Ronda de Pruebas al SMC </t>
  </si>
  <si>
    <t>Se realizaron la primera ronda de pruebas para el SMC y se enviaron a OSIS todas las incidencias encontradas y con corte a 30 de septiembre la DRA se encuentra en espera de los ajuste al Sistema por parte de OSIS. Se debe aclarar que todos los recursos de trabajo de todo el grupo se concentraron en sacar a producción el Aplicativo de captura, luego de su entrega se concentraran todos los  recursos en sacar a producción el Sistema de Monitoreo, Control y Análisis. Se reprograma para el cuarto trimestre.</t>
  </si>
  <si>
    <t> Todos los recursos de trabajo de todo el grupo se concentraron en sacar a producción el Aplicativo de captura, por lo cual se concentra todo el avance de la meta para el cuarto trimestre.</t>
  </si>
  <si>
    <t>Se ha avanzado en el diseño de una prueba y se han buscado espacios de reunión para lograr acuerdos para su realización en una Kumpania del Pueblo Rrom.</t>
  </si>
  <si>
    <t>LISTADO ASISTENCIA 17-09-2022 PALENQUE
Ayuda de memoria-Acta de reunión Alistamiento CE MAhates- Turbana 17092022
Presentación_alistamiento_Bolívar_DICE_17-09</t>
  </si>
  <si>
    <t>Se cuenta con la matriz de seguimiento en sharepoint</t>
  </si>
  <si>
    <t>https://danegovco.sharepoint.com/:x:/s/INFOCONVENIOS_CONTRATOS/Ed7Q3_SIwG9GsCF5mtukOW8B6chShowKahKoFYlk36YA5Q?e=goD3LT</t>
  </si>
  <si>
    <t>Se realizaron reuniones con las áreas para validar las variables de la matriz</t>
  </si>
  <si>
    <t>Matriz actualizada a Junio 30 de 2022, cierre del mes</t>
  </si>
  <si>
    <t xml:space="preserve">En el marco del alistamiento para el otorgamiento de la certificación de la calidad, se realizó una revisión y alistamiento de la información que permite evidenciar el grado de cumplimiento de los requerimientos realizados por la alta dirección en el marco de la revisión por la dirección 2021. 
La revisión por la dirección correspondiente al periodo que va desde agosto de 2021 hasta agosto de 2022, se está confirmando la información de cumplimiento, 
Se diseñó un cronograma de trabajo y se tiene prevista realizar antes del 7 de agostos de 2022.
Se realizaron dos mesas de trabajo para actualizar el procedimiento de revisión por la dirección dando cobertura a los Procesos del mapa de procesos institucional, los sistemas en gestión y las políticas de MIPG
</t>
  </si>
  <si>
    <t xml:space="preserve">Se revisó la documentación del Sistema de Gestión de Calidad (SGC), en el marco del alistamiento de la información requerida para el otorgamiento de la certificación de la calidad. En el siguiente trimestre se presenta los resultados de la actualización documental del SGC con base en los resultados de la autoría de Icontec y del proceso de Sinergia Organizacional
Se revisó el documento de contexto organizacional del SGA conforme al el plan de implementación de 2022 de este Sistema. 
Se revisó el diagnostico disponible 2019 y es necesario avanzar la construcción del contexto organizacional
</t>
  </si>
  <si>
    <t xml:space="preserve">En el siguiente trimestre se presenta los resultados de la actualización documental del SGC con base en los resultados de la autoría de Icontec y del proceso de Sinergia Organizacional
Se revisó el diagnostico disponible 2019 y es necesario avanzar la construcción del contexto organizacional
</t>
  </si>
  <si>
    <t xml:space="preserve">En la última semana de junio de 2022 y el 01 de julio de 2022, se realizó la auditoria de otorgamiento de la certificación de la calidad acotada a la NTC 9001-2015 acotado al SGC.  
Se recomendó otorgar la certificación bajo el alcance de Producción y Difusión de Estadísticas oficiales 
Se identificaron tres no conformidades: 1- gestión de oportunidades,2-  inclusión de las direcciones territoriales en el marco de la auditoría integral y 3-  Presentar el plan de mantenimiento de infraestructura
La liquidación del contrato se materializa durante el tercer trimestre de 2022
l contrato con Icontec, durante el segundo trimestre de 2022, ha tenido el seguimiento periódico por el supervisor, se han formalizado las actuaciones administrativas de suspensión y reactivación con la justificación correspondiente, 
</t>
  </si>
  <si>
    <t>En la última semana de junio de 2022 y el 01 de julio de 2022, se realizó la auditoria de otorgamiento de la certificación de la calidad acotada a la NTC 9001-2015 acotado al SGC.  
Se recomendó otorgar la certificación bajo el alcance de Producción y Difusión de Estadísticas oficiales 
Se identificaron tres no conformidades: 1- gestión de oportunidades,2-  inclusión de las direcciones territoriales en el marco de la auditoría integral y 3-  Presentar el plan de mantenimiento de infraestructura</t>
  </si>
  <si>
    <t xml:space="preserve">Se actualizó el manual de gestión del Sistema Integrado de Gestión Institucional en el marco de la auditoria para el otorgamiento de la certificación de la calidad. En el siguiente trimestre se debe presentar una nueva actualización de conformidad con el informe de Icontec y el resultado de la auditoria integrada al proceso de sinergia organizacional y al PM que contempla la auditoría integral para asegurar la cobertura a los Procesos, los Sistemas de Gestión y la Evaluación de la calidad del proceso de producción estadística.
Se actualizó el procedimiento para auditorías internas. Sin embargo, necesario realizar una actualización del Procedimiento que se presentará en el reporte del tercer trimestre de 2022. producto de los resultados de la auditoria de otorgamiento de la certificación de calidad por Icontec y el resultado de la auditoria al Proceso de Sinergia Organizacional y para cubrir también el programa 2021 -2022. 
SGA: Se prestó asesoría para la definición de la metodología y matiz de identificación de impactos ambientales. Se realizó un recorrido en la planta física del DANE para establecer los elementos de gestión ambiental referidos en la matriz de identificación de impactos 
Se han realizado mesas de trabajo para asesoría y seguimiento al cumplimiento del plan de implementación del SSST
SSI: Se revisó la propuesta para procedimiento de inventarios de activos de información y se realizó una propuesta de actualización de la política de riesgos de la organización que contempla seguridad de la información. En el siguiente trimestre se debe presentar la evaluación del estado documental SGSI –MSPI de acuerdo con el Plan de Seguridad de la Información 2022
Una (1) programa de auditorías internas de integrales terminado. Este hito se cumplió con la realización del ciclo de auditorías internas a los 15 procesos del mapa de procesos institucional y se suscribieron los planes de mejora según el resultado de hallazgos y no conformidades. Esta actividad se realizó como insumo base para el alistamiento y planificación de la auditoria de otorgamiento de certificación de la calidad 2022 por Icontec.  Sin embargo, producto de los resultados de la auditoria de otorgamiento de la certificación de calidad por Icontec y el resultado de la auditoria al Proceso de Sinergia Organizacional y para cubrir también el programa de evaluación de calidad del proceso estadístico 2021 -2022, es necesario realiza la programación para el segundo semestre 2022
</t>
  </si>
  <si>
    <t xml:space="preserve"> En el siguiente trimestre se debe presentar una nueva actualización de conformidad con el informe de Icontec y el resultado de la auditoria integrada al proceso de sinergia organizacional y al PM que contempla la auditoría integral para asegurar la cobertura a los Procesos, los Sistemas de Gestión y la Evaluación de la calidad del proceso de producción estadística.
Es necesario realizar una actualización del Procedimiento que se presentará en el reporte del tercer trimestre de 2022, producto de los resultados de la auditoria de otorgamiento de la certificación de calidad por Icontec y el resultado de la auditoria al Proceso de Sinergia Organizacional y para cubrir también el programa 2021 -2022. 
En el siguiente trimestre se debe presentar la evaluación del estado documental SGSI –MSPI de acuerdo con el Plan de Seguridad de la Información 2022
Producto de los resultados de la auditoria de otorgamiento de la certificación de calidad por Icontec y el resultado de la auditoria al Proceso de Sinergia Organizacional y para cubrir también el programa de evaluación de calidad del proceso estadístico 2021 -2022, es necesario realiza la programación para el segundo semestre 2022
</t>
  </si>
  <si>
    <t>Se actualizó el manual de gestión del Sistema Integrado de Gestión Institucional en el marco de la auditoria para el otorgamiento de la certificación de la calidad. En el siguiente trimestre se debe presentar una nueva actualización de conformidad con el informe de Icontec y el resultado de la auditoria integrada al proceso de sinergia organizacional y al PM que contempla la auditoría integral para asegurar la cobertura a los Procesos, los Sistemas de Gestión y la Evaluación de la calidad del proceso de producción estadística.</t>
  </si>
  <si>
    <t>se realiza el seguimiento y ajuste al plan de implementación con corte a 15 de junio de 2022.</t>
  </si>
  <si>
    <t xml:space="preserve">Se actualizan los protocolos de bioseguridad, acoso laboral y Limpieza y aseo.
se realizaron los ajustes y mediciones correspondientes a los nueve indicadores de SST dando cumplimiento normativo, se viene trabajando en los siguientes documentos: Procedimiento para el desarrollo de inspecciones; formato de información de testigos accidente laboral – SG-SST , Formato para inspección de camillas y Formato inspección de seguridad, orden y aseo;  y se actualizó la siguiente documentación:
Protocolo de bioseguridad para la prevención de la transmisión de COVID 19 DANE- FONDANE 
Protocolo Riesgo Público DANE FONDANE 
Protocolo Para La Prevención Del Acoso Laboral Y Acoso Sexual En El Trabajo DANE- FONDANE 
Matriz de elementos de protección personal 
Formato Comité de Convivencia Laboral Formato Cierre de Caso 
</t>
  </si>
  <si>
    <t>SSI: Se revisó la propuesta para procedimiento de inventarios de activos de información y se realizó una propuesta de actualización de la política de riesgos de la organización que contempla seguridad de la información. En el siguiente trimestre se debe presentar la evaluación del estado documental SGSI –MSPI de acuerdo con el Plan de Seguridad de la Información 2022</t>
  </si>
  <si>
    <t>programa y plan de auditorías 2021 -2022</t>
  </si>
  <si>
    <t>Se continua diligenciando la 
Matriz con información, en la cual se van incluyendo los procesos de convenios y contratos que se están desarrollando, con su respectiva información presupuestal</t>
  </si>
  <si>
    <t>Avance en la actualización de la matriz con la información de los procesos adelantados y la ejecución agregada a III trimestre de 2022</t>
  </si>
  <si>
    <t xml:space="preserve">La matriz se actualiza de forma quincenal  y se cuenta con los reportes de respaldo. </t>
  </si>
  <si>
    <t xml:space="preserve">Para realizar la actualización del procedimiento de revisión por la dirección de conformidad a los requisitos de la NTC ISO 14.000 y el MSPI _SGSI 27.000, es necesario contar con un recurso técnico especializado el cual no se tiene en la entidad. Por esta razón el proceso se ralentiza al tener que iniciar el estudio de estos aspectos con los recursos limitados disponibles no especializados. Esta situación aplica para SIO, PGBS, PGT y PGID
</t>
  </si>
  <si>
    <t xml:space="preserve">Se realizó la auditoria de otorgamiento de la calidad, bajo el ente certificador de Icontec
Se registraron los tres PM asociados con las tres no conformidades menores
Los PM se encuentran en ejecución:  1- Plan de Infraestructura; 2- Gestión de oportunidades; 3 inclusión de las DT en el marco de los procesos de auditoria de gestión 
</t>
  </si>
  <si>
    <t>Informe de auditoría contec
Certificado Icontec
Enlace Isolucion  PM auditoria de otorgamiento</t>
  </si>
  <si>
    <t xml:space="preserve">auditoria de certificación por Icontec. Esta revisión incluye el alcance a las auditorías a las territoriales, las auditorías a la evaluación de la calidad de las OOEE y las auditorias de gestión. Para alcanzar el logro material e necesario realizar una mesa de trabajo con OCI y DIRPEN. a calidad de las OOEE y las auditorias de gestión. Para alcanzar el logro material e necesario realizar una mesa de trabajo con OCI y DIRPEN 
El manual de calidad del SIGI se actualizó como requisito para la auditoria de certificación por Icontec.
El plan se presentó y aprobó en la sesión de comité de desempeño institucional de 2022
Se han realizado mesas de trabajo entre SIO – SGA para la construcción de la matriz de impactos ambientales, la revisión la matriz legal, un diagnóstico sobre el estado documental vs la NTC 14000, se habilito el modulo del SGA en Isolucion y se publicaron los documentos de SGA para revisión por OPLAN
Se han realizado mesas de trabajo para asesoría y seguimiento al cumplimiento del plan de implementación del SSST
Plan de implementación aprobado por el comité de SI
Procedimiento para inventario de activos de información 
capacitación Mintic sobre inventario de activos de información 
evaluación inventario de activos de información 
</t>
  </si>
  <si>
    <t xml:space="preserve">Para Solventar los hitos que presentan retrasos es necesario:  
OPLAN 8.1: para avanzar en el logro material es necesario concluir la revisión de los procedimientos de auditoria, asegurar la inclusión de las auditorías a las territoriales, las auditorías a la evaluación de la calidad de las OOEE y las auditorias de gestión, en el marco de la mesa de trabajo para completar el proceso de Aprendizaje Institucional.
OPLAN 8.8:  la implementación del MSI y SGSI requiere recursos, cocimiento y apropiación institucional, que no se ha logado de manera efectiva. Se logró la ayuda de MINTIC para asesorar y orientar algunos de los elementos centrales el modelo como es inventario de activos de información, metodología de gestión de riesgos y reviso compendio de políticas. La implementación completa del MSPI -*SGSI es un proceso de mediano pazo contempla vigencia 2023 -2026, el cual se presentará para aprobación en la sesión de revisión por la dirección.
</t>
  </si>
  <si>
    <t xml:space="preserve">Se han realizado mesas de trabajo para actualizar el procedimiento con el objetivo de atender el PM de la auditoria de certificación por Icontec. Esta revisión incluye el alcance a las auditorías a las territoriales, las auditorías a la evaluación de la calidad de las OOEE y las auditorias de gestión. Para alcanzar el logro material es necesario realizar una mesa de trabajo con OCI y DIRPEN. a calidad de las OOEE y las auditorias de gestión. Para alcanzar el logro material e necesario realizar una mesa de trabajo con OCI y DIRPEN </t>
  </si>
  <si>
    <t>El plan se presentó y aprobó en la sesión de comité de desempeño institucional de 2022</t>
  </si>
  <si>
    <t xml:space="preserve">Se han realizado mesas de trabajo entre SIO - SGA , para la construcción de la matriz de impactos ambientales, la revisión la matriz legal, un diagnóstico sobre el estado documental vs la NTC 14000, se habilito el modulo del SGA en Isolucion y se publicaron los documentos de SGA para revisión por OPLAN </t>
  </si>
  <si>
    <t>Se han realizado mesas de trabajo para asesoría y seguimiento al cumplimiento del plan de implementación del SSST</t>
  </si>
  <si>
    <t>Plan de trabajo SSST 2022</t>
  </si>
  <si>
    <t xml:space="preserve">Documentos PDF:
Aceptado criterios de SST en contratación
Ficha del indicador frecuencia accidentalidad
Ficha del indicador severidad accidentalidad
Plan de Trabajo SSST 2022
</t>
  </si>
  <si>
    <t>Plan registrado en el Sharepoint</t>
  </si>
  <si>
    <t xml:space="preserve">Procedimiento para inventario de activos de información 
capacitación Mintic sobre inventario de activos de información 
evaluación inventario de activos de información 
</t>
  </si>
  <si>
    <t xml:space="preserve">Se definió el programa de auditorías internas a los procesos del mapa de procesos institucional
Se realizaron las auditorías internas a los procesos del mapa de procesos institucional en el marco del alistamiento a la auditoria de otorgamiento de la certificación de la calidad; 
Se inició la auditoria a las OOEE 2021 -2022 las cuales concluyen en el último trimestre de 2022
</t>
  </si>
  <si>
    <t>Se definió el programa de auditorías internas a los procesos del mapa de procesos institucional</t>
  </si>
  <si>
    <t xml:space="preserve">Documento programa de auditoria </t>
  </si>
  <si>
    <t xml:space="preserve">Para dar por terminada al meta es necesario: 1- realizar el seguimiento a los PM derivados de la auditoria de gestión a los procesos; 2- dar cumplimiento a la programación de las auditoria de calidad de las OOEE en el marco de la NTC PE 1000 y 3-  revisar auditorias direcciones territoriales
El cumplimiento se alcanza en el cuarto trimestre de 2022
</t>
  </si>
  <si>
    <t xml:space="preserve">50%
</t>
  </si>
  <si>
    <t xml:space="preserve">
Se inició la auditoria a las OOEE 2021 -2022 las cuales concluyen en el último trimestre de 2022</t>
  </si>
  <si>
    <t xml:space="preserve">Con relación a la cantidad de informes legales de seguimiento periódicos programados y las actividades de prevención incluidas en el Plan Anual de Auditoría Interna 2022:  se avanzó en la elaboración de 9  informes  para los cuales se generaron con 13 documentos entre Informes Preliminares y Finales; igualmente  a partir de la aprobación de PAAI 2022 en Sesión del CICCI del  17 de mayo, se inicio con la ejecución de 2 de las 6 auditorias de gestión aprobadas  para la presente vigencia, igualmente se continuo con el desarrollo de las actividades de prevención orientadas a riesgos de seguridad de la información y cultura de control.  </t>
  </si>
  <si>
    <t>La OCI durante el segundo  trimestre de 2022 elaboro 9 informes legales de seguimiento periódicos para los cuales se generaron con 13 documentos entre Informes Preliminares y Finales. en cumplimiento a la programación del Plan Anual de Auditoría 2022,  los cuales fueron remitidos a los integrantes del Comité de Coordinación de Control Interno y publicados en la Página Web de la Entidad.</t>
  </si>
  <si>
    <t>1.	Informe Preliminar Seguimientos a las medidas de austeridad del gasto público y Plan de Austeridad DANE - FONDANE  Rad. 20221400000503T. Del 27-04-22
2.	Informe Final Seguimientos a las medidas de austeridad del gasto público y Plan de Austeridad DANE - FONDANE Rad. 20221400000573T enviado a la Dirección y CICCI. Del 22-06-22
3.	Matriz de Seguimiento PAAC 14/05/2022
4.	Seguimiento Riesgos de Corrupción publicada Página de Transparencia. 14/05/2022
5.	Informe Preliminar de Seguimiento Presupuestal y Reservas Presupuestales vigencia 2021, Radicado 20221400000473T del 13-04-22
6.	Informe Final de Seguimiento al Plan de Acción DANE- FONDANE Radicado 20221400000433T. Del 08-04-22
7.	. Informe Preliminar seguimiento al Cumplimiento de Ley de Transparencia y del Derecho de Acceso a la Información Pública Nacional DANE - FONDANE Radicado 20221400000463T. 12-04-22
8.	Informe Final de Seguimiento al Cumplimiento de Ley de Transparencia y del Derecho de Acceso a la Información Pública Nacional DANE - FONDANE Radicado 20221400000523T 28-04-22.
9.	Informe Preliminar seguimiento a la Gestión del Comité de Conciliación de DANE-FONDANE Radicado 20221400000453T. 11-04-22
10.	Informe Final de seguimiento a la Gestión del Comité de Conciliación de DANE-FONDANE Radicado 20221400000513T 22-04-22
11.	Reporte Trimestral (ene-feb-mar) de Reporte de posibles actos de corrupción o irregularidades DANE - FONDANE Radicado. 20221400000483T. 21-04-22
12.	Reporte Mensual (abril) de Reporte de posibles actos de corrupción o irregularidades DANE - FONDANE Radicado. 20221400000543T. 09-05-22
13.	Reporte mensual (mayo) de Reporte de posibles actos de corrupción o irregularidades DANE - FONDANE Radicado. 20221400000623T. 08-06-22</t>
  </si>
  <si>
    <t>Desde la OCI para el cumplimiento de la meta se han realizado las siguientes actividades: 1. Con relación a la cantidad de informes legales de seguimiento periódicos programados y las actividades de prevención incluidas en el Plan Anual de Auditoría Interna 2022:  se avanzó en la elaboración de 9  informes  para los cuales se generaron con 13 documentos entre Informes Preliminares y Finales; igualmente  a partir de la aprobación de PAAI 2022 en Sesión del CICCI del  17 de mayo, se inicio con la ejecución de 2 de las 6 auditorias de gestión aprobadas  para la presente vigencia a los procesos SIO y GTE, igualmente se continuo con el desarrollo de las actividades de prevención relacionadas con riesgos de Seguridad de la Información  y Actividades de divulgación y cultura del control interno</t>
  </si>
  <si>
    <t xml:space="preserve">Para el periodo evaluado, se presentaron situaciones administrativas internas en la OCI , que generaron que los tiempos para la  revisión y aprobación por parte de la jefatura de los informes sobrepasaran los tiempos programados </t>
  </si>
  <si>
    <t>Una vez aprobado el PAAI 2022 en Sesión del CICCI del  17 de mayo, se inicio con la ejecución de 2  (procesos SIO y GTE) de las 6 auditorias de gestión aprobadas  para la presente vigencia, de las cuales se ha avanzó en el estudio de la unidad auditable, elaboración, aprobación y comunicación de plan de auditoria, reunión de apertura, preparación  e inicio de aplicación de pruebas.</t>
  </si>
  <si>
    <t>1. Acta del CICCI No. 75 del 17 de mayo de 2022
2. Planes de auditoria
3. Papeles de trabajo
4. Comunicación plan de auditoria
5. Listas de asistencias equipo auditor
6. Actas de reunión de apertura y listas de asistencia</t>
  </si>
  <si>
    <t xml:space="preserve">En cuanto a las actividades de prevención se ha avanzado en: 1. Actividad prevención de riesgo “Seguridad Información":  como actividad se definió realizar una encuesta de percepción de la seguridad de la información y a partir de los resultados. identificar la población objetivo del DANE  para  realizar una  capacitación en dicho tema. A la fecha se  construyeron las preguntas de la Encuesta de percepción de la seguridad de la información en el DANE con cobertura nacional que  fue puesta a consideración al interior de la OCI;  y con miras  de articularla a la actividad que viene desarrollando  actualmente la entidad en temas de seguridad de la información,  se remitió  a subdirección y  sistemas para la revisión y aprobación. 2. Actividades de divulgación y cultura del control interno:  Se definió como actividad la realización de  la ruta del autocontrol, para lo cual se ha definido la metodología a seguir, la estructuración de la información que será enviada a los funcionarios del DANE, se definió el medio de comunicación, la forma de conocer la apropiación de dicha información y se esta trabajando de manera articulada con al DICE en el desarrollo de la actividad. </t>
  </si>
  <si>
    <t>1. Actividad prevención de riesgo “Seguridad Información":  Listas de asistencia, encuesta
2. Actividades de divulgación y cultura del control interno: material a divulgar, lista de asistencia, propuestas de infografías</t>
  </si>
  <si>
    <t xml:space="preserve">Durante el segundo trimestre  2022 se avanzó en el análisis de las demandas recibidas por la entidad en el periodo analizado, se realizó una reunión entre la OCI y OCDI y se reportó que aún no se tiene acceso a las quejas, reclamos y denuncias de la muestra aleatoria simple estimada  (octubre 2021 - marzo 2022), a fin de identificar sus causas, dada la dificultad con el aplicativo ORFEO, identificadas las causas se plantearan  las alternativas de solución al CICCI </t>
  </si>
  <si>
    <t xml:space="preserve">Durante el segundo trimestre  2022 se avanzó en el análisis de las demandas recibidas por la entidad en el periodo analizado, se realizó una reunión entre la OCI y OCDI y se reportó que aún no se tiene acceso a las quejas, reclamos y denuncias de la muestra aleatoria simple estimada  (octubre 2021 - marzo 2022), a fin de identificar sus causas, dada la dificultad con el aplicativo ORFEO. </t>
  </si>
  <si>
    <t xml:space="preserve">1. Muestra aleatoria simple estimada  de QRD para el periodo de octubre 2021 a marzo 2022
2. Documento análisis de las demandas 
3. Informe de PQRSD_Preliminar
</t>
  </si>
  <si>
    <t xml:space="preserve">No se ha tenido acceso a las quejas, reclamos y denuncias de la muestra aleatoria simple estimada  (octubre 2021 - marzo 2022) debido  la dificultad en el aplicativo ORFEO. </t>
  </si>
  <si>
    <t xml:space="preserve">A partir de la identificadas las causas se plantearan  las alternativas de solución al CICCI </t>
  </si>
  <si>
    <t xml:space="preserve">Con el análisis de la información requerida para el punto anterior, se podrá identificar las causas y se plantearan  las alternativas de solución al CICCI </t>
  </si>
  <si>
    <t xml:space="preserve">Con relación a la cantidad de informes legales de seguimiento periódicos programados y las actividades de prevención incluidas en el Plan Anual de Auditoría Interna 2022:  se avanzó en la elaboración de 22 Seguimientos  los cuales se generaron con 33 documentos entre Informes Preliminares y Finales; igualmente  a partir de la aprobación de PAAI 2022 en Sesión del CICCI del  17 de mayo, se ejecutaron con ciclo completo dos auditorías de los procesos de GTE y SIO, se inició, ejecuto y se encuentra en  elaboración del informe preliminar la auditoría a la Direccione Territoriales, igualmente, se continuo con el desarrollo de las actividades de prevención orientadas a riesgos de seguridad de la información y cultura de control.  </t>
  </si>
  <si>
    <t xml:space="preserve">La OCI durante el tercer trimestre de 2022 elaboró 22 seguimientos periódicos en cumplimiento a la programación del Plan Anual de Auditoría 2022, de estos seguimientos se elaboraron 33 documentos (Informes) entre preliminares y finales, los cuales fueron presentados al Comité de Coordinación de Control Interno y publicados en la Página Web de la Entidad. 
Relación de Informes 
1.	Certificación Actividad Litigiosa EKOGUI DANE – FONDANE 1 Sem_2022 Preliminar y Final 
2.	Austeridad en el gasto público DANE – FONDANE II Trimestre 2022 Preliminar y Final 
3.	Informe de evaluación independiente del estado del Sistema de Control interno I sem_2022 Final 
4.	Seguimiento PAAC y Riesgos de Corrupción DANE - FONDANE II Cuatrimestre de 2022 Final
5.	Informe de Seguimiento al cumplimiento del Boletín de Deudores Morosos del Estado DANE - FONDANE. Preliminar y Final 
6.	Evaluación del cumplimiento de los Lineamientos para la vigilancia y protección de los recursos públicos en el marco de la emergencia derivada del Covid-19 en DANE-FONDANE. Preliminar y Final 
7.	Arqueos de Cajas Menores de DANE – FONDANE. I Sem_2022 Preliminar y Final 
8.	Informe Seguimiento Presupuestal y Reservas Presupuestales Vigencia 2021. Final 
9.	Informe Seguimiento Presupuestal y Reservas Presupuestales, I Trim. 2022, Preliminar y Final 
10.	Informe Seguimiento Presupuestal y Reservas Presupuestales, II Trim. 2022, Preliminar y Final 
11.	Informe Seguimiento Indicadores de Gestión II Sem 2021 y I Sem 2022. Preliminar 
12.	Informe de Seguimiento Implementación de Ley de Transparencia y del Derecho de Acceso a la Información Pública. I Sem 2022, Preliminar y Final.
13.	Seguimiento a la Gestión del Comité de Conciliación de DANE-FONDANE. I Sem 2022, Preliminar y Final 
14.	Seguimiento a la Suscripción y Evaluación de los Acuerdos de Gestión de los cargos de LNR DANE – FONDANE. II Sem 2021 y I Sem 2022. Preliminar y Final 
15.	Seguimiento a la Atención a PQRSD (Oportunidad y Calidad) DANE – FONDANE. Octubre – Dic 2021 y Ene – Jun 2022, Preliminar 
16.	Seguimiento a la actualización de información en SIGEP DANE – FONDANE. II Sem 2021 y I Sem 2022, Preliminar.
17.	Reporte de posibles actos de corrupción o irregularidades DANE – FONDANE. Junio 2022
18.	Reporte de posibles actos de corrupción o irregularidades DANE – FONDANE Julio 2022
19.	Reporte de posibles actos de corrupción o irregularidades DANE – FONDANE agosto 2022
20.	Reporte de posibles actos de corrupción o irregularidades DANE – FONDANE septiembre de 2022
21.	Seguimiento Plan de Mejoramiento Externo CGR DANE  
22.	Seguimiento Plan de Mejoramiento Externo CGR FONDANE </t>
  </si>
  <si>
    <t>1.	20221400000983T_Informe_Preliminar_EKOGUI_I_SEM_2022
2.	Informe_final_EKOGUI_I_SEM_2022
3.	Caso N 0220326
4.	20221400000953T_Informe_Preliminar_Austeridad 2trimestre2022
5.	20221400001113T_Informe_Final_Austeridad 2trimestre2022
6.	Informe-SCI-parametrizado_DANE_FONDANE_I_Sem_2022
7.	3erSegMay-Ago2022PAAC DANE-FONDANE
8.	SeguimientoCuatrimestralMay-Ago2022RiesgosCorrupción
9.	20221400000813T_INFORME PRELIMINAR BDME
10.	20221400000883T_INFORME DEFINITIVO BDME
11.	20221400000913T_Info_Prel_Eva_CIR_100-10_PER_2020-2022
12.	Info_Final_Eva_CIRCULAR 100-10_PERIODO 2020-2022
13.	20221400000703T_INFORME PRELIMINAR ARQUEO_CAJA
14.	20201400000763T_INFORME_FINAL_PRIMER_ARQUEO DE CAJA
15.	20221400000583T_INFORME_FINAL_EJECUCIÓN PPTAL_2021
16.	20221400000593T_INFO_PRELIMINAR EJECUCIÓN PPTAL_I_T
17.	20221400000803T_INFO_FINAL_SEGUI_EJECUCIÓN PPTAL I TRIM_2022
18.	20221400000873T_INFORME_PREL_EJEC_PPTAL II TRIM 2022
19.	20221400001143T_INFO_DEFINITIVO_PPTAL II TRIM 2022
20.	20221400001123T_Informe_Preliminar_Indicadores_2021_2022
21.	Inf_Prelim_Transp_y_Acceso_Inf_Pub_II_SEM_2021
22.	Inf_Final_Transp_y_Acceso_Inf_Pub_II_SEM_2021_20221400000523T
23.	20221400000833T_INFORME_PRELIMINAR_CONCILIACIÓN_ISEM_2022
24.	INFORME_FINAL_CONCILIACIÓN_ISEM_2022
25.	20221400000973T_Inf_prelim_Acuerdos gest_2021 2022
26.	20221400001173T_Inf_final_Acuerdos gest_2021 2022
27.	20221400001163T_Info_Preliminar_PQRSD_2021-2022
28.	20221400001153T_Informe_Prel_SIGEP_II_2021_I_SEM_2022
29.	20221400000823T_Reporte_segui_posibles actos de corrupción
30.	Reporte posibles actos de corrupción_Agosto_2022
31.	20221400001203T_Reporte_Sep
32.	Certificado_Transmisión_DANE
33.	Certificado_Transmisión_FONDANE</t>
  </si>
  <si>
    <t>En cumplimiento al Plan Anual de Auditoría vigencia 2022, se desarrollaron las auditorías a los Procesos de Gestión de Tecnología; Sinergia Organizacional finalizadas con informe presentado al responsable de los procesos a la Dirección y el Comité Institucional de Coordinación de Control Interno; se dio inicio y se ejecutó la Auditoría Interna de Gestión a las Direcciones Territoriales, al cierre del mes de septiembre se están consolidando y elaboraron el informe preliminar con los resultados de cada una de las DT y los procesos que se evaluaron. 
Relación de Informes  
1. Informe preliminar Auditoría Interna de Gestión Proceso Gestión Tecnológica Rad. 20221400000863T 
2. Informe Definitivo Auditoría Interna de Gestión Procesos Gestión de Tecnología Rad. 202214000933T.
3. Informe Ejecutivo de Auditoría Interna de Gestión Procesos Gestión de Tecnología Rad. 20221400000923T
4. Informe preliminar Auditoría Interna de Gestión Proceso Sinergia Organizacional Rad. 20221400000693T 
5. Informe Definitivo de Auditoría Proceso Sinergia Organizacional Rad. 20221400000843T del 11/08/2022.
6. Informe Ejecutivo e Auditoría Proceso Sinergia Organizacional Rad. 20221400000853T.</t>
  </si>
  <si>
    <t>1.	20221400000693T_Informe_Preliminar_Auditoria_Interna_SIO
2.	20221400000843T_Info_Definitivo_Aditoría_SIO_2022
3.	20221400000853T_Info_Ejecutivo_Aditoría_SIO_2022
4.	20221400000863T_Informe_Preliminar_Auditoria_Interna_GTE
5.	20221400000933T_INFORME_DEFINITIVO_AUDITORIA_GESTIÓN_GTE
6.	20221400000923T_RESUMEN EJECUTIVO AUDITORIA INTERNA_GTE</t>
  </si>
  <si>
    <t xml:space="preserve">Frente a la Actividad relacionada con prevención de riesgo “Seguridad Información”, el Comité de Seguridad de la Información aprobó el cuestionario en Sesión del 27 de julio de 2022, así mismo, se solicito que DICE revisara el fraseo de las preguntas y la construcción del formulario para aplicar la encuesta. 
2. En cuanto a las actividades de divulgación y cultura del control interno: Se elaboraron, diseñaron y publicaron las seis paradas del Reto de conocimiento de la Ruta para la Cultura del Autocontrol Interno que se publicaron en la Intranet de la Entidad los días 17 y 24 de agosto; 2, 9, 16 y 22 de septiembre de 2022, la prueba del reto se realizará el 19 de octubre de 2022. 
</t>
  </si>
  <si>
    <t xml:space="preserve">1.	21-07-2022-Encuesta_percepción_seguridad_información
2.	28072022-Acta Comité de seguridad de la información -final
3.	Primera_Parada_Ruta del Control
4.	Segunda_Parada_Ruta del Control 
5.	Tercera_Parada_Ruta del Control 
6.	Cuarta_Parada_Ruta del Control 
7.	Quinta_Parada_Ruta del Control 
8.	Sexta_Parada_Ruta del Control 
</t>
  </si>
  <si>
    <t>Informe PQRSD</t>
  </si>
  <si>
    <t>Durante este segundo trimestre no se dejó establecido reporte de avance; sin embargo, el 10 de junio de 2022, el proyecto de Ley 222 -2021 fue aprobado por la plenaria de la Cámara de Representantes.</t>
  </si>
  <si>
    <t>El 10 de junio de 2022 fue aprobado parte de la plenaria de la Cámara de Representantes el proyecto de Ley 222 -2021.</t>
  </si>
  <si>
    <t>Gaceta del Congreso 682</t>
  </si>
  <si>
    <t>Con respecto al proceso de acompañamiento jurídico a los supervisores para la gestión de la liquidación de los convenios y contratos interadministrativos suscritos por la entidad hasta la vigencia 2020, durante el segundo trimestre de 2022, se adelantaron las siguientes gestiones:
1. Liquidación de 12 convenios y contratos interadministrativos.
2. Se identificaron 10 convenios y contratos que no requieren tramitar liquidación.
3. Se identificaron 6 convenios y contratos que no requieren liquidación.
4. Se encuentran para firma en la entidad externa dos minutas de liquidaciones
5. Se han realizado 8 requerimientos a los supervisores de los convenios y contratos que se encuentran pendientes de liquidar, con el fin de avanzar en el trámite</t>
  </si>
  <si>
    <t xml:space="preserve">"Con respecto al proceso de acompañamiento jurídico a los supervisores para la gestión de la liquidación de los convenios y contratos interadministrativos suscritos por la entidad hasta la vigencia 2020, durante el segundo trimestre de 2022, se adelantaron las siguientes gestiones:
1. Liquidación de 12 convenios y contratos interadministrativos.
2. Se identificaron 10 convenios y contratos que no requieren tramitar liquidación.
3. Se identificaron 6 convenios y contratos que no requieren liquidación.
4. Se encuentran para firma en la entidad externa dos minutas de liquidaciones
5. Se han realizado 8 requerimientos a los supervisores de los convenios y contratos que se encuentran pendientes de liquidar, con el fin de avanzar en el trámite"
</t>
  </si>
  <si>
    <t xml:space="preserve">* Matriz de seguimiento a las liquidaciones
* Carpetas con la información de las gestiones adelantadas </t>
  </si>
  <si>
    <t>Durante el segundo trimestre del año 2022, se efectuó el seguimiento al cronograma de implementación de la Política de Prevención del Daño Antijurídico-PPDA, de igual manera se realizó una (1) mesa de trabajo con las áreas involucradas</t>
  </si>
  <si>
    <t xml:space="preserve">Se avanzo en el desarrollo de los hitos establecidos </t>
  </si>
  <si>
    <t xml:space="preserve">Desarrollo de una (1) mesa de trabajo con las áreas involucradas
</t>
  </si>
  <si>
    <t>Presentación de la reunión 
Grabación de la reunión</t>
  </si>
  <si>
    <t>Se realizo una descripción de las funcionalidades que debe contener el aplicativo, entre las que se encuentran: Ingreso al sistema, Crear o inactivar usuarios, Crear registros de convenios o contratos interadministrativos, Editar registros de convenios o contratos interadministrativos, Reasignar registros de convenios o contratos interadministrativos, Consultar  registros de convenios o contratos interadministrativos
 entre otros</t>
  </si>
  <si>
    <t>Se avanzo en el desarrollo del hito establecido</t>
  </si>
  <si>
    <t xml:space="preserve">Se cuenta con la descripción de las funcionalidades que debe contener el aplicativo, entre las que se encuentran: Ingreso al sistema, Crear o inactivar usuarios, Crear registros de convenios o contratos interadministrativos, Editar registros de convenios o contratos interadministrativos, Reasignar registros de convenios o contratos interadministrativos, Consultar  registros de convenios o contratos interadministrativos
entre otros
</t>
  </si>
  <si>
    <t>Diapositivas con la información</t>
  </si>
  <si>
    <t>Matriz con la información de las prórrogas  y las prórrogas gestionadas</t>
  </si>
  <si>
    <t xml:space="preserve">No aplica para este Trimestre
</t>
  </si>
  <si>
    <t>Se dio cumplimiento</t>
  </si>
  <si>
    <t>La Oficina Asesora Jurídica cumplió con lo establecido en la meta durante el III trimestre.</t>
  </si>
  <si>
    <t>Borrador Decreto Director DANE</t>
  </si>
  <si>
    <t>La Oficina Asesora Jurídica adelantó un primer borrador del proyecto de Decreto por el cual se reglamenten los criterios para la designación del Director del DANE</t>
  </si>
  <si>
    <t xml:space="preserve">Respecto al proceso de acompañamiento jurídico a los supervisores para la gestión de la liquidación de los convenios y contratos interadministrativos suscritos por la entidad hasta la vigencia 2020, durante el tercer trimestre de 2022, se adelantaron las siguientes gestiones:
a. Liquidación de 16 convenios y contratos interadministrativos.
b. Gestión de 6 liquidaciones, las cuales se encuentran en revisión interna en la entidad.
c. Gestión de 3 liquidaciones las cuales se encuentran en revisión en la entidad externa.
d. Se identificó que 12 convenios y contratos no requieren trámite de liquidación.
e. Se identificó que 3 convenios y contratos perdieron competencia para liquidar. (En los 3 se adelantó la gestión desde la OAJ a través de memorandos).
f.   Se identificó que 6 convenios de los identificados en el plan de trabajo, se encontraban vigentes y por lo tanto no requieren liquidación.
</t>
  </si>
  <si>
    <t xml:space="preserve">"Respecto al proceso de acompañamiento jurídico a los supervisores para la gestión de la liquidación de los convenios y contratos interadministrativos suscritos por la entidad hasta la vigencia 2020, durante el tercer trimestre de 2022, se adelantaron las siguientes gestiones:
a. Liquidación de 16 convenios y contratos interadministrativos.
b. Gestión de 6 liquidaciones, las cuales se encuentran en revisión interna en la entidad.
c. Gestión de 3 liquidaciones las cuales se encuentran en revisión en la entidad externa.
d. Se identificó que 12 convenios y contratos no requieren trámite de liquidación.
e. Se identificó que 3 convenios y contratos perdieron competencia para liquidar. (En los 3 se adelantó la gestión desde la OAJ a través de memorandos).
f.   Se identificó que 6 convenios de los identificados en el plan de trabajo, se encontraban vigentes y por lo tanto no requieren liquidación.
"
</t>
  </si>
  <si>
    <t xml:space="preserve">Se cuenta con una matriz que contiene la información sobre el proceso de acompañamiento jurídico a los supervisores para la gestión de la liquidación de los convenios y contratos interadministrativos suscritos por la entidad hasta la vigencia 2020, en la matriz se pueden identificar las siguientes gestiones:
a. Liquidación de 16 convenios y contratos interadministrativos.
b. Gestión de 6 liquidaciones, las cuales se encuentran en revisión interna en la entidad.
c. Gestión de 3 liquidaciones las cuales se encuentran en revisión en la entidad externa.
d. Se identificó que 12 convenios y contratos no requieren trámite de liquidación.
e. Se identificó que 3 convenios y contratos perdieron competencia para liquidar. (En los 3 se adelantó la gestión desde la OAJ a través de memorandos).
f.   Se identificó que 6 convenios de los identificados en el plan de trabajo, se encontraban vigentes y por lo tanto no requieren liquidación.
</t>
  </si>
  <si>
    <t xml:space="preserve">Respecto de la Política de Prevención del Daño Antijurídico-PPDA se cuentan con los insumos de las siguientes actividades adelantadas:
1. Se incluyó en los programas de inducción y reinducción semestral un módulo de prevención de daño antijurídico, con énfasis en los elementos que configuran la subordinación en el contrato realidad.
2. Se realizó una sesión con cada Dirección Territorial en donde se dieron aclaraciones y recomendaciones para el fortalecimiento a la supervisión de contratos de prestación de servicios en función de prevenir el contrato realidad. Las evidencias aportadas son:
• Formato Excel donde se reportan las capacitaciones realizadas al Área de Gestión Humana, toda vez que estas se encuentran articuladas con el plan institucional de capacitación.
• 6 pdf con los correos de invitación a cada Dirección Territorial
• Anexo con los pantallazos de las sesiones realizadas con cada Dirección Territorial
• 6 listas de asistencias con cada Dirección Territorial
</t>
  </si>
  <si>
    <t>Se dio cumplimiento en el II Trimestre</t>
  </si>
  <si>
    <t>Se han adelantado las actividades establecidas en los hitos para el cumplimiento de la meta</t>
  </si>
  <si>
    <t>"Respecto de la Política de Prevención del Daño Antijurídico-PPDA se cuentan con los insumos de las siguientes actividades adelantadas:
1. Se incluyó en los programas de inducción y reinducción semestral un módulo de prevención de daño antijurídico, con énfasis en los elementos que configuran la subordinación en el contrato realidad.
2. Se realizó una sesión con cada Dirección Territorial en donde se dieron aclaraciones y recomendaciones para el fortalecimiento a la supervisión de contratos de prestación de servicios en función de prevenir el contrato realidad. Las evidencias aportadas son:
• Formato Excel donde se reportan las capacitaciones realizadas al Área de Gestión Humana, toda vez que estas se encuentran articuladas con el plan institucional de capacitación.
• 6 pdf con los correos de invitación a cada Dirección Territorial
• Anexo con los pantallazos de las sesiones realizadas con cada Dirección Territorial
• 6 listas de asistencias con cada Dirección Territorial
"</t>
  </si>
  <si>
    <t xml:space="preserve">1. Resolución 0351 de 2022_Crea GIT Asuntos Judiciales
2. 20221100000133T ComitédeConciliación_recomendaciónOSIS
3. CIRCULAR No. 007 DEL 30 DE MARZO DE 2022
4. Memorando_Supervisión de contratos
5. Pautas para elaboración de estudios previos - Prevención del Daño antijurídico
6. Capacitación virtual_Inducción_Reinducción institucional
7. Capacitación virtual_PIC-Fortalecimiento supervisiónPSP
</t>
  </si>
  <si>
    <t>Se ha avanzado en el diligenciamiento del formato de solicitud de desarrollo de sistemas de información, se han identificado los siguientes campos; NOMBRE VARIABLE, TIPO DE CAMPO, LONGITUD DEL CAMPO, ESPECIFICACIÓNDE VALIDACIÓN, RANGO O VALOR VÁLIDO, CONDICION PARA QUE SEA CONSISTENTE, MENSAJE SI NO ES CONSISTENTE, TIPO DE ERROR, DESCRIPCION, OBLIGATORIEDAD DE DILIGENCIAMIENTO U OBSERVACION.</t>
  </si>
  <si>
    <t>Se dio cumplimiento en el I Trimestre</t>
  </si>
  <si>
    <t>Se ha venido adelantando el diligenciamiento del formato de solicitud de desarrollo de sistemas de información, el cual se radicará en la oficina de sistemas</t>
  </si>
  <si>
    <t>Formato de solicitud de desarrollo de sistemas de información</t>
  </si>
  <si>
    <t>Se brindó el acompañamiento jurídico por las diferentes áreas de la entidad, con el fin suscribir los diferentes convenios y contratos interadministrativos,para el cumplimiento de las diferentes necesidades interinstitucionales</t>
  </si>
  <si>
    <t>Base gestión de convenios</t>
  </si>
  <si>
    <t>Se cuenta con la presentación con la redefinición del subproceso de planeación y gobierno, la propuesta del GIT de Gobierno, las funciones, roles, instancias y órganos de gobierno</t>
  </si>
  <si>
    <t>Se cuenta con la presentación con la conceptualización de las necesidades de medición y gestión de las temáticas claves de TI a monitorear de acuerdo con las recomendaciones recibidas en las auditorías de gestión, certificación de calidad y cumplimiento</t>
  </si>
  <si>
    <t>Topología del sistema de Backup, plataforma de KVM, de sistema de antivirus, entre otras.</t>
  </si>
  <si>
    <t>Se cuenta con la versión 1.4 del documento arquitectura de referencia para su implementación en el desarrollo del aplicativo Censo Económico</t>
  </si>
  <si>
    <t>-Se cuenta con la versión 1.0 del documento del plan de seguridad informática
-Se genera el plan de sensibilización de seguridad informática y sus contenidos</t>
  </si>
  <si>
    <t>Se proyecta el esquema de trabajo para la creación del GIT de estrategia y gobierno TI, con la estructura y conceptualización de actores, roles, funciones y actividades. Pendiente de validación y correcciones</t>
  </si>
  <si>
    <t>Se realiza topologías y diagramas de los servicios</t>
  </si>
  <si>
    <t>Se realiza el cargue a repositorio del borrador versión 1.1 del documento, versión que comprende la totalidad de los capítulos a desarrollar.</t>
  </si>
  <si>
    <t>Se actualiza el documento base de arquitectura de referencia para el desarrollo de la solución a implementar.</t>
  </si>
  <si>
    <t xml:space="preserve">Se desarrollo y ajustó el documento en el que se abarcan los pasos asociados al plan de seguridad informática integrado y alienado al plan de seguridad de la información 2022. </t>
  </si>
  <si>
    <t>Se trabaja el plan de sensibilización y los contenidos con el equipo de DICE
Se trabaja en el formulario - encuesta de seguridad informática y de la información con la subdirección se comparte el documento con DIMPE para la revisión de la fraseologia de las preguntas</t>
  </si>
  <si>
    <t>Documento arquitectura de referencia para el desarrollo de sistemas de información y nuevas aplicaciones DANE</t>
  </si>
  <si>
    <t>Documento arquitectura de referencia para el desarrollo del Censo Económico</t>
  </si>
  <si>
    <t>Se hace el cargue del documento trabajado versión 1.0. del plan de seguridad informática</t>
  </si>
  <si>
    <t>Se suben los documentos de encuesta y de estrategia:
31-05-2022-Comentarios encuesta de percepción seguridad de la información
Contenido Sensibilización en seguridad de la información
Diseño del cuestionario seguridad de la información
Estrategia Sensibilización en seguridad de la información</t>
  </si>
  <si>
    <t>Se avanza en la propuesta para la formalización del GIT de planeación y gobierno de TI, junto con su estructura, funciones, responsabilidades e instancias de gobierno.</t>
  </si>
  <si>
    <t>Se avanzan en las topologías con el de arquitectura tecnológica de acuerdo con la realidad de los servicios de DANE.</t>
  </si>
  <si>
    <t>Levantamiento de la totalidad de los capítulos del documento de arquitectura, aprobación de la versión 1.4 del documento de arquitectura de referencia para el desarrollo del aplicativo Censo Económico.</t>
  </si>
  <si>
    <t>Se cuenta con la versión 1.0 del documento del plan de seguridad informática y se generó el plan de sensibilización de seguridad informática y sus contenidos.</t>
  </si>
  <si>
    <t xml:space="preserve"> $                                                129.212.084</t>
  </si>
  <si>
    <t xml:space="preserve"> $ 166.328.292
 </t>
  </si>
  <si>
    <t xml:space="preserve"> $                                                   64.606.042</t>
  </si>
  <si>
    <t xml:space="preserve"> $                                                153.133.677</t>
  </si>
  <si>
    <t xml:space="preserve"> Se cuenta con la presentación con la redefinición del subproceso de planeación y gobierno, la propuesta del GIT de Gobierno, las funciones, roles, instancias y órganos de gobierno de acuerdo con lo trabajado en el último trimestre </t>
  </si>
  <si>
    <t xml:space="preserve">Se cuenta con el esquema de trabajo para la creación del GIT de estrategia y gobierno TI, con la estructura y conceptualización de actores, roles, funciones y actividades,  construido. </t>
  </si>
  <si>
    <t>Presentación actualizada
Excel de reingeniería de procesos (en desarrollo)</t>
  </si>
  <si>
    <t xml:space="preserve">Se han tenido demoras por la revisión y ajustes del subproceso de Planeación y Gobierno de TI de acuerdo con los lineamientos del MinTIC respecto a los modelos de gobierno y gestión de TI y Gestión de Proyectos </t>
  </si>
  <si>
    <t>$ 129.212.084</t>
  </si>
  <si>
    <t xml:space="preserve"> $                     93.374.311,00</t>
  </si>
  <si>
    <t>Se tienen adelantados las funciones del  GIT de Gobierno de TI de acuerdo con el esquema de trabajo para la creación del GIT de estrategia y gobierno TI</t>
  </si>
  <si>
    <t>Se cuenta con la presentación con la conceptualización de las necesidades de medición y gestión de las temáticas claves de TI a monitorear junto con la construcción de un tablero de control para medir el estado del PETI</t>
  </si>
  <si>
    <t>Presentación actualizada - Indicadores de TI_LP</t>
  </si>
  <si>
    <t xml:space="preserve">No se ha podido realizar las validaciones respectivas con los GITs de las coordinaciones de TI debido al replanteamiento de procesos, subprocesos y procedimientos que hacen que la actividad sea posterior a esta tarea.  </t>
  </si>
  <si>
    <t xml:space="preserve"> $                                        -</t>
  </si>
  <si>
    <t xml:space="preserve"> $                                      -  </t>
  </si>
  <si>
    <t xml:space="preserve"> Se realiza topologías y diagramas de los servicios y así mismo se adelantan los componentes para el rediseño funcional operativo de red y seguridad perimetral en mesas de trabajo establecidas en plataforma tecnológica </t>
  </si>
  <si>
    <t xml:space="preserve"> $                   119.433.251,00</t>
  </si>
  <si>
    <t>Durante el tercer trimestre se realizaron mesas de trabajo para la construcción del REDISEÑO FUNCIONAL Y OPERATIVO DE RED DANE.
Se avanza en mesas de trabajo con el equipo en el Rediseño Funcional y Operativo del Sistema de Seguridad Perimetral (Firewalls).</t>
  </si>
  <si>
    <t>PROYECCION 2 - REDISEÑO FUNCIONAL Y OPERATIVO DE RED DANE, Rediseño Funcional y Operativo del Sistema de Seguridad Perimetral (Firewalls)</t>
  </si>
  <si>
    <t xml:space="preserve"> Se tiene avance sobre el diseño y la implementación de un servicio de solución implementado. </t>
  </si>
  <si>
    <t xml:space="preserve"> $298.076.029</t>
  </si>
  <si>
    <t xml:space="preserve"> $                   245.999.498,00</t>
  </si>
  <si>
    <t xml:space="preserve">Levantamiento de la totalidad de los capítulos del documento de arquitectura, aprobación de la versión 1.5 del documento de arquitectura de referencia para el desarrollo del aplicativo Censo Económico, se incluyó el Diagrama de despliegue y componentes del censo económico. </t>
  </si>
  <si>
    <t>ARQUITECTURA DE REFERENCIA PARA EL DESARROLLO DEL CENSO ECONÓMICO y
Plan de despliegue y recursos Censo Económico</t>
  </si>
  <si>
    <t xml:space="preserve"> Se cuenta con la versión 1.1 del documento del plan de seguridad informática </t>
  </si>
  <si>
    <t xml:space="preserve">La responsabilidad de implementar estas medidas, además de la Oficina de Sistemas quien implementa un conjunto de controles para resguardar la información digital de los sistemas y plataformas tecnológicas (seguridad informática),  somos todos los que hacemos parte de la entidad tanto funcionarios como contratistas,  con herramientas como las políticas de seguridad y privacidad de la información con las que cuenta la entidad y que es necesario dar a conocer a través de una estrategia de comunicación interna. </t>
  </si>
  <si>
    <t>Carpeta A.1.Tips Seguridad Informática donde se encuentran las evidencias de las piezas gráficas generadas por el equipo de plataforma frente a la sensibilización de seguridad informática en la entidad.</t>
  </si>
  <si>
    <t>El porcentaje de avance alcanzado de la meta para el segundo trimestre corresponde al 59% el cual concuerda con la proyección.</t>
  </si>
  <si>
    <t xml:space="preserve">A partir de la información suministrada por DIMPE,  el GIT Desarrollo de Personal y la Secretaria General revisaron las variables relacionadas con clima laboral y elaboraron durante mayo de 2022 el  informe de resultados de la medición de clima laboral. </t>
  </si>
  <si>
    <t xml:space="preserve"> $                                     4.006.184</t>
  </si>
  <si>
    <t xml:space="preserve">Conforme al análisis de los resultados de clima laboral el GIT Desarrollo de Personal identificó las variables con un puntaje inferior a 70 con el fin de establecer las actividades orientadas al fortalecimiento del clima laboral y que hacen parte del cronograma entregado el 31 de mayo de 2022   </t>
  </si>
  <si>
    <t>El GIT Desarrollo de Personal ha venido ejecutando las actividades establecidas en el cronograma conforme a los tiempos definidos</t>
  </si>
  <si>
    <t>Cronograma Clima Laboral Consolidado reporte con corte a 30 de junio 2022</t>
  </si>
  <si>
    <t>El porcentaje de avance alcanzado de la meta para el segundo trimestre corresponde al 48% el cual concuerda con la proyección.</t>
  </si>
  <si>
    <t>El GIT de Evaluación y Carrera Administrativa durante el segundo trimestre de 2022 realizó 43 resoluciones de encargo y 5 resoluciones para nombramiento provisional
Durante el segundo trimestre de 2022 se realizaron 29 posesiones de encargo.</t>
  </si>
  <si>
    <t xml:space="preserve">
* Informe semestral provisión transitoria de empleos mediante encargo y nombramientos provisionales</t>
  </si>
  <si>
    <t>El GIT de Evaluación y Carrera Administrativa ha gestionado durante el primer semestre de 2022 la provisión transitoria de 71 empleos mediante nombramientos provisionales y 63 empleos en la modalidad de encargo. 
En relación con la provisión de empleos mediante el proceso de meritocracia  adelantó la vinculación de 7 funcionarios en calidad de libre nombramiento y remoción. En cuanto al concurso de méritos el mismo GIT durante el primer semestre gestionó lo correspondiente con la Comisión Nacional del Servicio Civil CNSC para la OPEC, la cual se abrió mediante la modalidad de ascenso el 28 de junio y finalizando las inscripciones el 18 de julio . 
 A través del espacio en Share point creado se han proporcionado las orientaciones requeridas por parte de los servidores y mediante el correo de bienestar  se ha informado  permanentemente  lo concerniente al concurso.</t>
  </si>
  <si>
    <t xml:space="preserve"> $                                53.421.142</t>
  </si>
  <si>
    <t xml:space="preserve">
* Informe semestral provisión transitoria de empleos meritocracia</t>
  </si>
  <si>
    <t xml:space="preserve">
* Informe semestral provisión transitoria de empleos mediante concurso de méritos</t>
  </si>
  <si>
    <t>El porcentaje de avance alcanzado de la meta para el segundo trimestre corresponde al 45% el cual concuerda con la proyección</t>
  </si>
  <si>
    <t xml:space="preserve">El GIT Situaciones Administrativas durante segundo trimestre de 2022 continuo con la organización de los documentos que conforman la hoja de vida de los servidores que se encuentran activos en la actualidad y que fueron vinculados entre el 1 de enero de 2022 y el 30 de junio de 2022 identificando los documentos de manera individual. </t>
  </si>
  <si>
    <t>El GIT Situaciones Administrativas sigue organizando y verificando  las hojas de vida de los funcionarios activos vinculados durante el primer semestre de 2022.
Se gestionaron pruebas para la habilitación y migración de la información de las hojas de vida creadas en systema78 a un nuevo servidor. Se está pendiente de actividades finales por parte de la Oficina de Sistemas para utilizar este nuevo repositorio y solucionar los inconvenientes que se vienen presentando.
Teniendo en cuenta las características de la información que se dispone en el servidor "systema78" relacionados con el archivo electrónico de las hojas de vida de los servidores, cuya consulta tiene carácter restringido, las evidencias relacionan pantallazos de la información que contienen las respectivas carpetas. De ser requerido el acceso a la carpeta de systema78 para la validación que corresponda, se llevará a cabo con el acompañamiento de los servidores a cargo de la gestión</t>
  </si>
  <si>
    <t>El GIT Situaciones Administrativas entre abril y junio verificó la documentación de las historias laborales de los funcionarios vinculados en primer semestre de 2022 completando la validación del 89% del total de los servidores vinculados y activos en 2022 . 
En cuanto a los funcionarios antiguos que continúan activos, se sigue con la actualización de sus hojas de vida con los nuevos actos administrativos que se van generando.</t>
  </si>
  <si>
    <t xml:space="preserve">El GIT del Área Gestión de Compras públicas  elaboró el documento borrador del  "Manual de Contratación DANE / FONDANE V4". El profesional German Correa designado para tal fin, envió el 3 de junio de 2022 a través de correo electrónico un borrador del documento "SCVF 02-06-2022 DC Borrador Manual de Contratación DANE - FONDANE V4". Entre el 3 y 13 de junio de 2022 el profesional designado del GIT del Área Gestión de Compras públicas Juan Pablo Bustos realizó observaciones, ajustes y envió por medio de correo electrónico un borrador del documento "SCVF 13-06-2022 JPB Borrador Manual de Contratación DANE - FONDANE V4" </t>
  </si>
  <si>
    <t xml:space="preserve">El GIT del Área Gestión de Compras públicas elaboró el documento borrador del  "Manual de Supervisión e Interventoría DANE / FONDANE V2" </t>
  </si>
  <si>
    <t>Finalizada en el I trimestre</t>
  </si>
  <si>
    <t xml:space="preserve">El  07 de abril la persona designada del GIT del Área Gestión de Compras públicas envió un correo electrónico al Área de Talento Humano con el objetivo de concertar las fechas y solicitar apoyo en la logística de los espacios virtuales y la remisión de las invitaciones a los servidores y colaboradores, según corresponda. Posteriormente,  el 28 de abril se envió un correo electrónico al Área de Talento Humano remitiendo el cronograma de capacitación de GIT Compras Públicas, con el fin de que sea integrado en el PIC. Así mismo, entre mayo y junio de 2022 se realizaron 5 capacitaciones de acuerdo al cronograma.
</t>
  </si>
  <si>
    <t xml:space="preserve">El GIT del Área Gestión de Compras Públicas de acuerdo a los resultados de la Investigación sobre las necesidades de capacitación y/o socialización en temas contractuales, elaboró el cronograma de capacitación y o socialización sobre temas contractuales. </t>
  </si>
  <si>
    <t xml:space="preserve">- Correo_ Cronograma de capacitaciones GIT Compras Públicas 28042022
- Correo_ cronograma de capacitación GIT Compras Públicas -Plan de acción 07042022
- Cronograma de capacitación y o socialización sobre temas contractuales
</t>
  </si>
  <si>
    <t>El GIT del Área Gestión de Compras Públicas realizó cinco (5) capacitaciones de acuerdo al Cronograma establecido.
1. Capacitaciones DANE Compras Públicas - Procesos de selección (Mínima cuantía)
2. Capacitaciones DANE Compras Públicas - Elaboración de Estudios y Documentos Previos - EDP
3. Capacitaciones DANE Compras Públicas - Modificaciones Contractuales
4. Capacitaciones DANE Compras Públicas - Procesos de selección (subasta) 
5.  Capacitaciones DANE Compras Públicas - Estructuración y creación de procesos en SECOP II</t>
  </si>
  <si>
    <t xml:space="preserve"> - Evidencias Capacitaciones DANE Compras Públicas - Procesos de selección (Mínima cuantía)
- Evidencias Capacitaciones DANE Compras Públicas - Elaboración de Estudios y Documentos Previos - EDP
- Evidencias Capacitaciones DANE Compras Públicas - Modificaciones Contractuales
- Evidencias Capacitaciones DANE Compras Públicas - Procesos de selección (subasta) 
- Evidencias Capacitaciones DANE Compras Públicas - Estructuración y creación de procesos en SECOP II</t>
  </si>
  <si>
    <t>No  aplica para este trimestre</t>
  </si>
  <si>
    <t>La Coordinación del área Administrativa presentó al Director General, las propuestas para el Plan de Infraestructura 2022.  Como resultado se aprobó realizar la adecuación y ampliación del cuarto de sistemas de Manizales, las adecuaciones eléctricas de la sede de Puerto Inírida y el mantenimiento de las bajantes en DANE Central. De los presupuesto de mantenimientos recurrentes se solicitó un recorte de $ 20.000.000 para la Territorial Norte a fin de contar con recursos para necesidades urgentes que determine el Director, como consecuencia de sus visitas a las diferentes sedes del DANE.</t>
  </si>
  <si>
    <t xml:space="preserve">El GIT Infraestructura realizó una priorización de las necesidades, en el plan de infraestructura y se presentó al Director General dos opciones, de las cuáles una de ellas fue aprobada. </t>
  </si>
  <si>
    <t>El GIT de infraestructura socializo los documentos aprobados.  Se realizaron  mesas técnicas de trabajo con el taller de ediciones el día 29 de abril de 2022 y con Gestión Humana se realizaron tres sesiones los días 31 de mayo, 10 de junio y 16 de junio de 2022. Se espera continuar con la realización de estas mesas técnicas según disponibilidad de los responsables de los procesos del DANE</t>
  </si>
  <si>
    <t>El GIT de Gestión Documental elaboro el plan de trabajo para la aplicación de las Tablas de Retención del archivo central del DANE, el cual se proyecto para los meses de abril a diciembre con un total de 549 cajas a procesar que corresponden a las cajas con disposición de eliminación.</t>
  </si>
  <si>
    <t>Se realiza la búsqueda, descargue, identificación, clasificación, organización, actualización del inventario y reubicación de los documentos valorados a 212 cajas de un total de 549 que corresponden a las cajas con disposición eliminación para un avance del 38,61 , superando la meta para el II trimestre.  Este resultado fue posible debido a que se optimizó el tiempo de procesamiento aplicando la organización topográfica de la documentación de manera que se facilitó la identificación de las cajas a intervenir.</t>
  </si>
  <si>
    <t>SG_GDO_11.3__FUID Actualizado Aplicación TRD_junio2022</t>
  </si>
  <si>
    <t>El porcentaje de avance alcanzado de la meta para el tercer  trimestre corresponde al 84% el cual concuerda con la proyección.</t>
  </si>
  <si>
    <t>Se finalizo en el II Trimestre</t>
  </si>
  <si>
    <t xml:space="preserve">El GIT Desarrollo de Personal ha venido ejecutando las actividades establecidas en el cronograma conforme a los tiempos definidos, dentro de las que se encuentran Taller de comunicación asertiva; actividades del proyecto de líderes;  </t>
  </si>
  <si>
    <t>Cronograma Clima Laboral Consolidado reporte con corte a 30 de septiembre 2022</t>
  </si>
  <si>
    <t>El porcentaje de avance alcanzado de la meta para el tercer  trimestre corresponde al 74% el cual concuerda con la proyección</t>
  </si>
  <si>
    <t xml:space="preserve">El GIT de Evaluación y Carrera Administrativa en el tercer trimestre de 2022 realizó la provisión transitoria de 65 empleos mediante la modalidad de encargos  y 62 nombramiento provisionales  </t>
  </si>
  <si>
    <t xml:space="preserve">* Encargos y nombramientos provisionales tercer trimestre 2022
</t>
  </si>
  <si>
    <t xml:space="preserve">"A corte del 30 de septiembre de 2022 el GIT de Evaluación y Carrera Administrativa  para suplir las necesidades del servicio de acuerdo con el presupuesto asignado, ha gestionado la provisión de 127 empleos en la modalidad de encargo, 132 empleos mediante nombramientos provisionales y 10 empleos mediante el proceso de meritocracia.
 En cuanto al concurso de méritos el mismo GIT ha gestionado lo correspondiente con la Comisión Nacional del Servicio Civil CNSC para la OPEC y durante el último trimestre de 2022 no se recibieron nuevos requerimientos de la CNSC.
 A través del espacio en Share point creado se han proporcionado las orientaciones requeridas por parte de los servidores."
</t>
  </si>
  <si>
    <t>El GIT de Evaluación y Carrera Administrativa durante el tercer trimestre de 2022 adelantó el proceso para el nombramiento de 6 empleo de libre nombramiento y remoción mediante el proceso meritocrático.</t>
  </si>
  <si>
    <t xml:space="preserve">
* Nombramientos Meritocráticos tercer trimestre 2022</t>
  </si>
  <si>
    <t xml:space="preserve">
* Pantallazos danenet concurso de méritos</t>
  </si>
  <si>
    <t>El porcentaje de avance alcanzado de la meta para el tercer  trimestre corresponde al 73% el cual concuerda con la proyección</t>
  </si>
  <si>
    <t xml:space="preserve">El GIT Situaciones Administrativas durante tercer trimestre de 2022 continuo con la organización de los documentos que conforman la hoja de vida de los servidores activos y que fueron vinculados entre el 1 de enero de 2022 y el 30 de septiembre de 2022 identificando los documentos de manera individual. </t>
  </si>
  <si>
    <t>El GIT Situaciones Administrativas sigue organizando y verificando  las hojas de vida de los funcionarios activos vinculados durante la vigencia 2022.
Se finalizó la  migración de la información de las hojas de vida creadas en systema78 al nuevo servidor GHumanA. 
El avance global del archivo con información electrónica de la hoja de vida de los funcionarios vinculados en la vigencia 2022 es del 97%.
Teniendo en cuenta las características de la información que se dispone en el servidor "GHumanA" relacionados con el archivo electrónico de las hojas de vida de los servidores, cuya consulta tiene carácter restringido, las evidencias relacionan pantallazos de la información que contienen las respectivas carpetas. De ser requerido el acceso a la carpeta de GHumanA para la validación que corresponda, se llevará a cabo con el acompañamiento de los servidores a cargo de la gestión</t>
  </si>
  <si>
    <t xml:space="preserve"> $ 24.073.871 
</t>
  </si>
  <si>
    <t>La Oficina de Sistemas gestionó durante el mes de agosto de 2022 la migración del archivo electrónico de las hojas de vida creadas en el servidor systema78 por el GIT Situaciones Administrativas, información que fue dispuesta en un nuevo servidor de nombre GHumanA.   Durante el tercer trimestre de 2022  se han creado las hojas de vida de los servidores que se vincularon a la entidad en dicho periodo.
En cuanto a los funcionarios antiguos que continúan activos, se sigue con la actualización de sus hojas de vida con los nuevos actos administrativos que se van generando.</t>
  </si>
  <si>
    <t>Se finalizo en el II trimestre</t>
  </si>
  <si>
    <t>El GIT de Compras Públicas avanzo con respecto al hito 5.2 con las siguientes actividades:
- El 19 de julio de 2022 se revisó  y realizó observaciones al documento "SCVF 13-06-2022 JPB Borrador Manual de Contratación DANE - FONDANE V4 por parte de los profesionales de calidad del GIT y de la OPLAN. Asi mismos, el 28 de agosto se envío un borrador del Manual de Contratación DANE  - FONDANE V4 a través de correo a los representantes del Sistema de Gestión Ambiental - SGA para su respectiva revisión y envío de observaciones para el fortalecimiento del mismo. El 28 de septiembre se reciben dichas observaciones.</t>
  </si>
  <si>
    <t>Hito finalizado en el II trimestre</t>
  </si>
  <si>
    <t>El GIT de Compras Públicas avanzo con respecto al hito 6.2 con las siguientes actividades:
- El profesional German Correa envió el 29 de julio de 2022 a través de correo electrónico un documento " Borrador Manual de Supervisión - Diego Correa 29/07/2022".
- El profesional Juan Pablo Bustos del GIT Área Gestión de Compras públicas, Servicios Profesionales y Apoyo a la Gestión elaboró el documento “Borrador Manual de supervisión Juan Pablo Bustos 08/09/2022” teniendo en cuenta el documento " Borrador Manual de Supervisión - Diego Correa 29/07/2022" y el documento “Observaciones SINTRADANE al manual de supervisión 26/08/2022 “ con radicado 20223130193302T enviado por SINTRADANE el 26 de agosto de 2022.
- El 9 de septiembre el profesional Juan Pablo Bustos profesional del GIT Área Gestión de Compras públicas, Servicios Profesionales y Apoyo a la Gestión a través de correo electrónico envió el documento “ Borrador Manual de supervisión Juan Pablo Bustos 08/09/2022” a los profesionales de la Secretaría General y la Oficina Asesora de Planeación - OPLAN para su respectiva revisión y envío de observaciones para el fortalecimiento del mismo. Posteriormente, entre el 16 y 27 de septiembre se reciben las observaciones enviadas por los siguientes profesionales: Johan Sebastián Herrera, Yuri Liliana Sánchez de la Secretaría General, Hernando Mancipe de la OPLAN, las cuales están en proceso de revisión por parte de Juan Pablo Bustos y María Paula Peña profesionales del GIT Área Gestión de Compras públicas, Servicios Profesionales y apoyo a la gestión.</t>
  </si>
  <si>
    <t xml:space="preserve">Dado que las variables del indicador corresponden a las capacitaciones realizadas sobre las capacitaciones planeadas. Para el III trimestre se realizaron 4 capacitaciones de las 6 programadas </t>
  </si>
  <si>
    <t>El GIT Área Gestión de Compras públicas, Servicios Profesionales y Apoyo a la Gestión actualizó el cronograma de capacitación y o socialización sobre temas contractuales  en lo referente a fechas y temas . Así mismo, entre julio y septiembre de 2022 se realizó 4 capacitaciones y evaluaciones de las mismas de acuerdo al cronograma de capacitación y o socialización sobre temas contractuales v2</t>
  </si>
  <si>
    <t xml:space="preserve">- Evaluaciones Capacitaciones </t>
  </si>
  <si>
    <t>El GIT de Infraestructura realizó el seguimiento mensual a la ejecución presupuestal del proyecto de Infraestructura y a las actividades desarrolladas, lo cual se plasma en un informe. A septiembre 30 la ejecución presupuestal corresponde al 75,97% y se han adjudicado 28 contrataciones con recursos de infraestructura.</t>
  </si>
  <si>
    <t>Informe de ejecución proyecto infraestructura III trimestre 2022
Seguimiento Matriz Infraestructura vigencia 2022_30_09_2022</t>
  </si>
  <si>
    <t>El GIT de Infraestructura modificó el cronograma de implementación del Sistema de Gestión Ambiental generando la V7. Se desarrollaron los documentos de Matriz de Aspectos e Impactos y Matriz de requisitos en materia ambiental para contrataciones y Matriz Legal, se finalizaron mesas técnicas de trabajo para socializar los documentos del sistema aprobados con Gestión Contractual, Gestión Jurídica y Gestión Humana.</t>
  </si>
  <si>
    <t>Finalizada en el II trimestre</t>
  </si>
  <si>
    <t>El GIT de Gestión Documental en el tercer trimestre realizó la búsqueda, descargue, identificación, clasificación, organización, actualización del inventario y reubicación de los documentos valorados a 214 cajas,  que sumadas a las procesadas en el II trimestre dan 426 cajas procesadas de un total de 549 que corresponden a las cajas con disposición eliminación para un avance del 77,6% , superando la meta para el III trimestre.  Este resultado fue posible debido a que se optimizó el tiempo de procesamiento aplicando la organización topográfica de la documentación de manera que se facilitó la identificación de las cajas a intervenir.</t>
  </si>
  <si>
    <t>SG_GDO_11.3__FUID Actualizado Aplicación TRD_III Trim2022</t>
  </si>
  <si>
    <t>75%</t>
  </si>
  <si>
    <t>Terminado en el I trimestre</t>
  </si>
  <si>
    <t>Se desarrollan diferentes tareas para la ejecución de  las actividades planteadas en la herramienta que se diseñó en el I trimestre.</t>
  </si>
  <si>
    <t>Se han realizado las diferentes tareas
 y actividades que permiten el seguimiento a las territoriales, de acuerdo con el plan realizado al inicio de la vigencia</t>
  </si>
  <si>
    <t>Durante el segundo semestre se logro el cierre de los siguientes hitos: Propuesta de nueva tabla de perfiles para el personal operativo, establecer los lineamientos para la definición de un plan de recolección, la digitalización de la cartilla operativa, la definición del procedimiento de recolección y acopio, los diálogos regionales y la identificación de variables para la consolidación de la información precontractual y contractual. Por último, se ha avanzado en la propuesta de mejoras a las herramientas como soporte del BPSO. Por ejemplo, con la construcción de formularios para el registro de postulantes y esquemas para el seguimiento de las mismas en línea.</t>
  </si>
  <si>
    <t>Se han realizado hasta el momento, 4 mesas Mesa de seguimiento al comité interno economía naranja y 7 mesas de trabajo para lograr la publicación de economía circular.</t>
  </si>
  <si>
    <t>Se cumple con lo establecido para el II trimestre, dado que se han realizado diferentes mesas de trabajo para la publicación de los dos reportes, en las que se han hecho participes entidades externas que pueden aportar a las publicaciones.</t>
  </si>
  <si>
    <t>Se publicó el reporte de Economía Circular y para el mes de julio se realizará la publicación del reporte de economía naranja. Los dos cumpliendo el cronograma de publicación.</t>
  </si>
  <si>
    <t>Se programó la mesa interinstitucional realizada con las entidades del CONSEJO NACIONAL DE ECONOMÍA NARANJA el 24 de junio, de la misma forma se estuvo trabajando con las direcciones técnicas y las entidades de Mincultura y la SIC en la elaboración del VII Reporte de Economía Naranja a publicarse durante el mes de julio.
- Se publicó el V reporte de economía circular el 23 de junio. Igualmente se desarrollaron los comités y seguimientos en economía circular para revisar los compromisos del plan de trabajo, incluyendo el seguimiento al diseño del Sistema de Información de Economía Circular – SIEC. Desde el equipo de trabajo de economía circular se hizo la postulación al concurso de mejores equipos de trabajo del DANE en 2021.</t>
  </si>
  <si>
    <t>Se desarrollan diferentes tareas para la ejecución de las actividades planteadas en la herramienta que se diseñó en el I trimestre.</t>
  </si>
  <si>
    <t>Se realizaron las primeras publicaciones de cada una. Sin embargo, se están realizando todas las mesas de trabajo necesarias, recolección de información y demás tareas operativas para cumplir con el objetivo y así realizar la segunda publicación en cada una de las temáticas</t>
  </si>
  <si>
    <t>Se han realizado hasta el momento, 3 mesas Mesa de seguimiento al comité interno de economía naranja para lograr la publicación y 12 mesas de trabajo de economía circular.</t>
  </si>
  <si>
    <t>Se cumple con lo establecido para el III trimestre, dado que se han realizado diferentes mesas de trabajo para la publicación de los dos reportes, en las que se han hecho participes entidades externas que pueden aportar a las publicaciones.</t>
  </si>
  <si>
    <t>Documento - Séptimo reporte Economía Naranja</t>
  </si>
  <si>
    <t>Se adelanta en la proyección del plan de recolección para la puesta en marcha de la recolección de información.</t>
  </si>
  <si>
    <t>Se realizan los documentos soportes al plan de recolección en donde se muestran las variables de formulario, muestra, sondeo, presentación de coeficiente de incidencia.</t>
  </si>
  <si>
    <t>Formulario Sondeo Subcapítulos_v4.xlsx
instrucciones.pdf
Muestra de reemplazo.xlsx
Planilla sondeo_v4.xlsx
Presentación_coef_incidencia_CEED_29_06_2022.pptx</t>
  </si>
  <si>
    <t>Se logra la generación de documentos base de proyección del plan de recolección para la operación y posterior recolección de información con la aplicación de los coeficientes de incidencia identificados.</t>
  </si>
  <si>
    <t>Se generan la totalidad de las bases recolectadas para la FIVI se cumple con el 100% de la cantidad estimada aplicando las nuevas variables de caracterización.</t>
  </si>
  <si>
    <t>Hito cumplido en el I trimestre</t>
  </si>
  <si>
    <t>Se logra la recolección de la totalidad de las bases proyectadas con la implementación de las nuevas variables de caracterización, con esto se cumple al 100% el hito de bases de datos como insumo para el documento de diseño de los aplicativos, aplicando las novedades de la última recolección.</t>
  </si>
  <si>
    <t>Al cierre del mes de junio, se logra el cierre con las bases recolectadas al 100%, generando así la implementación de las nuevas variables de caracterización y su análisis respectivo.</t>
  </si>
  <si>
    <t>Se realiza la consolidación y depuración de la información recolectada, en el cual se logra establecer el 100% con respecto a las bases a recolectar antes de la prueba piloto.</t>
  </si>
  <si>
    <t>La meta logra su avance esperado y la entrega de las bases acorde a lo proyectado en fechas y porcentajes de avance, logrando alcanzar los alcances proyectados en la prueba piloto.</t>
  </si>
  <si>
    <t>Se realiza la entrega de las bases recolectadas en su totalidad.</t>
  </si>
  <si>
    <t>Control de fallas.xlsx
Control documental 2022.xlsx</t>
  </si>
  <si>
    <t>Se realiza la entrega de las bases depuradas y con las observaciones correspondientes de revisión.</t>
  </si>
  <si>
    <t>Las bases definitivas son enviadas para su revisión y pendientes de verificación y aprobación.</t>
  </si>
  <si>
    <t>EVI_AEREO Definitivas.xlsx
EVI_MARITIMO Definitivas.xlsx</t>
  </si>
  <si>
    <t>En el segundo trimestre de 2022 se cumple con el 100% del hito, entregando la base con la validación y análisis de la consistencia de información  para la inclusión de 34 municipios adicionales en la cobertura de publicación del CEED.</t>
  </si>
  <si>
    <t>Se logra cumplir anticipadamente la meta fortalecimiento de la capacidad operativa para ampliar la cobertura de recolección de las operaciones estadísticas de infraestructura, entregando los archivos con las bases y registro de aumento de la cobertura y sus alcances operativos en los indicadores resultantes.</t>
  </si>
  <si>
    <t>En el segundo trimestre de 2022 se cumple con el 100% del hito, entregando la validación de la información histórica completa, para ampliar la cobertura de la ELIC a 800 municipios.</t>
  </si>
  <si>
    <t>ELIC revisar 2019-2020-2021-2022_ampl cobert.xlsx
histelic revisión 2019-2021 (sep)_ampl cobert.xlsx</t>
  </si>
  <si>
    <t>N o aplica para este Trimestre</t>
  </si>
  <si>
    <t>Hito cumplido en el I trimestre.</t>
  </si>
  <si>
    <t>Se cumple con el seguimiento al plan de trabajo a las líneas de investigación en el segundo trimestre para su consolidación total a cierre el tercer trimestre y sus avances correspondientes para su tratamiento de la información.</t>
  </si>
  <si>
    <t>Se establecen los indicadores del proceso estadístico más la proyección de las fichas técnicas de los indicadores, además de las proyecciones de las métricas en los proceso de selección del personal operativo, atención de PQRSD, bases contractuales; adicionalmente se cumple con el seguimiento al plan de trabajo a las líneas de investigación en el segundo trimestre.</t>
  </si>
  <si>
    <t>11 documentos soportes para la construcción del plan de trabajo para las líneas de investigación.
1 carpeta con la consolidación de indicadores.</t>
  </si>
  <si>
    <t>Con el proceso de actualización del Proceso Estadístico PES, se genera la creación documental y los nuevos seguimientos a las actualizaciones de los manuales de estos nuevos documentos.</t>
  </si>
  <si>
    <t>Dados los cambios documentales presentados por la actualización documental del proceso PES y por la generación de la Dirección de Recolección y Acopio, la cual tiene la potestad de la generación documental de forma autónoma frente a los flujos de revisión y aprobación del sistema de gestión, se establecen las nuevas bases documentales que genera la dirección y los nuevos procesos para la aprobación de las mismas.</t>
  </si>
  <si>
    <t>Con la generación de documentación base del proceso de producción PES, se establecen las nuevas bases para el seguimiento y cargue de los documentos a generar por parte de la Dirección de Recolección y Acopio, con este nuevo proceso de realiza la sensibilización a los coordinadores para su cargue y envío correspondiente al flujo de aprobación.</t>
  </si>
  <si>
    <t>20220717_Presentación Cargue y aprobación documental - DRA.pptx
Proyección de creación documental 2022.xlsx</t>
  </si>
  <si>
    <t>20210803_Actualización documental en Isolución-Logística.xlsx
Sensibilización Nuevo proceso de revisión.pptx</t>
  </si>
  <si>
    <t>Se generan los informes de control de fallas frente a las cargas de los documentos operativos como manuales de rol y formatos operativos, y con este el control documental sobre el avance por operación.</t>
  </si>
  <si>
    <t>Se culmina la recolección y posterior entrega a temática con la actualización del plan de recolección.</t>
  </si>
  <si>
    <t>Hito cumplido al 100% en el I trimestre</t>
  </si>
  <si>
    <t>Hito cumplido al 100% en el II trimestre</t>
  </si>
  <si>
    <t>Según la ejecución del operativo y por los tiempos de la ejecución, se realiza un avance del 35% de las bases establecidas según cronograma.</t>
  </si>
  <si>
    <t>Para el mes de Septiembre se tiene lo siguiente: Enero: Análisis y verificación 1180, Digitado 29, Distribuido 288, en Digitación 171, No Comex 910, Novedad 17; Cobertura 81,19%. Febrero:  Análisis y verificación 1205, Digitado 31, Distribuido 358, en Digitación 126, No Comex 893, Novedad 12; Cobertura 80,15%. Marzo:  Análisis y verificación 1244, Digitado 42, Distribuido 364, en Digitación 118, No Comex 814, Novedad 13; Cobertura 79,81%. Cobertura total: 80,39%.
En crítica tenemos global Enero, febrero y marzo el 34,12% de las empresas que se encuentran en análisis y verificación y el 54,81% de las empresas NO COMEX.
Nos encontramos en la recolección, crítica y análisis de la información recolectada de acuerdo al cronograma establecido</t>
  </si>
  <si>
    <t xml:space="preserve">Se tiene base de datos consolidada con 2595 empresas a recolectar, para la recolección de los periodos correspondientes a todo el 2022 se implementa en septiembre (recolectar enero, febrero y marzo) Octubre ( recolectar abril, mayo y junio) Noviembre  (julio, agosto, septiembre) Diciembre (octubre y noviembre) </t>
  </si>
  <si>
    <t>COBERTURAS EMCES ENERO-FEBRERO-MARZO.xlsx
Cronograma 2022 EMCES - MTCES UNIFICADO.xlsx
DIRECTORIO EMCES.xlsx
EMCES COBERTURA TOTAL.pdf
OneDrive_2022-10-12.zip
REPORTE AVANCE CRITICA EMCES.xlsx</t>
  </si>
  <si>
    <t>La base se entrega a las territoriales para realizar la respectiva recolección y crítica de la información de acuerdo al cronograma descrito.</t>
  </si>
  <si>
    <t>Nos encontramos en la recolección, crítica y análisis de la información recolectada de acuerdo al cronograma establecido</t>
  </si>
  <si>
    <t>Hito cumplido en el II trimestre</t>
  </si>
  <si>
    <t>El operativo piloto de la EVI finalizó en el primer semestre del año 2022, en este trimestre se realiza la entrega en su totalidad de las bases correspondientes depuradas y verificadas.</t>
  </si>
  <si>
    <t>Según la ejecución del operativo y por los tiempos de la ejecución, se realiza un avance del 30% de las bases establecidas recolectadas.</t>
  </si>
  <si>
    <t xml:space="preserve">Se tiene base de datos para posibles fuentes EMAV y datos 1er directorio. </t>
  </si>
  <si>
    <t>Copia de Base MINI ENCUESTA_EMAV_30_03_22.xlsx
Mini encuesta 2 DRA- 23_05_22 7-30PM Analizada y depurada.xlsx
Muestra final EMAV-  DRA.xlsx</t>
  </si>
  <si>
    <t xml:space="preserve">Macro EMAV final cuenta con 175 fuentes entre ellas 45 fuentes que cruzan con la MTA. </t>
  </si>
  <si>
    <t>Se inició con el operativo de la EMAV que en su ejecución está definida como rediseño de la MTA, con las solicitudes del aplicativo de captura para el estudio del rediseño en las muestras recolectadas.</t>
  </si>
  <si>
    <t>Solicitud de sistemas EMAV.xlsx</t>
  </si>
  <si>
    <t>Acorde a lo establecido para el rediseño de la MTA, se realiza la revisión en las variables de recolección de la EMAV por medio del aplicativo correspondiente y en este la revisión, realizando la solicitud a sistemas para la adecuación de esta novedad en el aplicativo de recolección.</t>
  </si>
  <si>
    <t>Se realiza la entrega correspondiente al 40% de avance frente a las bases recolectadas y proyectadas en la muestra.</t>
  </si>
  <si>
    <t>Se realiza la proyección del plan de recolección basado en el diseño de la operación acorde a lo definido por el área temática, al igual que el seguimiento al operativo según su avance sin novedades al cronograma.</t>
  </si>
  <si>
    <t>Plan_recolección_EAC2021_borrador.docx
Seguimiento PDA GIT COMERCIO 2021.xlsx</t>
  </si>
  <si>
    <t>La ejecución de la operación se realiza acorde al cronograma establecido, el plan de recolección como base del operativo y su seguimiento refuerza los resultados en la recolección de la información obtenida para su entrega consolidada y depurada.</t>
  </si>
  <si>
    <t>Se realiza la recolección de información y la consolidación de las bases correspondientes según el cronograma establecido.</t>
  </si>
  <si>
    <t>Reporte PDA GIT COMERCIO - 2022.09.28.xlsx</t>
  </si>
  <si>
    <t>Se entrega la base de datos parcial depurada para la revisión correspondiente</t>
  </si>
  <si>
    <t>Se logra la aplicación del desarrollo del aplicativo de monitoreo y control a la operación de consumo cultural, generando el avance en la operación de cultura política y convivencia y seguridad ciudadana.</t>
  </si>
  <si>
    <t>Se proyecta el documento de especificaciones del sistema con la revisión por parte del equipo interno y en proceso de revisión y aprobación del documento por parte del área de sistemas.</t>
  </si>
  <si>
    <t>La proyección de las programaciones realizadas al aplicativo del sistema de monitoreo y control se logra después de superar los inconvenientes de tecnología y lograr alcanzar el rendimiento en la proyección de la meta frente a los productos esperados a entregar en el cuarto trimestre.</t>
  </si>
  <si>
    <t>Se realizan las pruebas correspondientes a las operaciones en ejecución en el segundo semestre del presente año.</t>
  </si>
  <si>
    <t>GTE020PDT002f001_V6_matrizEjecucion de pruebas.xlsx</t>
  </si>
  <si>
    <t>Se realizan las pruebas correspondientes y los ajustes resultantes a las operaciones en ejecución en el segundo semestre del presente año.</t>
  </si>
  <si>
    <t>Se sigue avanzando en el alcance de la meta con la generación de las métricas de los diferentes procesos de la dirección, al igual que la generación de la los numerales del proyecto que sustenta el plan de trabajo y las líneas de investigación con cierre para el 2022.</t>
  </si>
  <si>
    <t>carpeta "2. indicadores"
10. Nuevas propuesta fortalecimiento.pptx
3.1 Sistema de seguimiento a los procesos de slección.txt
3.2 Sistema para la identificación de núcleos y áreas del conocimiento.txt
3.3  Sistema cronograma de invitaciones públicas.txt
5. Sistema para el seguimiento presupuestal.txt
7. Sistema de reporte para el seguimiento operativo aplicable a Índices - copia.txt
8. Sistema para el seguimiento de las PQRSD de la DRA.txt
Seguimiento al Plan de trabajo de las líneas de investigación tercer trimestre.xlsx</t>
  </si>
  <si>
    <t>Se realiza un consolidado de documentos asignados a la DRA en el cual se generan los diferentes tipos documentales que entran al proceso de actualización.</t>
  </si>
  <si>
    <t>OOEE y Coordinadores DRA.xlsx
Inventario en revisión de pares.xlsx
Control documental 2022.xlsx</t>
  </si>
  <si>
    <t>Se realiza el cronograma con el listado y proyección de documentos con las fecha y prioridades de actualización de los manuales y documentos operativos por cada uno de los GIT de la DRA.</t>
  </si>
  <si>
    <t>Se consolidan las estadísticas de avance en la actualización de la documentación de la DRA, clasificada por tipo documental y su responsabilidad de cada uno de los GIT encargados de las operaciones estadísticas.</t>
  </si>
  <si>
    <t>graf dinamica.xlsx</t>
  </si>
  <si>
    <t>El avance del indicador se mantiene en 0% debido a la generación de los documentos en avance pero sin entrega oficial por parte del equipo coordinador de las operaciones.</t>
  </si>
  <si>
    <t>Se realiza la entrega correspondiente al 13% del total de documentos proyectados para entrega.</t>
  </si>
  <si>
    <t>Se realiza la entrega documental de los avances alcanzados en el diseño del aplicativo de la EAS, estos corresponden a la entrega de especificaciones al área de sistemas y los soportes a las pruebas aplicadas al aplicativo acorde a las bases históricas del operativo.</t>
  </si>
  <si>
    <t xml:space="preserve">Se realizan las especificaciones de la EAS, su Formulario y el resultado de las pruebas efectuadas hasta la fecha. </t>
  </si>
  <si>
    <t>20220324_SOLICITUD A SISTEMAS ULT.xlsx
DSOEASECO005_v7_EAS-INTEGRACION EEUA_071022.xlsx
FORMULARIO EAS 2021 NUEVO APLICATIVO13-06-2022 (3).xlsx
SOPORTE PRUEBAS III trimestre 2022.pdf</t>
  </si>
  <si>
    <t>40%</t>
  </si>
  <si>
    <t xml:space="preserve">El porcentaje de avance está de conformidad  con lo planeado. Este porcentaje hace referencia al diseño de la funcionalidad y definición de las variables que componen las colecciones del catalogo central. 
</t>
  </si>
  <si>
    <t xml:space="preserve">1.	Se desarrolló el manual de usuario.   
2.	Se diligenció y actualizó el formato de análisis de requerimientos.  
3.	Se inició con el diligenciamiento del formato de pruebas funcionales.  
4.	Se inició la carga del proyecto en el repositorio codeversion.  
5.	Se inició la documentación para el paso a ambiente de pruebas   (formato de paso a producción). 
Nota: Codeversion es un aplicativo interno del DANE, donde se aloja el código del aplicativo. </t>
  </si>
  <si>
    <t xml:space="preserve">1.	Se desarrolló el manual de usuario.   
2.	Se diligenció y actualizó el formato de análisis de requerimientos.  
3.	Se inició con el diligenciamiento del formato de pruebas funcionales.  
4.	Se inició la carga del proyecto en el repositorio codeversion.  
5.	Se inició la documentación para el paso a ambiente de pruebas   (formato de paso a producción). 
Nota: Codeversion es un aplicativo interno del DANE, donde se aloja el código del aplicativo. 
</t>
  </si>
  <si>
    <t xml:space="preserve">Manual de usuario: Manual_Usuario.pdf 
Formato de análisis de requerimientos: COM060PDT001F001v1_FormatoRequerimientos_ANDA-5_2_0_27_04_2020.pdf 
Formatos de pruebas funcionales:  Pruebas_funcionalesAndaVersion5.2.pdf </t>
  </si>
  <si>
    <t>El porcentaje es debido a que a la fecha:
Aplicativo aula virtual de aprendizaje para selección de personal operativo - 100% desarrollo e implementación
Visor Wayuú y pasa a ambiente de pruebas - 100% desarrollo pasa a ambiente de pruebas 
Visor de Migración - 90% desarrollo</t>
  </si>
  <si>
    <t xml:space="preserve">Se entregó la herramienta Aplicativo aula virtual de aprendizaje para selección de personal operativo
Se terminó el visor Wayuú y pasa a ambiente de pruebas
Visor de Migración en ajuste de textos y validación de la navegación de todos los indicadores.
Se entrega informe de avance con descripción cualitativa mensual. </t>
  </si>
  <si>
    <t>INFORME DE AVANCE VISORES DE DATOS</t>
  </si>
  <si>
    <t xml:space="preserve">Se entregó la herramienta Aplicativo aula virtual de aprendizaje para selección de personal operativo
Se terminó el visor Wayuú y pasa a ambiente de pruebas
Visor de Migración en ajuste de textos y validación de la navegación de todos los indicadores.
</t>
  </si>
  <si>
    <t xml:space="preserve">La funcionalidad se implementó al 100% se han realizados pruebas y se corrigieron fallas presentadas en el desarrollo. Se hizo capacitación a los funcionarios y se entregó el primer reporte de sesiones. No se reporta al 100% porque se entregará un demo con imágenes del funcionamiento de la herramienta, teniendo en cuenta que solo los funcionarios de servicio al ciudad pueden acceder a ella. </t>
  </si>
  <si>
    <t xml:space="preserve">Se configuró la lista de temas y/o subtemas de conformidad con los lineamentos de servicio al ciudadano.  Con base en esto, el sistema almacena la información seleccionada por el asesor en la base de información para posteriormente aplicar el algoritmo de análisis y conteo y visualizar la información desde el módulo de reportes. </t>
  </si>
  <si>
    <t xml:space="preserve">En el mes de junio fue implementada la funcionalidad del Tipificador en el chat virtual, éste, permite asignar un tema y un subtema a las conversaciones que se sostienen con los ciudadanos acceden a este canal de atención, lo cual permite categorizar las demandas de información de la ciudadanía y los servicios que más frecuentan. 
Dentro de la funcionalidad, el tema se categorizo en lo Misional y en lo No Misional. Lo misional corresponde a las operaciones estadísticas, lo No Misional corresponde al portafolio de servicio que ofrece la entidad. De esta manera, en el subtema de lo misional, aparece el listado de todas las operaciones estadísticas que produce el DANE, mientras que, en lo No Misional, aparece el listado de servicios que dispone la entidad para los ciudadanos. 
De esta manera, la operación de la funcionalidad se da de la siguiente manera:  
Una vez se finaliza la conversación con el ciudadano aparece un link para que el asesor ingrese y tipifique la conversación.
El asesor ingresa y selecciona el tema y el subtema de acuerdo a lo conversado con el ciudadano.  
El administrador de la herramienta, puede consultar el reporte de la tipificación en los periodos que se requiera.  
Una vez entra en producción la funcionalidad, el equipo del proveedor del servicio, realizó la capacitación a los servidores delegados para la atención de este canal respecto a operación de la funcionalidad.  
La funcionalidad estuvo en período de prueba durante dos semanas para evidenciar posibles fallas, las cuales debían ser reportadas por el equipo de servicio al ciudadano, durante este período se identificaron algunas inconsistencias, las cuales fueron atendidas por el proveedor y en la actualidad se encuentra en perfecta operación.  
La operación de la funcionalidad, solo puede evidenciarse en tiempo real, pues se requiere de la interacción con un ciudadano para que posterior a esto aparezca el enlace de tipificación de la conversación. Por lo cual, si se requiere evidencias de su implementación, se tendría que programar una visita en sitio para que uno de los servidores públicos designados para la atención de este canal, muestre en funcionamiento de la misma.  
Se adjuntan las memorias de la capacitación que aborda la explicación de la operación de la funcionalidad en el chat institucional.   </t>
  </si>
  <si>
    <t>70%</t>
  </si>
  <si>
    <t xml:space="preserve">Fortalecimiento de los medios para la divulgación de información en el proceso de rendición de cuentas y de información pública. 
Esta estrategia está alineada con el proyecto de inversión no. 2019011000147 y muestra de manera secuencial, clara y precisa, la metodología que debe seguirse para el relacionamiento con los medios de comunicación, así como la difusión de información por las redes sociales de la entidad y el protocolo previo a los viajes en comisión del director a territorio. En el marco de esta estrategia se entrega un informe de avance de las acciones ejecutadas en el año para:
1. Ruedas de prensa
2. Redes sociales 
3. Viajes en territorio </t>
  </si>
  <si>
    <t xml:space="preserve">INFORME - FORTALECIMIENTO DE LOS MEDIOS PARA LA DIVULGACIÓN DE INFORMACIÓN EN EL PROCESO DE RENDICIÓN DE CUENTAS Y DE INFORMACIÓN PÚBLICA
SUB ANEXOS.
Registro de comunicados y ruedas de prensa.
calendario editorial con métricas
formato Relacionamiento con medios </t>
  </si>
  <si>
    <t>10%</t>
  </si>
  <si>
    <t xml:space="preserve">El porcentaje de avance del informe de las herramientas tecnológicas está por debajo de lo previsto. Teniendo en cuenta que por el acceso forzoso al sistema informático del DANE del martes 9 de noviembre a las 23:36 de 2021 y de acuerdo con los protocolos de seguridad establecidos para estos casos, se deshabilitaron los servicios informáticos de la entidad, incluida la página web.  En este sentido y con el fin de restablecer los servicios informáticos de la entidad la oficina de sistemas habilitó el servidor sitios.dane.gov.co pero acceso solo se pudo lograr hasta el día 07 de abril. A partir de esta fecha se hizo el diagnóstico para iniciar con el restablecimiento de los visores de datos. </t>
  </si>
  <si>
    <t xml:space="preserve">Se entrega el diagnóstico sobre la infraestructura tecnológica que permite acceder a la información de las herramientas para la visualización de datos y la pedagogía social.  Parcialmente se identifican las necesidades y acciones para el restablecimiento de los visores. </t>
  </si>
  <si>
    <t xml:space="preserve">De conformidad con el diagnóstico y la identificación de actividades y acciones se iniciará con la habilitación de los servidores. </t>
  </si>
  <si>
    <t xml:space="preserve">Para realizar el diagnóstico sobre la infraestructura tecnológica que permite acceder a la información de las herramientas para la visualización de datos y la pedagogía social, así como, sobre su estado luego de la implementación en los servidores de pruebas y desarrollo, era necesario poder acceder al servidor donde reposa la información. 
Teniendo en cuenta que se habilitó el servidor hasta el mes de abril durante el segundo trimestre se inició con el diagnóstico, una vez terminada esta etapa se inicia con el informe de ajustes e informe de publicación. 
</t>
  </si>
  <si>
    <t xml:space="preserve">Actividad ejecutada en el primer trimestre </t>
  </si>
  <si>
    <t xml:space="preserve">El desarrollo de la funcionalidad presenta el siguiente avance general:
- Ajustes de diseño: 100% 
- Ajustes de código fuente del sistema: 80%
- Pruebas funcionales: 70%
- Configuraciones del sistema: 70% </t>
  </si>
  <si>
    <t xml:space="preserve">Durante este trimestre se realizaron las siguientes actividades: 
-	Se iniciaron las pruebas funcionales de la versión 5.2.0 en el link: http://10.57.40.135/anda5.2.0/index.php/catalog/central/about para revalidar los pasos necesarios para su implementación en pruebas.
-	Se validaron los permisos de los usuarios.
-	Verificación de las actividades que se pueden realizar desde el módulo del administrador.
-	Se realizó la verificación de la información de las operaciones estadísticas que se trasfirieron en el backup a la versión actual.
-	Se verifica que los enlaces y la información sea coherente,
-	Se realiza la verificación de la información almacenada en los archivos XML , RDF y los microdatos.
-	Se crea un estudio de prueba.
-	Se realiza los enlaces en las colecciones creadas.
-	Se realizan actualizaciones de los archivos XML y RDF para verificar que la información se encuentre completa.
-	Se verificó la carga y descarga de los archivos del XML, RDF y de las bases de datos que se publican (CSV, ,SAV Y STATA). </t>
  </si>
  <si>
    <t>GTE030PDT006f005v4_1_Producción.</t>
  </si>
  <si>
    <t>1.  VISOR WAYUU 
2. Visor estadísticas de Migración
3. Aplicativo aula virtual de aprendizaje para selección de personal operativo</t>
  </si>
  <si>
    <t>INFORME HERRAMIENTAS DE VISUALIZACIÓN DE DATOS</t>
  </si>
  <si>
    <t>1.  VISOR WAYUU 
2. Visor estadísticas de Migración
3. Aplicativo aula virtual de aprendizaje para selección de personal operativo
4. Visor estadísticas de Migración - Versión con desagregación por departamentos y municipios:
5. SIAC Python 3.6</t>
  </si>
  <si>
    <t>4. Visor estadísticas de Migración - Versión con desagregación por departamentos y municipios:
5. SIAC Python 3.6</t>
  </si>
  <si>
    <t>Actividad ejecutada en el primer trimestre</t>
  </si>
  <si>
    <t xml:space="preserve">Se entrega al 100% desarrollada e implementada la funcionalidad denominada tipificador de la conversación. Conforme a esta funcionalidad, los asesores asignen el tema principal y/o subtema de que se trató en la conversación y así se puede obtener la estadística de los temas más consultados por los ciudadanos. 
El tipificador de la conversación se visualiza en el módulo de Asesor Web al finalizar la conversación con el ciudadano, este aparece como un link a un formulario y quedará tipificado tema, subtema, relevancia. El sistema almacena la información seleccionada por el asesor en la base de información para posteriormente aplicar el algoritmo de análisis y conteo y visualizar la información desde el módulo de reportes. Unos de los objetivos de almacenar dichos datos es analizar la información para identificar posibles tendencias de los ciudadanos y así enfocar los esfuerzos en la actualización de la base de conocimiento del sistema.
</t>
  </si>
  <si>
    <t>INFORME FINAL</t>
  </si>
  <si>
    <t>El porcentaje de avance se determino de conformidad al avance en el restablecimiento de los visores de datos</t>
  </si>
  <si>
    <t xml:space="preserve">Actividad ejecutada en el segundo trimestre </t>
  </si>
  <si>
    <t>Visor de conteo	Pendiente por reestablecer
Visor de pobreza	https://sitios.dane.gov.co/pobreza/
Visor de datos SIPSA	Pendiente por reestablecer
App SIPSA	Pendiente por reestablecer
Visor de datos - Microdatos anda 	https://www.dane.gov.co/files/anda/index.html</t>
  </si>
  <si>
    <t>Se entrega el estado de los visores implementados.
Visor de conteo	Pendiente por reestablecer
Visor de pobreza	https://sitios.dane.gov.co/pobreza/
Visor de datos SIPSA	Pendiente por reestablecer
App SIPSA	Pendiente por reestablecer
Visor de datos - Microdatos anda 	https://www.dane.gov.co/files/anda/index.html</t>
  </si>
  <si>
    <t>RESUMEN ESTADO VISORES</t>
  </si>
  <si>
    <t>Para realizar el restablecimiento de los visores de datos era necesario tener acceso a la información del servidor. Como se reportó en los informes de los trimestres anteriores, el acceso al servidor así como a la infraestructura se demoró un poco mas de lo planificado. Por lo anterior se tiene un retraso en el restablecimiento de tres visores.</t>
  </si>
  <si>
    <t>Visor de pobreza	https://sitios.dane.gov.co/pobreza/
Visor de datos - Microdatos anda 	https://www.dane.gov.co/files/anda/index.html</t>
  </si>
  <si>
    <t>1. Se realizó la socialización de los dos formatos: nacimiento y defunción con miembros de las comunidades de Leticia. 2. Se desarrollo la primera versión de la cartilla para el diligenciamiento de los formatos</t>
  </si>
  <si>
    <t>Se llevó a cabo con las autoridades indígenas de la organización Azcaita asentadas en la parte rural dispersa del municipio de Leticia, la socialización del proceso de implementación de los formatos de notificación de nacimiento y muerte para grupos étnicos y la estructuración de la implementación.</t>
  </si>
  <si>
    <t>Fotos y listado de asistencia taller en Leticia del 8 al 10 de junio
 C:\Users\user\OneDrive - dane.gov.co\DATOS D\D_DATOS 2021\D_DATOS\A_EEVV_2022\INFORMES OPLAN\EVIDENCIAS PAI\II TRIMESTRE</t>
  </si>
  <si>
    <t>No se dispone de un convenio que permita desarrollar y garantizar la logística de la personas que participaran en los talleres</t>
  </si>
  <si>
    <t>Se finalizó la primera versión de la cartilla: Diligenciamiento de Formatos de Notificación de Nacimiento y Muerte para grupos Étnicos y se cuenta con una versión diagramada para impresión</t>
  </si>
  <si>
    <t>1. Carpeta: DISEÑOS DE LIBRETAS Y PORTADAS.
C:\Users\user\OneDrive - dane.gov.co\DATOS D\D_DATOS 2021\D_DATOS\A_EEVV_2022\INFORMES OPLAN\EVIDENCIAS PAI\II TRIMESTRE\DCD_1.3</t>
  </si>
  <si>
    <t xml:space="preserve"> Se avanzó en la construcción de la nota conceptual del conteo y en la elaboración de los TDRs de los expertos que acompañarán la primera fase de planeación. </t>
  </si>
  <si>
    <t>Durante el trimestre se elaboró la nota conceptual de lo que será el Conteo Intercensal. Esta nota es la hoja de ruta para la contratación de los expertos consultores que asesoran la fase inicial del conteo.</t>
  </si>
  <si>
    <t>4_Nota conceptual_LIN_UNFPA_27052022; Presentación avances Conteo Junio 2022_1</t>
  </si>
  <si>
    <t xml:space="preserve">
Se avanzó en la construcción de la nota conceptual del conteo y en la elaboración de los TDRs de los expertos que acompañarán la primera fase de planeación.</t>
  </si>
  <si>
    <t>Durante el segundo semestre se realizará la contratación de los expertos que acompañarán el desarrollo de este hito</t>
  </si>
  <si>
    <t>En línea con el hito anterior, se actualizó dentro de la nota conceptual las variables que preliminarmente se han identificado como necesarias</t>
  </si>
  <si>
    <t>Se elaboraron los TDR de los expertos que asesoran al equipo técnico durante el segundo trimestre de 2022</t>
  </si>
  <si>
    <t>1_TDR Conteo Marco Censal_Junio_2122 (INTERNACIONAL)</t>
  </si>
  <si>
    <t>Durante el trimestre se logró la concertación de la propuesta de adecuación que se llevó a la MPC. Con esto concertado, se procederá a realizar la contratación de los delegados técnicos indígenas que desarrollaran los instrumentos de adecuación</t>
  </si>
  <si>
    <t>Durante el trimestre se avanzó en la consolidación del documento Agenda Integral étnica, el cual diagnóstica RRAA y operaciones estadísticas del dANE; y asimismo da lineamientos sobre cómo deben ser adecuadas las fases del proceso estadístico desde el componente étnico</t>
  </si>
  <si>
    <t>220614_Agenda Integral Étnica del DANE Rev.SR _limpio</t>
  </si>
  <si>
    <t>Durante este trimestre se logró la concertación del comité técnico de análisis con la MPC. En este comité se desarrollara el instrumento de adecuación étnica del SEN.</t>
  </si>
  <si>
    <t>Compromiso PND con la MPC</t>
  </si>
  <si>
    <t xml:space="preserve"> Se completó el primero de los documentos y se avanzó en la realización del segundo. </t>
  </si>
  <si>
    <t>Se termino la revisión de literatura, se estimaron las tablas de vida y el efecto de los homicidios en la esperanza de vida para el Valle del Cauca por edad, entre 1986 y 2017.</t>
  </si>
  <si>
    <t>Entrega Violencia en el Valle</t>
  </si>
  <si>
    <t xml:space="preserve">Se completo el capítulo de historia demográfica de la violencia en el Valle del Cauca en los últimos 35 años.
Se realizo la revisión de literatura del capítulo de historia demográfica de la violencia en Chocó en los últimos 35 años. </t>
  </si>
  <si>
    <t>Se realizó la revisión de literatura.</t>
  </si>
  <si>
    <t xml:space="preserve">Se priorizó la finalización del primer capítulo sobre historia demográfica de la violencia en el Valle del Cauca, por lo que solo se avanzó parcialmente en este hito. </t>
  </si>
  <si>
    <t xml:space="preserve">Se priorizó la finalización del primer capítulo sobre historia demográfica de la violencia en el Valle del Cauca, por lo que no se avanzó en este hito. </t>
  </si>
  <si>
    <t>En el segundo trimestre se avanzó en la consolidación de indicadores y en la puesta en funcionamiento de la herramienta de visibilización de datos</t>
  </si>
  <si>
    <t>Durante el trimestre, el DANE ha venido trabando con las entidades que hacen parte de la Sentencia T-302 2017 (wayuu), se trabajaron los siguientes temas:
• Mesa de trabajo con Alcaldía de Riohacha, donde se aclararon inquietudes frente al diligenciamiento de las fichas de metadatos y los cuadros de salida de los cuatro indicadores que la entidad reportará para el sistema sobre información Wayuú.
• Mesa de trabajo con Ministerio de Educación, para acordar la información de la entidad que se incluirá en el primer reporte del Sistema de Información Étnica, relacionado con los indicadores enviados nos compartas las fichas de metadatos y los cuadros de salida en los formatos enviados. Como compromiso del DANE se quedo en informales si los indicadores que no tienen continuidad pero que reportan la labor de MEN en el marco de la Sentencia se van a incluir.</t>
  </si>
  <si>
    <t>Base indicadores Sentencia T</t>
  </si>
  <si>
    <t>Se realizó la identificación, revisión y priorización de los indicadores, ajuste a los indicadores del pueblo Wayúu por municipio y por clan o erruku para la construcción de una herramienta de visualización de datos que integra la información priorizada para el Pueblo Wayúu por municipios y por clanes. La herramienta de visualización se encuentra en desarrollo a partir del mockup definido y los indicadores priorizados y en espera de validación de la data para su publicación.
Para la herramienta de visualización de información estadística para la caracterización del pueblo wayúu, se han realizado las siguientes actividades:
• Desarrollo de los copys para el Heather y la descripción de las categorías de información
• Elaboración de instrucciones para entender la navegación del visor de información.
• Elaboración del código de programación para la navegación y correcta visualización de los copys y los indicadores</t>
  </si>
  <si>
    <t>Pantallazo visor pueblo Wayuu</t>
  </si>
  <si>
    <t xml:space="preserve"> En el II trimestre se completó el visor del pueblo Wiwa, falta revisión por parte del equipo étnico. Este sirve como modelo para los otros tres visores. </t>
  </si>
  <si>
    <t>Se realizó procesamiento de personas y viviendas de los 4 pueblos indígenas de la Sierra Nevada. Se avanza al 90% del visor de información Wiwa, sirve como modelo para los demás visores de la Sierra Nevada.</t>
  </si>
  <si>
    <t>Visor pueblo indígena Wiwa.</t>
  </si>
  <si>
    <t>Se avanzó en el procesamiento de los indicadores que componen cada uno de los visores y se avanzó en la consolidación del visor del Pueblo Wiwa</t>
  </si>
  <si>
    <t>Visor por municipios 4 pueblos más numerosos</t>
  </si>
  <si>
    <t xml:space="preserve"> En el II trimestre se sumaron al visor las gráficas de asistencia educativa, nivel educativo y acceso a servicios públicos entre la población sin autorreconocimiento étnico y por grupo étnico </t>
  </si>
  <si>
    <t>PARTE 2 (Visores por municipio) de lo pueblos indígenas</t>
  </si>
  <si>
    <t>Se avanzó en el procesamiento de los indicadores que componen el visor de población étnica a nivel municipal y se han realizado ejercicios de prueba del visor que consolida dicha información</t>
  </si>
  <si>
    <t>Se presenta visor municipal de grupo de grupos étnicos para revisión del equipo étnico</t>
  </si>
  <si>
    <t>Se finalizó el documento.</t>
  </si>
  <si>
    <t>El GIT Censos y Estudios Especiales, esta concretando las actividades de edición y envío de la documentación respectiva a los municipios y se desarrolló el programa de captura y se hizo el respectivo envío con las instrucciones necesarias para su cargue.</t>
  </si>
  <si>
    <t>Se avanzó en  el documento instructivo en relación al diligenciamiento de cada una de las preguntas, acorde con lo encontrado en la prueba de campo. Se envió a DICE para su edición final y se envió a los municipios.</t>
  </si>
  <si>
    <t>Se hicieron ajustes en cada una de  las preguntas que requirieron cambios o precisiones, de acuerdo con lo encontrado en la prueba de campo.  Se envió a DICE para su edición final y se envió a los municipios.</t>
  </si>
  <si>
    <t xml:space="preserve">Se avanza en las actividades que conforman el plan general como lo es la definición de objetivos general y específicos, revisión de antecedentes y ejercicios que sirvan como referente de otros institutos de estadística de la región sobre conteo, se elaboran términos de referencia para la contratación de tres consultores que desarrollaran la exploración metodológica del conteo, el diagnostico del marco censal y la articulación con las demás direcciones de DANE.     </t>
  </si>
  <si>
    <t xml:space="preserve"> Se avanza en la actualización de cuestionario y sobre este se aplican los cambios y ajustes en la documentación, se actualiza al nuevo fraseo el manual de diligenciamiento.
EL plan de recolección se ajusta al lineamiento institucional, se mejoran secciones y se ajustan conceptos. 
Se hizo contacto por correo con las alcaldías pendientes y en algunas se hizo contacto por el call center de la DIG</t>
  </si>
  <si>
    <t>Se actualiza el instrumento de recolección de acuerdo a los resultados de las pruebas en orden del fraseo de las preguntas y los datos que se pueden obtener con la tabulación de las variables según la experticia temática</t>
  </si>
  <si>
    <t>20201201_V7_Cuestionario_ajustado</t>
  </si>
  <si>
    <t>Se actualiza el manual de acuerdo a las preguntas que han quedado en el cuestionario producto de su actualización, se han modificado y en algunos casos mejorado el fraseo</t>
  </si>
  <si>
    <t>Se ajusta plan de recolección de acuerdo al lineamiento institucional, se parte del diseño operativo y se actualizan las secciones que lo completan.</t>
  </si>
  <si>
    <t>DSO-DRC-CNM-001-B2</t>
  </si>
  <si>
    <t>Reuniones técnicas de revisión de la inclusión de preguntas de mortalidad, entre otras de seguimiento a temas y fuentes de carácter poblacional.</t>
  </si>
  <si>
    <t>*Participación en las sesiones convocadas por el Inter-Secretariat Working Group on Household Surveys - ISWGHS
*Se construyeron  y socializaron las preguntas para contrastar y fortalecer el REBP con el grupo temático de DIMPE</t>
  </si>
  <si>
    <t>*Correo electrónico: ISWGHS Updated HaoyiChen.html
*Formulario ECV 2022 con trazabilidad 07072022</t>
  </si>
  <si>
    <t xml:space="preserve">Se avanzó en la construcción del formulario para ECV 2022 y se solcializó con DIMPE. Se avanza en la construcción del REBP2021 y se cuenta con acceso a los microdatos de ECV 2021, igualmente se avanza en la propuesta de inclusión de preguntas de la ECV 2022.
</t>
  </si>
  <si>
    <t>Propuesta de inclusión de preguntas en la ECV 2022</t>
  </si>
  <si>
    <t>Se entrego el formulario a DIMPE para su implementación en ña ECV 2021</t>
  </si>
  <si>
    <t>*Formulario ECV 2022 con trazabilidad 07072022
*SEGUIMIENTO INTEGRACION REBP 2021 (1)</t>
  </si>
  <si>
    <t>Se avanzo en la consolidación del REBP 2021 y se tiene acceso a la Encuesta Calidad de Vida 2021</t>
  </si>
  <si>
    <t>Se realizó la socialización y se recibió presupuesto de talleres en: Amazonas, Guainía, Buenaventura y Pueblo Koguis</t>
  </si>
  <si>
    <t>Se recibió la matriz presupuestal de los talleres para los departamentos de Amazonas, Guainía, Buenaventura y Pueblo Koguis de la Sierra Nevada</t>
  </si>
  <si>
    <t>1). Carpeta Concertación talleres grupos étnicos
C:\Users\emvallec\OneDrive - dane.gov.co\DATOS D\D_DATOS 2021\D_DATOS\A_EEVV_2022\INFORMES OPLAN\EVIDENCIAS PAI\III TRIMESTRE</t>
  </si>
  <si>
    <t xml:space="preserve">
Se  avanzó en la socialización de los formatos de notificación (nacimiento y defunción) en el resguardo de Santa Teresita de Tuparro - Cumaribo (Vichada) y se suscribió acuerdo de implementación con el resguardo y se definió la ruta de implementación.</t>
  </si>
  <si>
    <t xml:space="preserve">1). Carpeta Taller Chocó.
2).Concertación talleres grupos étnicos
3). Cartilla-NacimientosDefunciones_G-Étnicos_Julio25
</t>
  </si>
  <si>
    <t>Se avanzó con la estructuración del plan general y con las consultorías que están acompañando el componente temático y cartográfico</t>
  </si>
  <si>
    <t>Se avanzó con la documentación del plan general</t>
  </si>
  <si>
    <t>PLAN GENERAL- DAN CONTEO</t>
  </si>
  <si>
    <t xml:space="preserve">Cuestionario Conteo propuesto </t>
  </si>
  <si>
    <t>La consultoría temática entregó el primer producto</t>
  </si>
  <si>
    <t>Prod 1. documento de avance con los resultados de la exploración de la metodología estadística, operativa y del componente tecnológico para el Conteo intercensal</t>
  </si>
  <si>
    <t>La consultoría de marco censal entregó primer producto</t>
  </si>
  <si>
    <t>3.5 Producto_1 componente cartográfico</t>
  </si>
  <si>
    <t>Se negoció convenio con PNUD por medio del cual se contratarán delegados técnicos del comité</t>
  </si>
  <si>
    <t>4.2. Plan de Trabajo DANE - PNUD 2022-versión FINAL1 28-9-22</t>
  </si>
  <si>
    <t xml:space="preserve">73,5%
</t>
  </si>
  <si>
    <t>Se finalizo el primer documento, el segundo esta a punto de terminar y el tercero ya tiene la revisión de literatura avanzada.</t>
  </si>
  <si>
    <t>Se avanzó en el documento de la historia demográfica de la violencia en el valle del Cauca y en la recolección de información para los capítulos de todos los departamentos.</t>
  </si>
  <si>
    <t>Se avanzo en la construcción del documento sobre Chocó en un 90%</t>
  </si>
  <si>
    <t>Se priorizo la terminación de los otros documentos, se proyecta terminar este en el IV trimestre 2022</t>
  </si>
  <si>
    <t>Se avanzó en la consolidación y diseño de la herramienta de visibilización de datos del pueblo wayuu. Se espera que se publique en la segunda semana de octubre</t>
  </si>
  <si>
    <t xml:space="preserve">En el marco de la Mesa de Estadísticas Étnicas se encuentran priorizados 25 indicadores a los cuales cada entidad está construyendo metadatos y cuadros de salida. En el trimestre se avanzó en el seguimiento de esos indicadores, y en la revisión de nuevos indicadores que se ordena en el Auto 696 de la Corte Constitucional </t>
  </si>
  <si>
    <t>15.1. Indicadores</t>
  </si>
  <si>
    <t>Durante el trimestre se avanzó con el desarrollo de la herramienta de visualización de datos (DICE), y se incorporó el procesamiento de valores relativos en cada una de las herramientas que acompañan el visor</t>
  </si>
  <si>
    <t>15.2 Procesamientos_visor_wayúu</t>
  </si>
  <si>
    <t>En el III trimestre se revisó y envío a DICE para su publicación el visor del pueblo indígena Wiwa. Este visor servirá como modelo para los otros tres visores de los pueblos de la Sierra Nevada. Se completaron los demás procesamientos para los visores</t>
  </si>
  <si>
    <t xml:space="preserve">Se realizaron todos los procesamientos de personas y viviendas de los 4 pueblos indígenas de la Sierra Nevada. </t>
  </si>
  <si>
    <t>Se realizó la entrega a DICE del visor del pueblo Wiwa para la publicación.</t>
  </si>
  <si>
    <t>16.2 Visor_wiwa_28_09_2022r</t>
  </si>
  <si>
    <t>En el III trimestre se realizó una revisión general al visor NAPR por municipio. Se ajustan los resultados en TCCN. Se ajusta el encabezado del visor. Se cuentan con nuevos procesamientos.</t>
  </si>
  <si>
    <t>Se cuenta con guía temática para el visor municipal NARP</t>
  </si>
  <si>
    <t>Se cuenta con los procesamientos de la población Negra, afrodescendiente, Raizal y Palenquera a nivel municipal.</t>
  </si>
  <si>
    <t>El visor consolida todos los procesamientos (17. VIsor_municipal_NARP)</t>
  </si>
  <si>
    <t>Avance archivo visor municipal (17. VIsor_municipal_NARP)</t>
  </si>
  <si>
    <t>Terminado en el II trimestre 2022</t>
  </si>
  <si>
    <t xml:space="preserve">Se termina la actualización técnica de la documentación y se empieza alistamiento de los documentos para entrega, se terminan labores operativas y se trabaja con las fuentes secundarias de difícil contacto para determinar el marco de municipios con actividad minera </t>
  </si>
  <si>
    <t>Se terminó con el envío y contacto con los municipios para indagar sobre la presencia de  actividad minera en aquellos que no tienen títulos mineros en los diferentes sistemas de información consultados, además se empleó un call center para disminuir l cantidad de municipios sin contacto. Se empieza con la elaboración de informes de la actividad realizada</t>
  </si>
  <si>
    <t>CONTACTOS_MUNICIPIOS_CM_2022</t>
  </si>
  <si>
    <t xml:space="preserve">SE terminaron las reuniones de revisión de cuestionario, se eliminaron preguntas sin salida estadística y se mejoró fraseo y opciones de respuesta, se está numerando y limpiando el archivo en uno entregable a imprenta para su eventual impresión en la posibilidad de hacer el operativo </t>
  </si>
  <si>
    <t>Cuestionario_ajustado</t>
  </si>
  <si>
    <t>Manual de diligenciamiento CM2022</t>
  </si>
  <si>
    <t>DSO-DRC-CNM-001-B2 (1)</t>
  </si>
  <si>
    <t>Conclusions and Recommendations EGM Census 2021.docx
Solicitud de cuadros ECV – campesinos.eml</t>
  </si>
  <si>
    <t>Se esta revisando los insumos para elaborar el documento metodológico para la realización de ejercicios intercensales con los resultados de la ECV.</t>
  </si>
  <si>
    <t>Se realizo seguimiento a la integración del REBP 2021</t>
  </si>
  <si>
    <t xml:space="preserve">
*SEGUIMIENTO INTEGRACION REBP 2021 </t>
  </si>
  <si>
    <t>El informe de análisis de cobertura de la ECV 2022 vs REBP 2021, solo se pude realizar una vez se tenga el REBP 2021, el cual se terminó de construir en el mes de septiembre</t>
  </si>
  <si>
    <t xml:space="preserve">El informe de análisis de cobertura de  la ECV 2022 vs REBP 2021, solo se pude realizar una vez se tenga el REBP 2021, el cual se terminó de construir en el mes de septiembre </t>
  </si>
  <si>
    <t>El porcentaje de avance está de conformidad  con lo planeado. Este porcentaje hace referencia a la actualización de los directorio estadístico de empresas y del sector público, con su correspondiente documentación</t>
  </si>
  <si>
    <t xml:space="preserve">Durante este periodo se avanzo en los procesos de calidad aplicados al Registro de Empresas en las bajas (B7), tipos de documento, actividad económica (CIIU).
Y se  diagramo el Boletín del DESP con dos presentaciones de las salidas del Directorio de Empresas y Sector Público y, la versión 1.0 del Boletín del Directorio de Empresas a cierre 2021.   </t>
  </si>
  <si>
    <t xml:space="preserve">La Dirección de Geoestadística, durante este periodo avanzo en la actualización de las bases de datos del directorio público a partir de la información de los proveedores como la Contaduría a cierre de mayo.
Y se avanza en  los procesos de calidad aplicados al registro de empresas, actividad económica (CIIU) y en el cargue de información al Geovisor para la publicación del directorio de empresas a cierre oficial del 2021. </t>
  </si>
  <si>
    <t>Durante este periodo se actualizo las bases de datos que incluyen actualización del Directorio Estadístico del Sector Público, la base estructurada de entidades públicas nuevas del Directorio a partir de la información de los proveedores como la Contaduría y los cuadros de salida de este Directorio.</t>
  </si>
  <si>
    <t>62,5%</t>
  </si>
  <si>
    <t>El porcentaje de avance está de conformidad  con lo planeado. El avance corresponde a lo trabajado de los documentos técnicos de metodología y manual operativo de la base de datos del directorio agropecuario y avances en el nuevo aplicativo desarrollado para el SISE</t>
  </si>
  <si>
    <t xml:space="preserve">Se genero el modelo de la base de datos actualizada y conceptualizada del Directorio Agropecuario en SQL y la base de datos actualizada de la migración del SISE 1.0 al 2.0 como parte del aplicativo nuevo desarrollado para el SISE, base de datos maestra del Directorio de Educación. </t>
  </si>
  <si>
    <t>La Dirección de Geoestadística, en este trimestre del año genero el modelos de base de dato del directorio agropecuario y modelo de migración de la base de datos del SISE.</t>
  </si>
  <si>
    <t xml:space="preserve">Se avanza en  los documentos técnicos de metodología y manual operativo de la base de datos del directorio agropecuario.  </t>
  </si>
  <si>
    <t>47,5 %</t>
  </si>
  <si>
    <t xml:space="preserve">Durante este trimestre se avanzo en la actualización y estructuración cartográfica de manzanas para un acumulado de 119,317 manzanas y de centros poblados con un acumulado de 406
 </t>
  </si>
  <si>
    <t>NO APLICA PARA EL PERIODO</t>
  </si>
  <si>
    <t>Se realizó la consolidación y validación de recuentos que harán parte del MGN y almacenados en el Drive correspondiente.</t>
  </si>
  <si>
    <t xml:space="preserve">Se realizaron cuatro talleres para las ciudades de la territorial Central, dirigido al personal de operativo, un primer taller con (89) personas, para las operaciones de la GEIHT, ECV y EMICRON para las ciudades de Bogotá, Florencia, Inírida, Mitú y Villavicencio, un segundo taller con (29) personas, para las ciudades de Leticia, Neiva, Puerto Carreño, San José, Tunja y Yopal, un tercer taller con veinte (20) personas, para CEED- de las ciudades de Florencia, Neiva, Tunja, Villavicencio y Yopal y un cuarto taller con (29) personas, para CEED de la ciudad de Bogotá. </t>
  </si>
  <si>
    <t>El porcentaje de avance está de conformidad  con lo planeado. Este porcentaje hace referencia a la actualización cartográfica de los conglomerados del marco maestro rural agrope geoestadístico nacional</t>
  </si>
  <si>
    <t>La Dirección de Geoestadística, durante este trimestre adelanto las actividades para la actualización del Marco Maestro Rural y Agropecuario cartográficamente de acuerdo a las zonas de estudio</t>
  </si>
  <si>
    <t xml:space="preserve">Durante este trimestre se actualizó los conglomerados del MMRA por medio de la clasificación de coberturas de suelo mediante uso de la plataforma GEE, en los departamentos de Bolívar, Nariño, Norte de Santander y Santander </t>
  </si>
  <si>
    <t>El porcentaje de avance está de conformidad con lo planeado. Este porcentaje hace referencia a la iniciativa interinstitucional orientada en fortalecer el uso e integración de la  información estadística y geoespacial y al  seguimiento de agendas globales con la participación como punto focal en los grupos, iniciativas y articulaciones nacionales e internacionales para el aprovechamiento de la información estadística y geoespacial</t>
  </si>
  <si>
    <t>Se avanza en el  desarrollo del documento con la hoja de ruta propuesta para el marco de gobernanza de los datos geo-estadísticos, dentro del Plan Estratégico de Información Geográfica Nacional</t>
  </si>
  <si>
    <t>La Dirección de Geoestadística, durante este trimestre se avanza en la generación de la hoja de ruta de la gobernanza de los datos geoestadísticos y  se ha participado en las iniciativas interinstitucionales orientada en fortalecer el uso e integración de la  información estadística y geoespacial, con enfoque en el seguimiento a agendas globales.</t>
  </si>
  <si>
    <t>Se avanza en la identificación de fuentes y levantamiento de información para el desarrollo metodológico y en el desarrollo del documento metodológico para el mejoramiento del marco maestro agropecuario. Asi, mismo se avanza en actividades de socialización y transferencia de conocimiento de equipos internos y usuarios externos.</t>
  </si>
  <si>
    <t xml:space="preserve">ACTIVIDADES PARA EL FORTALECIMIENTO MMRA
</t>
  </si>
  <si>
    <t>La Dirección de Geoestadística, durante este periodo se avanza en el desarrollo del proyecto para la evaluación de dinámicas urbanas y el monitoreo del desarrollo sostenible a partir de técnicas que integren la información estadística y geoespacial..</t>
  </si>
  <si>
    <t xml:space="preserve">Se avanza en la ejecución de metodologías y procesos para el cálculo de indicadores de dinámica urbana en áreas definidas y en  la documentación metodológica y de resultados del indicador de asentamientos informales, sobre área de estudio o caso de uso. </t>
  </si>
  <si>
    <t xml:space="preserve">ACTIVIDADES EVALUACIÓN DINAMICAS URBANAS
</t>
  </si>
  <si>
    <t>El porcentaje de avance está de conformidad con lo planeado. Este porcentaje hace referencia a mantener y socializar el Geoportal y al  desarrollo de las herramientas colaborativas de cartografía</t>
  </si>
  <si>
    <t>Se finalizo la etapa de levantamiento,  diseño y desarrollo, y se está trabajando  en conjunto con DIRPEN para incluir mas indicadores de acuerdo con la información disponible. La última actualización  fue sobre el tema del Indicador de Capacidad Estadística.</t>
  </si>
  <si>
    <t>La Dirección de Geoestadística, durante este periodo,  avanza en mantener el Geoportal y el desarrollo de las herramientas colaborativas demandadas.</t>
  </si>
  <si>
    <t>En este periodo se realizaron tres (3) jornadas de socialización acerca de los geovisores con las universidades ICESI de Cali, Universidad del Pacífico y la Gobernación de Cundinamarca​.  Y se avanza en el ajuste del documento y elaboración del cronograma de estrategias de difusión del Geoportal.</t>
  </si>
  <si>
    <t>La Dirección de Geoestadística, durante este periodo avanza en los acercamientos con los observatorios inmobiliarios que permita recoger solicitudes, dudas y/o novedades, sobre la versión que ya existe del observatorio que sisrvan para hacer los procesos de validación, ajuste y cargue de la información recogida.</t>
  </si>
  <si>
    <t xml:space="preserve">Durante este periodo se avanzo en las ETL de la fase de actualización e integración del RELAB, y se genero la respectiva base de datos.
Y se genero la documentación sobre el proceso desarrollado para el cargue del directorio en el lago de datos en nube y de la evidencia sobre el cargue de la revisión de la fase 1 del plan general, metodología y ficha metodológica del RELAB.   </t>
  </si>
  <si>
    <t>Durante este periodo se avanzo en la actualización de las bases de datos que incluyen archivos de actualización del Directorio Estadístico del Sector Público: DAFP, Contaduría para la identificación de unidades nuevas y definición del universo de entidades contables públicas y el recuento de unidades estadísticas aprobadas desde la CIEFP como insumo para la clasificación institucional.</t>
  </si>
  <si>
    <t>Se generaron los documentos de los diseños metodológicos de los directorios Agropecuario y de educación.</t>
  </si>
  <si>
    <t>Se avanza en  los documentos técnicos  y manual operativo de las base de datos de los directorios</t>
  </si>
  <si>
    <t xml:space="preserve">En este periodo se realizó las actividades de actualización y estructuración cartográfica de manzanas y de centros poblados con un acumulado de 628 centros poblados, como parte de la actualización de la base del MGN.
 </t>
  </si>
  <si>
    <t>No aplica para el periodo</t>
  </si>
  <si>
    <t>Se continua con la generación de los productos cartográficos requeridos para las operaciones estadísticas de GEIH, CEED, EGIT y EMICRON.</t>
  </si>
  <si>
    <t>Se realizó la consolidación y validación registros a nivel de manzana o sección rural de los recuentos cargados.</t>
  </si>
  <si>
    <t>Se realizó un taller para las ciudades de la territorial Suroccidental, dirigido al personal de supervisores, encuestadores, recuentistas y sensibilizadores, dirigido al personal que presta sus servicios en las ciudades de Cali, Buenaventura, Pasto y Popayán a la Gran encuesta integrada de hogares Transversal, Encuesta de calidad de vida, la Encuesta de Micronegocios, Índices y Censo de Edificaciones. Los temas presentados en los talleres se encuentran relacionados con las Generalidades de las actividades desarrolladas por la DIG, Generalidades del Marco Geoestadístico Nacional, División político-administrativa, Portafolio de productos cartográficos, Georreferenciación de unidades estadísticas, Recuento de unidades estadísticas, Novedades cartográficas y Geoportal DANE.</t>
  </si>
  <si>
    <t>El porcentaje de avance está de conformidad con lo planeado. Este porcentaje hace referencia a la iniciativa interinstitucional orientada en fortalecer el uso e integración de la  información estadística y geoespacial y al  seguimiento de agendas globales con la participación como punto focal en los grupos, iniciativas y articulaciones nacionales e internacionales para el aprovechamiento de la información estadística y geoespacial.</t>
  </si>
  <si>
    <t>La Dirección de Geoestadística, durante este trimestre adelanto las actividades para la actualización del Marco Maestro Rural y Agropecuario cartográficamente.</t>
  </si>
  <si>
    <t>La Dirección de Geoestadística, durante este trimestre se avanza en la generación de la hoja de ruta de la gobernanza de los datos geoestadísticos y  se ha participado en las iniciativas nacionales e internacionales orientada en fortalecer el uso e integración de la  información estadística y geoespacial, con enfoque en el seguimiento a agendas globales.</t>
  </si>
  <si>
    <t xml:space="preserve"> $                     41.141.250,00</t>
  </si>
  <si>
    <t>El porcentaje de avance está de conformidad con lo planeado. Este porcentaje hace referencia a las acciones adelantadas frente a las metodologías del proyecto para la evaluación de dinámicas urbanas y el monitoreo del desarrollo sostenible a partir de técnicas que integren la información estadística y geoespacial.</t>
  </si>
  <si>
    <t>Durante este periodo se avanzo en la identificación, recolección y sistematización de información en campo correspondiente a coberturas vegetales, con enfoque en cultivos de interés (maíz y piña) en áreas rurales de los municipios Granada y San Martin, departamento del Meta y  se desarrollo la rutina en Python para la extracción del valor de píxel de acuerdo con las muestras de entrenamiento, y posterior clasificación binaria.  Adicionalmente, se desarrolla aplicación para consumir el modelo y generar la clasificación a partir de una imagen satelital.​</t>
  </si>
  <si>
    <t>La Dirección de Geoestadística, durante este periodo se avanzó en las metodologías del proyecto para la evaluación de dinámicas urbanas y el monitoreo del desarrollo sostenible a partir de técnicas que integren la información estadística y geoespacial, para el fortalecimiento de los marcos estadísticos.</t>
  </si>
  <si>
    <t>El porcentaje de avance está de conformidad con lo planeado. Este porcentaje hace referencia a mantener y socializar el Geoportal y al  desarrollo de las herramientas de cartografía colaborativa</t>
  </si>
  <si>
    <t>Se desarrollo y puesta en producción del Geovisor de Estadísticas Territoriales del SEN. URL https://geoportal.dane.gov.co/geovisores/territorio/estadisticas-territoriales-sen/.  Datos iniciales: Indicador de Capacidad Estadística Territorial –ICET. Gestión con la DIRPEN para la entrega de datos para nuevos indicadores territoriales.​</t>
  </si>
  <si>
    <t xml:space="preserve"> $                     75.425.625,00</t>
  </si>
  <si>
    <t>Para este periodo se cuenta con el geovisor de Cartografía Colaborativa. el cual se dispone para consulta las funcionalidades de novedades cartográficas transmitidas: https://geoportal.dane.gov.co/geovisores/territorio/cartografia-colaborativa-mgn. y se avanza en los procesos de publicación de Servicios Web Geográficos en el nuevo Servidor de Geoserver .
Durante este periodo se finalizo el levantamiento,  diseño y desarrollo,y se está trabajando  en la recuperación y desarrollo de las funcionalidades de edición​ de niveles geográficos de MGN seleccionados (Manzana), ​ sitios de interés y equipamientos.​</t>
  </si>
  <si>
    <t>En este periodo como parte de la construcción de las estrategias, se finalizo con la definición de los ejes estratégicos para continuar con el piloto de la difusión del Geoportal en diferentes espacios y en este mes se presentó el Geoportal en una reunión de la Federación colombiana de municipios.  ​</t>
  </si>
  <si>
    <t>El porcentaje de avance está de conformidad con lo planeado. Este porcentaje hace referencia a los procesos de difusión de la herramienta del observatorio inmobiliario</t>
  </si>
  <si>
    <t>Durante este periodo se avanzó en la migración parcial al Geoportal del DANE del micrositio y el geovisor del Observatorio Inmobiliario Naciona - OIN (con 22 vistas desarrolladas a la fecha y capas geográficas, en el siguiente link; https://geoportal.dane.gov.co/observatorio/</t>
  </si>
  <si>
    <t>La Dirección de Geoestadística, durante este periodo avanza en los procesos de migración y publicación del visor</t>
  </si>
  <si>
    <t>El personal del GIT realiza las labores necesarias para dar cubrimiento a los diferentes frentes de trabajo que demanda el programa de fortalecimiento de registros administrativos. sin embargo, existen retos importantes en cuanto a la capacidad del personal para cubrirlas y la carencia de recursos tecnológicos dispuestos para ello.  En este momento no se cuenta con la restauración de los accesos VPN lo cual limita todos los ejercicios que se requieren en términos de procesamiento de bases de datos y revisión de calidad, actualmente se apela a los recursos en la nube con que cuenta la entidad y las capacidades computacionales de los contratistas que realizan procesamientos de bases.  La salida de dos funcionarios de planta del GIT por procesos de traslado y encargo han debilitado la capacidad del equipo en responder requerimientos del programa de fortalecimiento de registros.</t>
  </si>
  <si>
    <t>Actividad no iniciada</t>
  </si>
  <si>
    <t>Se generaron 5 formatos de validación para la sensibilización de las siguientes entidades SEN:ARN, Supertransporte, Minciencias, Mincultura y Minsalud</t>
  </si>
  <si>
    <t>Se avanzó en la construcción del documento de análisis del esquema de evaluación de la calidad estadística, en lo que respecta a los costos del talento humano asociado a la evaluación</t>
  </si>
  <si>
    <t>Durante el segundo trimestre de 2022, se desarrollaron actividades preparatorias para el desarrollo de las evaluaciones de la calidad estadística, entre ellas la generación de los formatos de validación para la sensibilización de las siguientes entidades SEN: ARN, Supertransporte, Minciencias, Mincultura y Minsalud. De igual manera, se avanzó en la construcción del documento de análisis del esquema de evaluación de la calidad estadística, respecto a los costos del talento humano.</t>
  </si>
  <si>
    <t>Para la oficialización del documento del Marco de Aseguramiento de la Calidad, durante el segundo trimestre de 2022 se desarrollaron las siguientes actividades:
1. Se realizaron los ajustes como resultado de la consulta pública del documento
2. Se realizó consulta con las áreas del DANE cuyo quehacer está relacionado con el documento del MAC y se realizaron las ajustes producto de esta consulta</t>
  </si>
  <si>
    <t>Durante el segundo trimestre de 2022, se realizaron los ajustes del documento del Marco de Aseguramiento de la Calidad, como resultado de las consultas realizadas al DANE y entidades SEN; de igual manera se realizaron los ajustes en el instrumento de autoevaluación, se avanzó en el informe de la revisión sistémica así como en el desarrollo de las herramientas de revisiones focalizadas</t>
  </si>
  <si>
    <t xml:space="preserve">El documento ya se sometió a consulta y se realizaron los ajustes correspondientes y está próximo a publicarse. </t>
  </si>
  <si>
    <t>Para el instrumento de autoevaluación, se realizaron ajustes en la visualización de los resultados, asignando una semaforización a los estados de cumplimiento de los requisitos en las listas de chequeo, con el fin de que los responsables de las operaciones estadísticas puedan tener un primer balance del estado de la operación en términos de los lineamientos del proceso estadístico. Con estos ajustes el instrumento se someterá a un último pilotaje con entidades SEN.</t>
  </si>
  <si>
    <t>1. Instrumento de autoevaluación ajustado</t>
  </si>
  <si>
    <t>Se avanzó en la construcción del informe de acuerdo con los resultados del diligenciamiento de los 4 formularios para cada dimensión y de la encuesta a usuarios desarrollada por la experta temática contratada para este fin.</t>
  </si>
  <si>
    <t>1. Formulario identificación del problema ajustado
2. Guía diligenciamiento formulario
3. Requerimientos módulo consultas y seguimiento</t>
  </si>
  <si>
    <t>El avance cuantitativo corresponde a la propuesta de ajuste al Código Regional de Buenas Prácticas que se sometió a consulta de los países de la región a través del cuestionario y al avance en la sistematización de estas propuestas de ajuste .</t>
  </si>
  <si>
    <t>Carpeta con evidencia de las reuniones de las salas, las mesas y el ces.</t>
  </si>
  <si>
    <t>Correos con solicitud a los responsables, para que informen el avance en las acciones y metas</t>
  </si>
  <si>
    <t>En la medida que la metodología de seguimiento del plan plantea que se van a realizar 1 informe semestral (2 al año) y que el 1er informe se realiza con corte al 30 de Junio, no se cuenta aún con este.  Se espera tener en el tercer trimestre del 2022.</t>
  </si>
  <si>
    <t>Se desarrollaron las capacitaciones programadas en el plan, de las cuales somos responsable el GIT de Regulación estadística. Por ultimo, se viene trabajando en el cursos virtuales de estadísticas económicas y sociales nivel 2.</t>
  </si>
  <si>
    <t xml:space="preserve">Listas de asistencia de las diferentes capacitaciones desarrolladas de acuerdo con e plan de capacitaciones. </t>
  </si>
  <si>
    <t xml:space="preserve"> Debido al incidente informático que sufrió la entidad en noviembre del 2021, no se tiene activa aprendanet, por lo cual no ha sido posible disponer los cursos de nuevo al público. </t>
  </si>
  <si>
    <t xml:space="preserve">BANNERS Aprendanet
CURSO Clasificaciones Estadísticas Económicas
CURSO Clasificaciones Estadísticas Sociales
</t>
  </si>
  <si>
    <t>No aplica para el II trimestre</t>
  </si>
  <si>
    <t>Nos encontramos en espera del proceso de ajuste de la página web y la publicación de la versión final del documento.</t>
  </si>
  <si>
    <t>Se han realizado talleres con diferentes entidades territoriales y se han revisado diferentes estrategias nacionales para la recolección de información relacionada a unidades productivas informales así como kits de fortalecimiento de capacidades estadísticas a nivel internacional.</t>
  </si>
  <si>
    <t>DIRPEN_13.3._Kit de Fortalecimiento SIECI</t>
  </si>
  <si>
    <t xml:space="preserve">Se diseñó un plan de mejoramiento del proceso de gestión de proveedores y se está realizando un ajuste a los documentos de procedimiento del proceso, lo cual impactará la estructura del documento del esquema de gobernanza. </t>
  </si>
  <si>
    <t>DIRPEN_14.1._Documentos GDP</t>
  </si>
  <si>
    <t>DIRPEN_14.2._Proyecto_SRE_Evento_ONE_Costa Rica 19 07 22 DANE</t>
  </si>
  <si>
    <t>DIRPEN_14.1 y 3._Documentos GDP</t>
  </si>
  <si>
    <t>DIRRPEN_14.4._Política de Gobierno de RRAA y FA_V4_Comentarios.docx</t>
  </si>
  <si>
    <t>DIRRPEN_15.1._Política de Gobierno de RRAA y FA_V4_Comentarios.docx</t>
  </si>
  <si>
    <t>El SETE ha implementado de forma satisfactoria el plan de trabajo propuesto, el cual, se enfoca en la consolidación del Sistema a partir de: 1) la promoción del marco ético. Para este hito se generaron dos espacios de divulgación y apropiación: uno regional, en la ciudad de Montería  y otro  a  nivel general, al interior del DANE en la jornada de reinducción. Estos eventos estuvieron acompañados de estrategias de divulgación para convocar la participación.  2) Evaluación ética, con cuatro operación estadísticas valoradas: ENA, CSTIC, EPS y ECV por el Comité. 3) Seguimiento: se ha hecho seguimiento a los planes concertados con los responsables de las ocho operaciones evaluadas en la vigencia 2021; y, 4) producción de artículos, con el paper sobre el diseño e implementación del SETE para el evento al que se pensaba asistir en Lituania y que por restricción presupuestal, no fue posible atender.</t>
  </si>
  <si>
    <t xml:space="preserve">En el segundo trimestre, el SETE realizó dos eventos de promoción del marco ético estadístico:
1. En la territorial de Montería se llevó a cabo el primer taller regional sobre el marco ético en la producción estadística. El evento se realizó el 2 de junio.
2. El 9 de junio el SETE participó en la jornada de reinducción del DANE, presentando el marco ético e invitando a todos los funcionarios ser parte del grupo de miembros suplentes. El evento de reinducción contó con una participación de más de mil funcionarios.
El SETE </t>
  </si>
  <si>
    <t>Agenda Taller marco ético estadístico Montería
Mailing-Invitacion Montería
PPT_Presentacion Taller Montería I_jun02_2022
PPT_Presentacion Taller Montería II_jun02_2022
SETE_Reinducción_DANE</t>
  </si>
  <si>
    <t>El grupo base del SETE realizó seguimiento a  los planes éticos concertados con los responsables de las ocho operaciones estadísticas evaluadas en 2021.</t>
  </si>
  <si>
    <t xml:space="preserve">1. I Informe de Seguimiento </t>
  </si>
  <si>
    <t>Para el segundo trimestre se evaluaron dos operaciones estadísticas adicionales: Encuesta Pulso Social y Estadísticas Vitales.  En total, se evaluaron cuatro operaciones estadísticas para el primer semestre.</t>
  </si>
  <si>
    <t>PPT SETE_Sesion CE -Cierre EPS _200522
PPT SETE_Sesion CE-EEVV &amp; ENA_01072022</t>
  </si>
  <si>
    <t>Se elaboró un paper sobre el diseño e implementación del SETE para el evento Q2022 en Lituania. No obstante, por restricción presupuestal del DANE, no fue posible participar.</t>
  </si>
  <si>
    <t>Julieth.Solano.Paper_template_Q2022</t>
  </si>
  <si>
    <t>Se ha finalizado el hito Un (1) Consolidado de Planes de Proyecto formulados definiendo el alcance y otros elementos de los proyectos de desarrollo a partir del Plan Estratégico de Desarrollo de Capacidades realizado por OPLAN en un 100%</t>
  </si>
  <si>
    <t>Un (1) Consolidado de Planes de Proyecto formulados definiendo el alcance y otros elementos de los proyectos de desarrollo a partir del Plan Estratégico de Desarrollo de Capacidades realizado por OPLAN en un 100%
Un  (1) Plan Operativo de Desarrollo de Capacidades e Innovación implementado
Se lleva un avance del  60% en la implementación y ejecución del Plan Operativo de Desarrollo de Capacidades e Innovación mediante las evidencias definidas en el Plan de Proyecto para cada Proyecto
Se lleva un avance del 40% en el Seguimiento a los avances de los proyectos y actualización de los objetivos, acciones o tiempos de acuerdo con los tiempos y avances definidos en el Plan de Proyecto mediante el Formato de seguimiento a los proyectos de desarrollo de capacidades y adicionalmente con la medición del indicador seguimiento global de los proyectos realizado el 15 de julio 2022</t>
  </si>
  <si>
    <t>Se ha realizado el 100% del avance requerido para el cumplimiento de la meta: Un  (1) Plan Operativo de Desarrollo de Capacidades e Innovación implementado</t>
  </si>
  <si>
    <t>Se lleva un avance del  60% en la implementación y ejecución del Plan Operativo de Desarrollo de Capacidades e Innovación mediante las evidencias definidas en el Plan de Proyecto para cada proyecto</t>
  </si>
  <si>
    <t>Hito 17.3 Implementación o ejecución del Plan Operativo de Desarrollo de Capacidades</t>
  </si>
  <si>
    <t>Hito 17.4 Formato Seguimiento a los Proyectos ajustado.
Hito 17.4  Anexo Cálculo indicador seguimiento global de los proyectos 15 de julio 2022</t>
  </si>
  <si>
    <t> No aplica para este Trimestre</t>
  </si>
  <si>
    <r>
      <t xml:space="preserve">La consolidación del SETE avanzó significativamente al cierre del segundo semestre, presentando el marco ético estadístico en la jornada de reinducción del DANE e iniciando su despliegue a nivel regional, con un primer taller en la ciudad de Montería. En términos de evaluación y seguimiento, cuatro operación estadísticas fueron evaluadas éticamente y se realizó el seguimiento a las ocho operaciones evaluadas en la vigencia 2021.  Finalmente, en términos de producción de artículos, el SETE realizó su primer </t>
    </r>
    <r>
      <rPr>
        <i/>
        <sz val="18"/>
        <color rgb="FF000000"/>
        <rFont val="Segoe UI Light"/>
        <family val="2"/>
      </rPr>
      <t>paper</t>
    </r>
    <r>
      <rPr>
        <sz val="18"/>
        <color rgb="FF000000"/>
        <rFont val="Segoe UI Light"/>
        <family val="2"/>
      </rPr>
      <t xml:space="preserve"> sobre el diseño e implementación del SETE para el evento al que se pensaba asistir en Lituania y que por restricción presupuestal, no fue posible atender.</t>
    </r>
  </si>
  <si>
    <t>Existen retos importantes en cuanto a la capacidad del personal para cubrirlas y la carencia de recursos tecnológicos dispuestos para ello. La salida de dos funcionarios de planta del GIT por procesos de traslado y encargo han debilitado la capacidad del equipo en responder requerimientos del programa de fortalecimiento de registros.</t>
  </si>
  <si>
    <t>1. agenda evento prospectiva 2021 V2.0
2. meetingAttendanceReport(Seminario Proyectos de analítica de datos 2021) 2 marzo
3. meetingAttendanceReport(Seminario Proyectos de Analítica de datos 2021) 3 marzo
4. presentaciones 2021
5. RETROALIMENTACION PROYECTOS DE ANALITICA DE DATOS (2)(1-25)
6. RETROALIMENTACION PROYECTOS DE ANALITICA DE DATOS(1-39)</t>
  </si>
  <si>
    <t>1. Actas
2. Algoritmos
3. Documentos
4. Presentaciones
5. presentaciones y fichas</t>
  </si>
  <si>
    <t>1. Gestión de Proveedores
2. Revisión Referentes Internacionales</t>
  </si>
  <si>
    <t>A septiembre de 2022 se cerraron las etapas de revisión documental y semana en sitio para 8 evaluaciones de calidad. Se ha culminado un informe de evaluación y los restantes se encuentran en proceso</t>
  </si>
  <si>
    <t>Se suscribieron los contratos interadministrativos con las siguientes entidades:
1. IDEAM
2. ICFES
3. AUNAP
4. SUPERSERVICIOS
5. SUPERFINANCIERA
6. INVEMAR</t>
  </si>
  <si>
    <t>A 30 de septiembre se suscribieron los contratos interadministrativos requeridos para las evaluaciones de calidad, al igual que los contratos de los expertos que conforman los equipos evaluadores para la ejecución de este proceso; de igual manera, se realizó el cierre de las etapas de revisión documental y semana en sitio para 8 evaluaciones de calidad y se finalizó el documento de análisis del esquema de evaluación.</t>
  </si>
  <si>
    <t>Se han suscrito 21 contratos de prestación de servicios para desempeñar los diferentes roles del equipo evaluador de la calidad estadística</t>
  </si>
  <si>
    <t>21 contratos de prestación de servicios</t>
  </si>
  <si>
    <t>Esta actividad se reportó finalizada en el segundo trimestre</t>
  </si>
  <si>
    <t>Se cuenta con el informe final de evaluación de la operación estadística Pulso Empresarial y con los informes de rol para la evaluación de la operación estadística: Cuenta ambiental y económica de flujos de energía</t>
  </si>
  <si>
    <t>Informe final de evaluación de la operación estadística Pulso Empresarial
Informes de rol para la evaluación de la operación estadística: Cuenta ambiental y económica de flujos de energía</t>
  </si>
  <si>
    <t>Se finalizó documento con el análisis del esquema de evaluación de calidad estadística</t>
  </si>
  <si>
    <t>El avance cuantitativo corresponde a la ejecución del último pilotaje del instrumento de autoevaluación con 5 entidades SEN y los avances en la oficialización del documento del MAC. Como fase inicial de los acompañamientos, se diseñaron y ajustaron los contenidos del curso virtual del MAC de acuerdo con la estructura definitiva del documento</t>
  </si>
  <si>
    <t xml:space="preserve">El documento Marco de Aseguramiento de la Calidad y la resolución que lo oficializa ya se sometió a consulta y se realizaron los ajustes correspondientes estamos a la espera de la publicación del documento para continuar con el desarrollo de la implementación del MAC. </t>
  </si>
  <si>
    <t>A 30 de septiembre se realizó el último pilotaje del instrumento de autoevaluación con 5 entidades SEN, se realizaron ajustes en el desarrollo del formato de identificación del problema de las revisiones focalizadas y el informe de la revisión sistémica se encuentra en su fase final</t>
  </si>
  <si>
    <t>Para brindar apoyo en la implementación del Marco de Aseguramiento de la Calidad se elaboraron y ajustaron los contenidos para el desarrollo del curso virtual a través de la Plataforma Moodle, con base en la estructura final del documento y su contenido</t>
  </si>
  <si>
    <t>1. Contenidos definitivos de los módulos del curso virtual del MAC</t>
  </si>
  <si>
    <t>1. Listas de asistencia reuniones de piloto con entidades SEN
2. Instrumento ajustado de acuerdo con resultado de los aportes recibidos en las mesas de trabajo de revisión del instrumento</t>
  </si>
  <si>
    <t>1. Informe revisión sistémica</t>
  </si>
  <si>
    <t>El avance cuantitativo corresponde a la segunda sistematización de las buenas prácticas presentadas por los países para el CRBP y a la revisión de referentes internacionales para la metodología de revisión de pares</t>
  </si>
  <si>
    <t>Se realizaron los ajustes como resultado de las propuestas de actualización presentadas por los países a través del cuestionario y se remitió nuevamente para una segunda revisión. Se recibieron sus comentarios y se procedió a la consolidación en la matriz de respuestas. Se analizó cada uno de los aportes por país y se brindó la respuesta correspondiente a cada comentario.</t>
  </si>
  <si>
    <t xml:space="preserve">1. Segunda sistematización Propuesta de Actualización CRBP  
</t>
  </si>
  <si>
    <t>Se realizó la segunda sistematización de las buenas prácticas presentadas por los países para la actualización del CRBP, al igual que la revisión de referentes internacionales para la metodología de revisión de pares</t>
  </si>
  <si>
    <t>Revisión de referentes internacionales a través del grupo de trabajo Capstone, con el fin de identificar las similitudes entre la metodología de revisión de pares desarrollada por Eurostat y Paris 21</t>
  </si>
  <si>
    <t>1. Diferencias y similitudes de los mecanismos de revisión entre pares de calidad estadística.</t>
  </si>
  <si>
    <t>Se continua con la gestión de los CES para el II semestre, se están trabajando las 5 salas de CASEN, se realizaron mesas de Turismo, Transporte,
Se presenta seguimiento del PEN para el primer semestre 2022.</t>
  </si>
  <si>
    <t>Carpeta CES. Propuesta de cartas reactivación y directorio de nuevos directivos entidades SEN.
Carpeta CASEN: Reuniones de Mesas, actas, presentaciones, listas de asistencia
Carpeta Mesas : Actividades desarrolladas en las mesas de TIC, Transporte, Turismo, Agropecuarias, Economía Circular, Justicia, Seguridad y Convivencia Ciudadana, Migración , Actividades Económicas informales y Servicios públicos.</t>
  </si>
  <si>
    <t xml:space="preserve">Se elaboró un documento donde se registran los principales logros, las principales recomendaciones a las líneas de investigación trabajadas, las lecciones aprendidas y recomendaciones para  la nueva conformación. </t>
  </si>
  <si>
    <t>Se elaboró el informe de seguimiento para el I semestre y  acuerdo con los insumos que nos entreguen los responsables de las acciones y metas, a nivel global se registra un avance del 75%</t>
  </si>
  <si>
    <t>Informe seguimiento Metas PEN 2020-I Semestre 2022</t>
  </si>
  <si>
    <t xml:space="preserve">En el tercer trimestre se realizaron las pruebas para la reactivación se  dio inicio al proceso de actualización de las características de las Operaciones Estadísticas y los Registros Administrativos por parte de los integrantes del SEN. </t>
  </si>
  <si>
    <t>Reporte de OO.EE y RR.AA.</t>
  </si>
  <si>
    <t>Se elaboró un documento con el estado global de la producción y difusión de OO.EE y un reporte actualizado a septiembre 30 de 2022.</t>
  </si>
  <si>
    <t>Migración a la nueva plataforma institucional de aprendizaje, de los contenidos de los 10 cursos que se encontraban en la antigua plataforma, diseñados en las vigencias anteriores, lo anterior teniendo en cuenta los problemas presentados en la plataforma inicial definida por sistemas</t>
  </si>
  <si>
    <t>Presentación de cursos</t>
  </si>
  <si>
    <t>Adecuación, diseño y maquetación de 3 de los 5 cursos nuevos programados para la vigencia 2022. Revisión en plataforma por parte de expertos.
Inicio de adecuación, diseño y maquetación de 2 de los 5 cursos nuevos programados para la vigencia 2022.</t>
  </si>
  <si>
    <t>Construcción de cursos</t>
  </si>
  <si>
    <t xml:space="preserve">La revisión de pares del SISBEN está iniciando, ya se hizo el envío de las invitaciones a los pares revisores. </t>
  </si>
  <si>
    <t>Se han realizado talleres con diferentes entidades territoriales y se han revisado diferentes estrategias nacionales para la recolección de información relacionada a unidades productivas informales así como kits de fortalecimiento de capacidades estadísticas a nivel internacional. Se tuvo un primer acercamiento con representantes administradores del SIECI, quedan pendientes las siguientes reuniones.</t>
  </si>
  <si>
    <t xml:space="preserve">Tuvimos una reunión preliminar con los revisores pares del SIECI pero las próximas reuniones están en desarrollo. </t>
  </si>
  <si>
    <t>Se diseñó un plan de mejoramiento del proceso de gestión de proveedores, el cual ya está ajustado y en socialización.</t>
  </si>
  <si>
    <t xml:space="preserve">Se requiere una reunión con el consultor Andrés Clavijo que aun no se ha concretado para continuar el desarrollo del proceso de gestión de proveedores. </t>
  </si>
  <si>
    <t>DIRPEN_14.2._Agenda_TallerTécnico_ProyectoSRE-CEPAL.doc
DIRPEN_14.2._Metodologia_Taller_Técnico_Nov_2022-ProyectoSRE.docx</t>
  </si>
  <si>
    <t>DIRPEN_14.4._Presentación_RR.AA._Subdirección.pptx</t>
  </si>
  <si>
    <t xml:space="preserve">DIRPEN_15.1._Presentación_RR.AA._Subordinación.pptx
</t>
  </si>
  <si>
    <t>En lo corrido de la vigencia se ha avanzado en las actividades propuestas, acorde con el plan de trabajo establecido.  A la fecha, se han implementado 8 estrategias de divulgación, se han evaluado 7 operaciones estadísticas, se han realizado los seguimientos de las operaciones evaluadas; y se  han elaborado dos documentos técnicos.</t>
  </si>
  <si>
    <t>Curso SETE
GUION VIDEO SETE
Invitación Rendición Cuentas SETE
Invitación Webinar SETE-Daniel Hurtado
Invitación Webinar SETE-Jimena Hurtado
Nota Conceptual Webinar territorial</t>
  </si>
  <si>
    <t>En el tercer trimestre se realizó el segundo seguimiento a las operaciones evaluadas éticamente en 2021. Se realizó mesa de trabajo con los responsables del reporte y se consolidó informe.</t>
  </si>
  <si>
    <t>II Informe de Seguimiento - Versión Inicial</t>
  </si>
  <si>
    <t>Se evaluaron éticamente dos operaciones estadísticas: la Encuesta Nacional Agropecuaria (ENA) y la Encuesta Ambiental Industrial (EAI).</t>
  </si>
  <si>
    <t>Se elaboró abstract "Building ethical guidelines for the production of official statistics: the Statistical Ethics Committee for the National Administrative Department of Statistics (DANE) in Colombia", propuesta para participar el próximo año en el "Congress of the International Development Ethics Association"</t>
  </si>
  <si>
    <t>Abstract IDEA</t>
  </si>
  <si>
    <t>Se lleva un avance del  85% en la implementación y ejecución del Plan Operativo de Desarrollo de Capacidades e Innovación mediante las evidencias definidas en el Plan de Proyecto para cada Proyecto
Se lleva un avance del 60% en el Seguimiento a los avances de los proyectos y actualización de los objetivos, acciones o tiempos de acuerdo con los tiempos y avances definidos en el Plan de Proyecto mediante el Formato de seguimiento a los proyectos de desarrollo de capacidades.</t>
  </si>
  <si>
    <t>Se lleva un avance del  85% en la implementación y ejecución del Plan Operativo de Desarrollo de Capacidades e Innovación mediante las evidencias definidas en el Plan de Proyecto para cada Proyecto</t>
  </si>
  <si>
    <t>Se lleva un avance del 60% en el Seguimiento a los avances de los proyectos y actualización de los objetivos, acciones o tiempos de acuerdo con los tiempos y avances definidos en el Plan de Proyecto mediante el Formato de seguimiento a los proyectos de desarrollo de capacidades</t>
  </si>
  <si>
    <t>Hito 17.4 Formato de seguimiento a los proyectos de desarrollo de capacidades</t>
  </si>
  <si>
    <t>Se han realizado  las actividades programadas para los  hitos 18.1 y 18.2</t>
  </si>
  <si>
    <t>Se cuenta con el reporte de la transferencia solo para dos proyectos, los cuales de acuerdo a su cronograma, ya pueden reportar esta fase. Los demás proyectos aun no han terminado su ejecución</t>
  </si>
  <si>
    <t>No aplica para el trimestre</t>
  </si>
  <si>
    <t xml:space="preserve">Promedio ponderado del avance de los hitos (sin acumular) 53% + 25 % de avance de la meta del trimestre anterior
</t>
  </si>
  <si>
    <t>Matriz de identificación de necesidades de información estadística abril, mayo y junio 2022</t>
  </si>
  <si>
    <t>El GIT de capital social durante el segundo trimestre realizó la revisión y ajuste para los materiales del operativo de campo y el proceso de aprendizaje de ELCO 2022. Durante esta fase se realizaron los ajustes al instrumento de recolección.</t>
  </si>
  <si>
    <t>Se elaboraron los materiales para el proceso de convocatoria, selección y aprendizaje del personal operativo para ELCO 2022</t>
  </si>
  <si>
    <t>Materiales, manuales, documentos presentación para el proceso de aprendizaje de ELCO 2022. Carpeta "Aprendizaje ELCO_Personal operativo"</t>
  </si>
  <si>
    <t xml:space="preserve">Promedio ponderado del avance de los hitos (sin acumular) 33 % + 18% de avance de la meta del trimestre anterior
</t>
  </si>
  <si>
    <t>El GIT de capital social durante el segundo trimestre realizó la revisión y ajuste para los materiales del operativo de campo y el proceso de aprendizaje de ECSC 2022. Durante esta fase se realizaron los ajustes al instrumento de recolección y la inclusión del módulo de necesidades jurídicas.</t>
  </si>
  <si>
    <t>Se elaboraron los materiales para el proceso de convocatoria, selección y aprendizaje del personal operativo para ECSC 2022</t>
  </si>
  <si>
    <t>Materiales, manuales, documentos presentación para el proceso de aprendizaje de ECSC 2022. Carpeta "ECSC_Materiales aula virtual"</t>
  </si>
  <si>
    <t>Está pendiente el desarrollo del aplicativo de recolección y las pruebas al mismo.</t>
  </si>
  <si>
    <t>Actividad programada para iniciar en el último trimestre de 2022</t>
  </si>
  <si>
    <t>Promedio ponderado del avance de los hitos (sin acumular) 33% + 33% de avance de la meta del trimestre anterior</t>
  </si>
  <si>
    <t>bol_icoced_mar22.pdf, bol_icoced_abr22.pdf, bol_icoced_may22.pdf</t>
  </si>
  <si>
    <t xml:space="preserve">El GIT de precios y costos ha realizado la producción del ICOCED en las fechas y horarios establecidos, de acuerdo a los estándares de calidad esperados para la operación estadística. Teniendo en cuenta el proceso y los tiempos de producción del índice, durante los meses de abril, mayo y junio. Se adjuntan los boletines de difusión como prueba del trabajo realizado.  (Nota: ateniendo el calendario oficial de difusión, la publicación realizada el mes de junio se refiere a las variaciones de mayo, es importante la acotación para comprender que el boletín publicado ese mes de junio, se nombra como ICOCED de mayo)
</t>
  </si>
  <si>
    <t xml:space="preserve">Promedio ponderado del avance de los hitos (sin acumular) 12,5 % + 12,5 % de avance de la meta del trimestre anterior
</t>
  </si>
  <si>
    <t>Durante el segundo trimestre de 2022 el equipo de temática en conjunto con el equipo de deflactores viene trabajando en la construcción de los inflactores necesarios para obtener las cifras del IPI en términos nominales.
-Se realizo ejercicio preliminar del inflactor de energía con información de XM
-Se realizo ejercicio de inflactor de petróleo 
-Se realizo ejercicio del inflactor de carbón con información de exportaciones suministrada por logística de comercio exterior del DANE
-Se realizo ejercicio de inflactor de gas minero
-Se realizo ejercicio de inflactor de acueducto con información</t>
  </si>
  <si>
    <t>Información  recolectada gas distribuido
Información  recolectada acueducto
Ejercicio inflactor de petróleo
Ejercicio inflactor de energía
Ejercicio inflactor de carbón
Ejercicio inflactor de gas minero
Ejercicio inflactor de acueducto</t>
  </si>
  <si>
    <t>Durante el segundo trimestre de 2022 el equipo de temática en conjunto con el equipo de deflactores viene trabajando en la construcción de los inflactores necesarios para obtener las cifras del IPI en términos nominales.
-Se realizo ejercicio preliminar del inflactor de  energía con información de XM
-Se realizo ejercicio de inflactor de petróleo 
-Se realizo ejercicio del inflactor de carbón con información de exportaciones suministrada por logística de comercio exterior del DANE
-Se realizo ejercicio de inflactor de gas minero
-Se realizo ejercicio de inflactor de acueducto con información</t>
  </si>
  <si>
    <t>Promedio ponderado del avance de los hitos (sin acumular) 14% + 60 % de avance de la meta del trimestre anterior</t>
  </si>
  <si>
    <t>Este hito finalizó en el I trimestre</t>
  </si>
  <si>
    <t>Se realizó el primer procesamiento y publicación de la EMICRON I Trimestre de 2022 con el nuevo marco de la GEIH</t>
  </si>
  <si>
    <t>Se realizó el procesamiento y análisis de la base de datos del I trimestre de 2022: Base de datos, productos de publicación</t>
  </si>
  <si>
    <t>8.2_Anexos I Trimestre 2022
8.2_Boletín Técnico EMICRON I Trimestre 2022
8.2_Evidencia bases de datos
8.2_Presentación I Trimestre de 2022</t>
  </si>
  <si>
    <t>Promedio ponderado del avance de los hitos (sin acumular) 25% + 25 % de avance de la meta del trimestre anterior</t>
  </si>
  <si>
    <t>Se ha adelantado todos los materiales necesarios para iniciar la encuesta en el mes de agosto. Contemplando proceso de convocatoria, ajustes del material documental, socialización del directorio y revisión de la funcionalidad del aplicativo.</t>
  </si>
  <si>
    <t>9.1_DSO-EAID-MET-001 (ABRIL 2022)_APROBADA
9.1_Ficha Metodológica Encuesta Anual de Inversión Extranjera Directa Abril 2022
9.1_Materiales aula virtual-20220616T193609Z-001
9.1_Matriz_pruebas_GTE020PDT002f001_V1
9.1_PRUEBAS APLICATIVO EAID 2022</t>
  </si>
  <si>
    <t>Se han adelantado las actividades de mejora de los diversos elementos necesarios para poner en marcha en el tercer trimestre el operativo de la EAID 2021.</t>
  </si>
  <si>
    <t>Se han realizado mesas de trabajo en conjunto con diseños muestrales para mejorar el proceso de generación de bases, cuadros de salida y futuro boletín a publicar al finalizar el operativo de la EAID 2021</t>
  </si>
  <si>
    <t>9.2_20220523-DIRECTORIO_EAID_2021_DIG
9.2_PPT RESULTADOS EAID 2020-(28-06-2022)AJT</t>
  </si>
  <si>
    <t>Este hito finalizó en el I trimestres</t>
  </si>
  <si>
    <t>Se realizó la construcción, validación y entrega de formularios de recolección de la prueba piloto EVI 2022. Para la segunda actividad y después de la información recolectada por personal operativo en campo se analizó la recolección con proceso de detección de atípicos e inconsistencia y se generó la base de datos a procesar para presentar los resultados de la prueba piloto, lo realizó el equipo de trabajo de servicios en coordinación de equipo logístico, diseños y temático de servicios EVI</t>
  </si>
  <si>
    <t>Se realiza la consolidación de información recolectada a través de análisis de consistencia y validación en la construcción y entrega de base de información recolectada en prueba piloto Febrero - Marzo y se realiza entrega de resultados a dirección DIMPE y convenio FONTUR</t>
  </si>
  <si>
    <t xml:space="preserve">Promedio ponderado del avance de los hitos (sin acumular) 11 %+ 39 % de avance de la meta del trimestre anterior </t>
  </si>
  <si>
    <t>Viabilidad ETUP_ajustado</t>
  </si>
  <si>
    <t>Equipo temático de la ETUP realizó mesas de trabajo en avance de la identificación de necesidades de usuarios internos y externos, para la segunda actividad se entrega documento en construcción de documento de viabilidad de inclusión de taxis y plataformas digitales en pro de rediseño de la operación.</t>
  </si>
  <si>
    <t>No se presenta avance</t>
  </si>
  <si>
    <t>Para avanzar en esta actividad se debe inicialmente sostener una reunión con las posibles fuentes de información para conocer con que información cuentan, la manera como la tienen, hasta ese momento podemos definir si el instrumento de recolección que se viene manejando en la ETUP aplicaría o no para estas nuevas fuentes. En la actualidad en el mes de junio de 2022 se construyó el directorio de las empresas prestadoras de servicio de taxi  o fuentes, se espera poder iniciar las llamadas con el fin hacer un primer acercamiento y programar esa reunión inicial. Ya que el año pasado el diagnóstico realizado en el mes de noviembre con el directorio brindado por la Dirección de Geoestadística - DIG no fue efectivo, El ejercicio inició con un directorio de 12.045 registros, con la selección aleatoria se llegó a 295 empresas de todas las territoriales, no obstante, el contacto telefónico presentó varias dificultades relacionadas con novedades de empresas inactivas y/o números de contacto equivocados, por lo cual se logró consolidar finalmente la información de 95 empresas, de las cuales ocho están asociadas al Servicio Público de Transporte Terrestre Automotor Individual de Pasajeros en Vehículos Taxi pero solamente 1 fuente resulto efectiva.</t>
  </si>
  <si>
    <t>Promedio ponderado del avance de los hitos (sin acumular) 28 % + 35 % de avance de la meta del trimestre anterior</t>
  </si>
  <si>
    <t>Se adelantó la revisión del documento metodológico que contiene las mejoras definidas en el rediseño de la operación estadística.</t>
  </si>
  <si>
    <t>DSO-GEIH-MET-001_Metodología_GEIH_2018 Preliminar_Rev</t>
  </si>
  <si>
    <t>El GIT de Mercado Laboral llevo a cabo la actualización de los instrumentos de recolección de la GEIH rediseñada (GEIH marco 2018) de acuerdo con los periodos de recolección, asimismo, realizó el procesamiento de las bases de datos para el análisis y difusión de indicadores de mercado laboral con base en los resultados CNPV 2018, correspondientes a los meses de marzo, abril y mayo de 2022. Se realizó la revisión por parte del equipo temático del documento metodológico que incorpora las mejoras definidas en el rediseño de la operación estadística.</t>
  </si>
  <si>
    <t>Se realizó la revisión del documento metodológico por parte de grupo temático, se encuentra pendiente realizar los últimos ajustes al documento para envío de revisión de pares.</t>
  </si>
  <si>
    <t>Se actualizó el formulario de recolección acorde con el periodo de aplicación establecido por la operación estadística.</t>
  </si>
  <si>
    <t>anexo_empleo_mar_22
anexo_empleo_abr_22
anexo_empleo_may_22
anexo_desestacionalizado_empleo_mar_22
anexo_desestacionalizado_empleo_abr_22
anexo_desestacionalizado_empleo_may_22</t>
  </si>
  <si>
    <t>bol_empleo_mar_22
bol_empleo_abr_22
bol_empleo_may_22</t>
  </si>
  <si>
    <t>Promedio ponderado del avance de los hitos (sin acumular) 36 % + 10 % de avance de la meta del trimestre anterior</t>
  </si>
  <si>
    <t>Se elaboró y se entregó el I Trimestre el documento que hace referencia a la detección de necesidades de precio de leche en finca</t>
  </si>
  <si>
    <t>Se realizó el documento de rediseño de leche, se entregó una primera versión del cuestionario y de los manuales de diligenciamiento, del coordinador, del supervisor, del analista y operativo.</t>
  </si>
  <si>
    <t xml:space="preserve">Se realizó el documento de rediseño de leche, el cual presenta la propuesta para el rediseño del componente de SIPSA_L que incluye el diseño temático, el diseño estadístico, el diseño de la recolección, el diseño del procesamiento, el diseño del análisis, el diseño de la difusión y comunicación, el diseño de la evaluación, el diseño de los sistemas de producción y flujos de trabajo, entre otros aspectos. </t>
  </si>
  <si>
    <t>Se tiene una primer versión de cuestionario, la cual está en proceso de socialización con usuarios (MADR, USP, UPRA y FEDEGAN).  Se inició construcción de manuales a partir de esta propuesta.</t>
  </si>
  <si>
    <t>Avance del cuestionario (Cuestionario de recolección Rediseño de Leche  e Instructivo prueba de escritorio cuestionario SIPSA_L)
Avance manuales (Manual de diligenciamiento LECHE, Manual del Coordinador, Manual del Supervisor LECHE, Manual del analista LECHE y Manual operativo LECHE)</t>
  </si>
  <si>
    <t>Promedio del avance de los hitos (acumulado) 50% + 12 % de avance de la meta del trimestre anterior</t>
  </si>
  <si>
    <t xml:space="preserve"> Pantallazos -Procesamiento Bases de Datos RRAA FEDGAN-FNG</t>
  </si>
  <si>
    <t>Se ha seleccionado y entregado la muestra para el 1er Ciclo Nacional de Vacunación de 2021, que se utiliza para las preguntas de la encuesta de caracterización ganadera anexa al RUV, que son de carácter muestral.</t>
  </si>
  <si>
    <t>Pantallazo avance muestra seleccionada RRAA FEDEGAN-FNG</t>
  </si>
  <si>
    <t>•Se realiza la publicación de la información asociada al 1er Ciclo Nacional de Vacunación 2021. Correspondiente a las agregaciones temáticas de 1. Caracterización del Inventario Ganadero. 2. Caracterización del ganadero y 3. Caracterización el predio-ganadero.
•Se inicia con el procesamiento de cuadros de salida, correspondientes a la información recolectada en el 2do Ciclo Nacional de Vacunación de 2021.</t>
  </si>
  <si>
    <t>Pantallazo Cuadros de salida publicación de resultados de RRAA FEDEGAN
https://www.dane.gov.co/index.php/estadisticas-por-tema/agropecuario/caracterizacion-de-la-actividad-ganadera-a-partir-del-aprovechamiento-de-registros-administrativos</t>
  </si>
  <si>
    <t xml:space="preserve"> El avance del indicador corresponde a la descripción de los avances cualitativos de los hitos que componen la meta 15 
Promedio ponderado del avance de los hitos (sin acumular) 23 % + 23 % de avance de la meta del trimestre anterior</t>
  </si>
  <si>
    <t>EL 29 de junio la DRA entregó la base consolidada de recuperación histórica de información de los municipios de la ampliación de cobertura, luego del procesamiento para identificación de inconsistencias por parte del equipo temático (segundo filtro) y su validación con las fuentes de información. Con este insumo se podrá dar inicio al análisis y generación de cuadros de resultados.</t>
  </si>
  <si>
    <t>El  GIT Temática de infraestructura (Temática) y GIT Encuestas de Infraestructura (DRA) realizó mesas de trabajo, ajuste de documentos, procesamiento de bases, elaboración de boletines y, crítica y análisis de información las cuales se desarrollaron el  1 abril - 30 de junio 2022</t>
  </si>
  <si>
    <t>Estas actividades requieren del cierre del hito "Un (1) procesamiento de información finalizado" el cual se cerró con la entrega de la base el 29 de junio del 2022, por lo cual no se tienen avances para el segundo trimestre. Las actividades de análisis se desarrollará durante los meses de julio y agosto.</t>
  </si>
  <si>
    <t xml:space="preserve"> El avance del indicador corresponde a la descripción de los avances cualitativos de los hitos que componen la meta 16 
Promedio ponderado del avance de los hitos (sin acumular) 59 % + 39 % de avance de la meta del trimestre anterior</t>
  </si>
  <si>
    <t>Los documentos de Plan General, Documento Metodológico y Ficha Metodológica surtieron el flujo de revisión avanzado. Desde el 31 de mayo y 6 de junio se encuentran cargados en ISOLUCION, pendientes de aprobación por parte de la Dirección Técnica de DIMPE.</t>
  </si>
  <si>
    <t>Estado_ISOLUCION_documentación_20220718</t>
  </si>
  <si>
    <t>Si bien los productos surtieron todo el flujo de revisión para su aprobación formal en ISOLUCION. Aún no han sido aprobados por parte de la Dirección Técnica de DIMPE</t>
  </si>
  <si>
    <t>El procesamiento para la publicación de información el 31 de mayo se surtió con éxito y se realiza mensualmente. La información procesada desde dicha fecha fue durante el II trimestre corte enero, febrero, marzo y abril del 2022.</t>
  </si>
  <si>
    <t>El análisis para la publicación de información el 31 de mayo se surtió con éxito el cual quedó consolidado en la publicación del 31 de mayo y los meses siguientes. La información procesada desde dicha fecha fue durante el II trimestre corte enero, febrero, marzo y abril del 2022.</t>
  </si>
  <si>
    <t xml:space="preserve"> El avance del indicador corresponde a la descripción de los avances cualitativos de los hitos que componen la meta 17 
Promedio ponderado del avance de los hitos (sin acumular) 16 % + 4 % de avance de la meta del trimestre anterior</t>
  </si>
  <si>
    <t>El diagnóstico planeado se terminó con la elaboración de presentaciones que daban cuenta de la correlativa entre los subcapítulos del CEED vs. ICOCED. Con ocasión de mesas de trabajo se determinó que es necesario realizar un sondeo sobre la capacidad de las fuentes en las obras para otorgar información para los nuevos subcapítulos identificados en la correlativa.</t>
  </si>
  <si>
    <t>El  GIT Temática de infraestructura (Temática) realizó mesas de trabajo, procesamiento de bases y elaboración de presentaciones desarrolladas</t>
  </si>
  <si>
    <t>Esta meta no se ha iniciado, puesto que el diagnóstico arrojó la necesidad de contar con un sondeo a las obras para identificar cuales subcapítulos son susceptibles de incluirse, para su posterior implementación en el CEED. Dado que esto no se definirá hasta tanto no se realice el sondeo y se realicen los análisis correspondientes, esta actividad aún no reporta avances.</t>
  </si>
  <si>
    <t xml:space="preserve"> El avance del indicador corresponde a la descripción de los avances cualitativos de los hitos que componen la meta 18 
Promedio ponderado del avance de los hitos (sin acumular) 20 % + 40 % de avance de la meta del trimestre anterior</t>
  </si>
  <si>
    <t>Se integró la información de enero, febrero y marzo 2022 para el procesamiento y análisis de información de las nuevas variables. Se elaboraron tablas y gráficos para el análisis de la información.</t>
  </si>
  <si>
    <t>ANALISIS NUEVAS VARIABLES_20220413, "GRAFICOS PPT NUEVAS VARIABLES_20220413" y "BASE GRAFICOS PPT NUEVAS VARIABLES_130622"</t>
  </si>
  <si>
    <t>Se elaboraron presentaciones para el análisis de las nuevas variables</t>
  </si>
  <si>
    <t>PPT ANÁLISIS NEW VARIABLES FIVI_20220502, "PPT ANÁLISIS NEW VARIABLES FIVI_20220413" y "PPT ANÁLISIS NEW VARIABLES FIVI_160622"</t>
  </si>
  <si>
    <t>Meta terminada en el I trimestre del 2022</t>
  </si>
  <si>
    <t>No se registró un avance en la elaboración de la propuesta técnico-económica, puesto que las actividades y gestión con el Min Vivienda se concentraron en lo correspondiente a la liquidación del convenio 1048 (030) del 2021, el cual se formalizó con el cargue del acta de liquidación en SECOP el 15-07-2022</t>
  </si>
  <si>
    <t>Promedio ponderado del avance de los hitos (sin acumular) 21% + 0% de avance de la meta del trimestre anterior</t>
  </si>
  <si>
    <t>Se realizó el procesamiento de la información obtenida del módulo ambiental de la EAS 2020, el módulo incluido en la EAC inicia su primer recolección a partir de agosto de 2022</t>
  </si>
  <si>
    <t>Base de procesamiento MA-EAS 2020 
Formularios y manuales de diligenciamiento EAS 2021 y EAC 2021
https://danegovco-my.sharepoint.com/:f:/r/personal/dmcastilloc_dane_gov_co/Documents/PLAN%20DE%20ACCI%C3%93N%202022/PAI%20_%20PO%202022_I/EVIDENCIAS/PLAN%20DE%20ACCI%C3%93N/DIMPE_21/DIMPE_21.1/Segundo%20Trimestre?csf=1&amp;web=1&amp;e=Lj4S1q</t>
  </si>
  <si>
    <t xml:space="preserve">El equipo de GIT Temática Ambiental adelantó el análisis y procesamiento de la información del módulo ambiental de la EAS 2020 con el fin de publicar los resultados obtenidos sobre las actividades ambientales en las cuales se realizaron gastos e inversiones; así como la fuente de la cual se obtuvo el agua y el tipo de vertimiento realizado.
Adicionalmente, se realizaron las pruebas a los aplicativos de captura de los módulos de la EAS 2021 y EAC 2021 cuya recolección se realizará durante el segundo semestre de 2022. </t>
  </si>
  <si>
    <t>Se realizó la validación de consistencia de la información obtenida del módulo ambiental de la EAS 2020, el módulo incluido en la EAC inicia su primer recolección a partir de agosto de 2022.</t>
  </si>
  <si>
    <t xml:space="preserve">Base de análisis de consistencia MA-EAS 2020 
Ayudas de memoria mesas de trabajo consistencia MA-EAS 2020 
https://danegovco-my.sharepoint.com/:f:/r/personal/dmcastilloc_dane_gov_co/Documents/PLAN%20DE%20ACCI%C3%93N%202022/PAI%20_%20PO%202022_I/EVIDENCIAS/PLAN%20DE%20ACCI%C3%93N/DIMPE_21/DIMPE_21.2/Segundo%20trimestre?csf=1&amp;web=1&amp;e=AUzHbH
</t>
  </si>
  <si>
    <t>Actividad propuesta para el tercer trimestre de 2022</t>
  </si>
  <si>
    <t>Promedio ponderado del avance de los hitos (sin acumular) 15% + 55% de avance de la meta del trimestre anterior</t>
  </si>
  <si>
    <t xml:space="preserve">El GIT de precios y costos ha realizado la producción del ICOCED en las fechas y horarios establecidos, de acuerdo a los estándares de calidad esperados para la operación estadística. Teniendo en cuenta el proceso y los tiempos de producción del índice, durante los meses de abril, mayo junio. Se adjuntan los boletines de difusión como prueba del trabajo realizado. (Nota: ateniendo el calendario oficial de difusión, la publicación realizada el mes de junio se refiere a las variaciones de mayo, es importante la acotación para comprender que el boletín publicado ese mes de junio, se nombra como ICOCED de mayo)
</t>
  </si>
  <si>
    <t>bol_icoced_mar22.pdf, bol_icoced_abr22.pdf, bol_icoced_may22.pdf,</t>
  </si>
  <si>
    <t>Promedio ponderado del avance de los hitos (sin acumular) 11 % + 5 % de avance de la meta del trimestre anterior</t>
  </si>
  <si>
    <t>No se presenta avance en el trimestre</t>
  </si>
  <si>
    <t>El equipo temático de la ECV actualizó el módulo de gastos y las especificaciones de validación del aplicativo y envió los insumos respectivos a DICE y Sistemas</t>
  </si>
  <si>
    <t>Durante el trimestre se le dio prioridad a la publicación de la ECV2021</t>
  </si>
  <si>
    <t>Se actualizó el módulo de gastos y las especificaciones de validación del aplicativo</t>
  </si>
  <si>
    <t>Formulario_ECV_2022
Especificaciones_valdiacion_aplicativo</t>
  </si>
  <si>
    <t>Promedio ponderado del avance de los hitos (sin acumular) 22% + 68 % de avance de la meta del trimestre anterior</t>
  </si>
  <si>
    <t>Matriz de identificación de necesidades de información estadística Julio, agosto y septiembre 2022</t>
  </si>
  <si>
    <t xml:space="preserve">El GIT de capital social durante el tercer trimestre realizó la preparación y alistamiento de los materiales para el operativo de campo de ELCO 2022. Durante esta fase se realizó en entrenamiento del personal que participará en rol de evaluador.
</t>
  </si>
  <si>
    <t>Se elaboraron los materiales para el inicio del operativo de campo de ELCO 2022</t>
  </si>
  <si>
    <t xml:space="preserve">Promedio ponderado del avance de los hitos (sin acumular) 11% + 51% de avance de la meta del trimestre anterior
</t>
  </si>
  <si>
    <t>Promedio ponderado del avance de los hitos (sin acumular) 34% + 66% de avance de la meta del trimestre anterior</t>
  </si>
  <si>
    <t>Promedio ponderado del avance de los hitos (sin acumular) 25 % + 25,0 % de avance de la meta del trimestre anterior</t>
  </si>
  <si>
    <t>Promedio ponderado del avance de los hitos (sin acumular) 14 % + 74 % de avance de la meta del trimestre anterior</t>
  </si>
  <si>
    <t>Anexos_II_2022
bol-micronegocios-II-2022
Evidencia bases de datos
Presentacion_II_2022</t>
  </si>
  <si>
    <t>Promedio ponderado del avance de los hitos (sin acumular) 25 % + 50 % de avance de la meta del trimestre anterior</t>
  </si>
  <si>
    <t>a. 1-ARCHIVOS PLANOS EAID 2021 (22-09-2022): Descarga de planos realizada por equipo DRA del primer corte de la EAID 2021.
b. 3-ENTREGA UNION CORREGIDA: Entrega de archivos planos unificados con malla de validación por equipo diseños muestrales.
c. 1ra revisión EAID 2021: Archivos relacionados con revisiones necesarias a realizar de las fuentes creado por equipo temático y divulgado al equipo DRA.</t>
  </si>
  <si>
    <t>Se logró poner en ejecución la recolección de la tercera Encuesta de inversión Extranjera Directa-EAID con periodo de referencia 2021</t>
  </si>
  <si>
    <t>a. Material publicado en la pagina del DANE dentro de la OOEE de la encuesta relacionado con los resultados de la EAID 2020.</t>
  </si>
  <si>
    <t>Material publicado en la pagina del DANE
RE_ Ajuste metas o fechas PAI-POI</t>
  </si>
  <si>
    <t>Propuesta formulario Rediseño V1,2.3,4,5</t>
  </si>
  <si>
    <t>Promedio ponderado del avance de los hitos (sin acumular) 15 % + 63 % de avance de la meta del trimestre anterior</t>
  </si>
  <si>
    <t>Se adelantó la revisión del documento metodológico y se avanzó en la identificación de los nuevos productos generados por la operación estadística, referentes a las nuevas temáticas de análisis, la nueva medición de la ocupación informal y las series de mercado laboral empalmadas.</t>
  </si>
  <si>
    <t>DSO-GEIH-MET-001_Metodología_GEIH_ Preliminar_Ajus</t>
  </si>
  <si>
    <t>El GIT de Mercado Laboral realizó el procesamiento de las bases de datos para el análisis y difusión de indicadores de mercado laboral con base en los resultados CNPV 2018, correspondientes a los meses de junio, julio y agosto de 2022. Se realizó la revisión del documento metodológico por parte del equipo temático y se agregó al documento la identificación de los nuevos productos generados por la operación estadística en línea con las mejoras aplicadas a la encuesta.</t>
  </si>
  <si>
    <t>anexo_empleo_jun_22
anexo_empleo_jul_22
anexo_empleo_ago_22
anexo_desestacionalizado_empleo_jun_22
anexo_desestacionalizado_empleo_jul_22
anexo_desestacionalizado_empleo_ago_22</t>
  </si>
  <si>
    <t>bol_empleo_jun_22
bol_empleo_jul_22
bol_empleo_ago_22</t>
  </si>
  <si>
    <t>Promedio ponderado del avance de los hitos (sin acumular) 39 % + 46 % de avance de la meta del trimestre anterior</t>
  </si>
  <si>
    <t>El equipo GIT Temática Agropecuaria ha realizado el documento de detección de necesidades, el documento de rediseño de leche, el avance del cuestionario, el aplicativo, los manuales, avance de la muestra rediseñada y del diseño de los cuadros de salida, los cuales son el  insumo del rediseño de la medición de precios de leche en finca de la operación SIPSA</t>
  </si>
  <si>
    <t>Se cuenta con una primera versión de cuadros de salida que se va a concertar con todo el grupo de trabajo</t>
  </si>
  <si>
    <t>Rediseño Cuadros de salida
Reglas de validación para el cuestionario propuesto</t>
  </si>
  <si>
    <t>Promedio del avance de los hitos (acumulado) 100% + 62 % de avance de la meta del trimestre anterior</t>
  </si>
  <si>
    <t>•Se adelanta la generación de los cuadros de salida para el 2do Ciclo Nacional de Vacunación de 2021.
•Se avanza en la validación de la información de leche, para primer y segundo ciclo nacional de vacunación 2021.
•Continúa la identificación de las posibles inconsistencias de la base del segundo ciclo, con el objetivo de validar la información, teniendo en cuenta los resultados evidenciados en el 1° Ciclo.
•Se continúa con el adelanto de las actividades de análisis y consistencia de la información del ciclo II 2021, teniendo como referente lo publicado por la Encuesta Nacional Agropecuaria ENA y las publicaciones sobre el Ciclo de Vacunación que realiza FEDEGAN FNG.
•Se han identificado puntos de mejora en la captura de la información asociada a las coordenadas del predio, nombre de veredas, nombre y sexo del ganadero. Se ha avanzado en la mesa de trabajo interinstitucional (DANE, FEDEGAN-FNG e ICA) para estas necesidades.</t>
  </si>
  <si>
    <t>El equipo del GIT Temática Agropecuaria realizó el procesamiento de las bases  entregó la muestra actualizada y entregó cuadros de salida con nuevos resultados para publicación.</t>
  </si>
  <si>
    <t>Para el 2do Ciclo Nacional de Vacunación de 2022, no se requiere de alistamiento de muestra, debido a que en el cuestionario actual de la encuesta de caracterización ganadera anexa al RUV, no existen preguntas de carácter muestral. Por lo que esta actividad estaría culminada.</t>
  </si>
  <si>
    <t>Se adelanta el desarrollo de los cuadros de salida, sin factores de calibración y expansión para el 2do Ciclo Nacional de Vacunación 2021. Correspondiente a las agregaciones temáticas de 1. Caracterización del Inventario Ganadero. 2. Caracterización del ganadero y 3. Caracterización el predio-ganadero.</t>
  </si>
  <si>
    <t>* 20220720_Caracterización del ganadero - Diseño_Frecuencias_Ent1_20220812 (1)
* 20220720_Caracterización del inventario ganadero – Diseño_Frecuencuencias_Ent1_20220818 (1)
* 20220720_Caracterización del predio-ganadero –  Diseño_Frecuencias_Ent1_20220809_sin_nd_y_ZLSV</t>
  </si>
  <si>
    <t xml:space="preserve"> El avance del indicador corresponde a la descripción de los avances cualitativos de los hitos que componen la meta 15 
Promedio ponderado del avance de los hitos (sin acumular) 46% + 29% de avance de la meta del trimestre anterior</t>
  </si>
  <si>
    <t>Durante el tercer trimestre del 2022 se completaron las actividades de consolidación, procesamiento y análisis de la información para lograr la publicación de la ampliación de cobertura a 1.102 municipios el día 15 de septiembre del 2022</t>
  </si>
  <si>
    <t>El proceso de actualización se iniciará en octubre, luego de que la publicación se realizó el 15 de septiembre del 2022</t>
  </si>
  <si>
    <t xml:space="preserve"> El avance del indicador corresponde a la descripción de los avances cualitativos de los hitos que componen la meta 16 
Promedio ponderado del avance de los hitos (sin acumular) 97% + 0% de avance de la meta del trimestre anterior</t>
  </si>
  <si>
    <t>En el documento "Relación_ISOLUCION_ III TRIMESTRE" se observa que aún no se aprueban en ISOLUCION los documentos</t>
  </si>
  <si>
    <t>Durante el tercer trimestre del 2022 no se registró una avance en el hito pendiente, debido a que el Plan General, Documento Metodológico y Ficha se encuentran en proceso de aprobación en el flujo de ISOLUCION</t>
  </si>
  <si>
    <t>Si bien los productos surtieron todo el flujo de revisión para su aprobación formal en ISOLUCION. Aún no han sido aprobados por parte de la subdirección</t>
  </si>
  <si>
    <t xml:space="preserve"> El avance del indicador corresponde a la descripción de los avances cualitativos de los hitos que componen la meta 17 
Promedio ponderado del avance de los hitos (sin acumular) 60% + 0% de avance de la meta del trimestre anterior</t>
  </si>
  <si>
    <t>El proceso de actualización se iniciará en octubre, luego de dejar en firme los cambios en el formulario en la reunión con la Dirección Técnica el 28 de septiembre</t>
  </si>
  <si>
    <t xml:space="preserve"> El avance del indicador corresponde a la descripción de los avances cualitativos de los hitos que componen la meta 18 
Promedio ponderado del avance de los hitos (sin acumular) 60% + 4% de avance de la meta del trimestre anterior</t>
  </si>
  <si>
    <t>Se integró y procesó la base con los resultados del II trimestre de FIVI con las nuevas variables</t>
  </si>
  <si>
    <t>FIVI II TRM 2022</t>
  </si>
  <si>
    <t>Durante el tercer trimestre se integró la información correspondiente al segundo trimestre para análisis. Adicionalmente se llevaron a cabo reuniones internas en el GIT de los resultados obtenidos correspondientes al primer trimestre; estos análisis se consolidan en una presentación.</t>
  </si>
  <si>
    <t>PPT ANÁLISIS NEW VARIABLES FIVI_090822</t>
  </si>
  <si>
    <t xml:space="preserve"> El avance del indicador corresponde a la descripción de los avances cualitativos de los hitos que componen la meta 19
Promedio ponderado del avance de los hitos (sin acumular) 0% + 0% de avance de la meta del trimestre anterior</t>
  </si>
  <si>
    <t>Promedio ponderado del avance de los hitos (sin acumular) 45% + 21% de avance de la meta del trimestre anterior</t>
  </si>
  <si>
    <t>boletin_EAS_ambiental_2020.pdf
anexos_EAS_ambiental_2020.xlsx
09082022 ECO AMBIENTAL Comercio
FICHA _AMBIENTAL
24082022 VARIABLES MA_EAS_2019_2020_2021</t>
  </si>
  <si>
    <t>RV__Observaciones_módulos_EAC.zip
16092022 EAC_REP_VARABM cierre 2 EAC 2021_REVISADO.xlsx
TerceraRevisionComercio_22092022_Consolidado.xlsx
09082022 prueba aplicativo.docx
Variables para temática ambiental_3082022.xlsx
21092022 Variables PLANO MA VII_EC_VIII.xlsx</t>
  </si>
  <si>
    <t>25082022 Cuadros_SOLIC_TOTALES_EAC
25082022 Cuadros salida EC EAC
EAC_Cuestionario 2021 variables</t>
  </si>
  <si>
    <t>Promedio ponderado del avance de los hitos (sin acumular) 15% + 70% de avance de la meta del trimestre anterior</t>
  </si>
  <si>
    <t>Promedio ponderado del avance de los hitos (sin acumular) 27 % + 16 % de avance de la meta del trimestre anterior</t>
  </si>
  <si>
    <t>A3_DSO-ECV-MET-001 V12_Documento Metodológico ECV2022_Versión Preliminar_14092022</t>
  </si>
  <si>
    <t>PMU_ECV2022_13092022_Acta preliminar</t>
  </si>
  <si>
    <t>Avance en la elaboración de documentación asociada a la fase de construcción de la CSB</t>
  </si>
  <si>
    <t>Elaboración del cronograma de actividades de la fase de construcción de la CSB , elaboración del documento de modelo funcional de la CSB y avance del Plan de pruebas de la CSB</t>
  </si>
  <si>
    <t>Elaboración del modelo funcional de la CSB</t>
  </si>
  <si>
    <t>Avance en la elaboración del plan de pruebas de la CSB</t>
  </si>
  <si>
    <t>Plan pruebas_CSB_Avance</t>
  </si>
  <si>
    <t>Avance en la elaboración de documentación asociada a la fase de construcción de la CSECI</t>
  </si>
  <si>
    <t>Cronograma_CSECI_2022</t>
  </si>
  <si>
    <t>Elaboración del cronograma de actividades de la fase de construcción de la CECI , elaboración del documento de modelo funcional de la CSECI y avance del plan de pruebas de la CSB</t>
  </si>
  <si>
    <t>Elaboración del modelo funcional de la CSECI</t>
  </si>
  <si>
    <t>Avance en la elaboración del plan de pruebas de la CSECI</t>
  </si>
  <si>
    <t>Plan pruebas_CSECI_Avance</t>
  </si>
  <si>
    <t>Se culminó el documento metodológico de la cuenta satélite del deporte de Bogotá</t>
  </si>
  <si>
    <t>Se elaboró el documento metodológico de la cuenta satélite del deporte de Bogotá que incluye el diseño temático, estadístico, del acopio, procesamiento, análisis, difusión y evaluación</t>
  </si>
  <si>
    <t>Se avanzó en el documento metodológico de la cuenta satélite del deporte nacional</t>
  </si>
  <si>
    <t>Se avanzó en la elaboración del documento metodológico en lo relacionado al diseño del procesamiento, análisis y difusión</t>
  </si>
  <si>
    <t>Documento metodológico CSD_avance</t>
  </si>
  <si>
    <t xml:space="preserve">Durante el segundo trimestre de 2022 la DSCN continuo el avance de la construcción del plan de trabajo y el diseño de procesos y métodos de cálculo de los COU trimestrales </t>
  </si>
  <si>
    <t>Documento_COUs-Trimestrales</t>
  </si>
  <si>
    <t>Para el segundo trimestre de 2022 la DSCN complementó la versión final del modelo funcional y el documento descriptivo del modelo funcional para el cálculo de los balances oferta utilización e indicadores priorizados digitales que hacen parte del contexto de la medición de la economía digital en Colombia</t>
  </si>
  <si>
    <t xml:space="preserve"> Se completó la versión final del modelo funcional para la medición de la economía digital en Colombia </t>
  </si>
  <si>
    <t>En el segundo trimestre de 2022, la DSCN completó la versión final del modelo funcional y se  avanzó en la construcción del documento descriptivo del modelo funcional, para el cálculo de los balances oferta utilización e indicadores priorizados digitales que hacen parte del contexto de la medición de la economía digital en Colombia. Este documento representa gráficamente las fases del proceso de cálculo y seguimiento a los procesos y subprocesos estadísticos de esta operación estadística basada en el modelo GSBPM.</t>
  </si>
  <si>
    <t xml:space="preserve"> Se avanzó el documento de descripción del modelo funcional para la medición de la economía digital en Colombia </t>
  </si>
  <si>
    <t>Descripción Modelo Funcional - ED</t>
  </si>
  <si>
    <t>Durante el segundo trimestre de 2022 la DSCN desarrolló el plan de trabajo para la elaboración de un visor de datos (dashboard) de las publicaciones de la matriz insumo producto; se adelantó el archivo de trabajo del diseño (mockup) y se avanzó en pruebas de escritorio para la visualización del funcionamiento del visor, y su correcta implementación entorno a los resultados de la MIP</t>
  </si>
  <si>
    <t>Se implementó el plan de trabajo para el desarrollo de un visor de datos (dashboard) de las publicaciones de la matriz insumo producto</t>
  </si>
  <si>
    <t>En el segundo trimestre de 2022, la DSCN implementó el plan de trabajo para el desarrollo de un visor de datos (dashboard) de las publicaciones de la matriz insumo producto; revisó el archivo de trabajo del diseño (mockup); y adelantó pruebas de escritorio para la visualización del funcionamiento del visor, y su correcta implementación entorno a los resultados de la MIP. Conforme las fases del proceso estadístico basado en el modelo GSBPM.</t>
  </si>
  <si>
    <t>Se revisó el archivo de trabajo del diseño (mockup) del visor de datos (dashboard) de las publicaciones de la matriz insumo producto</t>
  </si>
  <si>
    <t>Se realizaron pruebas de carga de datos y funcionalidad para el visor de datos (dashboard) de las publicaciones de la matriz insumo producto, teniendo en cuenta la interacción con el sistema de datos</t>
  </si>
  <si>
    <t>Pruebas_Multiplicadores_MIP</t>
  </si>
  <si>
    <t>El documento de planeación, diseño y diagnóstico del ITAED (Indicadores trimestrales de actividad económica departamental) recogen los lineamientos y aspectos metodológicos a seguir para el desarrollo del proyecto. El acopio de estadística básica detalla la información utilizada para los diferentes departamentos del país y sus actividades económicas con periodicidad trimestral, como insumo para los diferentes cálculos sectoriales. Posterior al proceso de cálculos, se avanzó en la creación de archivos para la consolidación, síntesis y análisis de resultados para los departamentos del país en el marco del proyecto ITAED.</t>
  </si>
  <si>
    <t>Los indicadores de coyuntura son una herramienta importante e indispensable para las instituciones nacionales y locales en relación con la economía, por lo cual genera estadísticas para contar con información relevante para sus proyecciones futuras, toma de decisiones acertadas y políticas de mayor calidad.</t>
  </si>
  <si>
    <t>Se elaboró y construyó un archivo de trabajo con la síntesis, consolidación y análisis por departamentos con los cálculos y resultados preliminares  para los departamentos del país, finalizado</t>
  </si>
  <si>
    <t xml:space="preserve">Archivo de síntesis y consolidación proyecto ITAED </t>
  </si>
  <si>
    <t xml:space="preserve">Se elaboró la base de datos de los diferentes subsectores financieros y se realizó el ejercicio de consolidación y síntesis de los mismos y se elaboró el anexo de publicación para la serie trimestral 2014_1-2022_1. </t>
  </si>
  <si>
    <t>34.1_a 19072022_Base sector financiero por subsector</t>
  </si>
  <si>
    <t xml:space="preserve"> Se elaboró la base de datos de los diferentes subsectores financieros, se realizó el ejercicio de consolidación y síntesis de los subsectores y se construyó el formato o anexo de publicación. </t>
  </si>
  <si>
    <t>Se realizó la consolidación y síntesis de la serie 2014-1_2022-1</t>
  </si>
  <si>
    <t>34.2 y 34.3_a 19072022_subsectores financiero</t>
  </si>
  <si>
    <t xml:space="preserve">Se elaboró la serie de los subsectores financieros para los 2014-2020. Mediante la articulación de la bases de parámetros anual y trimestral, logrando relacionar y generar una base que contenga la información de las cuentas económicas integradas para los nueve subsectores financieros. </t>
  </si>
  <si>
    <t>Se consolidó la base de datos con información acopiada para el cálculo de los subsectores del sector financiero para los años 2014-2020 provisional.</t>
  </si>
  <si>
    <t>Se elaboró y consolidó la base de parámetros y anexo de publicación anuales para la serie de años 2014-2020. Logrando articular y generar una salida de consulta con todas las  cuentas y transacciones de los nueve subsectores financieros.</t>
  </si>
  <si>
    <t>Se elaboró el archivo con el procesamiento, consolidación y síntesis para el cálculo de los subsectores del sector financiero para los años 2014-2020 provisional.</t>
  </si>
  <si>
    <t>Se construyó el anexo de publicación con el cálculo de los subsectores del sector financiero para los años 2014-2020 provisional.</t>
  </si>
  <si>
    <t xml:space="preserve">Se elaboró cronograma y plan general para el diseño de las cuentas de balance no financieras </t>
  </si>
  <si>
    <t>Se realizó el cronograma de trabajo para el desarrollo de las cuentas de balance no financieras</t>
  </si>
  <si>
    <t>Durante el trimestre se elaboró el cronograma y plan de trabajo de  diseño de las cuentas de balance no financieras, con el  fin de iniciar el proceso para completar el Sistema de Cuentas Nacionales en Colombia.</t>
  </si>
  <si>
    <t>Se desarrollo el plan general de las cuentas de balance no financieras</t>
  </si>
  <si>
    <t>Se elaboró el cronograma de actividades de la fase de construcción de la CSISFL</t>
  </si>
  <si>
    <t>Se construyó el plan acción y el modelo conceptual, siendo estos aprobados en los comités intersectoriales, como parte de la elaboración del documento con los avances de la participación del DANE en la implementación del CONPES – 4008.</t>
  </si>
  <si>
    <t>Este semestre se avanzó en revisar, acordar  y aprobar en mesas de trabajo cada una de las líneas de acción de los ejes estratégicos del Conpes 4008, los cuales quedaron en el en el Plan de acción (archivo PIA versión aprobada) y el marco conceptual presentado por el Banco Mundial (archivo BM SECO síntesis del modelo conceptual consolidado) que fueron aprobados en sesión 2 y 3 del comité técnico y miembros de la Comisión Intersectorial de la Información para la Gestión Financiera Publica- CIIGFP ( Archivo actas sesiones 2 y 3).  se adjunta documento contexto para el director.</t>
  </si>
  <si>
    <t>El documento se encuentra finalizado</t>
  </si>
  <si>
    <t xml:space="preserve">Se entrega el documento guía que explica las actualizaciones que existen entre los periodos en los que el ISE y el PIB coincide y en los que no, la explicación se desagrega desde los indicadores en cada una de las investigaciones. </t>
  </si>
  <si>
    <t>Documento diagnóstico</t>
  </si>
  <si>
    <t>Se continuó el avance en la construcción de la documentación relacionada con ficha metodológica, documento metodológico, plan general y/o documento diseño de un esquema de plan de acción para la publicación habitual</t>
  </si>
  <si>
    <t>Documento_diagnostico
DocumentoMetodológicoPTFAAA
FichaMetodológicaPTFAAA
Plan_General-PTF_DANE-CRA</t>
  </si>
  <si>
    <t>Formato_PAIS_Series_para_AB_(Empleo)
Plantilla_matrizdeinversión-v2
VA_2009-2021</t>
  </si>
  <si>
    <t>Se creó un archivo de acopio, compilación y centralización de la estadística básica disponible con periodicidad trimestral y por departamento para la serie  2015 I a 2022 I</t>
  </si>
  <si>
    <t>Los indicadores de coyuntura son una herramienta importante e indispensable para las instituciones nacionales y locales en relación con la economía, por lo cual genera estadísticas para contar con información relevante para sus proyecciones futuras, toma de decisiones acertadas y políticas de mayor calidad. Aunque se cuentan con indicadores de coyuntura de actividad económica para el país, es muy importante empezar a obtener estos indicadores a nivel departamental, ya que esto brindará información de corto plazo que permita tener un panorama de la evolución económica en cada uno de los departamentos, proporcionando información para la toma de decisiones. Con esto se busca satisfacer la necesidad de disponer de datos que permitan examinar el desempeño trimestral de los departamentos de Colombia.</t>
  </si>
  <si>
    <t>Se elaboró y construyó un archivo de trabajo con la síntesis, consolidación y análisis por departamentos con los cálculos y resultados preliminares  para los principales departamentos del país, finalizado</t>
  </si>
  <si>
    <t>Hito culminado en el II trimestre</t>
  </si>
  <si>
    <t>Avance en la elaboración del documento consolidado de la fase de construcción de la Cuenta Satélite de Bioeconomía (CSB) en lo relacionado al modelo funcional y el plan de pruebas</t>
  </si>
  <si>
    <t>- Plan pruebas_CSB_Avance</t>
  </si>
  <si>
    <t>Avance en la elaboración del documento consolidado de la fase de construcción de la Cuenta Satélite de Economía Circular (CSECI) en lo relacionado al modelo funcional y el plan de pruebas</t>
  </si>
  <si>
    <t>- Plan pruebas_CSECI_Avance</t>
  </si>
  <si>
    <t xml:space="preserve"> Finalizado en el II trimestre </t>
  </si>
  <si>
    <t>Finalizado en el II trimestre</t>
  </si>
  <si>
    <t xml:space="preserve"> $                           12.885.582,28</t>
  </si>
  <si>
    <t>Se culminó el documento metodológico de la Cuenta Satélite del Deporte</t>
  </si>
  <si>
    <t xml:space="preserve"> $                           28.085.090,53</t>
  </si>
  <si>
    <t>Se culminó el documento metodológico de la cuenta satélite del deporte, según los lineamientos del modelo GSBPM</t>
  </si>
  <si>
    <t>Se finalizó el documento metodológico y el diseño con los procesos y métodos de cálculo de los COU trimestrales.</t>
  </si>
  <si>
    <t>Un (1) documento con el plan de trabajo y con el diseño de los procesos y métodos de cálculo de los COU trimestrales, las mejoras y actualizaciones del marco central para las cuentas nacionales trimestrales de bienes y servicios.</t>
  </si>
  <si>
    <t xml:space="preserve"> $                             7.388.650,84</t>
  </si>
  <si>
    <t xml:space="preserve">En el tercer trimestre de 2022, la DSCN completó la versión final del documento de descripción del modelo funcional y avanzó en los cálculos  experimentales de los balances oferta utilización e indicadores priorizados digitales de los años 2017 y 2018 a precios corrientes y constantes del año anterior, los cuales hacen parte del contexto de la medición de la economía digital en Colombia. </t>
  </si>
  <si>
    <t xml:space="preserve"> $                           49.947.273,94</t>
  </si>
  <si>
    <t xml:space="preserve">Se entrega versión final del documento de descripción del modelo funcional para la medición de la economía digital en Colombia </t>
  </si>
  <si>
    <t>Se desarrollan avances en la medición del cálculo experimental de la economía digital en Colombia</t>
  </si>
  <si>
    <t>Archivos Excel con resultados de avance del cálculo experimental de la economía digital (BOU`s digitales oferta-demanda de los años 2017 y 2018 a precios corrientes y constantes del año anterior)</t>
  </si>
  <si>
    <t>En el tercer trimestre de 2022, la DSCN culminó el archivo de trabajo del diseño (mockup); y realizó las pruebas de escritorio para la visualización del funcionamiento del visor y su correcta implementación entorno a los resultados de la MIP. Conforme las fases del proceso estadístico basado en el modelo GSBPM, visor que fue publicado en la página Web.</t>
  </si>
  <si>
    <t>Archivo de trabajo con las pruebas de escritorio realizadas al visor de datos (dashboard) de las publicaciones de la matriz insumo producto,.</t>
  </si>
  <si>
    <t>Visor de datos (dashboard) de las publicaciones de la matriz insumo producto.</t>
  </si>
  <si>
    <t>Documento con los lineamientos del proyecto ITAED en donde se detalla el deber ser, los aspectos metodológicos, la planeación y el diagnóstico.</t>
  </si>
  <si>
    <t xml:space="preserve"> $                           12.083.085,49</t>
  </si>
  <si>
    <t>Archivo de acopio. compilación y centralización de la estadística básica disponible con periodicidad trimestral y por departamento</t>
  </si>
  <si>
    <t>Documento experiencias internacionales en la medición del producto interno bruto subnacional en los países de la región, abordando metodologías, métodos de cálculo, estadística e indicadores utilizados, publicaciones y experiencias aprendidas. Documento del rediseño de las cuentas departamentales, abordando los objetivos, propósito, proyecciones, hoja de ruta a seguir y temas a desarrollar.</t>
  </si>
  <si>
    <t>Avance y estructuración del documento con la revisión de experiencias internacionales en cuentas regionales</t>
  </si>
  <si>
    <t>Avance y estructura del documento del rediseño de las cuentas departamentales</t>
  </si>
  <si>
    <t xml:space="preserve">Se elaboró la base de datos de los diferentes subsectores financieros y se realizó el ejercicio de consolidación y síntesis de los mismos y se elaboró el anexo de publicación para la serie trimestral 2014_1-2022_2. </t>
  </si>
  <si>
    <t>34.1_30092022_Base e datos subsectores financieros</t>
  </si>
  <si>
    <t xml:space="preserve"> $                             9.675.814,54</t>
  </si>
  <si>
    <t>Se realizó la consolidación y síntesis de la serie 2014-1_2022-2</t>
  </si>
  <si>
    <t>34.2 y 34.3_30092022_ Subsectores del financiero serie 2016_1 a 2022_2</t>
  </si>
  <si>
    <t>34.3_30092022_anexo-CNTSI-serie-sector-institucional-II-2022</t>
  </si>
  <si>
    <t xml:space="preserve"> Avance en la elaboración de documentación asociada a la  fase diseño </t>
  </si>
  <si>
    <t>Avance en la elaboración del documento consolidado de la fase  de diseño</t>
  </si>
  <si>
    <t>FICHA METODOLÓGICA_CTAS DE BALANCE</t>
  </si>
  <si>
    <t xml:space="preserve"> Se avanzó en la elaboración del documento consolidado de la fase de construcción de la Cuenta Satélite de Instituciones Sin Fines de Lucro, en lo relacionado al modelo funcional </t>
  </si>
  <si>
    <t>Hito culminado el II trimestre</t>
  </si>
  <si>
    <t>Se avanzó en la elaboración del documento consolidado de la fase de construcción de la Cuenta Satélite de Instituciones Sin Fines de Lucro, en lo relacionado al modelo funcional</t>
  </si>
  <si>
    <t xml:space="preserve"> $                           19.938.651,79</t>
  </si>
  <si>
    <t>Se avanzó en la elaboración del modelo funcional de la Cuenta Satélite de Instituciones Sin Fines de Lucro</t>
  </si>
  <si>
    <t>- Descripción modelo funcional CSISFL_avance</t>
  </si>
  <si>
    <t xml:space="preserve"> Se avanzó en el desarrollo del diseño e implementación del cuadro puente y su consolidación con el Ministerio de Hacienda  </t>
  </si>
  <si>
    <t>COMPES 4008 Anexo de conciliación tabla puente</t>
  </si>
  <si>
    <t xml:space="preserve"> $                           43.201.582,24</t>
  </si>
  <si>
    <t xml:space="preserve"> $                             4.739.143,54</t>
  </si>
  <si>
    <t> Se realizaron los documentos metodológicos </t>
  </si>
  <si>
    <t xml:space="preserve">Los documentos precisan los criterios técnicos para el desarrollo de la PTFAAA, y proporciona la información necesaria para el uso y la correcta interpretación de la información estadística en el marco de la prestación de los servicios públicos de acueducto, aseo y alcantarillado </t>
  </si>
  <si>
    <t xml:space="preserve"> $                           21.138.902,25</t>
  </si>
  <si>
    <t>Se realizaron los archivos con las base de datos para el cálculo  de la Productividad Total de los Factores de las actividades económicas especificadas en el convenio 01 de 2022 - DANE/CRA</t>
  </si>
  <si>
    <t>Se realizaron archivos para la consolidación, síntesis y análisis de resultados para los principales departamentos del país. Los resultados obtenidos fueron sometidos a diferentes procesos de iteraciones, para garantizar la coherencia y consistencia macroeconómica para la srie 2015 I  a 2022 I articulada y alineada a las investigaciones de las cuentas nacionales. Posterior a esto, se elaboraron los archivos de publicación para su difusión en el mes de junio del presente año para el proyecto ITAED.</t>
  </si>
  <si>
    <t>Se creó un archivo de acopio, compilación y centralización de la estadística básica disponible con periodicidad trimestral y por departamentos para la serie 2015 I  a 2022 I.</t>
  </si>
  <si>
    <t>Los indicadores de coyuntura son una herramienta importante e indispensable para las instituciones nacionales y locales en relación con la economía, por lo cual genera estadísticas para contar con información relevante para sus proyecciones futuras, toma de decisiones acertadas y políticas de mayor calidad. Aunque se cuentan con indicadores de coyuntura de actividad económica para el país, es muy importante empear a obtener estos indicadores a nivel departamental, ya que esto brindará información de corto plazo que permitirá tener un panorama de la evolución económica en cada uno de los departamentos, proporcionando información para la toma de decisiones. Con esto se busca satisfacer la necesidad de disponer de datos que permitan examiar el desempeño  trimestral de los departamentos de Colombia.</t>
  </si>
  <si>
    <t xml:space="preserve"> $                           41.006.728,30</t>
  </si>
  <si>
    <t>Se elaboró y construyó un archivo de trabajo con la síntesis, consolidación y análisis por departamentos con los cálculos y resultados para los principales departamentos del país.</t>
  </si>
  <si>
    <t>Publicación en la página web de la entidad del Indicador Trimestral de Actividad Económica Departamental (ITAED) para los principales departamentos del país para la serie 2015 I  a 2022 I.</t>
  </si>
  <si>
    <t>Dentro de la fase de diseño, se elaboraron las historias, con sus propuestas gráficas de usuario de los diferentes componentes de la propuesta del Sistema de Información Territorial. Esta actividad es la base para el desarrollo del esquema de seguimiento de las actividades de las Direcciones Territoriales.</t>
  </si>
  <si>
    <t xml:space="preserve">Las Direcciones Territoriales dentro de la fase de diseño, se elaboraron en conjunto con la Oficina de Sistemas, una primer parte de las historias de usuario de los diferentes componentes de la propuesta del Sistema de Información.   </t>
  </si>
  <si>
    <t>Documento primer parte historias de usuario con propuesta de diseño.</t>
  </si>
  <si>
    <t xml:space="preserve">Las Direcciones Territoriales en articulación con la Oficina de Sistemas elaboraron para la primer parte de las historias de usuario desarrolladas una propuesta gráfica.  </t>
  </si>
  <si>
    <t>El avance de esta meta se reporta en el III trimestre.</t>
  </si>
  <si>
    <t>El avance de esta meta se reporta en el III trimestre</t>
  </si>
  <si>
    <t xml:space="preserve">Las Direcciones Territoriales en articulación con sus equipos adelantaron en el I trimestre un documento diagnósticos que sirvió como insumo en el II trimestre para el diseño de una estrategia de deslocalización de procesos en sus diferentes capas.   </t>
  </si>
  <si>
    <t>Finalizado en el I trimestre.</t>
  </si>
  <si>
    <t>Las Direcciones Territoriales, basadas en sus diagnósticos adelantaron un documento que contiene una estrategia de deslocalización de procesos.</t>
  </si>
  <si>
    <t>Se reporta en el III trimestres</t>
  </si>
  <si>
    <t>Se reporta en el IV trimestres</t>
  </si>
  <si>
    <t>Las Direcciones Territoriales finalizaron y socializaron  durante el II trimestre de 2022, a partir de la estrategia denominada "CAMINO HACIA LA NARRATIVA TERRITORIAL" la narrativa territorial. Este documento integra a partir de los relatos  de funcionarios todas las actividades de la gestión administrativa y operativa.</t>
  </si>
  <si>
    <t>Las Direcciones Territoriales difundieron a la Entidad la narrativa territorial, denominada RELATOS TERRITORIALES Este documento integra a partir de los relatos  de funcionarios todas las actividades de la gestión administrativa y operativa.</t>
  </si>
  <si>
    <t>Se adelanto el documento historias de usuarios con la propuesta del diseño y se realizó el acta de reunión para la conformación de la mesa de trabajo</t>
  </si>
  <si>
    <t xml:space="preserve">Las Direcciones Territoriales dentro de la fase de diseño, se elaboraron en conjunto con la Oficina de Sistemas, un documento de las historias de usuario de los diferentes componentes de la propuesta del Sistema de Información.   </t>
  </si>
  <si>
    <t>Documento historias de usuario con propuesta de diseño.</t>
  </si>
  <si>
    <t xml:space="preserve">Las Direcciones Territoriales en articulación con la Oficina de Sistemas elaboraron las historias de usuario desarrolladas una propuesta gráfica.  </t>
  </si>
  <si>
    <t>3 convenios</t>
  </si>
  <si>
    <t>Se avanzo en Estudios Previos preliminares  y cartas de intensiones por parte de las universidades</t>
  </si>
  <si>
    <t>Se avanzo en Estudios Previos preliminares  y cartas de intensiones por parte de las universidades, pero no se ha firmado</t>
  </si>
  <si>
    <t>Memorando delegados mesa de trabajo y seguimiento
Memorando de entendimiento No. 003 Universidad del Nariño</t>
  </si>
  <si>
    <t>La DTN adelantó el convenio con UniSucre, que junto con el convenio de UniCesar del año pasado, se impletaron los dos convenios.</t>
  </si>
  <si>
    <t>Las Direcciones Territoriales han adelantado la prueba piloto de deslocalización que permite identificar  las áreas  o  procesos  tomados  en  la  prueba  piloto, para  la implementación  de  la estrategia  de  deslocalización  de  funciones,  de los procesos operativos o administrativos.</t>
  </si>
  <si>
    <t>Finalizado en el II trimestres</t>
  </si>
  <si>
    <t>Las Direcciones Territoriales, elaboraron el documento, en donde se relacionan los resultados de la prueba piloto de la aplicación de la estrategia de deslocalización de funciones, aplicada en cada Territorial.</t>
  </si>
  <si>
    <t>Meta finalizada en el II trimestre</t>
  </si>
  <si>
    <t>Finalizado en el II trimestre.</t>
  </si>
  <si>
    <t>DCD_ALCALDIA DE VILLAVICENCIO_CONV 2228
DIMPE_UROSARIO_2020118</t>
  </si>
  <si>
    <t>Con los convenios suscritos, las áreas responsables han adelantado las diferentes actividades programadas con base en el cronograma. Cada supervisor de convenio tiene los diferentes productos soporte del avance.</t>
  </si>
  <si>
    <t>Se cuenta con la ejecución de catorce (14) convenios (incluyendo adiciones y prorrogas) los cuales responden a diferentes necesidades en materia de información estadística asociada a temas de empleo, tecnologías de información, PIB, servicios, registros administrativos, proyecciones de población, entre otros.
De igual forma, en el marco de los contratos interadministrativos para el fortalecimiento de la capacidad de producción de información estadística de las entidades del SEN, estos fueron suscritos durante los meses de agosto y septiembre de 2022, con las entidades que manifestaron su interés de realizar el proceso de evaluación durante este año</t>
  </si>
  <si>
    <t>Se lograron firmar y/o prorrogar 10 convenios/contratos para el fortalecimiento de la capacidad de producción de información estadística de las entidades del SEN, los cuales son:
•	DIMPE_GEIH Medellín (prórroga)
•	DSCN_Ministerio del Deporte
•	DIMPE_GEIH Medellín nuevo contrato 2022
•	DIMPE_Ministerio de Educación 
•	DSCN_Secretaria de Desarrollo Económico (prórroga)
•	DSCN_Secretaria de Desarrollo Económico nuevo convenio 2022
•	DIMPE_Ministerio de Justicia DNP
•	DIRPEN_Asohofrucol
•	DSCN_Instituto de Recreación y Deporte
•	DIMPE_Fontur (prórroga)</t>
  </si>
  <si>
    <t>Durante el III trimestre, la entidad logro suscribir los contratos de calidad para evaluar las operaciones estadísticas de las siguientes entidades:
Superintendencia de Servicios Públicos Domiciliario: Consumo de Agua Potable / Componente de Aprovechamiento de Aseo / Información técnico operativa y comercial del servicio de Gas Licuado de Petróleo GLP.
Superintendencia Financiera de Colombia:  Tasa de Interés Bancario Corriente (TIBC) / Tasa de Captación y Colocación más Representativa del Mercado y la Comercial Promedio de Captación (TCCMR).
Autoridad Nacional de Agricultura y Pesa – AUNAP: Desembarco de pesquerías artesanales en sitios de acopio de la producción pesquera / Desembarcos de las pesquerías industriales en municipios donde existen puertos pesqueros industriales.
Instituto de Hidrología, Meteorología y Estudios Ambientales – IDEAM: Área y cambio de cobertura glaciar, producida por el IDEAM.
Instituto Colombiano para la Evaluación de la Educación – ICFES: Medición de la calidad de la educación a partir de los exámenes saber 11, saber tyt y saber pro.
Instituto De Investigaciones Marinas Y Costeras "José Benito Vives De Andrés"- INVEMAR: Índice de Calidad de Aguas Marinas y Costeras – ICAM.</t>
  </si>
  <si>
    <t xml:space="preserve">Listas de asistencia y reuniones con OCI- SIO - DIRPEN
</t>
  </si>
  <si>
    <t xml:space="preserve">El GIT de precios y costos ha realizado la producción del ICOCED en las fechas y horarios establecidos, de acuerdo a los estándares de calidad esperados para la operación estadística. Teniendo en cuenta el proceso y los tiempos de producción del índice, durante los meses de abril, mayo junio. Se adjuntan los boletines de difusión como prueba del trabajo realizado. (Nota: ateniendo el calendario oficial de difusión, la publicación realizada el mes de junio se refiere a las variaciones de mayo, es importante la acotación para comprender que el boletín publicado ese mes de junio, se nombra como ICOCED de mayo)
El equipo temático de la ECV actualizó el módulo de gastos y las especificaciones de validación del aplicativo y envió los insumos respectivos a DICE y Sistemas
</t>
  </si>
  <si>
    <t xml:space="preserve">
 Se han realizado mesas de trabajo para actualizar el procedimiento con el objetivo de atender el PM de la auditoria de certificación por Icontec. Esta revisión incluye el alcance a las auditorías a las territoriales, las auditorías a la evaluación de la calidad de las OOEE y las auditorias de gestión. Para alcanzar el logro material es necesario realizar una mesa de trabajo con OCI y DIRPEN.</t>
  </si>
  <si>
    <t>La Oficina Asesora Jurídica brindó acompañamiento jurídico para el trámite legislativo del proyecto de Ley 222 de 2021” por el cual se expiden disposiciones sobre las estadísticas oficiales en el país”.
Se adelantó un primer borrador del proyecto de Decreto por el cual se reglamenten los criterios para la designación del Director del DANE</t>
  </si>
  <si>
    <t xml:space="preserve">
Se adelantó un primer borrador del proyecto de Decreto por el cual se reglamenten los criterios para la designación del Director del DANE</t>
  </si>
  <si>
    <t xml:space="preserve">No aplica
</t>
  </si>
  <si>
    <t xml:space="preserve">
Se cumplen con las metas establecidas de acuerdo a la planeación, en mesas de trabajo con el GIT plataforma tecnológica en cuanto a topologías y descripción de los componentes</t>
  </si>
  <si>
    <t xml:space="preserve">
Se realiza topologías y diagramas de los servicios</t>
  </si>
  <si>
    <t xml:space="preserve">Se construye el tablero para la medición del PETI.
</t>
  </si>
  <si>
    <t xml:space="preserve">.Se completaron los capítulos del Documento ARQUITECTURA DE REFERENCIA PARA EL DESARROLLO DE SISTEMAS DE INFORMACIÓN Y NUEVAS APLICACIONES DANE, se actualizaron los diagramas y se aplicó la plantilla DANE al documento. </t>
  </si>
  <si>
    <t>Arquitectura de referencia para el desarrollo de sistemas de información y nuevas aplicaciones DANE Ver 1,2.</t>
  </si>
  <si>
    <t xml:space="preserve">
El plan de seguridad informática de la entidad responde a las debilidades encontradas en la identificación de riesgos de seguridad digital de la Oficina de Sistemas, los riesgos a un ciberataque son reales hoy en día. Le ocurre a cualquier tipo de organización. Por lo tanto, un plan de seguridad informática fortalece a la entidad en este aspecto tan importante y álgido. Se tendrá en cuenta para este plan lo dispuesto en la evaluación de los niveles de madurez en ciberseguridad de la entidad realizado por la empresa Fortinet. </t>
  </si>
  <si>
    <t xml:space="preserve">Plan de seguridad Informática V1.1
</t>
  </si>
  <si>
    <t>.
Se cuenta con la versión 1.1 del documento del plan de seguridad informática
Se genera el contenido y la estrategia de comunicación de seguridad informática. La encuesta de percepción está en revisión por DICE.</t>
  </si>
  <si>
    <t xml:space="preserve">
En el 2do trimestre se modificó la fecha de terminación del producto del PAI 12.1 a noviembre del 2022.
No se logró cumplir con el porcentaje planeado del hito 12.2 debido a que en el plan de sensibilización como primer paso se tiene definida una encuesta de percepción en temas de seguridad que es útil para identificar las necesidades de nuestro público objetivo el cuál no ha sido lanzado por DICE y eso ha retrasado el cronograma con respecto a la implementación del plan.</t>
  </si>
  <si>
    <t xml:space="preserve">No aplica
</t>
  </si>
  <si>
    <t>No se registró avance durante el tercer trimestre del 2022.</t>
  </si>
  <si>
    <t xml:space="preserve">No aplica.
</t>
  </si>
  <si>
    <t xml:space="preserve">Se encuentra en fase de recolección en campo
</t>
  </si>
  <si>
    <t xml:space="preserve">Este hito se finalizó en el I trimestre.
</t>
  </si>
  <si>
    <t xml:space="preserve">
Se han realizado tres descargas de la información reportada en la EAC, a la cual se le ha realizado el correspondiente análisis de consistencia, solicitando a la DRA realizar las consultas requeridas. 
Se realizaron pruebas al aplicativo de captura de la EAC
En la EAS y la EAC se acordó con la Oficina de Sistemas el esquema de los archivos planos del módulo ambiental. </t>
  </si>
  <si>
    <t xml:space="preserve">
Se realizó la publicación de los resultados del módulo ambiental de la EAS 2020 el 4 de agosto de 2022.
Se entregaron las especificaciones requeridas para realizar la validación de consistencia de la información del módulo ambiental de la EAS y la EAC</t>
  </si>
  <si>
    <t>$                                    8,108.125</t>
  </si>
  <si>
    <t>$                                   8,108.125</t>
  </si>
  <si>
    <t>DEPARTAMENTO ADMINISTRATIVO NACIONAL DE ESTADÍSTICA
 SEGUIMIENTO OPERATIVO INSTITUCIONAL 2022
IV TRIMESTRE</t>
  </si>
  <si>
    <t>REPORTE DE AVANCE METAS - II TRIMESTRE</t>
  </si>
  <si>
    <t>REPORTE DE AVANCE METAS - III TRIMESTRE</t>
  </si>
  <si>
    <t>REPORTE DE AVANCE PRESUPUESTAL  - IV TRIMESTRE</t>
  </si>
  <si>
    <t xml:space="preserve"> I TRIMESTRE</t>
  </si>
  <si>
    <t xml:space="preserve"> IV TRIMESTRE</t>
  </si>
  <si>
    <t>Valor recursos de FUNCIONAMIENTO (pesos) 
Ejecutado con corte al 31 de marzo</t>
  </si>
  <si>
    <t>Valor recursos de INVERSIÓN
(pesos) 
Ejecutado con corte al 31 de marzo</t>
  </si>
  <si>
    <t>AVANCE INDICADOR
 (Debe realizar el reporte númerico)</t>
  </si>
  <si>
    <t>Valor recursos de FUNCIONAMIENTO (pesos) 
Ejecutado con corte al 30 de junio</t>
  </si>
  <si>
    <t>Valor recursos de INVERSIÓN
(pesos) 
Ejecutado con corte al 30 de junio</t>
  </si>
  <si>
    <t>Valor recursos de FUNCIONAMIENTO (pesos) 
Ejecutado con corte al 30 de septiembre</t>
  </si>
  <si>
    <t>Valor recursos de INVERSIÓN
(pesos) 
Ejecutado con corte al 30 de septiembre</t>
  </si>
  <si>
    <r>
      <t xml:space="preserve">Valor recursos de FUNCIONAMIENTO (pesos) 
Ejecutado con corte al 31 de </t>
    </r>
    <r>
      <rPr>
        <sz val="18"/>
        <color theme="0"/>
        <rFont val="Segoe UI Light"/>
        <family val="2"/>
      </rPr>
      <t>diciembre</t>
    </r>
  </si>
  <si>
    <t>Valor recursos de INVERSIÓN
(pesos) 
Ejecutado con corte al 31 de diciembre</t>
  </si>
  <si>
    <t>Valor compromisos con corte al 31 de diciembre</t>
  </si>
  <si>
    <t>DIR_RELA_2</t>
  </si>
  <si>
    <t xml:space="preserve">Preparar a la dirección en el desarrollo de reuniones con socios estratégicos que aporten al posicionamiento de la entidad  a nivel nacional e internacional </t>
  </si>
  <si>
    <t>Número de documentos de preparación y ayudas de memoria/ Total de  documentos de preparación y ayudas de memoria*100</t>
  </si>
  <si>
    <t>DIR_RELA_2.1</t>
  </si>
  <si>
    <t>Quince (15) ayudas de memoria para la participación en comisiones internacionales  con participación del Director General</t>
  </si>
  <si>
    <t>Frente al indicador se avanzó de manera satisfactoria desarrollando 4 Ayudas de Memorias equivalentes al 25% de la meta propuesta</t>
  </si>
  <si>
    <t xml:space="preserve">Para el presente trimestre se desarrollaron 4 ayudas de memoria, que permitieron contar con la contextualización, objetivo y puntos a tener en cuenta en los diversos escenarios internacionales. Cabe resaltar, que estos documentos permitirán continuar fortaleciendo la memoria institucional del DANE </t>
  </si>
  <si>
    <t xml:space="preserve">4 Ayudas de Memoria </t>
  </si>
  <si>
    <t xml:space="preserve">Para el primer trimestre del 2022 la Oficina de Relacionamiento logro dar cumplimiento a la meta, desarrollando 4 ayudas de memoria y 8 documentos de trabajo que permitieron consolidar el posicionamiento del DANE a nivel internacional </t>
  </si>
  <si>
    <t xml:space="preserve">COOP_2022_DLT  </t>
  </si>
  <si>
    <t xml:space="preserve"> Frente al indicador se avanzó de manera satisfactoria desarrollando 11 Ayudas de Memorias equivalentes al 100% de la meta propuesta </t>
  </si>
  <si>
    <t xml:space="preserve">Para el presente trimestre se desarrollaron 11 ayudas de memoria, que permitieron contar con la contextualización, objetivo y puntos a tener en cuenta en los diversos escenarios internacionales. Cabe resaltar, que estos documentos permitirán continuar fortaleciendo la memoria institucional del DANE </t>
  </si>
  <si>
    <t xml:space="preserve">11 Ayudas de Memoria </t>
  </si>
  <si>
    <t xml:space="preserve">Para el segundo trimestre del 2022 la Oficina de Relacionamiento logro dar cumplimiento a la meta, desarrollando 11 ayudas de memoria y 22 documentos de trabajo que permitieron consolidar el posicionamiento del DANE a nivel internacional </t>
  </si>
  <si>
    <t>Meta finalizada en el segundo trimestre</t>
  </si>
  <si>
    <t>DIR_RELA_2.2</t>
  </si>
  <si>
    <t>Treinta (30) documentos de preparación para la participación de la dirección en reuniones y  eventos que aporten al fortalecimiento de las actividades realizadas por el DANE.</t>
  </si>
  <si>
    <t>Frente al indicador se avanzó de manera satisfactoria desarrollando 8 documentos de trabajo para la participación del DANE en eventos internacionales equivalentes al 25% de la meta propuesta</t>
  </si>
  <si>
    <t xml:space="preserve">Para el presente trimestre se desarrollaron 8 documentos de trabajo que permitieron contar con los puntos a tener en cuenta, como también la hoja de ruta para el desarrollo de los diversos temas trabajados por el DANE en sus diversos frentes. Cabe resaltar, que estos documentos permitirán continuar fortaleciendo la memoria institucional del DANE </t>
  </si>
  <si>
    <t>8 Documentos de trabajo</t>
  </si>
  <si>
    <t xml:space="preserve"> Frente al indicador se avanzó de manera satisfactoria desarrollando 22 documentos de trabajo para la participación del DANE en eventos internacionales equivalentes al 100% de la meta propuesta </t>
  </si>
  <si>
    <t xml:space="preserve">Para el presente trimestre se desarrollaron 22 documentos de trabajo que permitieron contar con los puntos a tener en cuenta, como también la hoja de ruta para el desarrollo de los diversos temas trabajados por el DANE en sus diversos frentes. Cabe resaltar, que estos documentos permitirán continuar fortaleciendo la memoria institucional del DANE </t>
  </si>
  <si>
    <t>22 Documentos de trabajo</t>
  </si>
  <si>
    <t>DIR_GEDI_4</t>
  </si>
  <si>
    <t xml:space="preserve">Una (1) estrategia de implementación de la  Guía de Enfoque Diferencial e Interseccional en el Sistema Estadístico Nacional, para concretar acciones de corto plazo </t>
  </si>
  <si>
    <t>DIR_GEDI_4.1</t>
  </si>
  <si>
    <t>Un (1) plan de acciones del Sistema Estadístico Nacional para la implementación de la Guía de Enfoque Diferencial e Interseccional</t>
  </si>
  <si>
    <t>En este trimestre a avanzó en las Estadísticas catastrales con la variable mujer-hombre y grupo étnico, igualmente en la participación de ciudadanos y ciudadanas en la operación de catastro multipropósito. Se realizaron Cuadros de salida y un visor de datos a través de los cuales se desagregan los indicadores de la operación (número de beneficiarios, valor desembolsado por crédito, valor desembolsado por subsidio y valor total desembolsado) empleando enfoques diferenciales, tales como: Grupo étnico y grupo etareo.</t>
  </si>
  <si>
    <t xml:space="preserve">Bases de datos de la temática de mercado laboral
</t>
  </si>
  <si>
    <t xml:space="preserve">En este trimestre avanzó con el total esperado del hito </t>
  </si>
  <si>
    <t xml:space="preserve">Luego de publicada y socializada la Guía para la Inclusión del Enfoque Diferencial e Interseccional en la Producción Estadística del SEN, se pasó a priorizar las entidades para la primera fase de implementación </t>
  </si>
  <si>
    <t>Se realizó el acompañamiento y el diseño de plan de acción para cada una de las entidades de participación del Sistema Estadístico Nacional para la implementación de la Guía de Enfoque Diferencial e Interseccional.</t>
  </si>
  <si>
    <t>En este trimestre avanzó con el total esperado del hito</t>
  </si>
  <si>
    <t xml:space="preserve">Con varias de las entidades del estado se cumplió con la expectativa de la implementación de Acción para la inclusión del enfoque diferencial en la producción o difusión de la información recolectada por cada una de ellas </t>
  </si>
  <si>
    <t xml:space="preserve">Documento de Excel que incluye el plan de acción de cada institución del SEN </t>
  </si>
  <si>
    <t>DIR_GEDI_4.2</t>
  </si>
  <si>
    <t>Un (1) informe final de la experiencia de corto plazo de implementación de la guía y retos de implementación del plan</t>
  </si>
  <si>
    <t xml:space="preserve">Documento en Excel </t>
  </si>
  <si>
    <t xml:space="preserve">En este trimestre a avanzó en la socialización de la guía con ICBF, Centro Nacional de Memoria Histórica CNMH, igualmente se realizaron mesas de trabajo para la estrategia 2.1, 2.3 y 2.4 del plan estadístico agropecuario – PES y se programó un taller presencial en el ámbito de la Implementación del eje estratégico 2 del PES Agropecuario, donde se incluyó Información estadística sectorial con enfoque diferencial e interseccional, específicamente la Estrategia 2.4, con el fin de sensibilizar y capacitar a las entidades que conforman el ecosistema de datos del sector agropecuario. </t>
  </si>
  <si>
    <t xml:space="preserve">En este trimestre a avanzó en la socialización de la guía con ICBF, Centro Nacional de Memoria Histórica CNMH, igualmente se realizaron MESAS DE TRABAJO PARA LA ESTRATEGIA 2.1, 2.3 Y 2.4 DEL PLAN ESTADISTICO AGROPECUARIO – PES y se programó un taller presencial en el ámbito de la Implementación del eje estratégico 2 del PES Agropecuario, donde se incluyó Información estadística sectorial con enfoque diferencial e interseccional, específicamente la Estrategia 2.4, con el fin de sensibilizar y capacitar a las entidades que conforman el ecosistema de datos del sector agropecuario. </t>
  </si>
  <si>
    <t>DOCUMENTOS EN WORD</t>
  </si>
  <si>
    <t xml:space="preserve">Entre las acciones de avance en el tercer trimestre del año sobre la estrategia de implementación y retos de la Guía de Enfoque Diferencial e Interseccional en el Sistema Estadístico Nacional  
•	Se han recibido, analizado y enviado la retroalimentación de 26 informes de avance en el plan de implementación de las entidades del SEN de la “Guía para la Implementación del Enfoque Diferencial e Interseccional en la Producción Estadística del SEN”.
•	Se han realizado (en el tercer trimestre) asesorías a solicitud de las siguientes entidades del SEN:
•	Superintendencia de Industria y Comercio el 29/08/2022 
•	Ministerio del Interior el 05/09/2022
•	 Ministerio de Hacienda y Crédito público el 14/09/2022 
•	Ministerio de Transporte el 29/09/2022
•	Se han enviado recordatorios de la solicitud de informes de avances en el plan de implementación de las entidades que aún no lo han hecho. 
•	Acciones a corto plazo seguir en el proceso de asesoría a las entidades que aún no han realizado avances en la implementación y en la socialización/ sensibilización de la Guía a las entidades que lo soliciten. 
</t>
  </si>
  <si>
    <t>Luego de publicada y socializada la Guía para la Inclusión del Enfoque Diferencial e Interseccional en la Producción Estadística del SEN, se pasó a priorizar las entidades para la primera fase de implementación de acuerdo con los siguientes criterios: temática de la operación estadística que producen, la unidad de observación y análisis, y participación en el proceso previo de socialización de la Guía, es decir, en los talleres de sensibilización y búsqueda de acuerdos de implementación. Para este proceso se priorizaron 50 entidades del SEN a las cuales se les solicitó elaborar un plan de implementación con acciones concretas realizables a corte de diciembre de 2022.</t>
  </si>
  <si>
    <t>Documento de Word que incluye la descripción del proceso de implementación de la Guía y los retos identificados</t>
  </si>
  <si>
    <t>Se realizó un reporte sobre los retos de implementación de la guía y experiencia de corto plazo de implementación de la guía y retos de implementación del plan</t>
  </si>
  <si>
    <t>OPLAN_3</t>
  </si>
  <si>
    <t>Un (1) ejercicio de programación presupuestal del sector para la vigencia 2023, finalizado</t>
  </si>
  <si>
    <t>Número de productos entregados dentro del ejercicio de programación presupuestal del sector / Total de productos entregados en el ejercicio de programación*100</t>
  </si>
  <si>
    <t>OPLAN_3.1</t>
  </si>
  <si>
    <t>Un (1) anteproyecto de presupuesto 2023 formulado</t>
  </si>
  <si>
    <t>SE ENTREGO EL ANTEPROYECTO DE PRESUPUESTO</t>
  </si>
  <si>
    <t>SE REALIZÓ EL CARGUE DEL ANTEPROYECTO EN EL APLICATIVO DE SIIF NACIÓN Y SE RADCIARON LOS SOPORTES AL MHCP</t>
  </si>
  <si>
    <t>CARPETA 06_VERSIONES FINALES ANTEPROYECTO 2023</t>
  </si>
  <si>
    <t>Durante los meses de  febrero y marzo, se trabajo en conjunto con direcciónes tecnicas y las oficinas asesoras la elaboración del documento de justificación de los recursos requeridos para el 2023 por cada uno de los proyectos de inversión, tanto para DANE como para FONDANE.
Por otra parte se trabajo con la secretaria general la solcitud de recursos para el funcionameinto de la entidad en el 2023, diligenciando los formatos requeridos "Formularios de programación" Información que fue trasmitida mediante el aplicativo SIIF Nación el 29 de marzo.</t>
  </si>
  <si>
    <t xml:space="preserve"> $ 29.385.384 </t>
  </si>
  <si>
    <t xml:space="preserve">En el segundo trimestre de 2022, fueron realizadas y cumplidas las principales actividades asociadas a la actualización de los proyectos al POAI 2023, proceso que conto con la aprobación de los 13 ajustes   y cuya información puede consultarse en el SUIFP.
Paralelamente, se realizó la presentación del Marco de Gasto de Mediano Plazo ante las instancias especificas, la cual dio a conocer las proyecciones del sector estadístico para los próximo años.
</t>
  </si>
  <si>
    <t>Durante el trimestre, se trabajo en conjunto con las áreas para llevar a cabo los documentos requeridos para actualizar los proyectos a POAI, teniendo en cuenta el estado actual de los proyectos y los requerimientos presupuestales.
Asi mismo, para el caso del MGMP, se elaboro la proyección del sector estadistico a partir de los insumos enviados por el IGAC y los ejercicios internos adelantandos por el DANE.</t>
  </si>
  <si>
    <t xml:space="preserve">En ultimo trimestre de 2022, fueron realizadas y cumplidas todas las actividades asociadas al ciclo presupuestal, dando cumplimiento oportuno a los siguientes hitos: entrega del anteproyecto 2023 formulado,  la actualización de los proyectos al POAI 2023, la presentación del MGMP 2023-2026, la distribución de la cuota 2023 y el acompañamiento a las áreas para la programación 2023
</t>
  </si>
  <si>
    <t>OPLAN_3.2</t>
  </si>
  <si>
    <t>Una (1) actualización de las fichas EBI de los proyectos de inversión 2023 para POAI realizada.</t>
  </si>
  <si>
    <t>Fue realizada la actualización de 13 fichas de proyecto a POAI 2023 en el aplicativo SUIFP</t>
  </si>
  <si>
    <t>\\systema20\Registros_PDE\2022\08_SEGUIMIENTO_PLANEACION\06_SEGUIMIENTO_PROYECTOS\03_POAI</t>
  </si>
  <si>
    <t>OPLAN_3.3</t>
  </si>
  <si>
    <t>Un (1) presentación del Marco de Gasto de Mediano Plazo (MGMP) 2023-2026 realizada</t>
  </si>
  <si>
    <t>Se realizó la presentación del Marco de Gasto de Mediano Plazo para el sector estadístico</t>
  </si>
  <si>
    <t>\\systema20\Registros_PDE\2022\16_MGMP 2023_2026\VERSION FINAL</t>
  </si>
  <si>
    <t>OPLAN_3.4</t>
  </si>
  <si>
    <t>Una (1) actualización y distribución de la cuota por proyecto de inversión realizada</t>
  </si>
  <si>
    <t>Se realizó la distribución de la cuota de inversión asignada a la entidad en el mes de julio, en la cual se desagrego el presupuesto en cada uno de los productos de cada proyecto en el aplicativo SUIFP del DNP y se socializo en una presentación al comite directivo</t>
  </si>
  <si>
    <t>PPT Socialización cuota 2023</t>
  </si>
  <si>
    <t>OPLAN_3.5</t>
  </si>
  <si>
    <t>Un (1) acompañamiento a las áreas en el diligenciamiento del instrumento para la programación de recursos 2023 finalizado</t>
  </si>
  <si>
    <t>Hito finalizado IV Trimestre</t>
  </si>
  <si>
    <t>Presentación Lineamientos de planeación estrategica y presupuestal 2023</t>
  </si>
  <si>
    <t>OPLAN_4</t>
  </si>
  <si>
    <t>Un (1) ejercicio de seguimiento a la ejecución presupuestal del sector para la vigencia 2022, finalizada</t>
  </si>
  <si>
    <t>Número de productos entregados dentro del ejercicio de seguimiento a la ejecución presupuestal / Total de productos entregados dentro del ejercicio de seguimiento a la ejecución presupuestal*100</t>
  </si>
  <si>
    <t>OPLAN_4.1</t>
  </si>
  <si>
    <t>Una (1) actualización en el aplicativo SUIFP de los proyectos de inversión a Decreto de liquidación 2022 realizada</t>
  </si>
  <si>
    <t>SE REALIZÓ LA ACTUALIZACIÓN DE LOS 13 PROYECTOS A DECRETO DE LIQUIDACIÓN</t>
  </si>
  <si>
    <t>SE REALIZO LA ACTUALIZACIÓN DE LOS 13 POYECTOS DE INVERSIÓN SEGUN LOS RECURSOS ASIGNADOS EN EL ANEXO DEL DECRETO 1793 DEL 21 DE DICIEMBRE DE 2021, ESTA ACTUALIZACIÓN SE REALIZA PARA AJUSTAR LOS PRODUCTOS Y ACTIVIDADES A RELIZAR DURANTE LA VIGENCIA. LA INFORMACIÓN FINAL DEL AJUSTE DE LAS FICHAS BPIN SE PUEDEN DESCARGAR EN LA PAGINA WWW.SUIFP.GOV.CO</t>
  </si>
  <si>
    <t xml:space="preserve">Documentos de justificación de la actualización a decreto.
</t>
  </si>
  <si>
    <t>SE REALIZÓ LA ACTUALIZACIÓN A DECRETO  DE LOS 13 TRECE PROYECTOS DE INVERSION
SE RELIZO SEGUIMIENTO PRESUPUESTAL DEL PRIMER TRIMESTRE</t>
  </si>
  <si>
    <t xml:space="preserve"> $ 35.302.529 </t>
  </si>
  <si>
    <t>El grupo de trabajo continúo adelantando las acciones de seguimiento a nivel presupuestal y la verificación del cargue de información en los diferentes aplicativos establecidos.</t>
  </si>
  <si>
    <t>Se realizó la actualización de los 13 proyectos de inversión según los recursos asignados en el anexo del decreto 1793 del 21 de diciembre de 202, proceso que permite ajustar los productos y actividades a realizar durante la vigencia. La información final del ajuste de las fichas BPIN se pueden descargar en la página www.suifp.gov.co</t>
  </si>
  <si>
    <t>Se realizó la actualización a decreto de los 13 trece proyectos de inversión, además del seguimiento presupuestal del segundo trimestre de 2022.</t>
  </si>
  <si>
    <t>Se continua con el seguimiento presupuestal del tercer trimestre de 2022 a cada uno de los 13 proyectos de inversión</t>
  </si>
  <si>
    <t>En el cuarto trimestre se finalizaron los reporte de seguimiento a la ejecución presupuestal con los periodos de octubre, noviembre y diciembre</t>
  </si>
  <si>
    <t>OPLAN_4.2</t>
  </si>
  <si>
    <t>Doce (12) reportes mensuales de seguimiento a la ejecución presupuestal de la entidad realizados</t>
  </si>
  <si>
    <t>SE REALIZO EL SEGUIMIENTO DE LOS 13 PROYECTOS DE INVERSIÓN PARA LOS MESES DE ENERO, FEBRERO Y MARZO EN EL APLICATIVO SPI DEL DNP, EN EL CUAL SE REPORTAN LOS AVANCES DE LOS INICADORES DE GESTIÓN, FINANCIERO Y DE PRODUCTO. POR OTRA PARTE SE RELIZARON LAS PRESENTACION DE EJECUCIÓN PRESUPUESTAL PARA CADA UNO DE LOS MESES ANTERIORMENTE MENCIONADOS.</t>
  </si>
  <si>
    <t>Correo mensual con la solicitud del tramite y patallazo de los proyectos actulizados en el aplicativo.
PPT del seguimiento mensual</t>
  </si>
  <si>
    <t>Durante el II trimestre. se realizó el seguimiento de los 13 proyectos de inversión en el aplicativo SPI del DNP, reportando los avances de los indicadores de gestión, financiero y de producto, de forma mensual. Así mismo, fueron elaboradas las presentaciones de ejecución presupuestal para el respectivo trimestre, generando una para cada uno de los meses.</t>
  </si>
  <si>
    <t>Durante el III trimestre. se realizó el seguimiento de los 13 proyectos de inversión en el aplicativo SPI del DNP, reportando los avances de los indicadores de gestión, financiero y de producto, de forma mensual. Así mismo, fueron elaboradas las presentaciones de ejecución presupuestal para el respectivo trimestre, generando una para cada uno de los meses.</t>
  </si>
  <si>
    <t>Durante el Iv trimestre. se realizó el seguimiento de los 13 proyectos de inversión en el aplicativo SPI del DNP, reportando los avances de los indicadores de gestión, financiero y de producto, de forma mensual. Así mismo, fueron elaboradas las presentaciones de ejecución presupuestal para el respectivo trimestre, generando una para cada uno de los meses.</t>
  </si>
  <si>
    <t>Correo mensual con la solicitud del tramite y pantallazo de los proyectos actulizados en el aplicativo.
PPT del seguimiento mensual</t>
  </si>
  <si>
    <t>DIG_8</t>
  </si>
  <si>
    <t>Productos geoespaciales, geoanaliticos y de geovisualización a demanda, como soporte a los procesos de difusión de información estadística y otras fuentes generados.</t>
  </si>
  <si>
    <t>Productos generada/Productos programadas</t>
  </si>
  <si>
    <t>DIG_8.1</t>
  </si>
  <si>
    <t xml:space="preserve">Elaborar productos geoespaciales, geoanaliticos y de geovisualización a demanda, como soporte a los procesos de difusión de información estadística y otras fuentes generados. </t>
  </si>
  <si>
    <t>La Dirección de Geoestádistica, avanzo en la atención de solicitudes de las operaciones estadísticas, frente a productos geoespaciales, geoanaliticos y de geovisualización a demanda, como soporte a los procesos de difusión de información estadística y otras fuentes.</t>
  </si>
  <si>
    <t>Mapas estáticos para temas como: CNPV 2018, GEIH, SIPSA, CNUE, PIB, de Superficies ráster de tendencia espacial de: tasas de desempleo, concentración de unidades económicas, concentración de déficit de vivienda, adultos mayores, personas con dificultad, NBI y miseria en cabeceras municipales actualización de geovisores de: PIB Departamental, valor agregado municipal y PIB serie histórica.
Y la elaboración de mapas en alta resolución para el informe sobre la estimación de omisión censal, correspondientes a los clústeres y atípicos espaciales de manzanas de Cartagena y manzanas seleccionadas para estimar la omisión las ciudades de Cartagena y Cali.</t>
  </si>
  <si>
    <t>PRODUCTOS GENERADOS</t>
  </si>
  <si>
    <t>Servicio de geo información estadística - DIG</t>
  </si>
  <si>
    <t>La Dirección de Geoestádistica,  atendio las solicitudes de las operaciones estadísticas, frente a productos geoespaciales, geoanaliticos y de geovisualización a demanda</t>
  </si>
  <si>
    <t>La Dirección de Geoestádistica, durante el periodo atendió los requqerimientos de las operaciones estadísticas, frente a productos geoespaciales, geoanalíticos y de geovisualización a demanda, como soporte a los procesos de difusión de información estadística y otras fuentes.</t>
  </si>
  <si>
    <t>La Dirección de Geoestádistica,  atendio las solicitudes de las operaciones estadísticas, frente a productos geoespaciales, geoanaliticos y de geovisualización solicitados</t>
  </si>
  <si>
    <t>Durante el presente periodo se generaron los productos geoespaciales temáticos, correspondiente a los mapas temáticos como soporte a la difusión de resultados, en temas como: CNPV 2018, GEIH, ECV, SIPSA, DEGURBA, Pobreza y CNUE. Y de los productos geoanalíticos y geovisores​, se realizaron productos geoanalíticos derivados de interpolación de unidades económicas y actualización del geovisor de Pobreza Monetaria a nivel departamental, datos 2021.</t>
  </si>
  <si>
    <t>La Dirección de Geoestádistica, durante el trimestre genero a demanda los productos para las operaciones estadísticas, frente a productos geoespaciales, geoanalíticos y de geovisualización.</t>
  </si>
  <si>
    <t>La Dirección de Geoestádistica,  atendio las solicitudes de las operaciones estadísticas, frente a productos geoespaciales, geoanaliticos y de geovisualización solicitados para el periodo</t>
  </si>
  <si>
    <t>Durante el presente periodo se generaron de acuerdo a las solicitudes los productos geoespaciales temáticos, correspondiente a los mapas temáticos como soporte a la difusión de resultados y de los productos geoanalíticos y geovisores​, se realizaron productos geoanalíticos derivados de interpolación de unidades económicas</t>
  </si>
  <si>
    <t>La Dirección de Geoestádistica, durante el periodo genero a demanda los productos para las operaciones estadísticas, frente a productos geoespaciales, geoanalíticos y de geovisualización.</t>
  </si>
  <si>
    <t>OSIS_3</t>
  </si>
  <si>
    <t>Un (1) tablero de control de proveedores para administrar y hacer seguimiento del ciclo de vida de la contratación de la Oficina de Sistemas, con el fin de realizar seguimiento y garantizar el cumplimiento de los objetivos institucionales.</t>
  </si>
  <si>
    <t xml:space="preserve">
Porcentaje de avance de la conceptualización del ciclo de vida de la contratación de proveedores.
</t>
  </si>
  <si>
    <t>OSIS_3.1</t>
  </si>
  <si>
    <t xml:space="preserve">Una (1) conceptualización del ciclo de vida de la contratación de proveedores, definida. </t>
  </si>
  <si>
    <t>Se tiene establecido el ciclo completo,  precontractual y contractual, generando así el tablero de control e indicadores de seguimiento de proveedores y contratistas</t>
  </si>
  <si>
    <t>Se tiene contemplado el ciclo completo de vida proveedores, toda vez que se cuenta con un tablero preliminar de control del mismo</t>
  </si>
  <si>
    <t>PO 2022I.pptx</t>
  </si>
  <si>
    <t>Se ha definido previamente las fases intermedias que componen la etapas precintractual (Elaboración de estudios previos,  selección del proveedor, estructuración y elaboración del contrato) y contractual (Ejecución del contrato y liquidación) para de esta forma definir los puntos de medición de indicadores. Se construye la versión preliminar del tablero de control</t>
  </si>
  <si>
    <t>Se realiza la presentación sobre la conceptualización del ciclo de vida de contratación.
Se construye el tablero de control de proveedores</t>
  </si>
  <si>
    <t>Se construye el listado de contratistas y listado de proveedores</t>
  </si>
  <si>
    <t>Tableros de control preliminares.pptx</t>
  </si>
  <si>
    <t>Se avanza en la definición del tablero de control, se revisan y ajustan las fases del ciclo de vida de la contratación.</t>
  </si>
  <si>
    <t xml:space="preserve"> Se cuenta con los instrumentos definidos y con recolección de información </t>
  </si>
  <si>
    <t>Se tiene definido el ciclo de contratación y este está reflejado en los tableros de control</t>
  </si>
  <si>
    <t>Presentación actualizada: Tableros de control 20221013</t>
  </si>
  <si>
    <t>Se avanza en la definición d dos  tableros de control, de contratistas y proveedores</t>
  </si>
  <si>
    <t>Presentación actualizada: Tableros de control 20221231</t>
  </si>
  <si>
    <t>Se avanza en la definición de dos  tableros de control, de contratistas y proveedores</t>
  </si>
  <si>
    <t>OSIS_3.2</t>
  </si>
  <si>
    <t>Un (1) tablero de control de proveedores, implementado.</t>
  </si>
  <si>
    <t>Se construyen:
Tableros de control de proveedores
Tablero de control de contratistas</t>
  </si>
  <si>
    <t>Tableros de control de proveedores
Tablero de control de contratistas</t>
  </si>
  <si>
    <t>Bases de datos resumen:
Contratistas 20221231.iqy
Proveedores 20221231.iqy</t>
  </si>
  <si>
    <t>OSIS_4</t>
  </si>
  <si>
    <t>Una (1) documentación de infraestructura tecnológica para la gestión de los servicios de TI seguros y eficientes, mantenida, de acuerdo a las buenas prácticas de TI. </t>
  </si>
  <si>
    <t>Porcentaje de avance en el catálogo de servicios tecnológicos.</t>
  </si>
  <si>
    <t>OSIS_4.1</t>
  </si>
  <si>
    <t xml:space="preserve">Un (1) catálogo de servicios tecnológicos,  para el buen funcionamiento y disponibilidad de la plataforma tecnológica, atendido a través de la mesa de ayuda en sus diferentes niveles de servicio, actualizado. </t>
  </si>
  <si>
    <t>Se realiza catalogo de servicios tecnologicos V1</t>
  </si>
  <si>
    <t xml:space="preserve">Se realiza la primera versión del catalogo de servicios de TI. </t>
  </si>
  <si>
    <t>CATALOGO DE SERVICIOS TECNOLOGICOS 2022</t>
  </si>
  <si>
    <t>El grupo de plataforma tecnológica avanzó en la construcción de la documentación de infraestructura tecnológica para la gestión de los servicios de TI seguros y eficientes de acuerdo a las buenas prácticas de TI.  Se iniciarion las mesas de trabajo para construccion de los ANS desde el 1 de abril 2022</t>
  </si>
  <si>
    <t>Se realiza la versión 2 del catálogo y se envía a revisión y flujo de aprobación por parte del supervisor.
Se realiza la versión 1 del ANS Backup y se envía a revisión y comentarios ANS de servicios de escritorios</t>
  </si>
  <si>
    <t>Se realiza la segunda versión del catálogo de servicios de TI y se envía a flujo de revisión y aprobación.</t>
  </si>
  <si>
    <t>CATALOGO DE SERVICIOS TECNOLOGICOS 2022
Correo electrónico flujo de aprobacion catalogo</t>
  </si>
  <si>
    <t xml:space="preserve">Se avanza en las mesas de trabajo para el flujo de aprobación del catálogo y se continua con las mesas de  perfeccionamiento del ANS de backup y se está a la espera de comentarios del ANS de servicios de escritorio. </t>
  </si>
  <si>
    <t xml:space="preserve"> Se realiza catalogo de servicios para plataforma tecnologica y Se realiza el proceso de envio a flujo de aprobacion
Se realizaron los ans de backup y servicios de escritorios para plataforma tecnologica, se realizo el flujo de envio a aprobacion </t>
  </si>
  <si>
    <t xml:space="preserve">El catalogo de servicios se encuentra pendiente de aprobacion por parte de la jefatura de sistemas. </t>
  </si>
  <si>
    <t>Catalogo de servicios  - Plataforma Tecnologica</t>
  </si>
  <si>
    <t>Se avanza de acuerdo al cronograma establecido del cumplimiento del pan operativo  para los ans y catalogo de servicios de plataforma Tecnologica cumpliendo con un 80% la meta</t>
  </si>
  <si>
    <t>Avance del 100% del catálogo de servicios tecnológicos</t>
  </si>
  <si>
    <t xml:space="preserve">Catálogo de servicios tecnológicos actualizado para el buen funcionamiento y disponibilidad de la plataforma tecnológica, se realiza publicación en el repositorio de la Oficina de Sistemas. </t>
  </si>
  <si>
    <t>Catálogo de servicios tecnológicos actualizado en \\systema17\ARI\REGISTROS\ESTRUCTURA_PLATAFORMA_2022\COORDINACIÓN_PLATAFORMA_TECNOLOGICA\CATALOGO DE SERVICIOS DE INFRAESTRUCTURA TECNOLÓGICA</t>
  </si>
  <si>
    <t>Se cumple  conforme  al cronograma establecido del cumplimiento del pan operativo en un 100%  en cuanto al catálogo de servicios tecnológicos actualizado y acuerdo de niveles de servicios</t>
  </si>
  <si>
    <t>OSIS_4.2</t>
  </si>
  <si>
    <t xml:space="preserve">Dos (2) acuerdo de niveles de servicios para garantizar la calidad y satisfacción de los usuarios , establecidos. </t>
  </si>
  <si>
    <t xml:space="preserve">Se realiza la primera versión del ANS de backup en mesa de trabajo con el grupo interno y se envía a revisión y comentarios el ANS de servicios de escritorio.  </t>
  </si>
  <si>
    <t>ANS SERVICIOS DE ESCRITORIO
ANS BACKUP 1 VERSION
CORREO DE FLUJO DE REVISION A JEFATURA</t>
  </si>
  <si>
    <t xml:space="preserve">Los ans de bakup y servicios de escritorios se encuentran pendientes de aprobacion por parte de jefatura de sistemas. </t>
  </si>
  <si>
    <t>ANS BACKUP
ANS SERVICIOS DE ESCRITORIOS</t>
  </si>
  <si>
    <t xml:space="preserve">Acuerdo de niveles de servicios construidos y dispuesto en los repositorios de la Oficina de Sistemas. La OSIS se encuentra organizando las mesas de trabajo con las partes interesadas: Secretaría General, Administrativa, Subdirección y/o áreas técnicas para formalizar los  acuerdos. </t>
  </si>
  <si>
    <t>Acuerdo de niveles de servicios actualizado</t>
  </si>
  <si>
    <t>OSIS_5</t>
  </si>
  <si>
    <t>Cuatro (4) servicios tecnológicos, para el soporte y mantenimiento de la infraestructura de TI, enmarcada en la producción estadística, atendidos y fortalecidos</t>
  </si>
  <si>
    <t xml:space="preserve">Porcentaje de solicitudes de servicio especializado en relación  a servicios prestados </t>
  </si>
  <si>
    <t>OSIS_5.1</t>
  </si>
  <si>
    <t>Un (1) servicio tecnológico en función de los usuarios del DANE con un punto único de contacto para  resolver y/o canalizar las necesidades relativas a la prestación del servicio de la plataforma tecnológica, atendido.</t>
  </si>
  <si>
    <t>25%</t>
  </si>
  <si>
    <t>- Se atendieron los casos registrados a través de la mesa de servicios una vez estuvo habilitada la herramienta, tanto los de estaciiones de trabajo como de servicios especializados. 
- Se reportan los equipos autenticados en el dominio del Dane</t>
  </si>
  <si>
    <t xml:space="preserve">Se registran todos los requerimientos através de el punto unico de contacto una vez fue habilitada la herramienta de mesa de ayuda GLPI. </t>
  </si>
  <si>
    <t>GLPI CASOS PLATAFORMA TECNOLOGCA I TRIMESTRE</t>
  </si>
  <si>
    <t xml:space="preserve">La oficina de Sistemas a través del GIT Plataformas Tecnológicas prestó  los servicios tecnológicos para el soporte y mantenimiento de la infraestructura de TI; así mismo ha concentrado sus esfuerzos en el levantamiento de los servicios de forma segura y eficiente. </t>
  </si>
  <si>
    <t>333783649</t>
  </si>
  <si>
    <t>83445912</t>
  </si>
  <si>
    <t>ARQ_TEC_2022</t>
  </si>
  <si>
    <t>Se atendieron los casos registrados a través de la mesa de servicios.</t>
  </si>
  <si>
    <t>Se registran todos los requerimientos a través del punto único de contacto GLPI</t>
  </si>
  <si>
    <t>Reporte trimestral de Incidentes y Requerimientos GLPI II TRIMESTRE</t>
  </si>
  <si>
    <t>La oficina de Sistemas a través del GIT Plataformas Tecnológicas prestó  los servicios tecnológicos para el soporte y mantenimiento de la infraestructura de TI.</t>
  </si>
  <si>
    <t>Se atendieron los casos registrados a través de la mesa de servicios una vez estuvo habilitada la herramienta, tanto los de estaciiones de trabajo como de servicios especializados.
Se realizaron los respaldos de bakups institucionales de la entidad
Se reportan los equipos autenticados en el dominio del Dane</t>
  </si>
  <si>
    <t>GLPI CASOS PLATAFORMA TECNOLOGCA  III TRIMESTRE</t>
  </si>
  <si>
    <t>La oficina de Sistemas a través del GIT Plataformas Tecnológicas prestó los servicios tecnológicos para el soporte y mantenimiento de la infraestructura de TI; así mismo ha concentrado sus esfuerzos en el levantamiento de los servicios de forma segura y eficiente y se avanza de acuerdo al cornograma establecido</t>
  </si>
  <si>
    <t>Avance del 100% en la atención y fortalecimiento de los  4 servicios tecnológicos, para el soporte y mantenimiento de la infraestructura de TI, enmarcada en la producción estadística</t>
  </si>
  <si>
    <t xml:space="preserve">Se registraron los requerimientos y/o solicitudes  en función de los usuarios del DANE  a través del punto único de contacto, herramienta de mesa de ayuda GLPi, que permitió disponer de la plataforma base tecnológica, para habilitar  servicios en función de la producción.  </t>
  </si>
  <si>
    <t>Repor_Trimestral_01_Sept_al_30_Dic_Casos_herramienta_GLPI.xlsx”, con el reporte trimestral del 01 de septiembre, al 30 de diciembre de los casos de la herramienta de GLPI.</t>
  </si>
  <si>
    <t xml:space="preserve">Se cumple  conforme  al cronograma establecido del cumplimiento del pan operativo en un 100%  todosmlos reportes de los servicioos tecnológicos en función de los usuarios del DANE con un punto único de contacto, del Backup institucional, de los equipos de computo (estaciones de trabajo) prestado y servicio especializado que permita disponer de la plataforma base tecnológica, para habilitar  servicios en función de la producción.  </t>
  </si>
  <si>
    <t xml:space="preserve"> 8.142.568.818,42 
</t>
  </si>
  <si>
    <t>OSIS_5.2</t>
  </si>
  <si>
    <t xml:space="preserve"> Un (1) servicio tecnológico en función del Backup institucional para restaurar los servicios de la entidad, prestado.</t>
  </si>
  <si>
    <t>Se realizan los backups institucionales</t>
  </si>
  <si>
    <t>Relacion de backups realizados</t>
  </si>
  <si>
    <t xml:space="preserve">Se realizan los backups institucionales  que permita disponer de la plataforma base tecnológica en caso de requerir restaurar servicios. </t>
  </si>
  <si>
    <t>Repor_Trimestral_01_Sept_al_30_Dic_servicio tecnológico en función del Backup institucional para restaurar los servicios de la entidad, prestado.</t>
  </si>
  <si>
    <t>OSIS_5.3</t>
  </si>
  <si>
    <t>Un (1) servicio tecnológico en función de los equipos de computo (estaciones de trabajo) prestado.</t>
  </si>
  <si>
    <t>Se reportan los equipos de computo autenticados en el dominio Dane</t>
  </si>
  <si>
    <t>Equipos de computo Autenticados</t>
  </si>
  <si>
    <t xml:space="preserve">Se reportan los equipos autenticados en el dominio del Dane. </t>
  </si>
  <si>
    <t>Reporte Hardware OCSinventory (Equipos de computo Autenticados)</t>
  </si>
  <si>
    <t xml:space="preserve">Se reportan los equipos de cómputo autenticados en el dominio DANE. </t>
  </si>
  <si>
    <t>Repor_Trimestral_01_Sept_al_30_Dic_Equipos_Computo_Herramienta_OCSinvetory.xlsx” en donde se relaciona el reporte trimestral del 01 de septiembre, al 30 de diciembre del consolidado de la herramienta de OSCinventory en relaciona los equipos de cómputo</t>
  </si>
  <si>
    <t>OSIS_5.4</t>
  </si>
  <si>
    <t xml:space="preserve">Un (1) servicio especializado que permita disponer de la plataforma base tecnológica, para habilitar  servicios en función de la producción.  </t>
  </si>
  <si>
    <t>Se Reportan los servicios especializados por GLPI</t>
  </si>
  <si>
    <t>Servicios especializados de Plataforma Tecnologica atendidos y estudios previos del personal contratado especializado</t>
  </si>
  <si>
    <t>Se reportan los servicios especializados por GLPI</t>
  </si>
  <si>
    <t>Reporte trimestral de Incidentes y Requerimientos Personal Especializado GLPI II TRIMESTRE</t>
  </si>
  <si>
    <t xml:space="preserve">Servicios especializados de Plataforma Tecnologica atendidos </t>
  </si>
  <si>
    <t xml:space="preserve">Se reportan los servicios especializados en función de los usuarios del DANE  a través del punto único de contacto, herramienta de mesa de ayuda GLPi, que permitió disponer de la plataforma base tecnológica, para habilitar  servicios en función de la producción.  </t>
  </si>
  <si>
    <t>Repor_Trimestral_01_Sept_al_30_Dic_Casos_Especialistas_Plataforma_Tecnologica_herramienta_GLPI.xlsx”, en donde se relaciona los casos asignados a los especialista de plataforma tecnológica comprendido entre el 01 de septiembre al 30 de diciembre 2022.</t>
  </si>
  <si>
    <t>OSIS_7</t>
  </si>
  <si>
    <t>Habilitar un (1) mecanismo para la implementación de servicios, tramites o procesos para el fortalecimiento de la política de gobierno digital en su componente de servicio ciudadano digital de interoperabilidad y que mejore la metodología (procesos e instrumentos) para la recolección y difusión de las Operaciones Estadísticas internas del DANE.</t>
  </si>
  <si>
    <t>Porcentaje de implementación del mecanismo para la habilitación de servicios, trámites o procesos para el fortalecimiento de la política de gobierno digital en su componente de servicio ciudadano digital de interoperabilidad y para el mejoramiento de la metodología (procesos e instrumentos) para la recolección y difusión de operaciones estadísticas internas del DANE</t>
  </si>
  <si>
    <t>OSIS_7.1</t>
  </si>
  <si>
    <t xml:space="preserve">Una (1) arquitectura de referencia y/o de solución para los intercambios de información e interoperabilidad actualizada </t>
  </si>
  <si>
    <t>30/04/2022</t>
  </si>
  <si>
    <t>Se avanza en el cumplimiento del 10 % durante el primer trimestre del año conforme al cronograma  establecido - estado a tiempo.</t>
  </si>
  <si>
    <t xml:space="preserve">Identificación de los modelos de arquitectura de referencia base para la implementación de los procesos de  interoperabilidad e intercambio de información conforme a los requerimientos de las  partes interesadas en el servicio. </t>
  </si>
  <si>
    <t>Un documento de arquitectura de referencia con los modelos de negocio, operativo y blue print de servicios actualizado .</t>
  </si>
  <si>
    <t xml:space="preserve">Se avanza en el mecanismo para la implementación de servicios, tramites o procesos para el fortalecimiento de la politica de gobierno digtal, en la  construcción de  un  documento de arquitectura de referencia con los modelos de negocio, operativo y blue print,  que permite la  mejora de  la metodología (procesos e instrumentos) para la recolección y difusión de las Operaciones Estadísticas internas del DANE.
</t>
  </si>
  <si>
    <t>28283244</t>
  </si>
  <si>
    <t>7070811</t>
  </si>
  <si>
    <t>Se evidencia el avance del 35% de implementación del mecanismo para la habilitación de servicios, trámites o procesos para el fortalecimiento de la política de gobierno digital en su componente de servicio ciudadano digital de interoperabilidad y para el mejoramiento de la metodología (procesos e instrumentos) para la recolección y difusión de operaciones estadísticas internas del DANE</t>
  </si>
  <si>
    <t xml:space="preserve">Se genera la arquitectura de referencia y/o de solución para la línea de trabajo de interoperabilidad. </t>
  </si>
  <si>
    <t>Arquitectura de referencia y/o de solución para los intercambios de información e interoperabilidad actualizada </t>
  </si>
  <si>
    <t>Se avanza en la implementación del mecanismo para la habilitación de servicios, trámites o procesos para el fortalecimiento de la política de gobierno digital en su componente de servicio ciudadano digital de interoperabilidad y para el mejoramiento de la metodología para la recolección y difusión de operaciones estadísticas internas del DANE.</t>
  </si>
  <si>
    <r>
      <t xml:space="preserve">Avance del </t>
    </r>
    <r>
      <rPr>
        <b/>
        <u/>
        <sz val="18"/>
        <color rgb="FF000000"/>
        <rFont val="Segoe UI Light"/>
        <family val="2"/>
      </rPr>
      <t>65%</t>
    </r>
    <r>
      <rPr>
        <sz val="18"/>
        <color rgb="FF000000"/>
        <rFont val="Segoe UI Light"/>
        <family val="2"/>
      </rPr>
      <t xml:space="preserve">  de implementación del mecanismo para la habilitación de servicios, trámites o procesos para el fortalecimiento de la política de gobierno digital en su componente de servicio ciudadano digital de interoperabilidad y para el mejoramiento de la metodología (procesos e instrumentos) para la recolección y difusión de operaciones estadísticas internas del DANE</t>
    </r>
  </si>
  <si>
    <r>
      <t>Se genera la arquitectura de referencia y/o de solución para la línea de trabajo de interoperabilidad</t>
    </r>
    <r>
      <rPr>
        <i/>
        <sz val="18"/>
        <color rgb="FFED7D31"/>
        <rFont val="Segoe UI Light"/>
        <family val="2"/>
      </rPr>
      <t xml:space="preserve">
(producto finalizado Segundo  trimestre) </t>
    </r>
  </si>
  <si>
    <t>Arquitectura de referencia y/o de solución para los intercambios de información e interoperabilidad</t>
  </si>
  <si>
    <t>Se avanza conforme  al cronograma establecido del cumplimiento del pan operativo en un 65%  del  mecanismo para la implementación de servicios, tramites o procesos para el fortalecimiento de la política de gobierno digital en su componente de servicio ciudadano digital de interoperabilidad y que mejore la metodología (procesos e instrumentos) para la recolección y difusión de las Operaciones Estadísticas internas del DANE.</t>
  </si>
  <si>
    <t xml:space="preserve">Avance del 100%  de implementación del mecanismo para la habilitación de servicios, trámites o procesos para el fortalecimiento de la política de gobierno digital en su componente de servicio ciudadano digital de interoperabilidad y para el mejoramiento de la metodología (procesos e instrumentos) para la recolección y difusión de operaciones estadísticas. </t>
  </si>
  <si>
    <t>Se cumple  conforme  al cronograma establecido del cumplimiento del pan operativo en un 100%  del  mecanismo para la implementación de servicios, tramites o procesos para el fortalecimiento de la política de gobierno digital en su componente de servicio ciudadano digital de interoperabilidad y que mejore la metodología (procesos e instrumentos) para la recolección y difusión de las Operaciones Estadísticas internas del DANE.</t>
  </si>
  <si>
    <t>OSIS_7.2</t>
  </si>
  <si>
    <t>Un (1) servicio de difusión de indicadores de la temática económica a través de mecanismos tecnológicos de interoperabilidad que fortalezcan los canales de difusión estadística del DANE implementado</t>
  </si>
  <si>
    <t>Se genera el web service con el indicador PIB el cual se brinda en el proyecto de Enel Codensa, para este servicio se genera a la especificación de las necesidades, modelo de datos del servicio, se expone el servicio con el estándar SDMX para que sea consumido por la entidad.</t>
  </si>
  <si>
    <t>Identificacion de necesidades de interoperabilidad PIB-CODENSA:
Especificacionesnecesiades_PIB_ENEL_CODENSA</t>
  </si>
  <si>
    <t>Se avanza en la disponibilidad del servicio web de interoperabilidad en la tematica economica ENEL,  el cual  se encuentra en estado de prueba., asi mismo se documenta el modelo de datos. </t>
  </si>
  <si>
    <t xml:space="preserve">Documento Catálogo_Componentes_Informacion V3
ENEL_DSD_MATRIX. </t>
  </si>
  <si>
    <t xml:space="preserve">Se realizó la actualización en el catálogo de componentes del servicio Web del Sistema de consulta de Información de Economía Naranja - SIENA </t>
  </si>
  <si>
    <t>Catálogo_Componentes_Informacion V4.3</t>
  </si>
  <si>
    <t>OSIS_7.3</t>
  </si>
  <si>
    <t>Un (1) servicio de interoperabilidad de información de la temática sociodemográfica a través de mecanismos tecnológicos que fortalezcan los canales de difusión estadística del DANE implementado</t>
  </si>
  <si>
    <t>30/11/2022</t>
  </si>
  <si>
    <t>Se genera un documento de especificación técnica con la información para ser compartida con el geoportal y el geovisor de SIENA, se está generando el modelo de datos y se está trabajando en el mapeo del estándar SDMX para su correspondiente consumo.</t>
  </si>
  <si>
    <t>Identificacion de necesidades de interoperabilidad  tematica sociodemografica (SIENA)</t>
  </si>
  <si>
    <t>Se avanza en la disponibilidad del servicio web de interoperabilidad en la tematica sociodemografica  de SIENA, y se encuentra en estado de prueba., asi mismo se documenta el modelo de datos. </t>
  </si>
  <si>
    <t>Documento Catálogo_Componentes_Informacion V3.
SIENA_DSD_MATRIX_1.1_geoportale</t>
  </si>
  <si>
    <t>Se dispone del servicio Web de SIENA mediante el estándar SMDX  para el uso del geovisor de DANE, así mismo, se actualiza el catálogo de componentes de información.</t>
  </si>
  <si>
    <t>ET_consumo de información de SIENAa través de SDMX
Catálogo_Componentes_Informacion V4.3</t>
  </si>
  <si>
    <t>OSIS_7.4</t>
  </si>
  <si>
    <t>Un (1) mecanismo de aseguramiento de los servicios de interoperabilidad integrado a la PDI para los proyectos de Interoperabilidad del DANE restaurado</t>
  </si>
  <si>
    <t xml:space="preserve">Ambiente productivo implementado de la plataforma de interoperabilidad XROAD </t>
  </si>
  <si>
    <t>Informe Instalación y Configuración PDI Ambiente QA
Informe Instalación y Configuración PDI Ambiente PRE
Informe Instalación y Configuración PDI Ambiente PRODUCCIÓN</t>
  </si>
  <si>
    <t>OSIS_7.5</t>
  </si>
  <si>
    <t>Un (1) servicio de interoperabilidad con Ministerio de Minas y Energía a través de la PDI restaurado</t>
  </si>
  <si>
    <t xml:space="preserve">Se configuraron dos servicios en la plataforma de interoperabilidad X-road de Precio a la Venta de Licores, Vinos y Aperitivos y del Ministerio de Minas y Energía. </t>
  </si>
  <si>
    <t>Informe Servicio MME Hidromin_EITI
Informe Servicio_Ministerio_Minas_Energia_MME_PDI</t>
  </si>
  <si>
    <t>OSIS_8</t>
  </si>
  <si>
    <t>Habilitar un (1) mecanismo para la prestación de servicios de gestión de información de las operaciones estadísticas económicas, sociales y ambientales que fortalezca el uso y aprovechamiento de los datos para que mejore la toma de decisiones y la producción de información estadística y misional de la entidad implementado</t>
  </si>
  <si>
    <t>Porcentaje de implementación del mecanismo para la prestación de servicios de gestión de información de operaciones estadísticas que fortalezca el uso y aprovechamiento de los datos para que mejore la toma de decisiones y la producción de información estadística y misional de la entidad.</t>
  </si>
  <si>
    <t>OSIS_8.1</t>
  </si>
  <si>
    <t xml:space="preserve">Una (1) arquitectura de referencia y/o de solución para el lago de datos local actualizada </t>
  </si>
  <si>
    <t>Se avanza en el cumplimiento del 14 % durante el primer trimestre del año conforme al cronograma  establecido - estado a tiempo.</t>
  </si>
  <si>
    <t>Se actualizó del documento de Arquitectura de Solución para el lago de datos On Premise los siguientes apartados: Vista Funcional que contiene: El modelo de negocio, El modelo de negocio Canvas, El modelo operativo y El mapa de zonas de servicios (Blueprint); La Vista de Integración y la Vista de tecnología que contiene el Modelo de selección y el Modelo Físico.</t>
  </si>
  <si>
    <t xml:space="preserve">Documento de arquitectura de referencia y/o de solución para el lago de datos local </t>
  </si>
  <si>
    <t>Se ha avanzado en la habilitación del mecanismo para la prestación de servicios de gestión de información de las operaciones estadísticas económicas, sociales y ambientales, mediante la arquitectura de referencia para el lago de datos, asi como la atención a las solicitudes y necesidades de las partes interesadas de la automatización SAS de la encuesta GEIH en el marco 2005, marco 2018 y otras encuestas, para el fortalecimeinto,  uso y aprovechamiento de los datos para que mejore la toma de decisiones y la producción de información estadística y misional de la entidad implementado</t>
  </si>
  <si>
    <t>208646933</t>
  </si>
  <si>
    <t>52161733</t>
  </si>
  <si>
    <t>Se evidencia el Avance del 66% de implementación del mecanismo para la prestación de servicios de gestión de información de operaciones estadísticas que fortalezca el uso y aprovechamiento de los datos para que mejore la toma de decisiones y la producción de información estadística y misional de la entidad.</t>
  </si>
  <si>
    <t>Se crea documento de arquitectura de referencia y/o solución del lago de datos local  contiene lo siguientes modelos y vistas actualizados: modelo de negocio, modelo operativo, vista funcional, vista de integración y vista de tecnología.</t>
  </si>
  <si>
    <t>Documento de Arquitectura de Referencia para el lago de datos On Premise - V2</t>
  </si>
  <si>
    <t>Se avanza en la implementación del mecanismo para la prestación de servicios de gestión de información de operaciones estadísticas que fortalezca el uso y aprovechamiento de los datos para que mejore la toma de decisiones y la producción de información estadística y misional de la entidad.</t>
  </si>
  <si>
    <r>
      <t xml:space="preserve">Avance del </t>
    </r>
    <r>
      <rPr>
        <b/>
        <u/>
        <sz val="18"/>
        <color rgb="FF000000"/>
        <rFont val="Segoe UI Light"/>
        <family val="2"/>
      </rPr>
      <t>87%</t>
    </r>
    <r>
      <rPr>
        <sz val="18"/>
        <color rgb="FF000000"/>
        <rFont val="Segoe UI Light"/>
        <family val="2"/>
      </rPr>
      <t xml:space="preserve">  de la  implementación del mecanismo para la prestación de servicios de gestión de información de operaciones estadísticas que fortalezca el uso y aprovechamiento de los datos para que mejore la toma de decisiones y la producción de información estadística y misional de la entidad.</t>
    </r>
  </si>
  <si>
    <r>
      <t xml:space="preserve">Se crea documento de arquitectura de referencia y/o solución del lago de datos local contiene lo siguientes modelos y vistas actualizados: modelo de negocio, modelo operativo, vista funcional, vista de integración y vista de tecnología. </t>
    </r>
    <r>
      <rPr>
        <sz val="18"/>
        <color rgb="FFED7D31"/>
        <rFont val="Segoe UI Light"/>
        <family val="2"/>
      </rPr>
      <t xml:space="preserve"> (producto finalizado Segundo  trimestre) </t>
    </r>
  </si>
  <si>
    <t>Se avanza conforme  al cronograma establecido del cumplimiento del pan operativo en un 87%  de la  habilitación de un  mecanismo para la prestación de servicios de gestión de información de las operaciones estadísticas económicas, sociales y ambientales que fortalezca el uso y aprovechamiento de los datos para que mejore la toma de decisiones y la producción de información estadística y misional de la entidad implementado</t>
  </si>
  <si>
    <t>Avance del 100%  de la  implementación del mecanismo para la prestación de servicios de gestión de información de operaciones estadísticas que fortalezca el uso y aprovechamiento de los datos para que mejore la toma de decisiones y la producción de información estadística y misional de la entidad.</t>
  </si>
  <si>
    <t>Se cumple conforme  al cronograma establecido del cumplimiento del pan operativo en un 100%  de la  habilitación de un  mecanismo para la prestación de servicios de gestión de información de las operaciones estadísticas económicas, sociales y ambientales que fortalezca el uso y aprovechamiento de los datos para que mejore la toma de decisiones y la producción de información estadística y misional de la entidad implementado</t>
  </si>
  <si>
    <t>OSIS_8.3</t>
  </si>
  <si>
    <t>Una (1) arquitectura de referencia y/o de solución para el lago de datos híbrido en nube</t>
  </si>
  <si>
    <t>Durante el primer trimestre se avanzó en la  estructura  de la arquitectura de referencia del lago de datos hibrido, materializando sobre el entorno Oracle Cloud, las diferentes secciones de la arquitectura, tanto para la sección de integracion, almacenamiento, procesamiento, análisis  y seguridad  de  los datos.</t>
  </si>
  <si>
    <t>Avance del documento de arquitectura de referencia y/o de solución para el lago de datos híbrido en nube</t>
  </si>
  <si>
    <t>Durante el Segundo Trimestre se finalizó el diseñó de una propuesta de arquitectura de referencia para el lago de datos en nube, teniendo en cuenta la arquitectura de referencia del lago de datos local y su interconectividad. La cual contiene las diferentes vistas y conectores de la estructura propuesta, incluyendo una zona de preprocesamiento y la diversidad de almacenamiento que posee el entorno nube como servicio.</t>
  </si>
  <si>
    <t>ArquitecturaReferencia_Lago de datos Hibrido-2</t>
  </si>
  <si>
    <r>
      <t xml:space="preserve">Durante el Segundo Trimestre se finalizó el diseñó de una propuesta de arquitectura de referencia para el lago de datos en nube, teniendo en cuenta la arquitectura de referencia del lago de datos local y su interconectividad. La cual contiene las diferentes vistas y conectores de la estructura propuesta, incluyendo una zona de preprocesamiento y la diversidad de almacenamiento que posee el entorno nube como servicio. </t>
    </r>
    <r>
      <rPr>
        <sz val="18"/>
        <color rgb="FFED7D31"/>
        <rFont val="Segoe UI Light"/>
        <family val="2"/>
      </rPr>
      <t xml:space="preserve">(Producto finalizado Segundo  trimestre) </t>
    </r>
  </si>
  <si>
    <t>OSIS_8.4</t>
  </si>
  <si>
    <t>Un (1) lago de datos híbrido en nube para el servicio de automatización y disposición que permita la automatización, procesamiento y aprovechamiento de los datos en la producción estadística y misional de la entidad</t>
  </si>
  <si>
    <t>Durante el Segundo Trimestre se avanza en la disposición y almacenamiento de datos correspondiente al desarrollo de los proyectos pilotos de las áreas temáticas solicitantes, hasta el momento se han dispuesto los datos insumo de los pilotos del IPM, RELAB, predicción de sexo. Para los pilotos de identificación de anomalías del censo económico, directorio de responsabilidad compartida y pilotos DIG se están culminando las labores de seguridad de los datos para su disposición en el ambiente. La evidencia del proceso consiste en dos productos, el primero consiste en el manual de acceso al recurso en Oracle cloud por parte de los usuarios y como segundo el documento de seguimiento de los casos de uso de cada proyecto piloto que se desarrolla en la nube.</t>
  </si>
  <si>
    <t>Documento de apoyo para el ingreso del usuario a la plataforma y Lista de chequeo de servicios de infraestructura solicitada</t>
  </si>
  <si>
    <t xml:space="preserve">Se realiza los pilotos establecidos para el servicio de automatización, procesamiento y disposición del lago de datos híbrido </t>
  </si>
  <si>
    <t>Formato_Pruebas_Pilotos_Oracle 1
Documento de apoyo para el ingreso del usuario a la plataforma</t>
  </si>
  <si>
    <t>OSIS_8.5</t>
  </si>
  <si>
    <t>Un (1) servicio de automatización, custodia y disposición de información para el apoyo de procesos de producción y calidad de información de OOEE y proyectos misionales, atendido a través de la Mesa de Gestión de Incidencias en sus diferentes categorías</t>
  </si>
  <si>
    <t>Durante el primer trimestre se ejecutaron por cronograma y demanda las  actividades y  entrega de productos para La automatización SAS de  las encuestas GEIH en el marco 2005 (tradicional),  la encuesta GEIH en el marco 2018 (paralela) y  para otras en cuentas en general; así mismo las actividades y atención de solicitudes de  la transmisión de Datos bajo el estándar SDMX.</t>
  </si>
  <si>
    <t>Reporte(Bitácora) de Entregables y actividades del primer trimestre, asociados a:
-La Automatización SAS: Para de las encuestas GEIH en el marco 2005(tradicional), GEIH  2018(Paralela) y para las Otras Encuestas
-Trasmisión de Datos Bajo Estándar SDMX</t>
  </si>
  <si>
    <t>Durante el segundo trimestre se ejecutaron por cronograma y demanda las actividades y  entrega de productos para La automatización SAS de  las encuestas GEIH en el marco 2005,  la encuesta GEIH en el marco 2018 y  para otras en cuentas entre estas (ECV, EGIT, EMICRON); así mismo las actividades y atención de solicitudes de  la transmisión de Datos bajo el estándar SDMX y las actividades asociadas a las bodegas de bases de datos de OOEE. (IPC, IPP, GEIH, SIPSA).</t>
  </si>
  <si>
    <t>Actividades_Productos_Bitacora_GEIH__Oficial_Paralela
Actividades_Productos_Bitacora_GEIH__Oficial_Tradicional
Actividades_Productos_Bitacora_OtrasEncuestas_Oficial
Bitacora Solicitud SDMX
GLPI ABRIL
GLPI MAYO
GLPI JUNIO</t>
  </si>
  <si>
    <t>Durante el tercer trimestre se ejecutaron por cronograma y demanda las  actividades y  entrega de productos para la automatización SAS de  las encuestas GEIH en el marco 2005,  la encuesta GEIH en el marco 2018 y  para otras en cuentas entre estas (ECV, EGIT, EMICRON); así mismo las actividades y atención de solicitudes de  la transmisión de Datos bajo el estándar SDMX y las actividades asociadas a las bodegas de bases de datos de OOEE. (IPC, IPP, GEIH, SIPSA).</t>
  </si>
  <si>
    <t>Bitácora de La Automatización SAS Para de las encuestas GEIH en el marco 2005, GEIH  2018  
Bitácora para las Otras Encuestas
Bitácora Trasmisión de Datos Bajo Estándar SDMX
Reporte mesa de ayuda GLPI -  Mes de Julio 2022
Reporte mesa de ayuda GLPI -  Mes de Agosto 2022
Reporte mesa de ayuda GLPI -  Mes de Septiembre 2022</t>
  </si>
  <si>
    <t>Durante el cuarto trimestre se ejecutaron por cronograma y demanda las  actividades y  entrega de productos para la automatización SAS de  las encuestas GEIH en el marco 2005,  la encuesta GEIH en el marco 2018 y  para otras en cuentas entre estas (ECV, EGIT, EMICRON); así mismo las actividades y atención de solicitudes de  la transmisión de datos bajo el estándar SDMX y las actividades asociadas a las bodegas de bases de datos de OOEE. (IPC, IPP, GEIH, SIPSA).</t>
  </si>
  <si>
    <t>Bitacora_Productos_Actividades_GEIH
Bitacora_Productos_Actividades_GEIH_2005
Bitacora_Productos_Actividades_OtrasEncuestas
Bitacora_Productos_Actividades_SDMX
GLPI OCTUBRE
GLPI NOVIEMBRE
GLPI DICIEMBRE</t>
  </si>
  <si>
    <t>OSIS_8.6</t>
  </si>
  <si>
    <t>Un (1) servicio de automatización SAS restaurado que  proporciona  mejora en la metodología (procesos e instrumentos) y resultados para las Encuestas de las Operaciones estadísticas</t>
  </si>
  <si>
    <t>Durante el primer trimestre se construyó el informe con las actividades e información de la restauración realizada sobre las siguientes lineas de trabajo de Automatización SAS, Transmisión de Datos bajo el estándar SDMX.</t>
  </si>
  <si>
    <t xml:space="preserve">Informe de Automatización SAS para las encuestas de GEIH, ECV, ECSC </t>
  </si>
  <si>
    <t>Durante el segundo trimestre se construyó el informe con las actividades e información de la restauración realizada sobre las siguientes lineas de trabajo de Automatización SAS, Transmisión de Datos bajo el estándar SDMX.</t>
  </si>
  <si>
    <t xml:space="preserve">Informe_ restauración  _Automatización SAS, Bases y Bodegas de Datos OOEE y Trasmisión bajo Estándar SDMX del Grupo de Procesamiento de OOEE del GIT de Gestión de Datos. </t>
  </si>
  <si>
    <t>Informe_ restauración _Automatización SAS, Bases y Bodegas de Datos OOEE y Trasmisión bajo Estándar SDMX del Grupo de Procesamiento de OOEE del GIT de Gestión de Datos.</t>
  </si>
  <si>
    <t>OSIS_9</t>
  </si>
  <si>
    <t>Un (1) mapa de información que fortalezca la identificación y documentación de inventarios de registros administrativos y estadísticos de la GEIH y que fortalezca la toma de decisiones basadas en datos, elaborado</t>
  </si>
  <si>
    <t>Porcentaje de implementación del mapa de información para el fortalecimiento de la identificación y documentación de inventarios de registros administrativos y estadísticos de la GEIH y que fortalezca la toma de decisiones basadas en datos.</t>
  </si>
  <si>
    <t>OSIS_9.1</t>
  </si>
  <si>
    <t>Un (1) componente de información con las  fuentes de flujos  para la GEIH actualizado</t>
  </si>
  <si>
    <t>Se avanza en el cumplimiento del 18 % durante el primer trimestre del año conforme al cronograma  establecido - estado a tiempo.</t>
  </si>
  <si>
    <t xml:space="preserve">Durante el primer trimestre, se compiló la información relacionada con los atributos de información, atributos de datos, flujos de información y servicios de información del formulario de la GEIH, base de datos, bodega de datos, anexos técnicos, cuadros de salida  y base de diseño muestrales. </t>
  </si>
  <si>
    <t xml:space="preserve">Catalogo de componentes de información de la GEIH </t>
  </si>
  <si>
    <t xml:space="preserve">Se avanzó en la construcción del  mapa de información para el  fortalecimiento de la identificación y documentación de inventarios de registros administrativos y estadísticos de la GEIH mediante el catalogo de componentes logrando asi el  fortalecimiento para  la toma de decisiones basadas en datos. </t>
  </si>
  <si>
    <t>Avance del 42% de implementación del mapa de información para el fortalecimiento de la identificación y documentación de inventarios de registros administrativos y estadísticos de la GEIH y que fortalezca la toma de decisiones basadas en datos.</t>
  </si>
  <si>
    <t>Durante el segundo trimestre, se finalizó la compilación de  la información relacionada con los atributos de información, atributos de datos, flujos de información y servicios de información del formulario de la GEIH, base de datos, bodega de datos, anexos técnicos, cuadros de salida  y base de diseño muestrales. </t>
  </si>
  <si>
    <t>Componentes de Información-  GEIH</t>
  </si>
  <si>
    <t>Se avanza en la implementación del mapa de información para el fortalecimiento de la identificación y documentación de inventarios de registros administrativos y estadísticos de la GEIH y que fortalezca la toma de decisiones basadas en datos.</t>
  </si>
  <si>
    <r>
      <t xml:space="preserve">Avance del </t>
    </r>
    <r>
      <rPr>
        <b/>
        <u/>
        <sz val="18"/>
        <color rgb="FF000000"/>
        <rFont val="Segoe UI Light"/>
        <family val="2"/>
      </rPr>
      <t xml:space="preserve">90% </t>
    </r>
    <r>
      <rPr>
        <sz val="18"/>
        <color rgb="FF000000"/>
        <rFont val="Segoe UI Light"/>
        <family val="2"/>
      </rPr>
      <t xml:space="preserve"> de implementación del mapa de información para el fortalecimiento de la identificación y documentación de inventarios de registros administrativos y estadísticos de la GEIH y que fortalezca la toma de decisiones basadas en datos.</t>
    </r>
  </si>
  <si>
    <r>
      <t xml:space="preserve">Durante el segundo trimestre, se finalizó la compilación de la información relacionada con los atributos de información, atributos de datos, flujos de información y servicios de información del formulario de la GEIH, base de datos, bodega de datos, anexos técnicos, cuadros de salida y base de diseño muestrales. </t>
    </r>
    <r>
      <rPr>
        <sz val="18"/>
        <color rgb="FFED7D31"/>
        <rFont val="Segoe UI Light"/>
        <family val="2"/>
      </rPr>
      <t xml:space="preserve">  (Producto finalizado Primer   trimestre) </t>
    </r>
  </si>
  <si>
    <t>Componentes de Información- GEIH</t>
  </si>
  <si>
    <t>Se avanza conforme  al cronograma establecido del cumplimiento del pan operativo en un 90%  del mapa de información que fortalezca la identificación y documentación de inventarios de registros administrativos y estadísticos de la GEIH y que fortalezca la toma de decisiones basadas en datos, elaborado</t>
  </si>
  <si>
    <t>Avance del 100%  de implementación del mapa de información para el fortalecimiento de la identificación y documentación de inventarios de registros administrativos y estadísticos de la GEIH y que fortalezca la toma de decisiones basadas en datos.</t>
  </si>
  <si>
    <t>Se cumple conforme  al cronograma establecido del cumplimiento del pan operativo en un 100%  del mapa de información que fortalezca la identificación y documentación de inventarios de registros administrativos y estadísticos de la GEIH y que fortalezca la toma de decisiones basadas en datos, elaborado</t>
  </si>
  <si>
    <t>OSIS_9.2</t>
  </si>
  <si>
    <t>Un (1) diseño de modelos de datos para la documentación de atributos de información de los registros administrativos y estadísticos de la GEIH elaborado</t>
  </si>
  <si>
    <t>Se avanza en la actualización del catálogo de componentes de información con la inclusión de los atributos de información de Automatización SAS. Se crearon y documentaron los modelos conceptual, lógico y físico de Automatización SAS, y se agregaron al modelo de datos de GEIH. Se creó y cargó el diccionario de datos.</t>
  </si>
  <si>
    <t>Catálogo_Componentes_Informacion_GEIH V2.0
Arquitectura de Datos Atributos de Información GEIH versión preliminar</t>
  </si>
  <si>
    <r>
      <t xml:space="preserve">Se avanza en la actualización del catálogo de componentes de información con la inclusión de los atributos de información de Automatización SAS. Se crearon y documentaron los modelos conceptual, lógico y físico de Automatización SAS, y se agregaron al modelo de datos de GEIH. Se creó y cargó el diccionario de datos.  </t>
    </r>
    <r>
      <rPr>
        <sz val="18"/>
        <color rgb="FFED7D31"/>
        <rFont val="Segoe UI Light"/>
        <family val="2"/>
      </rPr>
      <t xml:space="preserve"> (Producto finalizado segundo trimestre) </t>
    </r>
  </si>
  <si>
    <t>Avance _ Catálogo_Componentes_Informacion_GEIH V3.0</t>
  </si>
  <si>
    <t>OSIS_9.3</t>
  </si>
  <si>
    <t>Un (1) modelo de flujos de información de las fuentes de la GEIH construido</t>
  </si>
  <si>
    <t xml:space="preserve">Durante el Tercer trimestre se construyó el modelo de flujos de información relacionado a la GEIH </t>
  </si>
  <si>
    <t>Flujo de información GEIH v2
Diagrama_General_Macroprocesos_GEIH_V8
Flujos de Información Macroproceso GEIH V1
Diagrama_General_Macroprocesos_GEIH_V8
Diagrama de contexto V2.0
Atributos de Información_GEIH_V1
Aquitectura_Procesos_Flujo_Datos_GEIH V2</t>
  </si>
  <si>
    <t>OSIS_9.4</t>
  </si>
  <si>
    <t>Un (1) documento de componentes de información para la GEIH del DANE actualizado.</t>
  </si>
  <si>
    <t>Se finalizó la versión completa del catálogo de componentes y se acopiaron los documentos de configuración para el levantamiento del servicio en la infraestructura del DANE</t>
  </si>
  <si>
    <t xml:space="preserve">
Catálogo_Componentes_Informacion V4.3</t>
  </si>
  <si>
    <t>OSIS_10</t>
  </si>
  <si>
    <t>Un (1 ) servicio de desarrollo, soporte y mantenimiento para las operaciones estadísticas misionales, administrativas y de gestión enmarcado en el fortalecimiento de la función de producción de la entidad, bajo las políticas, lineamientos y arquitecturas de los sistemas de información existentes, prestado.</t>
  </si>
  <si>
    <t>Porcentaje de servicios debidamente soportados  mantenidos y documentados para las operaciones estadísticas misionales, administrativas y de gestión.</t>
  </si>
  <si>
    <t>OSIS_10.1</t>
  </si>
  <si>
    <t xml:space="preserve">Un (1) servicio de soporte y mantenimiento para garantizar la continuidad de las operaciones estadísticas misionales, administrativas y de gestión incluidas en el catálogo de sistemas de información, prestado. </t>
  </si>
  <si>
    <t>01/02/2022</t>
  </si>
  <si>
    <t>Se ejecutaron las tareas de soporte técnico asociadas a la habilitación de servicios de información y a los procesos de datos realizados durante el periodo.</t>
  </si>
  <si>
    <t>Operaciones estadísticas misionales:
SIPSA: El aplicativo ayudó a realizar el análisis de la información recolectada en las diferentes plazas de mercado, facilitando captura, actualización y el análisis de la misma por parte de los analistas de la información, adicional a esto se manejó toda la parte de administración de los aplicativos que facilitan la recolección.
I+D: Se planteó  una arquitectura tecnológica para un proceso de desarrollo que es iterativo e incremental, donde cada iteración es un pequeño proyecto que al final da como resultado un producto completo compuesto por actividades como: análisis, diseño, implementación y pruebas.
ENTIC Empresas: se llevaron a cabo todas las fases  análisis, diseño, implementación y pruebas a los diferentes entornos tanto del front y del backend así como también: las pruebas de conexión con la base y las actualizaciones que ha tenido con respecto al rediseño que se realizó en las mesas de trabajo de validación y consistencia, esto con el propósito de mitigar los incidentes en los procesos de recolección.
Operaciones de producción estadística y sistemas administrativos:
Para el primer trimestre se ejecutaron los proyectos de las operaciones estadísticas misionales los Sistemas de Información SIPSA, ENTIC Empresas y de la Encuesta de Inversión en Investigación y Desarrollo I+D, hasta llegar a su implementación en el ambiente de producción. De igual forma durante este periodo se realizaron actividades orientadas a la recuperación de datos en los ambientes productivos, lo cual permitió resolver las solicitudes de información recibidas desde los procesos de datos de las operaciones estadísticas. Por otro lado también se ejecutaron tareas relacionadas con habilitar de forma segura y documentada los servicios de información.</t>
  </si>
  <si>
    <t>Evidencias Formato de Solicitud de pruebas a producción.</t>
  </si>
  <si>
    <t xml:space="preserve">Se avanza en la ejecución de la implementación de los servicios en los proyectos de las operaciones estadísticas misionales procesos que se siguen realizando para el fortalecimiento de la función de producción de la entidad, bajo las políticas, lineamientos y arquitecturas de los sistemas de información existentes. De igual forma se continua con la habilitación de forma segura y documentada de los servicios de información. </t>
  </si>
  <si>
    <t>Se prestó 768 servicios de soporte y 9 servicios de mantenimiento, reportados en la herramienta de Mesa de Servicios y documentados en el repositorio codeversion del GIT Sistemas de información y GIT apoyo a las operaciones censales.</t>
  </si>
  <si>
    <t>Se dio paso a producción y recolección de información del aplicativo LGTBIQ+
Se realizó reunión de diagnóstico de funcionalidad con los usuarios, análisis de requerimientos, inicio de fase de desarrollo e inicio de la ejecución de pruebas internas y externas del aplicativo ICET
SIPSA Se realizó el cargue de la información correspondiente al componente de insumos para el mes de abril y mayo. Se realizó el ajuste en los datos para las tablas de la bodega de datos realizando la completitud de los datos. Se realizó el ajuste de la información cargada y la activación de las fuentes necesarias para la recolección en DMC.
ENTIC – empresas Se realiza acompañamiento en el operativo de captura y crítica de la información, entregando información para el seguimiento del operativo. Se realiza actualización de los correos de las empresas que no han realizado la activación de la cuenta para el acceso a la aplicación. Se generan los datos con la información recolectada para el análisis por parte del equipo temático y así poder identificar posibles inconsistencias de la información. Se realizan los ajustes identificados en el formulario de captura por parte de los funcionarios, también se realizan mejoras a nivel de interfaz gráfica para la visualización de los datos del operativo.
EAI Se inician las pruebas del aplicativo en servidor 7.4 para el operativo 2020 (rol fuente, critico, asistente, analista, logística y temática). Se reciben la matriz de pruebas por parte de los usuarios con los casos exitosos y fallidos. Desarrollo de los capítulos (caratula, 2, 2A,3, 4 ,5). Creación de nuevas variables en base datos Oracle. Revisión y ajustes al directorio (tablas admin_empresa y admin_establecimiento) para operativo 2021. Entrega del aplicativo en el servidor de desarrollo a los usuarios para las pruebas del rol fuente.
Rediseño Encuesta Anual de Comercio Construcción de los scripts de base de datos y configurar el esquema general para el desarrollo de los módulos: gestión ambiental, economía circular y PDS de la
EAC (Tablas, secuencias, objetos type), registrar las estructuras utilizadas con la asignación de la secuencia y asignar los permisos y sinónimos respectivos. Simulación de servicios lectura/escritura para el módulo1 mientras se dispone el servicio backend de la nueva arquitectura. Separación de módulos de la encuesta (modulo1) como módulos de angular para carga bajo demanda.  Se habilita el aplicativo WEB en servidor WEBLOGIC ambiente de desarrollo (PC del desarrollador) con acceso a los usuarios para que adelanten las respectivas pruebas funcionales de las diferentes opciones del aplicativo. Construcción de los paquetes de base de datos con los procedimientos de consulta, guardado y eliminación de datos para el desarrollo de los módulos: gestión ambiental y economía circular de la EAC. Construcción de las validaciones de consistencia de los módulos: gestión ambiental y economía circular de la EAC. Construcción de la ficha de análisis del módulo: gestión ambiental de la EAC. Apoyar el desarrollo del aplicativo Java de las opciones de Gestión ambiental y Economía circular. Habilitar las opciones de Gestión ambiental y Economía circular en al aplicativo Java y validaciones a nivel de base de datos para pruebas por parte del equipo temático y logístico. Ajustar e implementar las validaciones de consistencia en cada módulo del aplicativo y validaciones crítico, solicitadas por el usuario logístico. Desarrollo de funcionalidad de Gestión ambiental para el usuario fuente en el desarrollo EAC, usando jsf, weblogic y Oracle
Rediseño Encuesta Anual de Servicios Ajuste de requerimientos de acuerdo con solicitud de usuarios tanto logísticos como temáticos referente a módulo 5 de formulario de captura en el que se tendrá en cuenta la necesidad de utilizar la estructura del módulo de departamentos y pausar para este periodo el desarrollo del módulo de unidades de apoyo. Generación dinámica de los módulos I, II, III, IV (inclusive las variantes Educación y Salud). Se realizaron las correcciones y mejoras solicitadas a los módulos mencionados. Se dio inicio a la integración de estos componentes con los de las fichas de análisis. Se inicio la integración con las APIs del backend. Generación dinámica de los módulos IV, VI, VII, VIII terminados. Se realizaron las correcciones y mejoras solicitadas a los módulos mencionados. Se dio inicio a la integración de estos componentes con los de las fichas de análisis. Se inicio la integración con las APIs del backend. Se excluye de la entrega el módulo V. Se continúa trabajando en el desarrollo de las Ficha de Análisis General que usan las fuentes para detectar inconsistencias entre la encuesta del año anterior y la actual. Cargue de información a las bases de datos de desarrollo, pruebas y producción de los módulos 1 al 7, origen de información son los excel enviados por el área. Se realiza acompañamiento en los ajustes a las especificaciones de acuerdo a las incidencias reportadas en las pruebas para documentar los controles de cambios generados. Se realiza el acompañamiento en la ejecución de las pruebas parciales correspondientes a los módulos del formulario de captura, se realiza informe de incidencias y se realiza la priorización para iniciar los ajustes correspondientes por parte de los desarrolladores. Implementación en el back-end, mapeo Objeto relacional de las entidades, construir los repositorios, servicios y controladores del nuevo esquema de captura de información. Construcción de la ETLs para cargar la información de los archivos de Excel a la base de datos. Implementación de las funcionalidades para la gestión de las fichas de críticas en la aplicación EAS y la parametrización de las mismas basado en los requerimientos entregados. Solución de incidencias reportadas por usuario.  Integración con aplicación de encuestas existentes.  Migración de aplicación de encuestas existentes a angular 13.  Persistencia usando servicios REST del BankEnd y ficha de guardado.
EMCES Modelamiento de la base de datos e implementación de la encuesta inicial, con el respectivo login. Se está desarrollando la encuesta grupo 1 al grupo 4, ajuste de los módulos administrativos con la nueva base de datos modelada sobre usuarios, administración de la encuesta. Modelamiento de la base de datos e implementación de la encuesta inicial, con el respectivo login. Se está desarrollando la captura de la carátula de la encuesta. Se desarrollaron y se entregaron a pruebas los módulos de captura para los grupos I, II, V y VI, de la encuesta de acuerdo a lo definido en los requerimientos y cronograma. Generación matriz de pruebas para las funcionalidades desarrolladas en primera fase del sistema: Grupo I, Grupo II, Grupo V y Grupo VI formulario captura.
Cartera Hipotecaria de Vivienda (CHV) - Financiación de Vivienda (FIVI)  FIVI: Implementación de las funciones necesarias para la operación del submódulo: activar e inactivar cargue en el módulo de Administración de Información para Financiación de Vivienda. Desarrollar las funciones de backend y frontend requeridas para el funcionamiento del panel 1, 2 y 3 del módulo control operativo.
CHV: Desarrollar las funciones backend y frontend que permitan consultar el indicador de cobertura.
Piloto Perdidas y Desperdicios de Alimentos – PDA Sesiones y apoyo a las pruebas sobre la entrega del desarrollo del formulario PDA Desarrollo validaciones de consistencia capítulos 1 y 2, ajuste en el diseño. Se está desarrollando las validaciones de consistencia y validaciones del formulario de la encuesta perdidas y desperdicios de alimentos – PDA. Se realizaron sesiones de seguimiento y retroalimentación de las pruebas realizadas a las validaciones y consistencias de los numerales 1,2,3,4 y 5. Desarrollo de consistencias numerales 1,2,3,4,5, ajuste de validaciones y mensajes de error. Desarrollo de módulo de carga de productos con ajax para evitar el refresh en el sitio y se pierdan los datos ingresados, ajuste en numeral 2 para eliminar información no necesaria de grupos alimenticios que se eliminen para los numerales 3 y 4.
Concreto Premezclado Y Cemento Gris Desarrollo opción devolver, nuevo formulario y ver observaciones. Desarrollar el módulo de novedades las cuales pueden ser creadas y aprobadas por diferentes usuarios DANE, estas novedades son tanto para Cemento Gris como para Concreto Premezclado.
Liquidación de Sentencias Diligenciamiento de formatos de desarrollo y mantenimiento de la aplicación: actas de reunión, listado de asistencia, arquitectura de aplicación, diagnóstico de solicitud de desarrollo y mantenimiento, solicitud desarrollo sistema información. Se continúa con el diligenciamiento de los formatos GTE-020-PDT-002 Procedimiento Desarrollo y mantenimiento SI, GTE020PDT002f001_V6_matriz Ejecución de pruebas, GTE020PDT002f002 - DIAGNÓSTICO DE SOLICITUD DE DESARROLLO Y MANTENIMIENTO DE SISTEMAS DE INFORMACIÓN. Se genero los ejecutables del sistema de liquidación de sentencias para base de datos y aplicación.
Encuesta mensual de agencias de viajes (EMAV)
Desarrollo del módulo de novedades. Se está desarrollando módulo de novedades y aprobación de novedades.</t>
  </si>
  <si>
    <t>Documento de diagnóstico ICET, documento solicitud de desarrollo (requerimientos), caso Mesa de Servicios
Manuales de sistema y usuario LGTBIQ+, matrices de ejecución de pruebas, documento aceptación de pruebas realizadas, formato de paso a producción, caso Mesa de Servicios
SIPSA Correos electrónicos, informes GLPI.
ENTIC – empresas Diagrama Entidad-Relación, Diccionario de datos, scripts de base de datos
EAI Matriz de pruebas
Rediseño Encuesta Anual de Comercio Guías, cronogramas, especificaciones, matriz de pruebas, actas.
Rediseño Encuesta Anual de Servicios evidencia del repositorio con el código fuente y la estructura de la base de datos, videos con el funcionamiento del aplicativo.
EMCES Matrices de pruebas
Cartera Hipotecaria de Vivienda (CHV) - Financiación de Vivienda (FIVI)  Scripts de desarrollo, cronogramas, pantallazos de funcionamiento del aplicativo.
piloto Perdidas y Desperdicios de Alimentos – PDA Scripts de desarrollo, matriz de pruebas, scripts de base de datos, pantallazos de funcionamiento del aplicativo.
Concreto Premezclado Y Cemento Gris pantallazos de funcionamiento del aplicativo.
Liquidación de Sentencias Documento de diagnóstico, documento solicitud de desarrollo (requerimientos), matriz de pruebas, aceptación de pruebas realizadas, pantallazos de funcionamiento del aplicativo.
Encuesta mensual de agencias de viajes (EMAV) Formatos con especificaciones, pantallazos de funcionamiento del aplicativo.</t>
  </si>
  <si>
    <t>Prestación de servicios de desarrollo, soporte y mantenimiento para el aplicativo LGBTI+ y prestación del servicio de desarrollo para el aplicativo ICET de acuerdo con los procedimientos establecidos por la Oficina de Sistemas.
Prestación de servicios de desarrollo, soporte y mantenimiento para los aplicativos SIPSA y ENTIC – empresas y prestación del servicio de desarrollo para los aplicativos EAI, Rediseño Encuesta Anual de Comercio, Rediseño Encuesta Anual de Servicios, EMCES, Cartera Hipotecaria de Vivienda (CHV) - Financiación de Vivienda (FIVI), piloto Perdidas y Desperdicios de Alimentos – PDA, Concreto Premezclado Y Cemento Gris, Liquidación de Sentencias, Encuesta mensual de agencias de viajes (EMAV) de acuerdo con los procedimientos establecidos por la Oficina de Sistemas.</t>
  </si>
  <si>
    <t>Se prestaron 1435 servicios de soporte, 1 servicio de desarrollo y 11 servicios de mantenimiento, reportados en la herramienta de Mesa de Servicios y documentados en el repositorio codeversion del GIT Sistemas de información y GIT apoyo a las operaciones censales.</t>
  </si>
  <si>
    <t>Para ICET - Índice de Capacidad Estadística Territorial: se realizó el desarrollo del cuestionario satisfacción de usuarios, cuestionario ICET departamentos, cuestionario municipios PDET, cuestionario disponibilidad de indicadores ET, cuestionario resto del país, disponibilidad indicadores ET, difusión enlaces, ejecución de pruebas y puesta en producción.
Para ECV - Encuesta nacional de calidad de vida: se realizó la actualización de los capítulos servicios del hogar, características y composición del hogar, se definió la rama base de ODK para la implementación del formulario e integración por módulos, se realizó la implementación de requerimientos e implantación de flujo, se generaron versiones de prueba del formulario, se atendieron incidentes reportados en las matrices de prueba y se generó instalador y formulario para operativo.
Para ECSC - Encuesta de convivencia y seguridad ciudadana: se realizó la recolección de información del formato de solicitud de desarrollo de sistemas de información, diligenciamiento del formato de diagnóstico de solicitud de desarrollo y mantenimiento de sistemas de información y levantamiento del formato de solicitud de cambios a sistemas de información.
Para ELCO - Encuesta Longitudinal de Colombia: se realizó revisión y dio respuesta a la aclaración de las variables remitidas para el diccionario de datos de la encuesta aplicada en el año 2019, generación de llaves para los hogares y personas que no tenían llave del año 2019 en la muestra generada por muestras, las cuales se van a usar para el operativo de campo del año 2022, actualización y diligenciamiento del formato guía de diccionario de datos la información de la base de datos a manejar en el operativo del 2022.
Para EDI-EDID - Encuesta sobre ambiente y desempeño institucional nacional: se dio paso a producción para el formulario web y se realizaron los soportes solicitados por medio de la Mesa de servicios
DESARROLLO
EMCES
* Revisión y ajuste del resultado de las pruebas de los grupos 1 a 8. * Generación matriz de pruebas para las funcionalidades desarrolladas en primera fase del sistema:  Resumen Importaciones y Exportaciones y No Reporte en el formulario captura. * De acuerdo con requerimiento solicitado por Temática y Logística se ajustan las historias de usuario y matriz de pruebas en criterios de aceptación para los grupos 1 al 8 en el formulario de captura (variable modo). * Desarrollo del módulo de resumen de importación y exportación de servicios, en el cual se genera un resumen y un exporte agrupados por los diferentes CABPS. * Desarrollo del módulo de No Reporte, en el cual se genera una descripción y generación del reporte por el cual no se diligencia la información de la encuesta mensual de servicios. * Generación de historia de usuario y mockups para la funcionalidad, descarga de archivos planos: Directorio y Base sistema. * Actualización, cronograma, definición, prioridades de desarrollo para estimación de tiempos. * Se realiza cargue de directorio base para la encuesta EMCES. * Desarrollo del módulo de descarga de reportes, en los cuales se incluirán 2 reportes definidos por el área de temática y logística. * Desarrollo de ficha de análisis y critica para la encuesta EMCES. * Reunión con usuarios temáticos y logísticos para definir hitos principales desarrollo fase II sistema EMCES. * Actualización al cronograma de desarrollo con base en los principales hitos fase II * Se desarrolló el módulo de reportes de la encuesta en el cual se pueden exportar los diferentes archivos planos solicitados. * Ajuste al sistema de captura, en el cual se divida la caratula por periodos, Que la información de la caratula sea única a nivel del periodo de la empresa.
Cartera Hipotecaria de Vivienda - CHV
* Se realiza desarrollo frontend y backend para completar funcionalidad para visualizar indicador de cobertura en el Módulo indicadores para Cartera Hipotecaria de Vivienda. * Se realiza desarrollo frontend y backend para completar funcionalidad para visualizar indicador de calidad en el Módulo indicadores para Cartera Hipotecaria de Vivienda. * Se realiza desarrollo frontend y backend para completar funcionalidad para visualizar indicador de crítica en el Módulo indicadores para Cartera Hipotecaria de Vivienda. * De acuerdo con lo requerido por los usuarios temáticos en reunión del día 15-Julio-2022, se actualizan los criterios de aceptación para el módulo de Novedades consistente en que al crear la novedad Certificado de No Movimiento se generen unos valores determinados para todas las variables. * Desarrollar funciones necesarias para consolidar el correcto funcionamiento para visualizar el indicador de calidad global para la operación estadística CHV. * Desarrollar las funciones para generar la información requerida y completar los cuadros de salida A16-A23, analizando la información aportada por las fuentes en la operación estadística Cartera Hipotecaria de Vivienda.
Financiación de Vivienda (FIVI)
* Generación matriz de pruebas para las funcionalidades de: Login, Usuarios, Directorio y Carátula. * Desarrollo de las funciones necesarias para consolidar el funcionamiento y visualizar el indicador de calidad para la operación estadística FIVI. * Desarrollo de las funciones necesarias para consolidar el funcionamiento y visualizar el indicador de critica logística para la operación estadística FIVI * Desarrollo de las funciones necesarias para consolidar el funcionamiento y visualizar el indicador de calidad global para la operación estadística FIVI
piloto Perdidas y Desperdicios de Alimentos - PDA
* Se realizó los ajustes a las pruebas. * Se realizó el cargue del directorio de la muestra. * Se desplegó el aplicativo y base de datos en ambiente productivo. * Desarrollo de un módulo de reportes donde se descarga por archivos planos los diferentes reportes asociados.  * Se implementaron en dicho módulo 5 reportes para descarga.
Concreto Premezclado Y Cemento Gris
* Desarrollar el módulo de indicadores de Cemento Gris y Concreto Premezclado * Desarrollar el módulo de reportes Concreto premezclado * Se ajusta el módulo de reportes Concreto premezclado y Cemento Gris, corrección de incidencias y desarrollo de mejoras de Cemento gris y concreto premezclado. * Consolidación de resultados pruebas funcionalidades: * Cargue individual y cargue masivo Cemento Gris. * Cargue individual y Cargue Masivo Concreto Premezclado. * Reunión revisión y validación resultados pruebas con usuarios temáticos, logísticos y desarrollo. * Se realiza corrección de incidencias y desarrollo de mejoras de Cemento gris y concreto premezclado.
Liquidación de Sentencias
* El sistema se encuentra en pruebas por parte de las áreas usuarias. * Se realizó ajustes al despliegue en servidor oficial designado para aplicativa liquidación de sentencias. Se realizan pruebas finales con usuarios. * Revisión y ajustes solicitados por los usuarios, como resultado de las pruebas realizadas en el aplicativo liquidación de sentencias: descargar tipo de archivo en físico, ampliar longitud del campo juzgado, envío de notificaciones, cargar archivo. * Se realizó ajustes al despliegue en el servidor oficial designado para aplicativa liquidación de sentencias, se realizan pruebas finales con usuarios gestión humana. * Entrega de ajustes en el aplicativo liquidación de sentencias para adjuntar cinco tipos de archivos y su descarga correspondiente, ampliar longitud del campo juzgado para crear proceso y gestionar proceso.
Encuesta mensual de agencias de viajes (EMAV)
* Desarrollo módulo de notificaciones. * Pruebas al rol fuente y critica * Se desarrolló el módulo de cierre y apertura, periodos de la Encuesta Mensual de Agencias de Viaje
Encuesta Mensual de Servicios - EMS
* Se elabora y entrega las pantallas de los siguientes módulos: * Módulo I Carátula única y estructura de la empresa, Agregar Novedad. * Módulo II Personal ocupado y promedio en el mes -General-. * Módulo II Personal ocupado y promedio en el mes – Educación.  * Módulo III Ingresos Netos. -General- y -Educación-. * Módulo III Ingresos Netos. -Telecomunicaciones. * Módulo III Ingresos Netos. -Restaurantes.
MANTENIMIENTO
Rediseño Encuesta Anual de Servicios
* Se realiza acompañamiento en los ajustes a las especificaciones de acuerdo con las incidencias reportadas en las pruebas para documentar los controles de cambios generados. * Se realiza el acompañamiento en la ejecución de las pruebas parciales correspondientes a los módulos de formulario (Fuente y Crítico), Ficha fuente y envío de formulario y Consultar bandeja de asignaciones, Ficha de Análisis General y Cruce EAS - EMS, se realiza informe de incidencias y se realiza la priorización para iniciar los ajustes correspondientes por parte de los desarrolladores. * Integración de los 4 back-end empleados la encuesta anual de servicios y la actualización de datos y sincronización de tablas de cada uno de los back-end. Para estas integraciones se implementó un componente de actualización para transforma la data al modelo antiguo y servicios de integración de estados y fechas. * Se realiza el acompañamiento en la ejecución de las pruebas en el ambiente de producción correspondientes a los módulos de formulario (Fuente), Ficha fuente y envío de formulario y Consultar bandeja de asignaciones. * Se realiza informe de incidencias y se realiza la priorización para iniciar los ajustes correspondientes por parte de los desarrolladores. * Implementé las correcciones de los errores reportados y los controles de cambio solicitados durante las pruebas de usuario. El último reporte de hallazgos se reportó el 23 de agosto y con este último informe se finaliza la aceptación de controles de cambios. Durante este periodo también se realizó el despliegue a producción de la funcionalidad de captura de encuesta y envío de formularios. * Implementé las correcciones de los errores reportados y los controles de cambio solicitados durante las pruebas de usuario. El último reporte de hallazgos se reportó el 23 de agosto y con este último informe se finaliza la aceptación de controles de cambios. Durante este periodo también se realizó el despliegue a producción de la funcionalidad de captura de encuesta. Se hizo la corrección del envío de las novedades. El 25 de agosto retomé la implementación de las funcionalidades de informe operativo y fichas de análisis. El 26 de agosto se hará una primera entrega de estas funcionalidades. * Se implementaron los procesos de cargue de información del directorio actualizado y sincronización de variables al modelo antiguo. Se apoyo al grupo de infraestructura en la adecuación y configuración de servidores para el ambiente de producción. Se ajusto la funcionalidad de observaciones del back-end de EAS-V2 * Se realiza el seguimiento a los avances de los requerimientos solicitados frente a los desarrollados, para reajustar el cronograma y socializarlo en los distintos PMU's de las encuestas económicas. * Se realiza el acompañamiento en el proceso de pruebas para generar el paso a producción del aplicativo para las funcionalidades del rol Crítico. * Se ajustaron los servicios del módulo antiguo del EAS y los servicios del módulo de ficha de análisis.  * Se implementó la capa de seguridad en cada uno los servicios. * Desarrollo de funciones y servicios solicitados para completar la información de territorial al realizar autenticación y listado de sedes. * Entrega a pruebas de funcionalidad de ficha de análisis general. De este módulo solo se entregó la visualización de las fórmulas. Hay funcionalidades de reportes emergentes que no se pudieron entregar dado que aún no están implementados los servicios. * Despliegue en producción a partir de las fuentes publicadas en repositorio. después de probar varios caminos para hacer un despliegue con las fuentes correctas, se consiguió realizar el despliegue de manera exitosa en producción de la funcionalidad de descarga de reportes y algunas correcciones y controles de cambios realizados por el usuario en cuanto a usuarios fuentes y configuración de algunas preguntas de las encuestas. * Durante el periodo se hizo la revisión de los servicios requeridos para terminar la funcionalidad de informe operativo.
Encuesta Ambiental Industrial - EAI
* Se realizan los ajustes para la salida a operativo con notificación operativo EAI 2021.
Rediseño Encuesta Anual de Comercio
* Corrección colores módulos pestañas, revisión de notificación fuente, validación de datos módulo gestión ambiental. * Implementación y ajustes de validaciones enviadas por los usuarios logísticos y temáticos como resultado de las pruebas hechas al aplicativo de la EAC módulo 7 y 8, ambiente de pruebas y producción. * Ajustar el reporte PDF del formulario adicionando los módulos gestión ambiental y economía circular, ambiente de pruebas y producción. * Implementación de las validaciones y ajustes solicitados por el área temática y logística, ambiente de pruebas y producción. * Eliminar 199 fuentes en ambiente de producción para el operativo 2021. * Cargue de 186 fuentes en ambiente de producción para el operativo 2021. * Entrega de los insumos para realizar la notificación a las fuentes. * Imputación de fuentes para la EAC2020 ambiente de producción. * Ajustar a los procedimientos de base de datos para implementar los cambios solicitados en el módulo 2, ajustar e implementar las validaciones de consistencia en cada módulo del aplicativo y validaciones crítico, solicitadas por el usuario logístico, ambiente de pruebas y producción. * Entrega de los insumos para realizar la notificación de fuentes casos GLPI (43 355). * Actualizar la fecha de notificación y fecha de vencimiento a las fuentes notificadas. * Desarrollo de reportes y vistas para consultar la información de los módulos 7 y 8,          requerimiento enviado por el área usuaria el 05 de agosto a través del caso GLPI (42 491). * Asignación de fuentes a críticos casos GLPI (43 594, 43 619) * Implementar chequeos, revisión de inconvenientes, casos de GLPI (43 827, 43 729, 43 796, 43 635)
Encuesta mensual de agencias de viajes (EMAV)
* Se desarrollan los módulos de reportes, edición de fuentes y módulos de captura para el rol administrador.
Encuesta Comercio Exterior - COMEX
* Entrega de la estructura para los módulos de IMPO y EXPO teniendo en cuenta: - Ingreso - Roles y Perfiles - Módulo Cargue - Parametrizador - Procesamiento y análisis - Monitoreo y control - Consultas dinámicas - Generación de productos.
SOPORTE
Sistema de información de precios SIPSA
* Se realizó el cargue de la información faltante insumos, leche * Se realizó el ajuste de los datos recolectados para los componentes en recolección. * Soporte al aplicativo de análisis para los usuarios del sistema * Se realizó el ajuste de la información para el componente de leche. * Se realizó el ajuste de los datos recolectados para los componentes en recolección. * Se realizó ajustes en base de datos para la generación de cuadros de salida. * Se realizó el ajuste de la información capturada. * Se realizó ajustes en base de datos para la generación de cuadros de salida. * Generación de la homologación de los códigos CPC para el componente de mayoristas. * Soporte a la generación de cuadros de salida para el área de logística y temática. * Ajuste a la recolección del mes septiembre para los componentes del aplicativo.
Encuesta Licencias de Construcción - ELIC
* Se avanza en completitud de base de datos del aplicativo ELIC a corte año 2021. * Se ajusta completitud de base de datos realizada a corte 2022. * Se avanza en ajustes de completitud de base de datos del aplicativo ELIC a corte año 2021. * Se ajusta versión 4 de completitud de base de datos realizada a corte 2022. * Se ajusta cronograma de actividades del aplicativo ELIC.
Encuesta Anual de Inversión Extranjera Directa - EAID
* Generación de scripts sql, para el cargue de registros a la base de datos de producción. * Se ajusta el aplicativo en el módulo 2 para Grupos empresariales para que cuando el usuario seleccione una actividad relacionada con el régimen cambiario especial, se habilite el campo relacionado con solicitar si la empresa pertenece o no a este régimen. * Se carga directorio de empresas nuevas para el operativo 2021 * Se carga directorio para operativo 2021 y se excluyen empresas solicitadas * Generación de formulario en .pdf para empresa o grupo empresarial con el módulo de régimen cambiario especial * Se ajustan visualización de errores en el formato de números no soportados en la versión php 7.4.19  * Desarrollo descarga de planos para el módulo Régimen Cambiario especial, tanto para Empresas como para grupos empresariales. * Desarrollo descarga de planos para regionalización del régimen cambiario especial. * Se atiende soportes solicitados por el operativo. * Se modifica variables asociados al régimen cambiario especial a los planos generados para las empresas y grupos empresariales.
Indicador de producción de obras civiles (IPOC)
* Ajuste sobre el manejo de las sesiones en codeigniter 3, ajuste a librerías existentes en PHP5 * Creación de repositorio en GIT codeversion para IPOC, creación de ramas test y main. * Configuración de servidor de pruebas y restore de BD en ambiente de pruebas, implementación del aplicativo en ambiente de pruebas, integración con codeversion para despliegue automático mediante rama test. * Se ejecutan pruebas por parte del equipo funcional y se crea matriz de ejecución de pruebas con múltiples errores, se da solución a cada error en la medida que se van reportando.  * Se crea nuevo requerimiento de seguridad para los roles fuente financiadora y fuente ejecutora, se solicitará cambio de contraseña cada vez que sean creados usuarios con estos roles o cada vez que se actualice su contraseña por parte del rol administrativo u operativo. * Desarrollo de nuevo requerimiento ""Departamentos por sub obra"" se están construyendo nuevos controladores y ajustando entidades existentes. * Puesta en producción del aplicativo con ajustes de seguridad y BD actualizada para iniciar recolección 2022-3. * Cargue masivo de contratos DNI con Pentaho.
ELCO
* Ajuste y generación de reportes modulo evaluador líder, puesta a prueba del aplicativo, soporte y capacitación de usuarios temática y logística * Revisión de Código fuente para el correcto despliegue en el servidor de producción, aplicativo evaluadoras encuesta ELCO. * Se realiza cargue de la información de hogares y personas para la digitación por parte de las evaluadoras, así como la generación de reporte para logística y ajustes al Aplicativo WEB evaluadoras.
Encuesta Anual Manufacturera -EAM
* Ajustes módulo de crítica, mantenimiento de usuarios, ficha de crítica, ficha TIC, observaciones. Soporte a usuarios, temática y logística. * Desarrollo de la vista formulario para usuario fuente, crítico y administrador con sus consultas y validaciones respectivas. * Ajustes ficha de análisis y ficha EAM-EMMET, asignación de fuentes, modulo descarga de archivos, se adiciona opción para ver la descripción de la tabla, ajuste devoluciones y reenvío de formularios, consulta de observaciones. * Se ajustó el módulo de novedades y la inclusión de soportes, asignación códigos CPC de productos y materias. * Se realizaron ajustes en operativo para consulta de novedades,
* Se ajustó módulo V grabación observaciones rol crítico. * Se habilitó opción para notificación individual de las fuentes. * Desarrollo para complementar observaciones ficha crítica analistas DANE central. * Desarrollo ficha TIC, habilitar opción de cambio de código CPC en productos y materias primas.
Encuesta Mensual Manufacturera con Enfoque Territorial EMMET
* Desarrollo de módulo Quantum, captura, consulta, Edición, ingreso de nuevos productos, validación de productos ingresados por la fuente (aprobar o rechazar productos Quantum. Crear Estructura de datos para modulo Quantum basado en archivo de caracterización de variables. * Desarrollo de flujo de fuente de crítico a logístico.  * validación de campos en capítulo 2 * Se entrega la funcionalidad de generar y descargar la base de datos en formato Excel con funcionalidad de filtros. * Brindar soporte para ajustes en formulas y error en la visualización de formulario. * Crear ETL para registro y actualización de información de capítulo 1. * Desarrollo módulo de notificaciones individuales y masivas implementando el servicio RabbitMQ para la gestión de colas en envío de correo.
Precios de venta al público de licores, vinos, aperitivos y similares - PVPLVA
* Traslado de información de junio al periodo correspondiente para las fuentes y periodos radicados en GLPI. * Ajustes al aplicativo en rol asistente para creación de empresas * Ajustes al aplicativo en rol temático para corrección de errores detectados en las pruebas realizadas por parte de los usuarios * Actualización de la publicación de productos con precios imputados para vigencia 2022 * Actualización de resoluciones publicadas para el operativo quincenal de licores  * Ajustes al módulo de notificaciones en el rol Asistente. * Cambio de estado en productos pendientes por imputación y en productos de recolección mensual. * Actualización de códigos Nuevo y único para productos de la canasta de licores. * Adición de correos electrónicos a la lista de envió para la Federación Nacional de Departamentos. * Ajustes al módulo de cargue masivo en el rol fuente para el operativo de cigarrillos debido a cambio en las especificaciones.
Encuesta de Desarrollo de Innovación tecnológica - EDIT
* Se realizaron los ajustes de la encuesta Edit para el capítulo 1 versión 1 y 2 de la encuesta EDITS en ambiente de pruebas en los archivos capítulo1.php de la interface, valida1.js de JS y cargaDato.php de persistencia para condicionales de preguntas y ventanas emergentes. * Ajustes carátula y se realizó la carga del directorio de servicios, generación tabla de control, CIIU4, generación de usuarios * Se realizan ajustes de flujo capítulo I, ajustes modulo coordinador. * Se realizó ajuste en la restricción para notificación individual de fuentes, se revisa flujo del capítulo I, Ajustes módulo de consulta EDIT-EAS. * Se habilita opción para eliminación registros de soportes.</t>
  </si>
  <si>
    <t xml:space="preserve">ICET: casos MDS, matriz de ejecución de pruebas
ECV: casos MDS, matriz de ejecución de pruebas, formulario con trazabilidad, caso ID40239
ECSC: casos MDS, formato solicitud de desarrollo/mantenimiento, formato diagnóstico desarrollo/mantenimiento, formato solicitud de cambios
ELCO: casos MDS, formato solicitud de desarrollo/mantenimiento
EDI-EDID: casos MDS EDI, casos MDS EDID, formato paso a producción, caso ID39364
EMCES: cronograma, matrices de pruebas, script de bases de datos.
Cartera Hipotecaria de Vivienda – CHV: cronogramas, evidencia de módulos de indicadores.
Financiación de Vivienda (FIVI): cronograma, scripts de desarrollo
piloto Perdidas y Desperdicios de Alimentos – PDA: matriz de pruebas y correos
Concreto Premezclado Y Cemento Gris: evidencias de módulos formularios devueltos, indicador de calidad, reporte e incidencias.
Liquidación de Sentencias: diagramas de flujos, evidencias de módulo y especificaciones.
Encuesta mensual de agencias de viajes (EMAV):  evidencias de módulos
Encuesta Mensual de Servicios – EMS: evidencias de reuniones especificaciones modulo y pantallazos
COMEX: estructura BD, evidencia de versionamiento
EAC: Evidencias de los módulos
EAS: pruebas y evidencias </t>
  </si>
  <si>
    <t>Prestación de servicios de desarrollo, soporte y mantenimiento para las operaciones estadísticas ICET - Índice de Capacidad Estadística Territorial, ECV - Encuesta nacional de calidad de vida, ECSC - Encuesta de convivencia y seguridad ciudadana, ELCO - Encuesta Longitudinal de Colombia y EDI-EDID EDI - Encuesta sobre ambiente y desempeño institucional nacional
EMCES, Cartera Hipotecaria de Vivienda - CHV, Financiación de Vivienda (FIVI), piloto Perdidas y Desperdicios de Alimentos - PDA, Concreto Premezclado Y Cemento Gris, Liquidación de Sentencias, Encuesta mensual de agencias de viajes (EMAV), Encuesta Mensual de Servicios - EMS. Rediseño Encuesta Anual de Servicios, Encuesta Ambiental Industrial - EAI, Rediseño Encuesta Anual de Comercio, Encuesta mensual de agencias de viajes (EMAV), Encuesta Comercio Exterior - COMEX. Sistema de información de precios SIPSA, Encuesta Licencias de Construcción - ELIC, Encuesta Anual de Inversión Extranjera Directa - EAID, Indicador de producción de obras civiles (IPOC), ELCO, Encuesta Anual Manufacturera -EAM, Encuesta Mensual Manufacturera con Enfoque Territorial EMMET, Precios de venta al público de licores, vinos, aperitivos y similares - PVPLVA, Encuesta de Desarrollo de Innovación tecnológica - EDIT.
de acuerdo con los procedimientos establecidos por la Oficina de Sistemas.</t>
  </si>
  <si>
    <t>Se prestaron 2243 servicios de soporte, 1 servicio de desarrollo y 2 servicios de mantenimiento, reportados en la herramienta de Mesa de Servicios y documentados en el repositorio codeversion del GIT Sistemas de información y GIT apoyo a las operaciones censales.</t>
  </si>
  <si>
    <t>Aplicativo Web Gestión OAJ: se recibe la solicitud de desarrollo para el Aplicativo Web para el Seguimiento y control de la gestión de Convenios y Contratos Interinstitucionales y de la Defensa Judicial del DANE - FONDANE, mediante el envío del Formato de Solicitud de Desarrollo de Sistemas de Información, junto con sus anexos correspondientes.                                                                                                                                                SICO: Se realizan las modificaciones correspondientes al mantenimiento solicitado en los documentos adjunto que se encuentras los requerimientos para adaptar a la nueva contratación 2023, así mismo,  con la atención a la solicitud de incluir en el aplicativo la  DEPENDENCIA: Dirección de Recolección y Acopio.
Encuesta Mensual de Agencia de Viaje EMAV
-Se desarrolló el módulo de captura para el perfil administrador, y el módulo de edición de fuentes. • Se desarrolló la ficha de análisis para el perfil critico en la Encuesta Mensual de Agencia de Viajes. • Se desarrolla el módulo ficha de análisis del crítico. • Se realizaron ajustes la ficha de análisis del crítico y la ficha del formulario de envío. • Se desarrolló la vista del formulario de creación de fuentes nuevas para la EMAV * Se desarrolló y se implementó en producción el módulo de creación de directorio, control y usuario para las fuentes nuevas.
Encuesta Mensual Manufacturera con Enfoque Territorial EMMET
* Migración de los capítulos 1, 2, 3 y diligenciamiento. *Ajustes en consistencias, inbox, formulario ver, formulario de captura. • Desarrollo y ajustes de capítulos 2,3,4. • Ajustes descarga de la base. • Permite ingresar valores en pesos, no permite conocer si es realmente un valor miles o en pesos, Por lo anterior se solicita agregar en los títulos (Valor en Miles de Pesos). • Al consultar el formulario ya enviado en "Ver", la información de los capítulos aparece sin separador de miles en los capítulos de personal, producción, ventas y existencias. Además, en el caso del capítulo de personal el Promedio Percapita aparece con dos decimales. • Al registrar el número telefónico con solamente texto lo recibe sin sacar ninguna alerta. Por lo anterior se solicita generar una alerta para que se incluyan números. • Ajuste de carta de notificación. • Ajuste en capítulo 2 y consistencia del capítulo. • Migración de información base principal. • Entrega de mockup para creación de fuente. • Ajuste a notificaciones interno. • Ajuste en guardar fuente con campo de correo. • Desarrollo y ajuste de notificaciones masivas. • Creación, edición, eliminación de usuarios de sistema. • Ajuste de módulo 2 en las validaciones de consistencia. • Desarrollo tabla de auditoria para guardar capítulos 1,2,3.
EAID
* Generación ETL para extraer representantes legales y de la persona quien diligencia encuesta para el operativo 2020 * Creación de empresas, usuarios e inclusión de empresas al operativo 2021 • Modificación de campo al módulo de flujos financieros del régimen cambiario especial RCE y modificación de descarga de planos para empresa y Grupo Empresarial. • Ajuste a consulta de esquemas de participación cuando no pertenecen al régimen cambiario especial. • Soportes y respuestas a usuarios. • Inclusión de variable en la generación de planos para empresas del grupo empresarial. • Inclusión de variable en la generación de planos para empresas del grupo empresarial. • Se incluye empresa con número de orden 1903901 para que diligencie encuesta en el operativo 2021. • Se incluyen las empresas con número de orden 1900203 y 20000104 para que diligencie encuesta en el operativo 2021. • Se procesa archivo allegado para la actualización de 1038 empresas del grupo empresarial. • Modificar el campo de régimen cambiario especial para las empresas que no sean de actividades especiales - caso 48824. • Soportes y respuestas a usuarios. • Soportes y respuestas a usuarios EAID. • Cambio de contraseñas de fuentes sistema EAID. • Restablecimiento de contraseña a base de datos EAID en el ambiente de desarrollo. • Se realiza mantenimiento y soporte a las diferentes solicitudes (Limpieza de formularios, cambios de contraseña entre otros). Asistencia a reuniones. * Ajuste a campo donde solicitan "AMPLIAR EL RANGO DE LOS AÑOS EN LA PREGUNTA: ¿En qué año se dio inicio a la primera inversión extranjera?". * Ampliación de recepción de hasta 8000 caracteres al campo de Observaciones para todos los módulos de la encuesta. * Se realiza mantenimiento y soporte a las diferentes solicitudes allegadas por los usuarios y/o registradas por GLPI
Encuesta Anual de Servicios - EAS
* Implementación de servicio para la consulta de información general para el Módulo Operativo. * Implementación de servicio para la consulta de información detallada para el Módulo Operativo. • Servicio para generar informe consolidado como archivo .xlsx para módulo control operativo. • Servicio para generación de informe novedades para módulo control operativo. • Servicio para generación de informe transmitidos para módulo control operativo. • Durante el periodo apoyé el despliegue a producción de: Links de descarga de reportes. Corrección de modificación de justificaciones de ficha análisis, Ampliación de longitud de observaciones, inclusión de mecanismos de control y reporte de errores, script de corrección de fuentes (solicitud por demanda). Durante el despliegue apoye en el diagnóstico de fallas que tuvieron lugar en producción. • Servicio para la actualización de información en la tabla de Control. • Desarrollo Script base de datos para asignación de cargas. • Desarrollo Script base de datos para actualización de usuarios críticos. Durante el periodo realicé las siguientes actividades: • Habilitación de links de descargas de reportes. • Funcionalidades para la modificación de fuentes (Cambio de prioridad, cambio de estado, inclusión de fuentes). • Apoyo a revisión de incidencias en fichas de análisis. • Se resolvieron las que correspondían a la solicitud de controles de cambios. • Se realiza acompañamiento en los ajustes a las especificaciones de acuerdo con las incidencias reportadas en las pruebas para documentar los controles de cambios generados. • Se realiza informe de incidencias y se realiza la priorización para iniciar los ajustes correspondientes por parte de los desarrolladores. • Se realiza el acompañamiento en la ejecución de las pruebas en el ambiente de pruebas correspondientes a incidencias reportadas. • Se realiza el seguimiento de los desarrollos de acuerdo con las incidencias y se actualiza y genera el cronograma del proyecto. • Ajustes en el back-end la funcionalidad necesaria para la gestión de la información de los datos del módulo ambiental desarrollo de 8 adaptadores para el ajuste de variables para el modelo plano de datos y actualización de datos de modelos dinámico al modelo plano. • Desarrollo de servicios necesarios para: actualización de estado, actualización de actividad económica y registro de nueva fuente. • Se realiza acompañamiento en los ajustes a las especificaciones de acuerdo con las incidencias reportadas en las pruebas para documentar los controles de cambios generados. • Se realiza el acompañamiento en la ejecución de las pruebas en el ambiente de pruebas correspondientes a incidencias reportadas. • Se realiza el seguimiento de los desarrollos de acuerdo con las incidencias y se actualiza y genera el cronograma del proyecto. • Actualización de córrelas, factor de expansión a fuentes. Desarrollo de servicio para la estructuración y descarga de informe por periodo de eas_control en formato Excel. • Cambios en la consulta de informe detallado en el módulo operativo. • Desarrollo de los adaptadores en el back-end la funcionalidad necesaria para la gestión de la información de los datos del módulo ambiental y economía circular, implementación de los servicios de consulta de usuarios y fuentes. • Se realiza el acompañamiento en el proceso de pruebas en cuanto a los diferentes incidentes reportados y el desarrollo de los descargables de reportes (Ingresos, Costos y Gastos, Control, Directorio y Activos fijos). • A partir de la línea base de desarrollo que me entregó mi compañero de Back End Jairo Humberto, procedí a completar la lógica de negocio más compleja de las siguientes funcionalidades de Back End: Creación de fuentes nuevas, cambios de actividad, sede, estado y prioridad. • Adicionalmente procedí a realizar una revisión y corrección integral de la funcionalidad de backend del guardado de las encuestas y su posterior guardado en las tablas no normalizadas usadas para el análisis de los datos (en el modelo de encuestas cada valor digitado por la fuente es guardado en filas, en el modelo heredado usado para analizar los datos, cada variable es almacenada en una columna en una tabla).  • Revisé y corregí la configuración de las preguntas y su mapeo al modelo heredado. • Corregí la funcionalidad de guardado de los datos y su persistencia en el modelo heredado. • Corregí la implementación del guardado de unas preguntas de selección múltiple del módulo 8 las cuales solo requerían ser configuradas correctamente. • Reemplace el guardado de los datos tipo tabla (códigos CPC y tablas en las cuales el usuario puede agregar filas) de manera que su guardado fuese configurable por base de datos y no desarrollando un programa por cada tabla incluida en la encuesta. Incluí además una tabla del módulo 5 a la cual no se le había desarrollado dicha funcionalidad.  • Corregí el modelamiento de las entidades de negocio (a partir de las cuales se generan las tablas de la base de datos). • Genere índices, llaves foráneas y únicas que hacían falta en el modelo de datos. • Corregí tipos de datos, sus tamaños y su obligatoriedad. * Se desarrolló servicios para generar reportes Ingresos, Ingresos Salud, Costos y Costos Educación. • Se realiza el acompañamiento en la ejecución de las pruebas en el ambiente de pruebas correspondiente a módulos de administración y usuarios externos. • Se realiza el seguimiento de los desarrollos del proyecto. • Ajustes en el back-end la funcionalidad de generación de reportes de archivos planos e implementación de servicios para la creación de ficha de análisis • Migrar datos de tabla eas_control para el periodo 2021 desde base de datos desarrollo a base de datos pruebas.
Cemento gris y concreto premezclado
*Se realiza corrección de incidencias y desarrollo de mejoras de Cemento gris y concreto premezclado. • Consolidación resultados segunda ronda pruebas efectuadas a las funcionalidades de: Login, Directorio y Usuarios. • Desarrollo y corrección de incidencias de Cemento gris y Concreto premezclado, módulos Caratula Cemento, Caratula Concreto, Novedades, Variaciones Concreto y Variaciones Cemento. • Desarrollo y corrección de incidencias de Cemento gris y Concreto premezclado, modulo calendario, modulo directorio y formulario de reporte de información de la fuente. • Consolidación resultados segunda ronda de pruebas funcionalidades Calendario y Notificación. • Revisión y generación archivo consolidación resultados de pruebas efectuadas en las dos operaciones estadísticas a las funcionalidades de: Carátula, Formulario individual, Formulario masivo, Variaciones y Módulo Novedades. • Ajustes criterios de aceptación en las historias de usuario para las funcionalidades de Carátula, Formulario individual, Variaciones y Novedades de las operaciones estadísticas de acuerdo con cambios requeridos en resultados pruebas. • Ajustes formatos de pruebas para las funcionalidades Carátula, Formulario, Variaciones y Novedades de acuerdo con ajustes en las respectivas historias de usuario. • Ajustar el módulo de notificación de inicio de recolección de información y corrección de incidencias de Cemento gris y Concreto premezclado. • Ajustar y corregir incidencias de Cemento gris y Concreto premezclado. A los siguientes módulos. • Caratula Cemento, Caratula Concreto, Form Cemento Individual, Form Cemento Masivo, Form Concreto Individual, Form Concreto Masivo, Novedades, Variaciones Cemento, Variaciones Concreto. • Sesión de trabajo con temática y logística para validar incidencias reportadas en módulo de Análisis para las operaciones estadística de Concreto Premezclado y cemento Gris. • Consolidación resultados incidencias reportadas en las funcionalidades del módulo de Análisis para las operaciones estadística de Concreto Premezclado y cemento Gris. • Actualización HU modulo Análisis y Carátula de acuerdo con cambios requeridos en primera ronda de pruebas. • Sesión de trabajo OSIS con usuarios de temática y logística para conocer el estado actual del sistema Concreto Premezclado y Cemento Gris. • Reunión con ingeniero de desarrollo para presentar y hacer entrega el formato matriz de pruebas consolidado con las incidencias reportadas ene l módulo de Análisis. • Generación Matriz de pruebas módulos: Reportes e Indicadores. Actualización matriz de pruebas por cambios en requeridos por usuarios: Caratula, Formulario Individual, Variaciones, Corrección formulario, Corrección Variaciones, Análisis y Novedades. * Consolidación resultados 3ra. entrega pruebas funcionalidades Loguin, Módulo Directorio y Módulo Usuarios en el sistema de Concreto Premezclado y Cemento Gris. • Ajustar, corregir y desarrollar nuevos requerimientos de Cemento gris y Concreto premezclado a los siguientes módulos: *Directorio Cemento, Directorio Cemento, Crear formulario Cemento Gris, Crear formulario Concreto premezclado, Análisis Cemento Gris, análisis Concreto premezclado, Novedad aprobada cemento gris y Concreto premezclado.
Indicador de Producción de Obras – IPOC "Desarrollo requerimiento inclusión de departamentos"
• Se desarrolla estructura de BD requerida para almacenar nuevas variables, actualización de la vista de la fuente ejecutora. • Se avanza en las validaciones del formulario de registro por parte de la fuente ejecutora paso 5. • Se da soporte a la recolección e 2022-3, ajuste de duplicados, ajuste de proyectos, ajuste de sub-obras entre otros. • Se avanza en el registro en BD de la información diligenciada en el paso 5 por cada departamento seleccionado, validaciones de porcentajes de participación. • Se da soporte a la recolección e 2022-3, ajuste de duplicados, ajuste de proyectos, ajuste de sub-obras entre otros. • Finalización de ajuste de formularios para fuente ejecutora y rol operativo, se continua con formularios para el rol admin, posteriormente se realizarán los ajustes respectivos al reporte avance físico trimestre. • Se finaliza el desarrollo del requerimiento, de despliega en pruebas, queda pendiente despliegue en producción. • Se entregan puntos 1 y 2 del requerimiento, con un avance del 60% del requerimiento • Implementación en producción de ajustes en reportes y paso 5 de recolección trimestral. • Sistema que permite realizar la captura de información referente a la encuesta de la operación cuentas nacionales para el censo económico.
Encuesta Anual de Comercio (EAC)
* Pruebas sobre la nueva arquitectura EAC. *Puesta en marcha proyecto línea base en angular para la nueva arquitectura EAC.  *Elaboración de preguntas nueva arquitectura EAC • Construcción y análisis de rutas módulos encuestas EAC. • Adaptación de la interfaz de usuario para la autenticación de la EAC. • Continuación desarrollo Módulo 1 Encuesta EAC numeral 1-6. • Ajuste interfaces. • Consumo de servicios en nueva arquitectura. • Configuración consultas módulo 1 nueva arquitectura. • Ajuste consultas módulo 1 en base de datos y en el SSO de la nueva arquitectura. • Brindar soporte, implementación y ajustes de validaciones enviadas por los usuarios logísticos y temáticos. • Implementar los ajustes solicitados a validaciones de los módulos 7, 8 y consistencia, solicitadas por el usuario logístico. • Realizar el cargue de asignación de fuentes a críticos. • Realizar el cambio del municipio “Cachipay” de la sede Ibagué a la sede Bogotá, activación de fuentes, revisión del inconveniente en la creación de fuente, revisión inconveniente de acceso de los usuarios internos, actualizar estados a fuentes, realizar intercambio de información entre fuentes.
Casos GLPI: (49 200, 48 692, 49 408, 49 861, 49 395, 49 444, 49 448, 49 573, 50 128, 50 571, 50 549, 51 194, 51 602) • Realizar la separación de paquetes y procedimientos para el nuevo desarrollo de la EAC, autenticación y Módulo 1. • Entregar al equipo de desarrollo las indicaciones para implementar los procedimientos del módulo 1. • Desarrollo en el aplicativo de la EAC actual, adicionando un nuevo campo en el numeral 9 módulo 1. Caso GLPI (51 430) • Finalización numerales 1 a 11 del módulo 1 del producto EAC bajo la nueva arquitectura. • desarrollo modulo transversal información carátula • diligenciamiento servicios módulo 3 en el sso y prueba en postman • desarrolló interfaz en angular del módulo 3 • Consumo y guardo de servicios para el módulo 3 • Brindar soporte, Implementar chequeos, revisión de inconvenientes, actualización de datos, activación de fuentes, revisar funcionalidad fechas de cierre, realizar cargue de fuentes a encuestadores, revisar funcionamiento de reportes, ajuste de las bases en disponibles en SAS, corregir fechas de notificación, revisar reportes, revisar inconveniente informe de seguimiento y envío, actualizar municipio de Cali a Nariño, casos de GLPI (46 177, 46 180, 46 255, 46 189, 44 865, 46 182, 46 510, 46 512, 46 379, 46 944, 46 767, 46 518, 46 999, 47 153, 47 113,47 203,46 949). • Brindar soporte, Implementar chequeos, revisión de inconvenientes, actualización de datos, activación de fuentes, cargue fechas de cierre, realizar cargue de fuentes a encuestadores, revisar funcionamiento de reportes, ajuste de las bases en disponibles en SAS, corregir fechas de notificación, revisar reportes, revisar inconveniente cargue de archivos en informe de seguimiento e informe campo novedad, apoyo para la notificación de fuentes por sede, habilitar botón observaciones en el módulo 5 cuando el formulario está en estado 3 por la opción Ver Datos para los usuarios internos, casos de GLPI (47 711, 47 630, 47 373, 47 451, 48 372, 48 339). • Brindar soporte, Implementar chequeos, revisión de inconvenientes, actualización de datos, activación de fuentes, resolver inconvenientes en la creación de fuentes, revisión inconvenientes módulo TIC, ajuste para permitir ver las observaciones de la ficha cruce EAC/EMC a los usuarios internos cuando el formulario está en estado 3, asignar fuentes a los críticos de Medellín y Montería, reasignar municipio a otra sede, intercambio de información entre fuentes, revisión de inconvenientes en la opción notificación de fuentes. casos de GLPI (48 833, 49 177, 49 200, 48 692, 49 395, 49 408, 49 444, 49 448). • Brindar soporte, Implementar ajustar chequeos, revisión de inconvenientes, actualización de datos, activación de fuentes, resolver inconvenientes en la creación de fuentes, revisión inconvenientes descargas de manuales, realizar el intercambio de información entre fuentes, revisar inconvenientes de acceso al aplicativo, revisión de inconvenientes en la opción notificación de fuentes. casos de GLPI (48 839, 49 573, 49 861, 50 128, 50 513, 50 571, 50 549). • Entrega de los servicios del capítulo 1 a consumir en la nueva arquitectura. • Configuración de los servicios del back end de la EAC en el SSO para el módulo 1 de la EAC. • Mapeo de los numerales 1 al 6, 7 y 8 del módulo 1 para los servicios de guardar en el front-end. • Brindar soporte, implementación y ajustes de validaciones enviadas por los usuarios logísticos y temáticos. • Revisión inconveniente de acceso de los usuarios internos, actualizar estados a fuentes, realizar intercambio de información entre fuentes, revisión inconveniente diligenciamiento módulo 7, ajuste de validaciones en la ficha de análisis fuente y crítico. Casos GLPI: (51 785, 51 776, 51 982, 51 854, 52 073, 51 793, 52 052, 52 248, 52 404, 52 608, 52 849, 52 899) • Realizar la separación de paquetes y procedimientos para el nuevo desarrollo de la EAC, Módulo 3. • Entregar al equipo de desarrollo las indicaciones para implementar los procedimientos del módulo 3. • Fase de pruebas con el usuario en el aplicativo de la EAC actual, para revisar el nuevo campo del numeral 9 módulo 1. Caso GLPI (51 430) • Brindar soporte, implementación y ajustes de validaciones enviadas por los usuarios logísticos y temáticos. • Actualizar datos (IDAIO, Estados, Novedad), ajustar reporte AFICOM
Casos GLPI: (53 331, 53 394, 53 867,53 863) • Entregar manuales actualizados
Encuesta Mensual de Comercio (EMC)
• Brindar soporte paso producción, Actualizar contraseñas usuarios internos y fuentes, realizar cargue de fuentes a encuestadores, actualización de estados y novedades a fuentes, actualizar directorio para el periodo de septiembre, preparar los insumos necesarios para la notificación de las fuentes, solicitudes realizadas a través de correos. • Actualización de estados y novedades a fuentes. • Actualizar directorio para el periodo de septiembre. • preparar los insumos necesarios para la notificación de las fuentes.  • Activación de departamentos a fuentes, solicitudes realizadas a través de correos. • Revisión error funcionalidad crítico /proceso análisis. • Actualización de estados y novedades a fuentes. • Actualización de córrelas, factor de expansión a fuentes. • Preparar los insumos necesarios para la notificación de las fuentes periodo octubre. • Activación de departamentos a fuentes, solicitudes realizadas a través de correos. • Activación de fuentes desde la EAC. • Habilitar la opción "modificar periodo" al perfil coordinador en el aplicativo JAVA. • Ajuste formulario proceso análisis en el aplicativo JAVA. • Apoyo despliegues en producción. • Actualización de estados y novedades a fuentes. • Actualización de córrelas, factor de expansión a fuentes. • Revisar y ajustar funcionalidad de enviar formulario por parte de la fuente. • Ajustes a los procedimientos para resolver inconvenientes con la actualización de estado y novedad al momento de la fuente realizar el envío de la información a través del formulario WEB. • Actualización de estados y novedades a fuentes. • Actualización de córrelas, factor de expansión a fuentes. • Actualización de estados y novedades a fuentes. • Actualización de córrelas, factor de expansión a fuentes. • Corrección errores y faltantes módulo 1 (Identificación) • Inicio desarrollo Front Módulo 3 • Actualización de estados y novedades a fuentes. • Actualización de córrelas, factor de expansión a fuentes. • Entregar manuales actualizados
Encuesta mensual de comercio exterior de servicios - EMCES
*Soporte técnico realizando ajustes a la base de datos de acuerdo a solicitudes en las que se realizan devoluciones de estados y/o actualizar información en el directorio que el sistema no permite editar a las fuentes. * Se desarrolló un módulo del rol administrador en el cuál el administrador de la plataforma puede realizar las devoluciones pertinentes a las fuentes que lo soliciten. • Permitir cambiar las observaciones de no reporte únicamente al administrador del sistema permitiendo poner espacios en blanco sin validación alguna. • Desarrollar y entregar usuario administrador del sistema de la encuesta para realizar devoluciones y ajustes necesarios. Adicional a lo entregado anteriormente de reportes. • Durante el periodo apoye el despliegue a producción de funcionalidades de descarga. • Ajustes a base de datos en todos los frentes. Tanto en directorio como en cada uno de los formularios. Esto de acuerdo con inconsistencias que las fuentes diligenciaron y la encuesta está en proceso de cierre y entrega de base de datos. • Finalización del desarrollo de los ajustes solicitados como control de cambios para la encuesta. reporte Estado, ajuste al formulario dependiendo de la variable OCISER y en el requerimiento de reporte denominado "HU_Rpt_ArchivosPlanos_19oct2022" *Reunión con usuarios temáticos, logísticos y desarrollo para validación ajustes a los criterios de aceptación en el formulario de captura. *Diligenciamientos de formato control de cambios sobre ajustes requeridos por los usuarios al formulario de captura.  • Se generó la nueva actualización de las asignaciones de CPC y grupos de trabajo, debido a que no se encontraban actualizados cuando se generó la nueva paramétrica de CPC. • Se habilitaron los formularios para todas las fuentes para el periodo de octubre. • Se realiza las modificaciones por medio de script SQL a las solicitudes enviadas por el área correspondiente a la validación de datos de la encuesta. • Ajustes a las incidencias entregadas en el ambiente de pruebas correspondientes a los alcances al sistema que se solicitó por parte de los usuarios de la encuesta.
Encuesta longitudinal de Colombia ELCO aplicativo Evaluadoras
*Cargue de hogares y personas para digitación de encuestas BD dan_elco, y soporte de incidencias en el aplicativo evaluadoras encuesta longitudinal de Colombia ELCO • Se realiza el cargue de hogares y personas para que se digiten las encuestas diligenciadas en campo. • Se generan los reportes solicitados por las áreas. • Se da soporte (Eliminación y actualización) en la Base de Datos del aplicativo ELCO web. • Preparación y cargue de la información de personas y hogares a la base de datos del aplicativo Evaluadoras de la encuesta Longitudinal de Colombia ELCO. • Cangue de hogares y personas semanalmente en la base de datos del aplicativo web, generación de reporte y soporte a las sedes. • Realizar el cargue de la información de hogares y personas, así como atender las solicitudes de actualización de información en el aplicativo web de evaluadoras ELCO
Encuesta Comercio Exterior -COMEX
*Participación en las sesiones de seguimiento semanal sobre los requerimientos con el fin de aclarar dudas en la construcción de los requerimientos *Entrega de pantallas sobre los siguientes ítem: creación de cronograma, resumen de ejecución y visualización de pantalla de inicio del cronograma para importaciones. • Participación en las reuniones semanales de seguimiento. • Envío de comentarios sobre los siguientes requerimientos, Expo: Captura de reporte directo de petróleo y declaraciones de exportación litográficas. • Se entrega actualización para IMPO sobre los siguientes módulos: Cargue: -información suministrada por la DIAN, cambio de extensión y exportación de variables y control de chequeo de totales. Parametrizador: -Tablas paramétricas y definición de variables para gestión de usuarios. • Continuidad de requerimientos sobre IMPO. • Gestión de periodos. • Gestión de cronogramas. • Procesamiento y análisis. • Soportes y respuestas a usuarios COMEX. • Restablecimiento de contraseña a base de datos COMEX en el ambiente de desarrollo. • Se realizaron las sesiones semanales sobre el seguimiento de los requerimientos y el complemento de los mismo, adelantando los siguientes módulos: • Procesamiento y análisis. • Identificación de anomalías. • Sesiones de seguimiento y conformación de requerimientos para las variables de salida y entrada de las bases de datos -CAN-ADALI. •  COMEX - Ajuste al módulo de inserción y actualización de artículos de litográfico - Eliminación de cero • COMEX - Actualización de paramétricas de ARANCELES • Sesión para revisión de pendientes (paramétricas, validaciones) sobre las historias de usuario elaboradas</t>
  </si>
  <si>
    <t>OSIS_10.2</t>
  </si>
  <si>
    <t>Un (1)  documento que integre la arquitectura de las aplicaciones de los servicios priorizados del catalogo de sistemas de información, documentada y estructurado, actualizado  y consolidado</t>
  </si>
  <si>
    <t>01/03/2022</t>
  </si>
  <si>
    <t>Se ha avanzado en la documentación de arquitectura de las aplicaciones de los servicios priorizados del catalogo de sistemas de información.</t>
  </si>
  <si>
    <t>Documento de Arquitectura : Caracterización de Componentes Sistemas de Información</t>
  </si>
  <si>
    <t xml:space="preserve">Se realiza el levantamiento de reportes relacionados con la caracterización y documentación de sistemas de información, se socializa el árbol de configuración codeversión para el GIT sistemas de información </t>
  </si>
  <si>
    <t>Documento caracterización sistemas de información
Presentación informe de gestión - codeversion (GITLAB) configuración
Listado documentación sistemas de información</t>
  </si>
  <si>
    <t xml:space="preserve">Se continúa con la actualización de la documentación en   codeversión para el GIT sistemas de información,  se actualiza el reporte relacionado con la caracterización y documentación de sistemas de información junto con la construcción del instrumento de obsolescencia. </t>
  </si>
  <si>
    <t>Presentación informe de gestión Julio - codeversion (GITLAB)
Estado de servicios TI - sistemas de informacion
Instrumento de obsolescencia Sistemas de Información</t>
  </si>
  <si>
    <t xml:space="preserve">Se continúa con la  construcción del instrumento de obsolescencia. </t>
  </si>
  <si>
    <t>Instrumento de obsolescencia Sistemas de Información</t>
  </si>
  <si>
    <t>OSIS_13</t>
  </si>
  <si>
    <t>Un (1) fortalecimiento del aseguramiento de los servicios tecnológicos, a través de las distintas herramientas dispuestas.</t>
  </si>
  <si>
    <t xml:space="preserve">Porcentaje de avance del documento con la estrategia de aseguramiento </t>
  </si>
  <si>
    <t>OSIS_13.1</t>
  </si>
  <si>
    <t>Un (1) documento con el rediseño funcional y operativo de la red, construido.</t>
  </si>
  <si>
    <t>Se trabajó en la documentación de  rediseño funcional y operativo de la red y firewall</t>
  </si>
  <si>
    <t xml:space="preserve">Se ha avanzado en la documentación de diagrama y Topología. </t>
  </si>
  <si>
    <t>Diagramas de Topología 202
INFRAESTRUCTURA DANE_2_Topologia_Mayo_2022</t>
  </si>
  <si>
    <t xml:space="preserve">Anteriormente se tenía un solo segmento se red para publicaciones, servicios y Bases de Datos, con el rediseño se segmentó la red para asignar un segmento diferente para los servicios publicaciones, servicios TI y Bases de Datos y cada uno de estos segmentos se configuró en el Firewall, de esta manera se pueden crear reglas de filtrado y dependiendo el acceso se asigna cada servicio. Esto no se tenía anteriormente. </t>
  </si>
  <si>
    <t>Durante el tercer trimestre se realizan mesas de trabajo para la construccion del REDISEÑO FUNCIONAL Y OPERATIVO DE RED DANE</t>
  </si>
  <si>
    <t>PROYECCION 2 - REDISEÑO FUNCIONAL Y OPERATIVO DE RED DANE</t>
  </si>
  <si>
    <t>Se cumple con la meta de acuerdo a la planeacion establecida con un 70% en el rediseño funcional, seguridad perimetral y operativo de la red del Dane.</t>
  </si>
  <si>
    <t>Avance del 100% de los documentos de Rediseño funcional y operativo de la red y el Rediseño funcional y operativo del firewall</t>
  </si>
  <si>
    <t xml:space="preserve"> Se entrega documento con el rediseño funcional y operativo de la red, en el cual se detalla lo más importante y coyuntural de los temas que competen a la infraestructura tecnológica de la Entidad, se detallan el aseguramiento de los compontes de TI, como la segmentación de la red de los servicios críticos que presta la Oficina de Sistemas. </t>
  </si>
  <si>
    <t>Documento consolidado del rediseño de la Red</t>
  </si>
  <si>
    <t xml:space="preserve">Se cumple  conforme  al cronograma establecido del cumplimiento del pan operativo en un 100%  de los documetos funcionales operativos del rediseño de la Red y del FW con sus actualizaciones. </t>
  </si>
  <si>
    <t>OSIS_13.2</t>
  </si>
  <si>
    <t>Un (1) documento con el rediseño funcional y operativo del firewall, construido.</t>
  </si>
  <si>
    <t xml:space="preserve">En mesas de trabajo se avanza en la construcción del documento REDISEÑO FUNCIONAL Y OPERATIVO DE SISTEMA GESTIONADOR DE TRÁFICO (FIREWALL).  </t>
  </si>
  <si>
    <t xml:space="preserve">Documento REDISEÑO FUNCIONAL Y OPERATIVO DE SISTEMA GESTIONADOR DE TRÁFICO (FIREWALL) </t>
  </si>
  <si>
    <t>Se avanza en mesas de trabajo con el equipo en el Rediseño Funcional y Operativo del Sistema de Seguridad Perimetral (Firewalls)</t>
  </si>
  <si>
    <t>Rediseño Funcional y Operativo del Sistema de Seguridad Perimetral (Firewalls)</t>
  </si>
  <si>
    <t xml:space="preserve"> Se entrega documento con el rediseño funcional y operativo del firewall, en el cual se detalla lo más importante y coyuntural de los temas que competen a la infraestructura tecnológica de la Entidad, se detallan el aseguramiento de los compontes de TI de  la Oficina de Sistemas. </t>
  </si>
  <si>
    <t xml:space="preserve">Documento consolidado del rediseño del Fw. </t>
  </si>
  <si>
    <t>DIMPE_1</t>
  </si>
  <si>
    <t>Una (1) producción de información coyuntural de exportaciones e importaciones de bienes, con el fin de proporcionar información mensual que permita conocer la dinámica y características del comercio exterior en Colombia, finalizada.</t>
  </si>
  <si>
    <t>Promedio ponderado del avance de los hitos (sin acumular) + % de avance de la meta del trimestre anterior</t>
  </si>
  <si>
    <t>DIMPE_1.1</t>
  </si>
  <si>
    <t>Promedio ponderado del avance de los hitos (sin acumular) 20% + 0 % de avance de la meta del trimestre anterior</t>
  </si>
  <si>
    <t>Se envían las bases de Matriz de identificación de necesidades de los meses enero, febrero y marzo de 2022.</t>
  </si>
  <si>
    <t>IMPO-EXPO Matriz para la identificación de necesidades para caracterización de grupos de interés del DANE (Enero)
IMPO-EXPO Matriz para la identificación de necesidades para caracterización de grupos de interés del DANE (Febrero)
IMPO-EXPO Matriz para la identificación de necesidades para caracterización de grupos de interés del DANE (Marzo).</t>
  </si>
  <si>
    <t xml:space="preserve">Las actividades de avance de la investigación, se encuentran a cargo de la temática, se adjuntas los documentos relacionados informando que la investigación tiene programado realizar la socialización y presentación del boletín de importaciones de febrero al finalizar abril de 2022. Las evidencias relacionadas y los avances, corresponden a lo ejecutado durante los meses de enero, febrero y marzo de 2022. </t>
  </si>
  <si>
    <t>Boletines técnicos de la temática comercio internacional</t>
  </si>
  <si>
    <t>C-0401-1003-22-0-0401009-02</t>
  </si>
  <si>
    <t xml:space="preserve">El equipo técnico de comercio exterior realiza mensualmente la identificación de necesidades de información, con el fin de implementar mejoras en las operaciones estadísticas y/o dar respuesta a las necesidades de los diferentes usuarios de información. </t>
  </si>
  <si>
    <t>1.1_Matriz de necesidades IMPO_EXPO ABRIL
1.1_Matriz de necesidades IMPO_EXPO MAYO
1.1_Matriz de necesidades IMPO_EXPO JUNIO</t>
  </si>
  <si>
    <t xml:space="preserve">Las actividades de avance de la investigación, se encuentran a cargo de la temática, se adjuntas las evidencias relacionadas y los avances, corresponden a lo ejecutado durante los meses de abril, mayo y junio de 2022. </t>
  </si>
  <si>
    <t>Promedio ponderado del avance de los hitos (sin acumular) 25% + 50 % de avance de la meta del trimestre anterior</t>
  </si>
  <si>
    <t>1.1_Matriz de necesidades IMPO_EXPO JULIO
1.1_Matriz de necesidades IMPO_EXPO AGOSTO
1.1_Matriz de necesidades IMPO_EXPO SEPTIEMBRE</t>
  </si>
  <si>
    <t>Promedio ponderado del avance de los hitos (sin acumular) 25% + 75 % de avance de la meta del trimestre anterior</t>
  </si>
  <si>
    <t>IMPO-EXPO Matriz para la identificación de necesidades para caracterización de grupos de interés del DANE (diciembre)
IMPO-EXPO Matriz para la identificación de necesidades para caracterización de grupos de interés del DANE (noviembre)
IMPO-EXPO Matriz para la identificación de necesidades para caracterización de grupos de interés del DANE (octubre)</t>
  </si>
  <si>
    <t>Se realizó la producción de las publicaciones programadas para el IV trimestre de importaciones y exportaciones</t>
  </si>
  <si>
    <t>DIMPE_1.2</t>
  </si>
  <si>
    <t xml:space="preserve">Para el documento para el diseño/ rediseño ajustado, se adjunta los boletines de Exportaciones de enero y febrero de 2022, e importaciones de enero 2022, pues es la publicación que contiene al detalle la actividad. </t>
  </si>
  <si>
    <t>Boletines de Exportaciones de enero y febrero de 2022, e importaciones de enero 2022.</t>
  </si>
  <si>
    <t xml:space="preserve">El equipo temático del GIT comercio realizó la actualización de la metodología de exportaciones e importaciones y se está esperando la aprobación por parte de la última instancia de revisión, para subirlas a Isolucion. </t>
  </si>
  <si>
    <t>1.2_Metodología Expo2021
1.2_Metodología Impo2021</t>
  </si>
  <si>
    <t xml:space="preserve">El equipo temático del GIT comercio realizó la actualización de la metodología de exportaciones e importaciones y se está esperando la aprobación por parte de la ultima instancia de revisión, para subirlas a Isolucion. </t>
  </si>
  <si>
    <t>DIMPE_1.3</t>
  </si>
  <si>
    <t>Un (1) desarrollo de requerimientos , ajustes y pruebas de los diferentes instrumentos de recolección que integran el proceso estadístico.</t>
  </si>
  <si>
    <t xml:space="preserve">Para el documento para el desarrollo de requerimientos , ajustes y pruebas de los diferentes instrumentos de recolección que integran el proceso estadístico, se adjunta los boletines de Exportaciones de enero y febrero de 2022, e importaciones de enero 2022, pues es la publicación que contiene al detalle la actividad. </t>
  </si>
  <si>
    <t>Un (1) desarrollo de requerimientos, ajustes y pruebas de los diferentes instrumentos de recolección que integran el proceso estadístico. documento PROCEDIMIENTO DEL INSTRUMENTO DE RECOLECCIÓN de exportaciones.</t>
  </si>
  <si>
    <t>1.3_PROCEDIMIENTO DEL INSTRUMENTO DE RECOLECCIÓN
1.3_Un (1) procesamiento de la información finalizado. EXPO
1.3_Un (1) procesamiento de la información finalizado. IMPO</t>
  </si>
  <si>
    <t>1.3_Un (1) procesamiento de la información finalizado. EXPO
1.3_Un (1) procesamiento de la información finalizado. EXPO_2
1.3_Un (1) procesamiento de la información finalizado. EXPO_3
1.3_Un (1) procesamiento de la información finalizado. IMPO
1.3_Un (1) procesamiento de la información finalizado. IMPO_2
1.3_Un (1) procesamiento de la información finalizado. IMPO_3</t>
  </si>
  <si>
    <t>Procesamiento expo agosto
Procesamiento expo octubre
Procesamiento expo septiembre
Procesamiento Impo agosto
Procesamiento Impo octubre
Procesamiento Impo septiembre</t>
  </si>
  <si>
    <t>DIMPE_1.4</t>
  </si>
  <si>
    <t xml:space="preserve">Para el procesamiento de la información finalizado, se adjunta los boletines de Exportaciones de enero y febrero de 2022, e importaciones de enero 2022, pues es la publicación que contiene al detalle la actividad. </t>
  </si>
  <si>
    <t>El equipo técnico del GIT Comercio realizó el procesamiento de las bases mensuales de exportaciones e importaciones</t>
  </si>
  <si>
    <t>1.4_Procesamiento de las bases mensuales Exportaciones
1.4_Procesamiento de las bases mensuales Importaciones</t>
  </si>
  <si>
    <t>1.4_Boletin Exportaciones julio 2022
1.4_Boletin Exportaciones junio 2022
1.4_Boletin Exportaciones mayo 2022
1.4_Boletin Importaciones julio 2022
1.4_Boletin Importaciones junio 2022
1.4_Boletin Importaciones mayo 2022</t>
  </si>
  <si>
    <t>boletin_exportaciones_ago22
boletin_exportaciones_oct22
boletin_exportaciones_sep22
anexos_exportaciones_ago22
anexos_exportaciones_oct22
anexos_exportaciones_sep22</t>
  </si>
  <si>
    <t>DIMPE_1.5</t>
  </si>
  <si>
    <t>Un (1) proceso de análisis de consistencia económica, terminado.</t>
  </si>
  <si>
    <t>El equipo técnico del GIT Comercio realizó el análisis de contexto de la información a publicar correspondientes a comercio exterior de bienes</t>
  </si>
  <si>
    <t>1.5_Procesamiento de las bases mensuales Exportaciones
1.5_Procesamiento de las bases mensuales Importaciones</t>
  </si>
  <si>
    <t>DIMPE_2</t>
  </si>
  <si>
    <t xml:space="preserve">Una (1) Certificación y seguimiento del precio de venta al público de licores, vinos, aperitivos y similares, cigarrillos y tabaco elaborado y precios de artículos de primera necesidad, con el fin de atender lo establecido en las leyes 1816 y 1819 de 2016, actualizados. </t>
  </si>
  <si>
    <t>DIMPE_2.1</t>
  </si>
  <si>
    <t>Promedio del avance de los hitos (sin acumular) 25% + 0 % de avance de la meta del trimestre anterior</t>
  </si>
  <si>
    <t>LICORES Matriz para la identificación de necesidades para caracterización de grupos de interés del DANE (Enero)
LICORES Matriz para la identificación de necesidades para caracterización de grupos de interés del DANE (Febrero)
LICORES Matriz para la identificación de necesidades para caracterización de grupos de interés del DANE (Marzo).</t>
  </si>
  <si>
    <t xml:space="preserve">Las actividades de avance de la investigación, se encuentran a cargo del temático y su equipo, Las evidencias relacionadas y los avances, corresponden a lo ejecutado durante los meses de enero, febrero y marzo de 2022, las cuales se publican y socializan aproximadamente dos por mes. </t>
  </si>
  <si>
    <t>2.1_Matriz de necesidades LICORES ABRIL
2.1_Matriz de necesidades LICORES MAYO
2.1_Matriz de necesidades LICORES JUNIO</t>
  </si>
  <si>
    <t>Publicaciones realizadas, según los tiempos y estándares de calidad definidos por la entidad, al corte de junio hemos cumplido con el 50% del total de publicaciones programadas.</t>
  </si>
  <si>
    <t>2.1_Matriz de necesidades LICORES OCTUBRE
2.1_Matriz de necesidades LICORES NOVIEMBRE
2.1_Matriz de necesidades LICORES DICIEMBRE</t>
  </si>
  <si>
    <t>Publicaciones realizadas, según los tiempos y estándares de calidad definidos por la entidad, al corte de diciembre hemos cumplido con el 100% del total de publicaciones programadas.</t>
  </si>
  <si>
    <t>DIMPE_2.2</t>
  </si>
  <si>
    <t xml:space="preserve">Para el documento para el diseño/ rediseño ajustado, se adjunta las resoluciones de números 0109, 0194, 0298, 0383, 0423, y 0531 del 2022, pues es la publicación que contiene al detalle la actividad. </t>
  </si>
  <si>
    <t>Resoluciones de números 0109, 0194, 0298, 0383, 0423, y 0531 del 2022</t>
  </si>
  <si>
    <t>Para el hito, se envía Documentos descripción de procesos en revisión de coordinador</t>
  </si>
  <si>
    <t>DIMPE_2.3</t>
  </si>
  <si>
    <t xml:space="preserve">Para el desarrollo de requerimientos , ajustes y pruebas de los diferentes instrumentos de recolección que integran el proceso estadístico, se adjunta las resoluciones de números 0109, 0194, 0298, 0383, 0423, y 0531 del 2022, pues es la publicación que contiene al detalle la actividad. </t>
  </si>
  <si>
    <t>Se envía Pruebas finales al modulo web de cigarrillos Y ajustes módulo licores</t>
  </si>
  <si>
    <t>2.3_Pruebas app temática
2.3_Seguimiento desarrollo módulo para cigarrillos 16-06-2022</t>
  </si>
  <si>
    <t>matriz de pruebas sistemas</t>
  </si>
  <si>
    <t>DIMPE_2.4</t>
  </si>
  <si>
    <t xml:space="preserve">Para el  procesamiento de la información finalizado, se adjunta las resoluciones de números 0109, 0194, 0298, 0383, 0423, y 0531 del 2022, pues es la publicación que contiene al detalle la actividad. </t>
  </si>
  <si>
    <t>2.4_Resolucion-0600de2022
2.4_Resolucion-655de2022
2.4_Resolucion-809de2022
2.4_Resolucion-895de2022
2.4_Resolucion-0990de2022
2.4_Resolucion-1061de2022</t>
  </si>
  <si>
    <t>Resolucion-1175de2022
Resolucion-1284de2022
Resolucion-1408de2022
Resolucion-1446de2022
Resolucion-1539de2022
Resolucion-1610de2022</t>
  </si>
  <si>
    <t>Resolucion-1175de2022
Resolucion-1284de2022
Resolucion-1408de2022
Resolucion-1446de2022
Resolucion-1539de2022
Resolucion-1610de2022
Resolucion-1779de2022
Resolucion-1864de2022
Resolucion-1994de2022
Resolucion-2106de2022
Resolucion-2194de2022
Resolucion-2266de2022
Resolucion-certificacion-PVPLVA-2311de2022
Resolucion-imputacion-PVPLVA-2312de2022
certificacion-cigarrillo-I-semestre-2023</t>
  </si>
  <si>
    <t>DIMPE_2.5</t>
  </si>
  <si>
    <t xml:space="preserve">Para el proceso de análisis de consistencia económica, terminado, se adjunta las resoluciones de números 0109, 0194, 0298, 0383, 0423, y 0531 del 2022, pues es la publicación que contiene al detalle la actividad. </t>
  </si>
  <si>
    <t>2.5_Resolucion-0600de2022
2.5_Resolucion-655de2022
2.5_Resolucion-809de2022
2.5_Resolucion-895de2022
2.5_Resolucion-0990de2022
2.5_Resolucion-1061de2022</t>
  </si>
  <si>
    <t>Tablero de control PVPLVA 08-07-2022
Tablero de control PVPLVA 08-07-2022
Tablero de control PVPLVA 09-09-2022 vf
Tablero de control PVPLVA -12-08-2022
Tablero de control PVPLVA -12-08-2022[1]
Tablero de control PVPLVA -23-09-2022</t>
  </si>
  <si>
    <t>Tablero de control PVPLVA 08-07-2022
Tablero de control PVPLVA 22-07-2022
Tablero de control PVPLVA 12-08-2022
Tablero de control PVPLVA -23-08-2022
Tablero de control PVPLVA -16-09-2022
Tablero de control PVPLVA -30-09-2022
Tablero de control PVPLVA 14-10-2022
Tablero de control PVPLVA 28-10-2022
Tablero de control PVPLVA 11-11-2022
Tablero de control PVPLVA -25-11-2022
Tablero de control PVPLVA -16-12-2022
Tablero de control PVPLVA -23-12-2022
PVPLVA_PVPCT_2023</t>
  </si>
  <si>
    <t>DIMPE_22</t>
  </si>
  <si>
    <t>Incluir los cambios metodológicos de la GEIH en el operativo de la EMICRON</t>
  </si>
  <si>
    <t>DIMPE_22.1</t>
  </si>
  <si>
    <t>Se envían la base de Matriz de identificación de necesidades de los meses enero, febrero y marzo de 2022 consolidada.</t>
  </si>
  <si>
    <t>1. MATRIZ DE IDENTIFICACION DE NECESIDADES 2022</t>
  </si>
  <si>
    <t>Boletines técnicos de la temática comercio interno
Cuadros de resultados para la temática de comercio interno</t>
  </si>
  <si>
    <t>C-0401-1003-22-0-0401012-02
C-0401-1003-22-0-0401029-02</t>
  </si>
  <si>
    <t>22.1_Matriz de necesidades EMICRON ABRIL
22.1_Matriz de necesidades EMICRON MAYO
22.1_Matriz de necesidades EMICRON JUNIO</t>
  </si>
  <si>
    <t>Se realizaron las actualizaciones del manual y el formulario de la EMICRON, así como el seguimiento de las necesidades de información recibidas</t>
  </si>
  <si>
    <t>Matriz de identificación de necesidades del II trimestre de 2022</t>
  </si>
  <si>
    <t>MATRIZ DE IDENTIFICACION DE NECESIDADES 2022</t>
  </si>
  <si>
    <t>Matriz de identificación de necesidades del IV trimestre de 2022</t>
  </si>
  <si>
    <t>DIMPE_22.2</t>
  </si>
  <si>
    <t xml:space="preserve">Un (1) Plan General revisado y actualizado </t>
  </si>
  <si>
    <t xml:space="preserve">Se envían la base de Matriz de identificación de necesidades de los meses enero, febrero y marzo de 2022 consolidada, es insumo primordial para la actualización del plan general. </t>
  </si>
  <si>
    <t xml:space="preserve">Se envía Un (1) Plan General revisado y actualizado </t>
  </si>
  <si>
    <t>22.2_Plan General de la EMICRON</t>
  </si>
  <si>
    <t>Plan General de la EMICRON</t>
  </si>
  <si>
    <t>DIMPE_22.3</t>
  </si>
  <si>
    <t>Un (1) Documento Metodológico revisado y actualizado</t>
  </si>
  <si>
    <t>Para los  Documento Metodológico revisado y actualizado, se adjunta la METODOLOGÍA GENERAL ENCUESTA DE MICRONEGOCIOS</t>
  </si>
  <si>
    <t>2. Documento Metodológico EMICRON</t>
  </si>
  <si>
    <t>Se envía Un (1) Documento Metodológico revisado y actualizado</t>
  </si>
  <si>
    <t>23.3_Documento metodológico EMICRON</t>
  </si>
  <si>
    <t>Documento metodológico EMICRON</t>
  </si>
  <si>
    <t>DIMPE_22.4</t>
  </si>
  <si>
    <t>Una (1) Ficha Metodológica, revisada y actualizada</t>
  </si>
  <si>
    <t>Para la Ficha Metodológica, revisada y actualizada, se adjunta la METODOLOGÍA GENERAL ENCUESTA DE MICRONEGOCIOS</t>
  </si>
  <si>
    <t>Se envía Una (1) Ficha Metodológica, revisada y actualizada</t>
  </si>
  <si>
    <t>22.4_Ficha metodológica EMICRON</t>
  </si>
  <si>
    <t>Ficha metodológica EMICRON</t>
  </si>
  <si>
    <t>DIMPE_22.5</t>
  </si>
  <si>
    <t>Un (1) Manual de Recolección y Conceptos Básicos, revisado y actualizado.</t>
  </si>
  <si>
    <t>Se adjunta el Manual de recolección y conceptos básicos con ajuste de construcción</t>
  </si>
  <si>
    <t>3. Manual de recolección y conceptos básicos - ajuste de construcción</t>
  </si>
  <si>
    <t>Se adjunta el Manual de recolección y conceptos básicos, revisado y actualizado.</t>
  </si>
  <si>
    <t>22.5_Manual de recolección y conceptos básicos</t>
  </si>
  <si>
    <t>Manual de recolección y conceptos básicos</t>
  </si>
  <si>
    <t>DIMPE_22.6</t>
  </si>
  <si>
    <t>Para el  desarrollo de requerimientos , ajustes y pruebas de los diferentes instrumentos de recolección que integran el proceso estadístico, se adjunta el Manual de recolección y conceptos básicos con ajuste de construcción</t>
  </si>
  <si>
    <t>Formulario en PDF con las actualizaciones del cuestionario de la EMICRON y que se aplicaron en los instrumentos de recolección</t>
  </si>
  <si>
    <t>22.6_Formulario de la Encuesta de Micronegocios 2022</t>
  </si>
  <si>
    <t>Formulario de la Encuesta de Micronegocios 2022</t>
  </si>
  <si>
    <t>DIMPE_23</t>
  </si>
  <si>
    <t>Entrega de productos de publicación de resultados de la EMICRON</t>
  </si>
  <si>
    <t>DIMPE_23.1</t>
  </si>
  <si>
    <t>Realizar las imputaciones correspondientes al cuarto trimestre de 2021; año 2021; y, primer, segundo y tercer trimestre de 2022.</t>
  </si>
  <si>
    <t>Para las imputaciones correspondientes al cuarto trimestre de 2021; año 2021; y, primer, segundo y tercer trimestre de 2022, se adjunta la presentación de resultados IV Trimestre.</t>
  </si>
  <si>
    <t>1. Presentación de resultados IV Trimestre</t>
  </si>
  <si>
    <t>Cuadros de resultados para la temática de comercio interno
Boletines técnicos de la temática comercio interno</t>
  </si>
  <si>
    <t>C-0401-1003-22-0-0401029-02
C-0401-1003-22-0-0401012-02</t>
  </si>
  <si>
    <t>Archivos de datos en SAS con las imputaciones de ingresos del I trimestre de 2022</t>
  </si>
  <si>
    <t>23.1_Imputaciones I Trimestre de 2022</t>
  </si>
  <si>
    <t>En el segundo trimestre de 2022 se llevó a cabo la publicación de resultados del año 2021 y del primer trimestre de 2022 de la EMICRON.</t>
  </si>
  <si>
    <t>Archivos de datos en SAS con las imputaciones de ingresos del II trimestre de 2022</t>
  </si>
  <si>
    <t>23.1_Imputaciones II Trimestre de 2022</t>
  </si>
  <si>
    <t>En el tercer trimestre de 2022 se llevo a cabo la publicación de resultados del segundo trimestre de 2022 de la EMICRON.</t>
  </si>
  <si>
    <t>Archivos de datos en SAS con las imputaciones de ingresos del III trimestre de 2022</t>
  </si>
  <si>
    <t>Imputaciones III Trimestre de 2022</t>
  </si>
  <si>
    <t>En el segundo trimestre de 2022 se llevo a cabo la publicación de resultados del año 2021 y del primer trimestre de 2022 de la EMICRON.</t>
  </si>
  <si>
    <t>DIMPE_23.2</t>
  </si>
  <si>
    <t>Realizar los cuadros de salida y los productos de publicación para los periodos de referencia cuarto trimestre 2021; año 2021; y primer, segundo y tercer trimestre de 2022</t>
  </si>
  <si>
    <t>Para  los cuadros de salida y los productos de publicación para los periodos de referencia cuarto trimestre 2021; año 2021; y primer, segundo y tercer trimestre de 2022, se adjunta los anexos estadísticos IV Trimestre</t>
  </si>
  <si>
    <t>2. Anexos estadísticos IV Trimestre</t>
  </si>
  <si>
    <t>Productos de publicación del Año 2021 y I Trimestre de 2022 de la EMICRON: Anexos estadísticos con los cuadros de salida, presentación de resultados generales y boletín técnico</t>
  </si>
  <si>
    <t>23.2_Productos de publicación año 2021
23.2_Productos de publicación I trimestre de 2022</t>
  </si>
  <si>
    <t>Productos de publicación del II Trimestre de 2022 de la EMICRON: Anexos estadísticos con los cuadros de salida, presentación de resultados generales y boletín técnico</t>
  </si>
  <si>
    <t>23.2_Productos de publicación II trimestre de 2022</t>
  </si>
  <si>
    <t>Productos de publicación del III Trimestre de 2022 de la EMICRON: Anexos estadísticos con los cuadros de salida, presentación de resultados generales y boletín técnico</t>
  </si>
  <si>
    <t>Productos de publicación III trimestre de 2022</t>
  </si>
  <si>
    <t>DIMPE_23.3</t>
  </si>
  <si>
    <t>Bases de datos sin anonimizar para las publicaciones trimestrales; y una base de datos anonimizadas con la información de todo el año 2021</t>
  </si>
  <si>
    <t>Para las bases de datos sin anonimizar para las publicaciones trimestrales; y una base de datos anonimizadas con la información de todo el año 2021, se adjunta el boletín técnico IV Trimestre y la presentación para el comité interno de resultados EMICRON IV trimestre</t>
  </si>
  <si>
    <t>3. Boletín técnico IV Trimestre y 4. Presentación para el comité interno de resultados EMICRON IV trimestre</t>
  </si>
  <si>
    <t>Pantallazos de la base de datos anonimizada 2021 en el ANDA y de la base de datos sin anonimizar del primer trimestre de 2022</t>
  </si>
  <si>
    <t>23.3_Bases de datos</t>
  </si>
  <si>
    <t>Pantallazos de la base de datos sin anonimizar del segundo trimestre de 2022</t>
  </si>
  <si>
    <t>Pantallazos de la base de datos sin anonimizar del tercer trimestre de 2022</t>
  </si>
  <si>
    <t>Bases de datos</t>
  </si>
  <si>
    <t>DIMPE_24</t>
  </si>
  <si>
    <t>Una (1) producción de información coyuntural de exportaciones e importaciones de servicios, con el fin de proporcionar estadísticas mensuales que permita conocer la posición internacional del país, con dominios a mayor desagregación.</t>
  </si>
  <si>
    <t>DIMPE_24.1</t>
  </si>
  <si>
    <t>Un (1) desarrollo de requerimientos, ajustes y pruebas de los diferentes componentes que integran el proceso para la recolección de la información dentro del rediseño de la MTCES. Conforme a los resultados de recolección de la EMCES del 2022.</t>
  </si>
  <si>
    <t>Para el desarrollo de requerimientos, ajustes y pruebas de los diferentes componentes que integran el proceso para la recolección de la información dentro del rediseño de la MTCES. Conforme a los resultados de recolección de la EMCES del 2022; se adjuntan cronogramas, fichas metodológicas y correos de reporte de seguimiento.</t>
  </si>
  <si>
    <t>Correo_ Erika Diaz Sánchez - Outlook_cronograma de desarrollo aplicativo EMCES
Cronograma_EMCES_28Marzo2022  (1)
Ficha Metodológica EMCES_ 08022022</t>
  </si>
  <si>
    <t>Las actividades de avance de la investigación, se encuentran a cargo de la temática, las evidencias relacionadas y los avances, corresponden a lo ejecutado durante los meses de enero, febrero y marzo de 2022, los cuales se encuentran en proceso de gestión.</t>
  </si>
  <si>
    <t>TE_C_INTERNAL_2022_MTCES</t>
  </si>
  <si>
    <t xml:space="preserve">Se culminó el operativo de levantamiento de directorio de la EMCES con el cual se está construyendo el marco del comercio exterior de servicios, este con el fin de determinar el directorio que hará parte del operativo EMCES 2022 el cual se proyecta iniciar el segundo semestre de 2022; dicho esto se ha avanzado en el desarrollo de la herramienta de recolección (formulario electrónico) éste se encuentra en pruebas de funcionalidad de los módulos I y II (fase de recolección de información). </t>
  </si>
  <si>
    <t>Promedio ponderado del avance de los hitos (sin acumular) 25% + 70 % de avance de la meta del trimestre anterior</t>
  </si>
  <si>
    <t>DIMPE_25</t>
  </si>
  <si>
    <t>Una (1) producción de resultados (boletines y cuadros de salida) de la Encuesta Mensual de Servicios - EMS de los meses estadísticos noviembre de 2021 a octubre de 2022.</t>
  </si>
  <si>
    <t>DIMPE_25.1</t>
  </si>
  <si>
    <t>Un (1) Procesamiento de bases de datos y generación de cuadros de salida.</t>
  </si>
  <si>
    <t>04/01/02022</t>
  </si>
  <si>
    <t xml:space="preserve">Promedio ponderado del avance de los hitos (sin acumular) 25 %+ 0 % de avance de la meta del trimestre anterior </t>
  </si>
  <si>
    <t>Se realiza la publicación de resultados EMS Noviembre 2021, Diciembre 2021 y Enero 2022</t>
  </si>
  <si>
    <t>anexos_ems_diciembre_21
anexos_ems_noviembre_21
anexos_ems_enero_22
bol_ems_diciembre_21
bol_ems_noviembre_21
bol_ems_enero_22</t>
  </si>
  <si>
    <t>Se realiza la publicación de resultados de los meses en mención por parte de temática EMS en coordinación del grupo interno temático de Servicios DIMPE</t>
  </si>
  <si>
    <t>Boletines técnicos para la temática de servicios</t>
  </si>
  <si>
    <t>C-0401-1003-22-0-0401015-02</t>
  </si>
  <si>
    <t>TE_SERVICIOS_2022_EMS</t>
  </si>
  <si>
    <t xml:space="preserve">Promedio ponderado del avance de los hitos (sin acumular) 25%+ 25 % de avance de la meta del trimestre anterior </t>
  </si>
  <si>
    <t>Se realiza la publicación de resultados EMS Febrero 2022, Marzo 2022 y Abril 2022</t>
  </si>
  <si>
    <t>anexos_ems_febrero_22
anexos_ems_marzo_22
anexos_ems_abril_22
bol_ems_febrero_22
bol_ems_marzo_22
bol_ems_abril_22</t>
  </si>
  <si>
    <t xml:space="preserve">Promedio ponderado del avance de los hitos (sin acumular) 25 %+ 50 % de avance de la meta del trimestre anterior </t>
  </si>
  <si>
    <t>Se realiza la publicación de resultados EMS Mayo 2022 , Junio 2022  y Julio 2022</t>
  </si>
  <si>
    <t>anexos_ems_mayo_22
anexos_ems_junio_22
anexos_ems_julio_22
bol_ems_mayo_22
bol_ems_junio_22
bol_ems_julio_22</t>
  </si>
  <si>
    <t>Se realiza la publicación de resultados EMS agosto 2022 , septiembre 2022  y octubre 2022</t>
  </si>
  <si>
    <t>bol_EMS_agosto 2022.pdf
anexos_ems_agosto_22.xls
Boletín EMS septiembre 2022.pdf
anexos_ems_septiembre_22.xls
Boletín_EMS_octubre 2022.pdf
anexos_ems_octubre_22.xls</t>
  </si>
  <si>
    <t>Se realiza la publicación de los meses estad´siticos de agosto, septiembre y octubre de 2022.</t>
  </si>
  <si>
    <t>DIMPE_26</t>
  </si>
  <si>
    <t>Una (1) producción de información estadística mensual de zonas francas que permita ser herramienta para la toma de decisiones de entidades tanto públicas como privadas.</t>
  </si>
  <si>
    <t>DIMPE_26.1</t>
  </si>
  <si>
    <t>Zonas Francas Matriz para la identificación de necesidades para caracterización de grupos de interés del DANE (Enero)
Zonas Francas Matriz para la identificación de necesidades para caracterización de grupos de interés del DANE (Febrero)
Zonas Francas Matriz para la identificación de necesidades para caracterización de grupos de interés del DANE (Marzo).</t>
  </si>
  <si>
    <t xml:space="preserve">Las actividades de avance de la investigación, se encuentran a cargo de la temática, las evidencias relacionadas y los avances, corresponden a lo ejecutado durante los meses de enero, febrero y marzo de 2022, los cuales se encuentran en proceso de gestión, con respecto a los correos, aún se encuentran en revisión, por lo tanto, no se encuentran en firme por el momento. </t>
  </si>
  <si>
    <t>TE_C_INTERNAL_2022_ZF</t>
  </si>
  <si>
    <t>Promedio del avance de los hitos (sin acumular) 25% + 25 % de avance de la meta del trimestre anterior</t>
  </si>
  <si>
    <t>26.1_Matriz para la identificación de necesidades para grupos de interés del DANE - ZF abril.22
26.1_Matriz para la identificación de necesidades para grupos de interés del DANE - ZF junio.22
26.1_Matriz para la identificación de necesidades para grupos de interés del DANE - ZF mayo.22</t>
  </si>
  <si>
    <t>Las actividades de avance de la investigación, se encuentran a cargo de la temática, las evidencias relacionadas y los avances, corresponden a lo ejecutado durante los meses de abril, mayo y junio de 2022, los cuales se encuentran en proceso de gestión.</t>
  </si>
  <si>
    <t>Matriz de necesidades ZF JULIO
Matriz de necesidades ZF AGOSTO
Matriz de necesidades ZF SEPTIEMBRE</t>
  </si>
  <si>
    <t>matriz para la identificación de necesidades de información estadística para la caracterización de grupos de interés del DANE. diligenciada para el correspondiente análisis.</t>
  </si>
  <si>
    <t>Actividades realizadas, según los tiempos y estándares de calidad definidos por la entidad, al corte de diciembre hemos cumplido con el 100% del total de publicaciones programadas.</t>
  </si>
  <si>
    <t>DIMPE_26.2</t>
  </si>
  <si>
    <t>Documentos metodológicos actualizados</t>
  </si>
  <si>
    <t xml:space="preserve">Para los documentos metodológicos actualizados, se envía hilo de correo evidencia que se encuentran aún en revisión. </t>
  </si>
  <si>
    <t>Para los documentos metodológicos actualizados, se envia ficha tecnica, ficha metodológica y plan general en revisión.</t>
  </si>
  <si>
    <t>26.2_Ficha técnica ZF PANTALLAZO JUNIO
26.2_Ficha técnica
26.2_Metodología ZF 2022
26.2_Plan General ZF_Rev DC</t>
  </si>
  <si>
    <t>Para el hito, se envía pantallazo de procesos en revisión de coordinador</t>
  </si>
  <si>
    <t>METODOLOGIA Y FICHAS</t>
  </si>
  <si>
    <t>ISOLUCION ZF</t>
  </si>
  <si>
    <t>DIMPE_26.3</t>
  </si>
  <si>
    <t>Análisis, ajustes y pruebas en los diferentes pasos de recolección</t>
  </si>
  <si>
    <t xml:space="preserve">Para el análisis, ajustes y pruebas en los diferentes pasos de recolección se envía hilo de correo evidencia que se encuentran aún en revisión. </t>
  </si>
  <si>
    <t>Correo_ Documentos metodológicos Análisis</t>
  </si>
  <si>
    <t>26.3_Análisis, ajustes y pruebas Abril en Mayo
26.3_Análisis, ajustes y pruebas Marzo en Abril</t>
  </si>
  <si>
    <t>Se anexan las bases</t>
  </si>
  <si>
    <t>Acta comité  Zonas Francas
Acta comité externo  Zonas Francas
Acta pre-comité  Zonas Francas</t>
  </si>
  <si>
    <t>DIMPE_26.4</t>
  </si>
  <si>
    <t>Una (1) base que compile la información de las zonas francas activas en Colombia, integrada</t>
  </si>
  <si>
    <t xml:space="preserve">Para la base que compile la información de las zonas francas activas en Colombia, integrada, hilo de correo evidencia que ya se tiene, pero aún no ha sido socializada, por lo tanto no se puede enviar. </t>
  </si>
  <si>
    <t>Correo_ ZONAS FRANCAS_ Bases y Validaciones</t>
  </si>
  <si>
    <t>26.4_comex05_22(1)
26.4_comexMayo22
26.4_mov20_22(1)
26.4_movMayo22</t>
  </si>
  <si>
    <t>Se cargan las evidencias de los comités de mayo, junio y julio, realizados en los meses de julio agosto y septiembre</t>
  </si>
  <si>
    <t>Mayo22
Junio22
Julio 22</t>
  </si>
  <si>
    <t>base que compile la información de las zonas francas activas en Colombia, integrada</t>
  </si>
  <si>
    <t>DIMPE_26.5</t>
  </si>
  <si>
    <t>Validación y revisión de consistencia en cuanto a los datos procesados</t>
  </si>
  <si>
    <t xml:space="preserve">Para la validación y revisión de consistencia en cuanto a los datos procesados, ya se tienen pero aún no se han socializado, por lo tanto envío el correo evidencia. </t>
  </si>
  <si>
    <t xml:space="preserve">Para la validación y revisión de consistencia en cuanto a los datos procesados, se envían las actas y asistencias de comités. </t>
  </si>
  <si>
    <t>26.5_Actas y listas de asistencia de febrero realizadas en Abril
26.5_Actas y listas de asistencia de Marzo realizadas en Mayo
26.5_Actas y listas de asistencia de Abril realizadas en Junio</t>
  </si>
  <si>
    <t>Acta comité  Zonas Francas
Acta comité externo  Zonas Francas
Acta pre-comité  Zonas Francas
Comité Externo septiembre 22 Zonas Francas(1-13)
Comité interno_Septiembre2022
Hoja de ruta ZF sept 2022 Noviembre 17 2022
Pre comité ZF cifras septiembre 2022(1-4)</t>
  </si>
  <si>
    <t>DIMPE_27</t>
  </si>
  <si>
    <t>Entrega preliminar de procesamiento de bases de datos  de la EAC</t>
  </si>
  <si>
    <t>DIMPE_27.1</t>
  </si>
  <si>
    <t>Un (1) manual de diligenciamiento y las especificaciones requeridas para el operativo de campo, correspondiente a la recolección de información del año 2021, actualizado</t>
  </si>
  <si>
    <t>Promedio del avance de los hitos (sin acumular) 50 % + 0 % de avance de la meta del trimestre anterior</t>
  </si>
  <si>
    <t xml:space="preserve">Para el manual de diligenciamiento y las especificaciones requeridas para el operativo de campo, correspondiente a la recolección de información del año 2021, actualizado, se envían los respectivos avances junto con las bases. </t>
  </si>
  <si>
    <t>20220405_ManualDiligenciamientoEAC_TE_DRA_prel_enviar
4. DSO-EAC-EVA-001_2021.01.04
5. DSO-EAC-ECO-001_2021.01.04</t>
  </si>
  <si>
    <t>Versión preliminar del manual de diligenciamiento para operativo de cifras 2021: esta versión es preliminar porque requiere tomar pantallazos del aplicativo, el cual se encuentra en desarrollo y la fecha estimada de entrega por parte de sistemas es agosto de este año. Además, porque se están revisando contenidos de módulos incluidos por primera vez con alcance por establecimientos y temas ambientales que son competencia de otros equipos temáticos.</t>
  </si>
  <si>
    <t>TE_C_INTERNO_2022_EAC
TE_C_INTERNO_2022_PDAC</t>
  </si>
  <si>
    <t>Promedio ponderado del avance de los hitos (sin acumular) 10% + 50 % de avance de la meta del trimestre anterior</t>
  </si>
  <si>
    <t>Se envía Manual de diligenciamiento de la EAC para operativo EAC cifras 2021</t>
  </si>
  <si>
    <t>27.1_EAC_Manual_Diligenciamiento
27.1_EAC Pruebas al aplicativo para operativo EAC cifras 2021_realizadas el 22.06.14</t>
  </si>
  <si>
    <t>Se realiza Manual de diligenciamiento de la EAC para operativo EAC cifras 2021</t>
  </si>
  <si>
    <t>Promedio ponderado del avance de los hitos (sin acumular) 50% + 0 % de avance de la meta del trimestre anterior</t>
  </si>
  <si>
    <t>Los procesos se encuentran dentro de las fechas establecidas.</t>
  </si>
  <si>
    <t>El operativo de la EAC, cifras 2021, aún no ha terminado, comenzó tarde debido a problemas con el aplicativo, entre otras cosas. El operativo todavía sigue en marcha, por lo tanto, aún no se pueden hacer imputaciones de los datos, ya que esto se hace al final de operativo cuando la empresa no reporta la información y queda en deuda, y el procesamiento que se tiene hasta el momento es muy preliminar porque aún no han respondido todas las empresas y no se ha criticado esa información.</t>
  </si>
  <si>
    <t>Terminado en el II Trimestre</t>
  </si>
  <si>
    <t xml:space="preserve">Se reporta el cumplimiento de los hitos </t>
  </si>
  <si>
    <t>DIMPE_27.2</t>
  </si>
  <si>
    <t xml:space="preserve"> Realizar las imputaciones y el procesamiento de la BD de precierre de la información correspondiente a cifras del año 2021</t>
  </si>
  <si>
    <t>Se carga la base  imputaciones y el procesamiento de la BD de precierre de la información correspondiente a cifras del año 2021</t>
  </si>
  <si>
    <t>20221005_Seguimiento operativo EAC2021</t>
  </si>
  <si>
    <t>Se llevó a cabo la imputación de datos de la base EAC2021</t>
  </si>
  <si>
    <t>20221222_Correo envío bases imputación</t>
  </si>
  <si>
    <t>DIMPE_28</t>
  </si>
  <si>
    <t>Fortalecer la sistematización de los procesos de análisis y generación de productos de la EMC</t>
  </si>
  <si>
    <t>DIMPE_28.1</t>
  </si>
  <si>
    <t>Realizar las imputaciones y el análisis de la información correspondiente a cifras de noviembre y diciembre de 2021 y enero a octubre de 2022</t>
  </si>
  <si>
    <t>Promedio del avance de los hitos (sin acumular) 25 % + 0 % de avance de la meta del trimestre anterior</t>
  </si>
  <si>
    <t>Para las imputaciones y el análisis de la información correspondiente a cifras de noviembre y diciembre de 2021 y enero a octubre de 2022. se envían dos bases, una mayorista y otra minorista</t>
  </si>
  <si>
    <t>EMC Imputación_ Feb 2022_Mayorista_enviar
EMC Imputación_ Feb 2022_Minorista_enviar
Acta Comité Interno EMC cifras ENERO de 2022_realizada en marzo 11_2022
EMC_Informe de contexto_cifras_Ene 2022_elaborado Mar 2022.docx</t>
  </si>
  <si>
    <t xml:space="preserve">Las actividades de avance de la investigación, se encuentran a cargo de la temática y su equipo, las evidencias relacionadas y los avances, corresponden a lo ejecutado durante los meses de enero, febrero y marzo de 2022, los cuales se encuentran socializados y publicados. </t>
  </si>
  <si>
    <t>Boletines técnicos de la temática comercio interno</t>
  </si>
  <si>
    <t>C-0401-1003-22-0-0401012-02</t>
  </si>
  <si>
    <t>TE_C_INTERNO_2022_EMCM</t>
  </si>
  <si>
    <t xml:space="preserve"> Se adjunta Archivos con las imputaciones realizadas en el segundo trimestre de 2022 para la EMC, correspondientes a cifras de febrero, marzo y abril de 2022, e Informe de contexto con el análisis de la información de febrero, marzo y abril de 2022.</t>
  </si>
  <si>
    <t>28.1_EMC Imputación_ Cifras Feb 2022_publicado en abril
28.1_EMC Imputación_ Cifras Mar 2022_publicado en mayo
28.1_EMC Imputación_ Cifras Abr 2022_publicados en junio
28.1_EMC_Informe de contexto_cifras_Feb 2022_elaborado Abr 2022
28.1_EMC_Informe de contexto_cifras_Mar 2022_elaborado May 2022
28.1_EMC_Informe de contexto_cifras_Abr 2022_elaborado Junio 2022</t>
  </si>
  <si>
    <t>Archivos con las imputaciones realizadas en el segundo trimestre de 2022 para la EMC, correspondientes a cifras de febrero, marzo y abril de 2022.
Código de programación en el programa estadístico SAS con fortalecimiento en la sistematización de los cuadros de salida para divulgación de resultados de la EMC 
 - Informe de contexto con el análisis de la información de febrero, marzo y abril de 2022.
Archivos con los productos para divulgación de resultados realizada en el segundo trimestre de 2022 para la EMC, correspondientes a cifras de febrero, marzo y abril de 2022</t>
  </si>
  <si>
    <t>Se adjunta Archivos con las imputaciones realizadas en el tercer trimestre de 2022 para la EMC, correspondientes a cifras de junio, julio y agosto de 2022, e Informe de contexto con el análisis de la información de mayo, junio y julio de 2022.</t>
  </si>
  <si>
    <t>Se adjunta Archivos con las imputaciones realizadas en el cuarto trimestre de 2022 para la EMC, correspondientes a cifras de agosto, septiembre y octubre de 2022, e Informe de contexto con el análisis de la información para estos mismos meses.</t>
  </si>
  <si>
    <t>Se han realizado los procedimientos necesarios para la producción y divulgación de los datos de la EMC durante el cuarto trimestre de 2022. 
Adicionalmente fue necesario realizar algunos ajustes al aplicativo web durante el último trimestre del año para estabilizar su utilización en el proceso de recolección y crítica, pues después del restablecimiento se encontraron algunas inconsistencias. Lo anterior también ha implicado generar validaciones adicionales por fuera del aplicativo para buscar inconsistencias en la base de la EMC descargada del aplicativo web.
Se han pulido las herramientas automáticas que se han generado para el análisis del pre-comité.</t>
  </si>
  <si>
    <t>DIMPE_28.2</t>
  </si>
  <si>
    <t>Elaborar los productos para la divulgación de resultados correspondiente a cifras de noviembre y diciembre de 2021 y enero a octubre de 2022</t>
  </si>
  <si>
    <t>Para los productos para la divulgación de resultados correspondiente a cifras de noviembre y diciembre de 2021 y enero a octubre de 2022, se envían dos bases, una mayorista y otra minorista</t>
  </si>
  <si>
    <t>Archivos con los productos para divulgación de resultados realizada en el segundo trimestre de 2022 para la EMC, correspondientes a cifras de febrero, marzo y abril de 2022</t>
  </si>
  <si>
    <t>28.2_EMC_Boletín cifras Feb 2022_publicado abril de 2022
28.2EMC_Boletín cifras Mar 2022_publicado mayo de 2022
28.2_EMC Boletín cifras Abr 2022_publicado en junio 2022
28.2_Ruta de acceso a productos EMC en página web DANE ( II trim 2022)</t>
  </si>
  <si>
    <t>Se adjuntan archivos con los productos para divulgación de resultados realizada en el segundo trimestre de 2022 para la EMC, correspondientes a cifras de mayo, junio y julio de 2022</t>
  </si>
  <si>
    <t>28.2_Ruta de acceso a productos EMC en página web DANE ( III trim 2022)
EMC_Boletín cifras Jul 2022_publicado Septiembre de 2022
EMC_Boletín cifras Jun 2022_publicado Agosto de 2022
EMC_Boletín cifras May 2022_publicado julio de 2022</t>
  </si>
  <si>
    <t>Se adjuntan archivos con los productos para divulgación de resultados realizada en el cuarto trimestre de 2022 para la EMC, correspondientes a cifras de agosto, septiembre y octubre de 2022.</t>
  </si>
  <si>
    <t>28.2_Ruta de acceso a productos EMC en página web DANE (VI trim 2022)
EMC_Boletín cifras Ago 2022_publicado Octubre de 2022
EMC_Boletín cifras Sep 2022_publicado Noviembre de 2022
EMC_Boletín cifras Oct 2022_publicado Diciembre de 2022</t>
  </si>
  <si>
    <t>DIMPE_28.3</t>
  </si>
  <si>
    <t>Elaborar especificaciones y gestionar el desarrollo y pruebas de programas y aplicaciones para fortalecer os procesos de análisis y generación de productos de la EMC</t>
  </si>
  <si>
    <t>Para las especificaciones y gestionar el desarrollo y pruebas de programas y aplicaciones para fortalecer os procesos de análisis y generación de productos de la EMC, se envían dos bases, una mayorista y otra minorista; también las actas de los comités.</t>
  </si>
  <si>
    <t xml:space="preserve">Se envía Código en formato txt. de la programación para generar salidas en el programa estadístico SAS con fortalecimiento en la sistematización de los cuadros de salida para divulgación de resultados de la EMC </t>
  </si>
  <si>
    <t>28.3_EMC_Código SAS procesamiento mayorista_fortalecido a II trim de 2022
28.3_EMC_Código SAS procesamiento minorista_fortalecido a II trim de 2022</t>
  </si>
  <si>
    <t>- Archivos con pruebas realizadas al aplicativo para su restablecimiento.
- Archivos con comprobaciones realizadas a los resultados del modelo de imputación generado desde diseños muestrales.
- Archivo en zip con especificaciones de validación y consistencia generadas para el aplicativo web de la EMC.</t>
  </si>
  <si>
    <t>Se han realizado distintas actividades para mejorar la consistencia de la base de la EMC después del restablecimiento del aplicativo web.
Se han adelantado actividades tendientes a contar con visores que permitan organizar las empresas por diferencia a la contribución, que es otro criterio de análisis para el pre-comité.</t>
  </si>
  <si>
    <t>Pruebas de validación BD_EMC NOV22_161222_temática
CIIU_MAY_EMC_V1</t>
  </si>
  <si>
    <t>DIMPE_29</t>
  </si>
  <si>
    <t>Entrega de productos para la publicación de los resultados de la EAI 2020</t>
  </si>
  <si>
    <t>DIMPE_29.1</t>
  </si>
  <si>
    <t>Un (1) procesamiento, análisis, difusión y evaluación de la EAI 2020</t>
  </si>
  <si>
    <t>Promedio del avance de los hitos (sin acumular) 80 % + 0 % de avance de la meta del trimestre anterior</t>
  </si>
  <si>
    <t>Los profesionales del equipo de la EAI (Temática, Muestras y Recolección y Acopio) han realizado la consolidación de la información, su análisis y la validación de los datos, correspondientes a la EAI 2020.
Se han utilizado para ello aplicaciones desarrolladas en Excel; así como el procesamiento en SAS. 
Se realizaron 9 mesas de trabajo, con  el concurso de la asesora de Dirección General y los profesionales de la DSCN, para analizar los resultados obtenidos.</t>
  </si>
  <si>
    <t xml:space="preserve">Se entrega el último de los 11 procesamientos realizados (28 de marzo de 2022) que consiste en cuadros de salida con observaciones y establecimientos priorizados:
	CUADROS DE SALIDA ALL EXP PANEL ARMADO 30_03.xlsx
Se remiten las ayudas de memoria y listados de asistencia de los 9 mesas de trabajo en el siguiente archivo: 
	Ayudas de memoria publicación EAI 2020.zip
</t>
  </si>
  <si>
    <t xml:space="preserve">Se logró la meta propuesta, teniendo en cuenta que se realizaron todas las actividades requeridas para realizar la difusión de los resultados de la EAI 2020 en la fecha programada (22 de abril).
</t>
  </si>
  <si>
    <t>Boletines técnicos de la temática ambiental</t>
  </si>
  <si>
    <t>C-0401-1003-22-0-0401008-02</t>
  </si>
  <si>
    <t>TE_AMBIENTAL_2022_EAI</t>
  </si>
  <si>
    <t>Promedio del avance de los hitos (sin acumular) 20 % + 80 % de avance de la meta del trimestre anterior</t>
  </si>
  <si>
    <t>* Ayudas de memoria de Comité Interno y Externo
* Métricas de calidad
* Boletín y anexos estadísticos
https://danegovco-my.sharepoint.com/:f:/r/personal/dmcastilloc_dane_gov_co/Documents/PLAN%20DE%20ACCI%C3%93N%202022/PAI%20_%20PO%202022_I/EVIDENCIAS/PLAN%20OPERATIVO/DIMPE_29/DIMPE_29.1/TRIMESTRE%202?csf=1&amp;web=1&amp;e=BqiZYX</t>
  </si>
  <si>
    <t>El GIT de Ambiental el 22 de abril realizó la publicación de los resultados para la EAI 2020, de conformidad con el Cronograma</t>
  </si>
  <si>
    <t>Promedio del avance de los hitos (sin acumular) 0 % + 100 % avance de la meta del trimestre anterior</t>
  </si>
  <si>
    <t>Se cumplio la meta eol el II trimestre</t>
  </si>
  <si>
    <t>DIMPE_30</t>
  </si>
  <si>
    <t xml:space="preserve">Un (1) diseño temático de la operación estadística EAI, adelantado </t>
  </si>
  <si>
    <t>DIMPE_30.1</t>
  </si>
  <si>
    <t>Un (1) aplicativo ajustado, selección y contratación de personal; inicio y desarrollo del operativo; ajuste de la documentación; información recolectada y criticada; análisis de información</t>
  </si>
  <si>
    <t>El equipo de temática de la EAI, a partir del trabajo realizado en 2021 sobre la identificación de necesidades, ajustó el instrumento de recolección para la EAI 2021 y solicitó su ajuste a la Oficina de Sistemas, a través del aplicativo dispuesto para tal fin. 
El GIT de Muestras, atendiendo lo solicitado por el GIT Temática Ambiental, realizó análisis dirigidos a ajustar la muestra de la EAI con el fin de obtener representatividad a dominios de 15 Divisiones CIIU y 6 Regiones</t>
  </si>
  <si>
    <t xml:space="preserve">Se adjunta el formulario de la EAI 2021, en el que se identifican los cambios realizados (Variables que se ajustan en redacción, que se eliminan y que se agregan) que incluyen además, la adición de los módulos de desperdicios de alimentos y economía circular:
	Cuestionario_Diccionario_EAI2021_18_03_2022.xlsx
Se adjunta el GLPI enviado a la Oficina de Sistemas:
	Solicitud de desarrollo EAI 2021 _GTE020PDT002f003.pdf
	Soporte GLPI Desarrollo EAI 2021.pdf
Se adjuntan los documentos preliminares sobre la revisión de la muestra y los correos enviados:
	1_02_2021 Revisión rediseño de la muestra EAI2021.pdf
	RV_ Ejercicio de los tamaños de muestra para los grupos de dominio de EAI _ Viviam Lucia Robayo Mayorga - Outlook.pdf
	RV_ Marco de Alimentos para el rediseño EAI_ Viviam Lucia Robayo Mayorga - Outlook.pdf
</t>
  </si>
  <si>
    <t xml:space="preserve">Se adelantó el ajuste del formulario de la EAI 2021 y la solicitud a la oficina de sistemas, correspondiente al ajuste del aplicativo requerido para su recolección. 
El GIT de Muestras adelanta el ajuste de la muestra necesario. </t>
  </si>
  <si>
    <t>Promedio del avance de los hitos (sin acumular) 25 % + 25 % de avance de la meta del trimestre anterior</t>
  </si>
  <si>
    <t>* Se realiza revisión de reestablecimiento de operativo y se definen específicaciones finales 
*Inicio desarrollo informático EAI 2021 para inicio de recolección del 21 de julio de 2022
* Desarrollo de material de aprendizaje y de selección de personal
* Convocatoria y desarrollo de pruebas al personal aspirante</t>
  </si>
  <si>
    <t>*Documentos soporte de las pruebas funcionales del reestablecimiento y desarrollo EAI 
* Material de aprendizaje en PDF utilizado en Aprendanet
* Pantallazo de convocatoria personal logístico
URL https://www.dane.gov.co/index.php/convocatorias-y-contratacion/informacion-laboral/historial-de-convocatorias/convocatorias-2022
https://danegovco-my.sharepoint.com/:f:/r/personal/dmcastilloc_dane_gov_co/Documents/PLAN%20DE%20ACCI%C3%93N%202022/PAI%20_%20PO%202022_I/EVIDENCIAS/PLAN%20OPERATIVO/DIMPE_30/DIMPE_30.1/TRIMESTRE%20II?csf=1&amp;web=1&amp;e=mJkmOO</t>
  </si>
  <si>
    <t>El GIT de Ambiental desarrolló: 
• La revisión de restablecimiento de operativo y se definen especificaciones finales 
*Inició desarrollo informático EAI 2021 para inicio de recolección del 21 de julio de 2022
* Desarrolló de material de aprendizaje y de selección de personal
* Convocatoria y desarrollo de pruebas al personal aspirante</t>
  </si>
  <si>
    <t>Promedio del avance de los hitos (sin acumular) 25 % + 50 % de avance de la meta del trimestre anterior</t>
  </si>
  <si>
    <t>El 27 de julio de 2022, se inició el operativo de recolección de la EAI 2021. Previamente se realizó la selección de personal que inició contrato a partir del 1 de agosto de 2022.
Se realizaron jornadas de capacitación con los encuestadores, supervisores y asistentes.
Semanalmente se realizan mesas de trabajo para seguimiento, resolución de inquietudes y seguimiento de casos especiales.
Se realiza el proceso de restablecimiento de  información correspondiente al año 2020 por cada uno de los capítulos.
En el marco de las incidencias presentadas con el aplicativo de recolección se han realizado ajustes, desarrollos adicionales y pruebas para garantizar la recolección web de la información.</t>
  </si>
  <si>
    <t>Esquema de notificación EAI 2021_12_07_2022revisadoDICE.docx
Listado encuestadores EAI Operativo 2021.xls
Carpetas
Bases restablecimiento 2020
Seguimiento y reentramiento sedes
Sesión 1 Encuestadores - 08 de Agosto
Sesión 4 Novedades 23 Agosto
Sesión2 Diligenciamiento 12 y 17 Agosto
Sesión3 proceso de critica 17 y 18 de Agosto
Soportes desarrollo y pruebas EAI</t>
  </si>
  <si>
    <t>Se realiza el desarrollo del operativo de campo con dos meses de recolección en campo, se adelanta en conjunto con la DRA y las territoriales la contratación, capacitación y seguimiento de l personal.
Se  realizan los procesos necesarios con la OSIS para estabilizar el sistema de recolección de la encuesta</t>
  </si>
  <si>
    <t xml:space="preserve">
Promedio del avance de los hitos (sin acumular) 25 % + 75 % de avance de la meta del trimestre anterior</t>
  </si>
  <si>
    <t xml:space="preserve"> - Matriz_pruebas EAI_4trimestre.xlsx
-Priorización de establecimientos EAI 2021.xlsx
- Seguimiento semanal EAI.xlsx
-Mesa de trabajo EAI.xlsx</t>
  </si>
  <si>
    <t>Se culminó la fase de Construcción en el marco de la estabilización del aplicativo de recolección 2021 para todos los roles, se llegó a una cobertura de Recolección de la información 2021 de un 86%. Finalmente, se realizaron actividades de procesamiento y análisis de información, acompañamiento, generación de alertas y conceptos para la DRA.</t>
  </si>
  <si>
    <t>DIMPE_31</t>
  </si>
  <si>
    <t>Una (1) producción de información coyuntural y estructural  con el fin de proporcionar información mensual y anual que permita conocer la dinámica y características del sector manufactura en Colombia, actualizada.</t>
  </si>
  <si>
    <t>DIMPE_31.1</t>
  </si>
  <si>
    <t xml:space="preserve">Se generaron las matrices para la identificación de necesidades de información estadística para la caracterización de grupos de interés de forma mensual, Enero, Febrero y Marzo 2022
</t>
  </si>
  <si>
    <t>• Matriz para la identificación de necesidades para caracterización - Enero 2022
• Matriz para la identificación de necesidades para caracterización - Febrero 2022
• Matriz para la identificación de necesidades para caracterización - Marzo 2022</t>
  </si>
  <si>
    <t xml:space="preserve">Todas las dependencias que intervienen en el operativo de la EMMET realizaron las actividades de su competencia en la recolección, procesamiento y análisis, que produjo información estadística durante los periodos de enero/2022 ,febrero/2022 y marzo/2022. Además, el GIT Industria realizó la identificación de necesidades de información y diligenció la matriz mensualmente. Por otra parte, se ajustó la metodología de la EMMET de acuerdo con los procedimientos y se está desarrollando un nuevo aplicativo de captura para la EMMET donde eventualmente se hacen reuniones para evaluar las pruebas y comentar los ajustes que surjan en el desarrollo del aplicativo.  </t>
  </si>
  <si>
    <t>Cuadros de resultados para la temática de industria
Boletines técnicos de la temática industria</t>
  </si>
  <si>
    <t>C-0401-1003-22-0-0401035-02
C-0401-1003-22-0-0401019-02</t>
  </si>
  <si>
    <t>TE_INDUSTRIA_2022_EAM
TE_INDUSTRIA_2022_EMMET</t>
  </si>
  <si>
    <t>Promedio ponderado del avance de los hitos (sin acumular) 25% + 25% de avance de la meta del trimestre anterior</t>
  </si>
  <si>
    <t>Se generaron las matrices para la identificación de necesidades de información estadística para la caracterización de grupos de interés de forma mensual, Abril, Mayo y Junio 2022</t>
  </si>
  <si>
    <t>• Matriz para la identificación de necesidades para caracterización - Marzo 2022
• Matriz para la identificación de necesidades para caracterización - Abril 2022
• Matriz para la identificación de necesidades para caracterización - Mayo 2022</t>
  </si>
  <si>
    <t xml:space="preserve">El GIT de Industria realizó de manera mensual las matrices para la identificación de necesidades de información con los requerimientos para las distintas operaciones del GIT industria . igualmente se realizó el ajuste de documentos y se cargó a la carpeta compartida ficha metodológica de la EMMET  y EAM  al igual que a la metodología y plan general de la EAM . Se avanzó en el desarrollo de los requerimientos para el nuevo instrumento de captura de la EMMET  igualmente se enviaron los requerimientos para la reconstrucción del instrumento de captura de la EAM </t>
  </si>
  <si>
    <t>Promedio ponderado del avance de los hitos (sin acumular) 25% + 25% + 25% de avance de la meta del trimestre anterior</t>
  </si>
  <si>
    <t xml:space="preserve">Se generaron las matrices para la identificación de necesidades de información estadística para la caracterización de grupos de interés de forma mensual, Junio, Julio y  Agosto 2022
</t>
  </si>
  <si>
    <t>• Matriz para la identificación de necesidades para caracterización - Junio 2022
• Matriz para la identificación de necesidades para caracterización - Julio 2022
• Matriz para la identificación de necesidades para caracterización - Agosto 2022</t>
  </si>
  <si>
    <t>Promedio ponderado del avance de los hitos (sin acumular) 25% + 25% + 25% + 25% de avance de la meta del trimestre anterior</t>
  </si>
  <si>
    <t xml:space="preserve">Se generaron las matrices para la identificación de necesidades de información estadística para la caracterización de grupos de interés de forma mensual,  Septiembre,  Octubre y Noviembre
</t>
  </si>
  <si>
    <t>• Matriz para la identificación de necesidades para caracterización -Septiembre 2022
• Matriz para la identificación de necesidades para caracterización - Octubre 2022
• Matriz para la identificación de necesidades para caracterización - Noviembre 2022</t>
  </si>
  <si>
    <t>DIMPE_31.2</t>
  </si>
  <si>
    <t>Un (1) documento para el diseño actualizado.</t>
  </si>
  <si>
    <t>Se realizó la actualización de la documentación de diseño de la EMMET (Metodología General ) la cual está en revisión de pares.                                                                                                                                          Se están adelantando reuniones para la construcción y desarrollo del aplicativo, de la EAM, el cual es insumo  para la  actualización  y ajustes de la documentación de diseño de la EAM  (Metodología General ) .</t>
  </si>
  <si>
    <t xml:space="preserve">• EMMET  Metodología General
• EAM   Acta reunión revisión y seguimiento al aplicativo de la EAM  
</t>
  </si>
  <si>
    <t>DIMPE_31.3</t>
  </si>
  <si>
    <t xml:space="preserve">Producto del ataque cibernético, no se cuenta con aplicativo de captura para la EMMET, en ese sentido hemos venido cumpliendo ya que se desarrolló provisionalmente un nuevo instrumento de recolección cumpliendo con los estándares de calidad en cuanto a la validación y consistencia de la información, por otro lado, estamos adelantando el desarrollo de un nuevo aplicativo de captura de información de la operación estadística el cual reemplazara el existente antes del ciberataque.                                                                                                                                                                                    Como consecuencia del  ataque  cibernético, no se cuenta con aplicativo  de la operación estadística EAM, por lo tanto, se han adelantado reuniones con el GIT de Sistemas para realizar la  reconstrucción y desarrollo de este  en todas sus fases de recolección, crítica , análisis y resultados de la EAM.                                                                                           </t>
  </si>
  <si>
    <t xml:space="preserve">• EMMET  Plantilla instrumento de recolección provisional 
• EMMET  Acta reunión desarrollo aplicativo nuevo
• EAM   Acta reunión revisión y seguimiento al aplicativo de la EAM  
</t>
  </si>
  <si>
    <t xml:space="preserve">Se han adelantado reuniones con  los GIT de Sistemas y DRA  para realizar el seguimiento al operativo y al aplicativo de la  EAM y corroborar que los desarrollos solicitados al aplicativo cumplan con las necesidades en cada una de las fases  de este,  a través de este trabajo conjunto se logra la reconstrucción y actualización de este.  
Producto del ataque cibernético, no se cuenta con aplicativo de captura para la EMMET, en ese sentido hemos venido cumpliendo ya que se desarrolló provisionalmente un nuevo instrumento de recolección cumpliendo con los estándares de calidad en cuanto a la validación y consistencia de la información, por otro lado, estamos adelantando el desarrollo de un nuevo aplicativo de captura de información de la operación estadística el cual reemplazara el existente antes del ciberataque.  
</t>
  </si>
  <si>
    <t>DIMPE_31.4</t>
  </si>
  <si>
    <t xml:space="preserve">Registro de las carpetas donde reposan los archivos mensuales del procesamiento de la EMMET </t>
  </si>
  <si>
    <t xml:space="preserve">• EMMET  Archivos de procesamiento primer informe procesamientos Enero, febrero y marzo 2022
</t>
  </si>
  <si>
    <t>• EMMET  Archivos de procesamiento primer informe procesamientos Abril, Mayo y Junio 2022</t>
  </si>
  <si>
    <t xml:space="preserve">• EMMET  Archivos de procesamiento primer informe procesamientos Julio, Agosto y Septiembre 2022
</t>
  </si>
  <si>
    <t xml:space="preserve">• EMMET  Archivos de procesamiento primer informe procesamientos Octubre, Noviembre y Diciembre 2022
</t>
  </si>
  <si>
    <t>DIMPE_31.5</t>
  </si>
  <si>
    <t>Un (1) proceso de análisis de consistencia y contexto económico, terminado.</t>
  </si>
  <si>
    <t xml:space="preserve">Registro de las carpetas donde reposan los archivos mensuales del proceso de análisis de consistencia, contexto económico y productos finales de publicación de la EMMET. </t>
  </si>
  <si>
    <t xml:space="preserve">
• EMMET  Archivos de variaciones y contribuciones  Enero, febrero y marzo 2022
• EMMET  Archivos de contexto coyuntural Enero, febrero y marzo 2022
• EMMET  Archivos boletín Técnico y presentación Comité Interno Enero, febrero y marzo 2022
</t>
  </si>
  <si>
    <t xml:space="preserve">Registro de las carpetas donde reposan los archivos mensuales del proceso de análisis de consistencia, contexto económico y productos finales de publicación de la EMMET </t>
  </si>
  <si>
    <t xml:space="preserve">
• EMMET  Archivos de variaciones y contribuciones  Abril, Mayo y Junio 2022
• EMMET  Archivos de contexto coyuntural Abril, Mayo y Junio 2022
• EMMET  Archivos boletín Técnico y presentación Comité Interno Abril, Mayo y Junio 2022</t>
  </si>
  <si>
    <t xml:space="preserve">
• EMMET  Archivos de variaciones y contribuciones  Julio, Agosto y Septiembre 2022
• EMMET  Archivos de contexto coyuntural Julio, Agosto y Septiembre 2022
• EMMET  Archivos boletín Técnico y presentación Comité Interno Julio, Agosto y Septiembre 2022
</t>
  </si>
  <si>
    <t xml:space="preserve">
• EMMET  Archivos de variaciones y contribuciones  Octubre, Noviembre y Diciembre 2022
• EMMET  Archivos de contexto coyuntural Octubre, Noviembre y Diciembre 2022
• EMMET  Archivos boletín Técnico y presentación Comité Interno Octubre, Noviembre y Diciembre 2022
</t>
  </si>
  <si>
    <t>DIMPE_32</t>
  </si>
  <si>
    <t>(Una (1) producción de información sobre temáticas de tecnología e innovación para obtener datos relacionados a  la dinámica tecnológica y las actividades de innovación y desarrollo tecnológico en las empresas de los sectores de servicios y comercio de Colombia hasta la fase construcción).</t>
  </si>
  <si>
    <t>DIMPE_32.1</t>
  </si>
  <si>
    <t>Promedio ponderado del avance de los hitos (sin acumular) 10% + 0% de avance de la meta del trimestre anterior</t>
  </si>
  <si>
    <t>Se realizó el diligenciamiento de la matriz de identificación de necesidades de acuerdo con las solicitudes de información desde ORFEO.</t>
  </si>
  <si>
    <t>Matriz para la identificación de necesidades para caracterización -Enero 2022
Matriz para la identificación de necesidades para caracterización -Febrero 2022</t>
  </si>
  <si>
    <t>Todos los equipos técnicos de las diferentes áreas que intervienen en el desarrollo de la EDITS realizaron las actividades de su competencia en la elaboración de la documentación metodológica acorde con los lineamientos del modelo GSBPM (DIMPE), revisión de cronogramas (DIMPE y DRA) y fase de revisión de pruebas del aplicativo (DIMPE, DRA y Sistemas), dentro del primer trimestre del presente año. Además, dentro del GIT se realizó la identificación de necesidades de información y diligenció la matriz mensualmente dentro de este primer corte trimestral.</t>
  </si>
  <si>
    <t>Cuadros de resultados para la temática de tecnología e innovación</t>
  </si>
  <si>
    <t>C-0401-1003-22-0-0401042-02</t>
  </si>
  <si>
    <t>TE_TECNOLOGIA_2022_I+D
TE_TECNOLOGIA_2022_EDIT</t>
  </si>
  <si>
    <t>Matriz para la identificación de necesidades para caracterización -Abril 2022
Matriz para la identificación de necesidades para caracterización -Mayo 2022
Matriz para la identificación de necesidades para caracterización -Junio 2022</t>
  </si>
  <si>
    <t>Todos los equipos técnicos de las diferentes áreas que intervienen en el desarrollo de la EDITS realizaron las actividades de su competencia en la elaboración de la documentación metodológica acorde con los lineamientos del modelo GSBPM (DIMPE), revisión de cronogramas (DIMPE y DRA) y fase de revisión de pruebas del aplicativo (DIMPE, DRA y Sistemas), dentro del segundo trimestre del presente año. Además, dentro del GIT se realizó la identificación de necesidades de información y diligenció la matriz mensualmente dentro de este segundo corte trimestral.</t>
  </si>
  <si>
    <t>Promedio ponderado del avance de los hitos (sin acumular) 25% + 50% de avance de la meta del trimestre anterior</t>
  </si>
  <si>
    <t>• Matriz para la identificación de necesidades para caracterización -Julio 2022
• Matriz para la identificación de necesidades para caracterización -Agosto 2022
• Matriz para la identificación de necesidades para caracterización -Septiembre 2022</t>
  </si>
  <si>
    <t>Todos los equipos técnicos de las diferentes áreas que intervienen en el desarrollo de la EDITS realizaron las actividades de su competencia en la elaboración de la documentación metodológica acorde con los lineamientos del modelo GSBPM (DIMPE), revisión de cronogramas (DIMPE y DRA) y revisión de pruebas y fallas del aplicativo (DIMPE, DRA y Sistemas), dentro del tercer trimestre del presente año. Además, dentro del GIT se realizó la identificación de necesidades de información y diligenciando la matriz mensualmente dentro de este tercer corte trimestral.</t>
  </si>
  <si>
    <t>Promedio ponderado del avance de los hitos (sin acumular) 25% + 75% de avance de la meta del trimestre anterior</t>
  </si>
  <si>
    <t>• Matriz para la identificación de necesidades para caracterización -Octubre 2022
• Matriz para la identificación de necesidades para caracterización -Noviembre 2022
• Matriz para la identificación de necesidades para caracterización -Diciembre 2022</t>
  </si>
  <si>
    <t>Todos los equipos técnicos de las diferentes áreas que intervienen en el desarrollo de la EDITS realizaron las actividades de su competencia en la elaboración de la documentación metodológica acorde con los lineamientos del modelo GSBPM (DIMPE), revisión de cronogramas (DIMPE y DRA) y revisión de pruebas y fallas del aplicativo (DIMPE, DRA y Sistemas), dentro del cuarto trimestre del presente año. Además, dentro del GIT se realizó la identificación de necesidades de información, diligenciando la matriz mensualmente dentro de este cuarto corte trimestral.</t>
  </si>
  <si>
    <t>DIMPE_32.2</t>
  </si>
  <si>
    <t>Se realizó la actualización de la documentación de diseño de la EDITS (plan general, metodología y ficha metodológica) y Se envía para revisión de pares.</t>
  </si>
  <si>
    <t>DSO-EDITS-PGR-001
DSO-EDITS-FME-001
DSO-EDITS-MET-001</t>
  </si>
  <si>
    <t>Se realizó la actualización de la documentación de diseño de la EDITS VIII (matriz de ejecución de pruebas, instrumento de recolección, diccionario de datos, modelo funcional y guía para el levantamiento del modelo funcional)</t>
  </si>
  <si>
    <t>GTE-020-PDT-002-f-001
DSO-EDITS-IDR-001
PES-EDITS-DID-001
EDITS-DFU-001
SIO-020-GUI-002</t>
  </si>
  <si>
    <t>Se realizó la revisión y actualización de la documentación de diseño de la EDITS (metodología general EDITS, modelo funcional para aprobación y manual de diligenciamiento EDITS), Se envían ajustes  a los pares.</t>
  </si>
  <si>
    <t>• A17_DSO-EDIT-MET-001 V5.24.08
• CNT-EDITS-MDI-001
• Correo_ MetodologiaGeneral_EDITS
• DESCRIPCIÓN-MF.22.07</t>
  </si>
  <si>
    <t>•A17_DSO-EDIT-MET-001 V5_corr (1)
•Correo_RE_ Documentos devueltos Isolucion
• Correo_Modelo Funcional
• DESCRIPCIÓN-MF.22.07 4.11.2022
•1_37 DSO-EDIT-PGR-001</t>
  </si>
  <si>
    <t>DIMPE_32.3</t>
  </si>
  <si>
    <t>Se realizó la actualización de los documentos de las especificaciones de validación y consistencia para la elaboración del formulario. Se realizó la actualización del documento del formulario de la EDITS subido en Isolución. Actualmente, se encuentra el desarrollo del aplicativo por parte de la Oficina de Sistemas que depende de la disponibilidad de servidores por e ciberataque.</t>
  </si>
  <si>
    <t>DSO-EDITS-IDR-001
EDITS VIII - Validación y consistencia Caps 1 y 2
EDITS VIII - Validación y consistencia Caps 3 y 4
EDITS VIII - Validación y consistencia Caps 5, 6 y 7
Correo electrónico se solicitud asignación de servidor de pruebas encuesta EDIT</t>
  </si>
  <si>
    <t>Se realizó revisión y ajuste de pruebas para la selección de personal, así como presentación foro de capacitación y de crítica de la EDITS VIII</t>
  </si>
  <si>
    <t>Presentación Foro EDITS VIII
Presentación Crítica EDITS VIII</t>
  </si>
  <si>
    <t>En conjunto con el grupo de DRA se realizaron pruebas y revisión del aplicativo web de la EDITS VIII.</t>
  </si>
  <si>
    <t>• 2022.08.18_Revision_fallas-aplicativo
•  PRUEBAS EDITSVIII_05_08_2022</t>
  </si>
  <si>
    <t>• Fallas del aplicativo consolidado 23112022
•ESTADO A LA FECHA DE PENDIENTES APLICATIVO EDIT</t>
  </si>
  <si>
    <t>DIMPE_33</t>
  </si>
  <si>
    <t>Una (1) producción de información estadística periódica para la medición de la dinámica del sector constructor, actualizada.</t>
  </si>
  <si>
    <t>DIMPE_33.1</t>
  </si>
  <si>
    <t>Una (1) matriz para la identificación de necesidades de información estadística para la caracterización de grupos de interés del DANE, diligenciada</t>
  </si>
  <si>
    <t xml:space="preserve">El avance del indicador corresponde a la descripción de los avances cualitativos de los hitos que componen la meta 33
Promedio ponderado del avance de los hitos (sin acumular) 25% + 0% de avance de la meta del trimestre anterior
</t>
  </si>
  <si>
    <t>Se diligenciaron tres matrices de necesidades para los meses de enero, febrero y marzo 2022</t>
  </si>
  <si>
    <t>Consolidado matriz caracterización enero 2022
Consolidado matriz caracterización febrero 2022
Consolidado matriz caracterización marzo 2022</t>
  </si>
  <si>
    <t>El  GIT Temática de infraestructura (Temática), GIT Encuestas de Infraestructura (DRA) y la Oficina de Sistemas realizó mesas de trabajo, ajuste de documentos, procesamiento de bases, elaboración de boletines y, crítica y análisis de información las cuales se desarrollaron el  04 enero - 31 de marzo 2022</t>
  </si>
  <si>
    <t>TE_CONSTRUCCION_2022_IEAC
TE_CONSTRUCCION_2022_IPOC
TE_CONSTRUCCION_2022_ECG
TE_CONSTRUCCION_2022_CONCRETO</t>
  </si>
  <si>
    <t>El avance del indicador corresponde a la descripción de los avances cualitativos de los hitos que componen la meta 33
Promedio ponderado del avance de los hitos (sin acumular) 32% + 26% de avance de la meta del trimestre anterior</t>
  </si>
  <si>
    <t>Se diligenciaron tres matrices de necesidades para los meses de abril, mayo y junio 2022</t>
  </si>
  <si>
    <t>Consolidado matriz caracterización Abril 2022
Consolidado matriz caracterización Mayo 2022
Consolidado matriz caracterización Junio 2022</t>
  </si>
  <si>
    <t>El  GIT Temática de infraestructura (Temática), GIT Encuestas de Infraestructura (DRA) y la Oficina de Sistemas realizó mesas de trabajo, ajuste de documentos, procesamiento de bases, elaboración de boletines y, crítica y análisis de información las cuales se desarrollaron el  01 abril - 30 de junio 2022</t>
  </si>
  <si>
    <t>El avance del indicador corresponde a la descripción de los avances cualitativos de los hitos que componen la meta 33
Promedio ponderado del avance de los hitos (sin acumular) 22% + 58% de avance de la meta del trimestre anterior</t>
  </si>
  <si>
    <t>Se diligenciaron tres matrices de necesidades para los meses de julio, agosto y septiembre 2022</t>
  </si>
  <si>
    <t>Consolidado matriz caracterización Julio 2022
Consolidado matriz caracterización Agosto 2022
Consolidado matriz caracterización Septiembre 2022</t>
  </si>
  <si>
    <t>El  GIT Temática de infraestructura (Temática), GIT Encuestas de Infraestructura (DRA) y la Oficina de Sistemas realizó mesas de trabajo, ajuste de documentos, procesamiento de bases, elaboración de boletines y, crítica y análisis de información las cuales se desarrollaron el  01 julio - 30 de septiembre 2022</t>
  </si>
  <si>
    <t>El avance del indicador corresponde a la descripción de los avances cualitativos de los hitos que componen la meta 33
Promedio ponderado del avance de los hitos (sin acumular) 19% + 81% de avance de la meta del trimestre anterior</t>
  </si>
  <si>
    <t>Se diligenciaron tres matrices de necesidades para los meses de octubre, noviembre y diciembre 2022</t>
  </si>
  <si>
    <t>Consolidado matriz caracterización Octubre 2022
Consolidado matriz caracterización Noviembre 2022
Consolidado matriz caracterización Diciembre 2022</t>
  </si>
  <si>
    <t>El  GIT Temática de infraestructura (Temática), GIT Encuestas de Infraestructura (DRA) y la Oficina de Sistemas realizó mesas de trabajo, ajuste de documentos, procesamiento de bases, elaboración de boletines y, crítica y análisis de información las cuales se desarrollaron el  01 octubre - 30 de diciembre 2022</t>
  </si>
  <si>
    <t>DIMPE_33.2</t>
  </si>
  <si>
    <t>Una (1) encuesta a usuarios externos sobre uso y satisfacción con las operaciones estadísticas de construcción, actualizada</t>
  </si>
  <si>
    <t>Durante el trimestre se elaboró un cronograma y ruta de trabajo, se avanzó en la depuración y actualización de la base de usuarios, identificación de usuarios a partir de estudios del sector construcción, ORFEOS del año 2021</t>
  </si>
  <si>
    <t xml:space="preserve">Se relaciona una carpeta de "Material de apoyo" acopiado, "Presentaciones" realizadas, "Reporte usuarios Orfeo" con fuente de identificación de usuarios nuevos, "Ruta de trabajo" y la "Base_Identificacion_Usuarios consolidada." actualizada hasta el momento </t>
  </si>
  <si>
    <t>Durante el segundo trimestre se procesaron y analizaron los resultados de las encuestas a los usuarios externos de las OOEE de construcción. Se realizó la presentación de los resultados, para su socialización al GIT Temática de Infraestructura</t>
  </si>
  <si>
    <t>Meta terminada el trimestre anterior</t>
  </si>
  <si>
    <t>DIMPE_33.3</t>
  </si>
  <si>
    <t>Un (1) documento para el diseño/ rediseño, actualizado</t>
  </si>
  <si>
    <t>Se ajustó según revisión de dirección general y actualizó en página web los documentos metodológicos de: CEED, IPOC, ELIC, ECG, EC, IIOC, FIVI. Los documentos de CHV están pendientes de aprobación final y así como los de IPOC (este último fue aprobado en abril, pero al corte de 31 de marzo se encontraba pendiente de aprobación final)</t>
  </si>
  <si>
    <t>"Evidencia_documentos_colgados_paginas-web", "RV Actualización documental Revisión B4 DSO IPOC ", "RVCHV-  Aprobación documentación ficha metodológica y al documento metodológico de la operación Estadísticas de Cartera Hipotecaria de Vivienda", "B4_DSO-IPOC-FME-001 V3_rev MLOM", "B4_DSO-IPOC-MET-001 V3_rev MLOM", "A39_DSO-CHV-FME-001 V9_Def" y "A39_DSO-CHV-MET-001 V7_Def"</t>
  </si>
  <si>
    <t>En el archivo "Relación_ISOLUCION_20220718" se relaciona un reporte de la plataforma sobre los documentos cargados y enviados a flujo de aprobación durante el trimestre.</t>
  </si>
  <si>
    <t>Se remitieron a flujo de aprobación en ISOLUCION documentos de las OOEE de CHV, IPOC, ELIC</t>
  </si>
  <si>
    <t>En el archivo "Relación_ISOLUCION_ III TRIMESTRE" se relaciona un reporte de la plataforma sobre los documentos cargados y enviados a flujo de aprobación durante el trimestre.</t>
  </si>
  <si>
    <t>Se remitieron a flujo de aprobación en ISOLUCION todos los documentos, de los cuales algunos se encuentran aprobados y otros en revisión de las instancias superiores a la Dirección Técnica de DIMPE</t>
  </si>
  <si>
    <t>Se relacionan los reportes de la plataforma ISOLUCION sobre los documentos aprobados y en revisión durante el 2022: "Relacion_ISOLUCION_EnRevision_20221231" y "Relacion_ISOLUCION_Aprobados_20221231"</t>
  </si>
  <si>
    <t>DIMPE_33.4</t>
  </si>
  <si>
    <t>Una (1) directorio especializado de construcción, actualizado</t>
  </si>
  <si>
    <t>Identificación e inclusión de nuevas empresas en IPOC y CEED procedente de proyectos con producción en el 2021 y de la base de CAMACOL y CCI (Terminado), Actualización número de empleados del RELAB total y por nivel de riesgo ARL cifras corte 2021 (Terminado), Diseño y desarrollo en aplicativo Excel, así como su manual de diligenciamiento, del Formato de Actualización Empresarial (miniencuesta) para actualización de información temática relacionada con ingresos, contactos y personal ocupado no identificado en los RRAA (RELAB, DUE, DIAN) (Terminado)</t>
  </si>
  <si>
    <t>Carpeta con insumos desarrollados para la implementación de la miniencuesta para actualización del DEC "Miniencuesta actualización DEC", carpeta con los cruces y el avance en la actualización del Directorio Especializado de Construcción como marco estadístico de la EASC "DEC". Se relacionan también como evidencia la función de producción y presentación de avances de la prueba piloto de construcción, la cual incluye la actualización del DEC como hito: "Funcion_Produccion_Prueba-Piloto_EASC_20220404", "Resumen_Avance_EASC_20220411". También se relaciona un documento de caracterización del DEC "Caracterización DEC_20220413"</t>
  </si>
  <si>
    <t>En la carpeta "DIMPE_33.4" se relacionan como evidencias actas, presentaciones y archivos elaborados en el IV trimestre del 2022</t>
  </si>
  <si>
    <t>DIMPE_33.5</t>
  </si>
  <si>
    <t>Un (1) desarrollo de requerimientos , ajustes y pruebas de los diferentes instrumentos de recolección que integran el proceso estadístico, aplicado</t>
  </si>
  <si>
    <r>
      <t>EASC</t>
    </r>
    <r>
      <rPr>
        <sz val="18"/>
        <color rgb="FF000000"/>
        <rFont val="Segoe UI Light"/>
        <family val="2"/>
      </rPr>
      <t>: Revisión y validación historias de usuario de monitoreo y control (Terminado), Elaboración requerimientos sistema de análisis (ficha de análisis) (Terminado), Elaboración historias de usuario sistema de análisis (ficha de análisis) (Terminado), Elaboración cronograma desarrollo historia de usuario sistema de monitoreo, control y análisis (ficha de análisis) (Terminado), Desarrollo sistema de monitoreo y control, análisis (ficha de análisis) (En proceso).</t>
    </r>
    <r>
      <rPr>
        <b/>
        <sz val="18"/>
        <color rgb="FF000000"/>
        <rFont val="Segoe UI Light"/>
        <family val="2"/>
      </rPr>
      <t xml:space="preserve">
FIVI</t>
    </r>
    <r>
      <rPr>
        <sz val="18"/>
        <color rgb="FF000000"/>
        <rFont val="Segoe UI Light"/>
        <family val="2"/>
      </rPr>
      <t>: Avances en el desarrollo de los requerimientos enviados a OSIS</t>
    </r>
    <r>
      <rPr>
        <b/>
        <sz val="18"/>
        <color rgb="FF000000"/>
        <rFont val="Segoe UI Light"/>
        <family val="2"/>
      </rPr>
      <t xml:space="preserve">
ECG-EC</t>
    </r>
    <r>
      <rPr>
        <sz val="18"/>
        <color rgb="FF000000"/>
        <rFont val="Segoe UI Light"/>
        <family val="2"/>
      </rPr>
      <t>: Envío de los requerimientos del desarrollo del aplicativo para ECG y EC, y actas de avances sobre dichos requerimientos</t>
    </r>
  </si>
  <si>
    <t>EASC: Carpeta con las evidencias correspondientes a cada sistema: requerimientos, cronogramas e historias de usuario "Sistema monitoreo, control y análisis (EASC)"
FIVI: Correo con trazabilidad de envío de requerimientos y avances "Acta reunión 10-marzo-2022 (FIVI)"
ECG-EC: Correo con trazabilidad de envío de requerimientos y avances "Acta reunión 22-mar-2022 y cronograma desarrollo fase II y fase III (ECG-EC)" y "RE Historias Usuario Modulo Variaciones-Contribución y participación  y Modulo Cuadros de Salida Sistema ECP-ECG"</t>
  </si>
  <si>
    <t>EASC: Ejecución de pruebas al sistema de captura y al sistema de monitoreo y control
FIVI-CHV: Reuniones para validación de especificaciones y mesas de trabajo para la revisión de avances parciales del desarrollo del sistema
ECG-EC: Se llevaron a cabo validaciones y pruebas de migración de datos en sesiones de trabajo con la DRA, DIMPE y OSIS
IPOC: Sesiones de trabajo en conjunto con OSIS y la DRA para la rehabilitación del funcionamiento del aplicativo, así como la atención de requerimientos de soporte.</t>
  </si>
  <si>
    <t>EASC: En la subcarpeta se encuentran las matrices de ejecución de pruebas correspondientes
FIVI-CHV: En la subcarpeta se encuentran actas, especificaciones y correos con la trazabilidad de las reuniones y validación de requerimientos entre las áreas de DIMPE, DRA y OSIS
ECG-EC: En la subcarpeta se encuentran actas de reuniones así como las estructuras de bases de datos de migración
IPOC: En la subcarpeta se encuentran las actas de las mesas de trabajo, así como cronogramas y archivos de validación de los procesos probados</t>
  </si>
  <si>
    <t>EASC: En la subcarpeta se encuentran las evidencias de las matrices de pruebas, así como el formato del aval para paso a producción.
ECG-EC: En la subcarpeta se encuentran las evidencias de las matrices de pruebas.
IPOC: En la subcarpeta se encuentran las actas de las mesas de trabajo, así como cronogramas y matrices de pruebas. También se encuentra el enlace del aplicativo para validar su funcionalidad en un enlace público.
ELIC: Se relaciona acta de trabajo, cronograma de trabajo y correos con la trazabilidad de revisiones entre DRA-DIMPE y OSIS</t>
  </si>
  <si>
    <t>ECG-EC: Se realizaron las pruebas de funcionalidades desarrolladas y ajustadas por OSIS
FIVI-CHV: Se realizaron pruebas de funcionalidades desarrolladas y entregadas por OSIS
ELIC: Se revisó la base final para cargar en el aplicativo de ELIC para realización de pruebas, se verificó por parte OSIS el cargue de dicha base, se estabilizó el aplicativo y se recibió para pruebas el aplicativo el 31 de diciembre del 2022</t>
  </si>
  <si>
    <t>ECG-EC: Ver matrices de pruebas en la carpeta "DIMPE_33.4\ECG-EC"
FIVI-CHV: Ver matrices de pruebas en la carpeta "DIMPE_33.4\FIVI-CHV""
ELIC: Ver evidencias en la carpeta "DIMPE_33.4\ELIC"</t>
  </si>
  <si>
    <t>DIMPE_33.6</t>
  </si>
  <si>
    <t>Un (1) procesamiento de la información, finalizado</t>
  </si>
  <si>
    <t>RELACIÓN DE EVIDENCIAS DEL AVANCE CUALITATIVO
1. En ELIC se procesaron bases durante enero 2022 para publicación de cifras corte noviembre 2021, durante febrero 2022 se procesaron bases para publicación de cifras corte diciembre 2021 y se procesaron bases durante marzo 2022 para publicación de cifras corte enero 2022
2. En EC se procesaron bases durante enero 2022 para publicación de cifras corte diciembre 2021, durante febrero 2022 se procesaron bases para publicación de cifras corte enero 2022 y se procesaron bases durante marzo 2022 para publicación de cifras corte febrero 2022
3. En ECG se procesaron bases durante enero 2022 para publicación de cifras corte enero 2021, durante febrero 2022 se procesaron bases para publicación de cifras corte febrero 2022 y se procesaron bases durante marzo 2022 para publicación de cifras corte marzo 2022
4. En IPOC se procesaron bases durante enero y febrero 2022 para publicación de cifras corte cuarto trimestre 2021
5. En CEED se procesaron bases durante enero y febrero 2022 para publicación de cifras corte cuarto trimestre 2021
6. En CHV se procesaron bases durante enero y febrero 2022 para publicación de cifras corte cuarto trimestre 2021
7. En FIVI se procesaron bases durante enero y febrero 2022 para publicación de cifras corte cuarto trimestre 2021
8. En VIS y NO VIS se procesaron bases durante enero y febrero 2022 para publicación de cifras corte cuarto trimestre 2021</t>
  </si>
  <si>
    <t>1. https://www.dane.gov.co/index.php/estadisticas-por-tema/construccion/licencias-de-construccion/historicos-elic; https://www.dane.gov.co/index.php/estadisticas-por-tema/construccion/licencias-de-construccion
2. https://www.dane.gov.co/index.php/estadisticas-por-tema/construccion/estadisticas-de-concreto-premezclado/estadisticas-de-concreto-premezclado-ec-informacion-historica
; https://www.dane.gov.co/index.php/estadisticas-por-tema/construccion/estadisticas-de-concreto-premezclado
3. https://www.dane.gov.co/index.php/estadisticas-por-tema/construccion/estadisticas-de-cemento-gris/historicos-estadisticas-de-cemento-gris; https://www.dane.gov.co/index.php/estadisticas-por-tema/construccion/estadisticas-de-cemento-gris
4. https://www.dane.gov.co/index.php/estadisticas-por-tema/construccion/indicador-de-produccion-de-obras-civiles-ipoc/indicador-de-produccion-de-obras-civiles-ipoc-informacion-historica; https://www.dane.gov.co/index.php/estadisticas-por-tema/construccion/indicador-de-produccion-de-obras-civiles-ipoc
5. https://www.dane.gov.co/index.php/estadisticas-por-tema/construccion/censo-de-edificaciones/ceed-historicos; https://www.dane.gov.co/index.php/estadisticas-por-tema/construccion/censo-de-edificaciones
6. https://www.dane.gov.co/index.php/estadisticas-por-tema/construccion/cartera-hipotecaria-de-vivienda/cartera-hipotecaria-de-vivienda-chv-historicos; https://www.dane.gov.co/index.php/estadisticas-por-tema/construccion/cartera-hipotecaria-de-vivienda
7. https://www.dane.gov.co/index.php/estadisticas-por-tema/construccion/financiacion-de-vivienda/financiacion-de-vivienda; https://www.dane.gov.co/index.php/estadisticas-por-tema/construccion/financiacion-de-vivienda
8. https://www.dane.gov.co/index.php/estadisticas-por-tema/construccion/vivienda-vis-y-no-vis/vivienda-vis-y-no-vis; https://www.dane.gov.co/index.php/estadisticas-por-tema/construccion/vivienda-vis-y-no-vis</t>
  </si>
  <si>
    <t>RELACIÓN DE EVIDENCIAS DEL AVANCE CUALITATIVO
1. En ELIC se procesaron bases durante abril 2022 para publicación de cifras corte febrero 2022, durante mayo 2022 se procesaron bases para publicación de cifras corte marzo 2022 y se procesaron bases durante junio 2022 para publicación de cifras corte abril 2022
2. En EC se procesaron bases durante abril 2022 para publicación de cifras corte febrero 2022, durante mayo 2022 se procesaron bases para publicación de cifras corte marzo 2022 y se procesaron bases durante junio 2022 para publicación de cifras corte abril 2022
3. En ECG se procesaron bases durante abril 2022 para publicación de cifras corte marzo 2022, durante mayo 2022 se procesaron bases para publicación de cifras corte abril 2022 y se procesaron bases durante junio 2022 para publicación de cifras corte mayo 2022
4. En IPOC se procesaron bases durante abril y mayo 2022 para publicación de cifras corte primer trimestre 2022
5. En CEED se procesaron bases durante abril y mayo 2022 para publicación de cifras corte primer trimestre 2022
6. En CHV se procesaron bases durante abril y mayo 2022 para publicación de cifras corte primer trimestre 2022
7. En FIVI se procesaron bases durante abril y mayo 2022 para publicación de cifras corte primer trimestre 2022
8. En VIS y NO VIS se procesaron bases durante abril y mayo 2022 para publicación de cifras corte primer trimestre 2022</t>
  </si>
  <si>
    <t>RELACIÓN DE EVIDENCIAS DEL AVANCE CUALITATIVO
1. En ELIC se procesaron bases durante julio 2022 para publicación de cifras corte mayo 2022, durante agosto 2022 se procesaron bases para publicación de cifras corte junio 2022 y se procesaron bases durante septiembre 2022 para publicación de cifras corte julio 2022
2. En EC se procesaron bases durante julio 2022 para publicación de cifras corte mayo 2022, durante agosto 2022 se procesaron bases para publicación de cifras corte junio 2022 y se procesaron bases durante septiembre 2022 para publicación de cifras corte julio 2022
3. En ECG se procesaron bases durante julio 2022 para publicación de cifras corte junio 2022, durante agosto 2022 se procesaron bases para publicación de cifras corte julio 2022 y se procesaron bases durante septiembre 2022 para publicación de cifras corte agosto 2022
4. En IPOC se procesaron bases durante julio y agosto 2022 para publicación de cifras corte segundo trimestre 2022
5. En CEED se procesaron bases durante julio y agosto 2022 para publicación de cifras corte segundo trimestre 2022
6. En CHV se procesaron bases durante julio y agosto 2022 para publicación de cifras corte segundo trimestre 2022
7. En FIVI se procesaron bases durante julio y agosto 2022 para publicación de cifras corte segundo trimestre 2022
8. En VIS y NO VIS se procesaron bases durante julio y agosto 2022 para publicación de cifras corte segundo trimestre 2022
9. En IMA se procesaron bases durante julio 2022 para publicación de cifras corte mayo 2022, durante agosto 2022 se procesaron bases para publicación de cifras corte junio 2022 y se procesaron bases durante septiembre 2022 para publicación de cifras corte julio 2022</t>
  </si>
  <si>
    <t>1. https://www.dane.gov.co/index.php/estadisticas-por-tema/construccion/licencias-de-construccion/historicos-elic; https://www.dane.gov.co/index.php/estadisticas-por-tema/construccion/licencias-de-construccion
2. https://www.dane.gov.co/index.php/estadisticas-por-tema/construccion/estadisticas-de-concreto-premezclado/estadisticas-de-concreto-premezclado-ec-informacion-historica
; https://www.dane.gov.co/index.php/estadisticas-por-tema/construccion/estadisticas-de-concreto-premezclado
3. https://www.dane.gov.co/index.php/estadisticas-por-tema/construccion/estadisticas-de-cemento-gris/historicos-estadisticas-de-cemento-gris; https://www.dane.gov.co/index.php/estadisticas-por-tema/construccion/estadisticas-de-cemento-gris
4. https://www.dane.gov.co/index.php/estadisticas-por-tema/construccion/indicador-de-produccion-de-obras-civiles-ipoc/indicador-de-produccion-de-obras-civiles-ipoc-informacion-historica; https://www.dane.gov.co/index.php/estadisticas-por-tema/construccion/indicador-de-produccion-de-obras-civiles-ipoc
5. https://www.dane.gov.co/index.php/estadisticas-por-tema/construccion/censo-de-edificaciones/ceed-historicos; https://www.dane.gov.co/index.php/estadisticas-por-tema/construccion/censo-de-edificaciones
6. https://www.dane.gov.co/index.php/estadisticas-por-tema/construccion/cartera-hipotecaria-de-vivienda/cartera-hipotecaria-de-vivienda-chv-historicos; https://www.dane.gov.co/index.php/estadisticas-por-tema/construccion/cartera-hipotecaria-de-vivienda
7. https://www.dane.gov.co/index.php/estadisticas-por-tema/construccion/financiacion-de-vivienda/financiacion-de-vivienda; https://www.dane.gov.co/index.php/estadisticas-por-tema/construccion/financiacion-de-vivienda
8. https://www.dane.gov.co/index.php/estadisticas-por-tema/construccion/vivienda-vis-y-no-vis/vivienda-vis-y-no-vis; https://www.dane.gov.co/index.php/estadisticas-por-tema/construccion/vivienda-vis-y-no-vis
9. https://www.dane.gov.co/index.php/estadisticas-por-tema/construccion/indicador-de-mezcla-asfaltica; https://www.dane.gov.co/index.php/estadisticas-por-tema/construccion/indicador-de-mezcla-asfaltica/ima-historicos</t>
  </si>
  <si>
    <t>1. En ELIC se procesaron bases durante octubre 2022 para publicación de cifras corte agosto 2022, durante noviembre 2022 se procesaron bases para publicación de cifras corte septiembre 2022 y se procesaron bases durante diciembre 2022 para publicación de cifras corte octubre 2022
2. En EC se procesaron bases durante octubre 2022 para publicación de cifras corte agosto 2022, durante noviembre 2022 se procesaron bases para publicación de cifras corte septiembre 2022 y se procesaron bases durante diciembre 2022 para publicación de cifras corte octubre 2022
3. En ECG se procesaron bases durante octubre 2022 para publicación de cifras corte septiembre 2022, durante noviembre 2022 se procesaron bases para publicación de cifras corte octubre 2022 y se procesaron bases durante diciembre 2022 para publicación de cifras corte noviembre 2022
4. En IPOC se procesaron bases durante octubre y noviembre 2022 para publicación de cifras corte tercer trimestre 2022
5. En CEED se procesaron bases durante octubre y noviembre 2022 para publicación de cifras corte tercer trimestre 2022
6. En CHV se procesaron bases durante octubre y noviembre 2022 para publicación de cifras corte tercer trimestre 2022
7. En FIVI se procesaron bases durante octubre y noviembre 2022 para publicación de cifras corte tercer trimestre 2022
8. En VIS y NO VIS se procesaron bases durante octubre y noviembre 2022 para publicación de cifras corte tercer trimestre 2022
9. En IMA se procesaron bases durante octubre 2022 para publicación de cifras corte agosto 2022, durante noviembre 2022 se procesaron bases para publicación de cifras corte septiembre 2022 y se procesaron bases durante diciembre 2022 para publicación de cifras corte octubre 2022</t>
  </si>
  <si>
    <t>DIMPE_33.7</t>
  </si>
  <si>
    <t>Un (1) proceso de análisis, terminado</t>
  </si>
  <si>
    <t>1. En ELIC se procesó análisis y elaboraron productos de difusión durante enero 2022 para publicación de cifras corte noviembre 2021, durante febrero 2022 se procesó análisis y elaboraron productos de difusión para publicación de cifras corte diciembre 2021 y se procesó análisis y elaboraron productos de difusión durante marzo 2022 para publicación de cifras corte enero 2022
2. En EC se procesó análisis y elaboraron productos de difusión durante enero 2022 para publicación de cifras corte diciembre 2021, durante febrero 2022 se procesó análisis y elaboraron productos de difusión para publicación de cifras corte enero 2022 y se procesó análisis y elaboraron productos de difusión durante marzo 2022 para publicación de cifras corte febrero 2022
3. En ECG se procesó análisis y elaboraron productos de difusión durante enero 2022 para publicación de cifras corte enero 2021, durante febrero 2022 se procesó análisis y elaboraron productos de difusión para publicación de cifras corte febrero 2022 y se procesó análisis y elaboraron productos de difusión durante marzo 2022 para publicación de cifras corte marzo 2022
4. En IPOC se procesó análisis y elaboraron productos de difusión durante enero y febrero 2022 para publicación de cifras corte cuarto trimestre 2021
5. En CEED se procesó análisis y elaboraron productos de difusión durante enero y febrero 2022 para publicación de cifras corte cuarto trimestre 2021
6. En CHV se procesó análisis y elaboraron productos de difusión durante enero y febrero 2022 para publicación de cifras corte cuarto trimestre 2021
7. En FIVI se procesó análisis y elaboraron productos de difusión durante enero y febrero 2022 para publicación de cifras corte cuarto trimestre 2021
8. En VIS y NO VIS se procesó análisis y elaboraron productos de difusión durante enero y febrero 2022 para publicación de cifras corte cuarto trimestre 2021</t>
  </si>
  <si>
    <t>1. En ELIC se procesó análisis y elaboraron productos de difusión durante abril 2022 para publicación de cifras corte febrero 2022, durante mayo 2022 se procesaron bases para publicación de cifras corte marzo 2022 y se procesaron bases durante junio 2022 para publicación de cifras corte abril 2022
2. En EC se procesó análisis y elaboraron productos de difusión durante abril 2022 para publicación de cifras corte febrero 2022, durante mayo 2022 se procesaron bases para publicación de cifras corte marzo 2022 y se procesaron bases durante junio 2022 para publicación de cifras corte abril 2022
3. En ECG se procesó análisis y elaboraron productos de difusión durante abril 2022 para publicación de cifras corte marzo 2022, durante mayo 2022 se procesaron bases para publicación de cifras corte abril 2022 y se procesaron bases durante junio 2022 para publicación de cifras corte mayo 2022
4. En IPOC se procesó análisis y elaboraron productos de difusión durante abril y mayo 2022 para publicación de cifras corte primer trimestre 2022
5. En CEED se procesó análisis y elaboraron productos de difusión durante abril y mayo 2022 para publicación de cifras corte primer trimestre 2022
6. En CHV se procesó análisis y elaboraron productos de difusión durante abril y mayo 2022 para publicación de cifras corte primer trimestre 2022
7. En FIVI se procesó análisis y elaboraron productos de difusión durante abril y mayo 2022 para publicación de cifras corte primer trimestre 2022
8. En VIS y NO VIS se procesó análisis y elaboraron productos de difusión durante abril y mayo 2022 para publicación de cifras corte primer trimestre 2022</t>
  </si>
  <si>
    <t>DIMPE_36</t>
  </si>
  <si>
    <t>Una (1) publicación de resultados de la EGIT para el IV trimestre de 2021 y del I al III trimestre de 2022</t>
  </si>
  <si>
    <t>DIMPE_36.1</t>
  </si>
  <si>
    <t>Un (1) procesamiento de bases de datos y la generación de cuadros de salida.</t>
  </si>
  <si>
    <t>Se realiza la publicación de resultados EGIT 2021 y IV trimestre 2021</t>
  </si>
  <si>
    <t>anexos_EGIT_2021
anexos_EGIT_IV_2021
bol_EGIT_2021
bol_EGIT_IV_2021</t>
  </si>
  <si>
    <t>Se realiza la publicación de resultados de los meses en mención por parte de temática EGIT en coordinación del Grupo Interno temático de Servicios DIMPE</t>
  </si>
  <si>
    <t>TS_POBREZA_2022_EGIT</t>
  </si>
  <si>
    <t xml:space="preserve">Promedio ponderado del avance de los hitos (sin acumular) 25 %+ 25 % de avance de la meta del trimestre anterior </t>
  </si>
  <si>
    <t>Se realiza la publicación de resultados EGIT I trimestre 2022</t>
  </si>
  <si>
    <t xml:space="preserve">
anexos_EGIT_Itrim2022
bol_EGIT_Itrim2022</t>
  </si>
  <si>
    <t>Se realiza la publicación de resultados EGIT II trimestre 2022</t>
  </si>
  <si>
    <t>Se realiza la publicación de resultados EGIT III trimestre 2022</t>
  </si>
  <si>
    <t>Se realiza la publicación del tercer trimestre de 2022.</t>
  </si>
  <si>
    <t>DIMPE_38</t>
  </si>
  <si>
    <t>Una (1) actualización metodológica del Pulso Empresarial</t>
  </si>
  <si>
    <t>DIMPE_38.1</t>
  </si>
  <si>
    <t>Una (1) revisión y consolidación del directorio del Pulso Empresarial</t>
  </si>
  <si>
    <t>Promedio ponderado del avance de los hitos (sin acumular) 93% + 0% de avance de la meta del trimestre anterior</t>
  </si>
  <si>
    <t>TE_INDUSTRIA_2022_EPE</t>
  </si>
  <si>
    <t>Promedio ponderado del avance de los hitos (sin acumular) 7%+ 93% de avance de la meta del trimestre anterior</t>
  </si>
  <si>
    <t xml:space="preserve">Grupo de trabajo de Encuesta Empresarial realizo la actualización metodológica de la encuesta, lo cual se puede ver reflejado en comunicado de prensa, anexos estadísticos, la presentación extendida y el formulario final. </t>
  </si>
  <si>
    <t>100% de avance de la meta del trimestre anterior</t>
  </si>
  <si>
    <t>Esta meta finalizó en el I y II trimestre</t>
  </si>
  <si>
    <t>Esta meta se finalizó en el II trimestre</t>
  </si>
  <si>
    <t>DIMPE_38.2</t>
  </si>
  <si>
    <t>Una (1) implementación de los ajustes metodológicos del Pulso Empresarial</t>
  </si>
  <si>
    <t>ENCUESTA DE PULSO EMPRESARIAL - EPE -V2
anexo-pulso-empresarial-may22-jun22
comunicado-pulso-empresarial-may22-jun22
presentacion-ext-encuestas-economicas-may-2022
presentacion-economicas-may-2022</t>
  </si>
  <si>
    <t>Este hito se finalizó en el II trimestre</t>
  </si>
  <si>
    <t>DIMPE_39</t>
  </si>
  <si>
    <t>Una (1) producción de información estadística sobre cultura política para obtener datos relacionados con democracia, capital social y el insumo para los indicadores ODS 16.b.1 - 16.5.1 - 16.7.2</t>
  </si>
  <si>
    <t>DIMPE_39.1</t>
  </si>
  <si>
    <t>Una (1) matriz de identificación de necesidades de información estadística</t>
  </si>
  <si>
    <t>Promedio del avance de los hitos (sin acumular) 71 % + 0 % de avance de la meta del trimestre anterior</t>
  </si>
  <si>
    <t xml:space="preserve">Durante el primer trimestre el GIT de capital social se realizó las actividades relacionadas con la consolidación de la base de datos, procesamiento de indicadores relacionados con democracia, capital social y el insumo para los indicadores ODS 16.b.1 - 16.5.1 - 16.7.2; y difusión de resultados de ECP 2021.
</t>
  </si>
  <si>
    <t>Boletines técnicos de la temática cultura
Cuadros de resultados para la temática de pobreza y condiciones de vida
Boletines técnicos de la temática pobreza y condiciones de vida</t>
  </si>
  <si>
    <t>C-0401-1003-23-0-0401014-02
C-0401-1003-23-0-0401037-02
C-0401-1003-23-0-0401021-02</t>
  </si>
  <si>
    <t>TS_CULTURA_2022_ECP
TS_POBREZA_2022_ENCV</t>
  </si>
  <si>
    <t>Matriz de identificación de necesidades correspondientes a los meses de abril, mayo y junio de 2022.</t>
  </si>
  <si>
    <t>El grupo Temático adelantó las diferentes metas en los tiempos planeados, correspondientes a Matriz de identificación de usuarios, base de datos final, cuadros de salida y productos de publicación de la ECP 2021; la matriz de identificación tiene un avance hasta el mes de junio de 2022; los productos restantes se finiquitaron en el primer trimestre de 2022.</t>
  </si>
  <si>
    <t>Matriz de identificación de necesidades correspondientes a los meses de julio, agosto, septiembre 2022.</t>
  </si>
  <si>
    <t>Matriz de identificación de necesidades correspondientes a los meses de octubre, noviembre y diciembre de 2022.</t>
  </si>
  <si>
    <t>DIMPE_39.2</t>
  </si>
  <si>
    <t>Una (1) base de datos de información recolectada o acopiada</t>
  </si>
  <si>
    <t>Se dispone de la base de procesamiento para el cálculo de los indicadores objeto de medición.</t>
  </si>
  <si>
    <t xml:space="preserve">Pantallazo Base de datos ECP 2021 </t>
  </si>
  <si>
    <t>DIMPE_39.3</t>
  </si>
  <si>
    <t>Se proceso la información para la preparación de la publicación realizada el día 30 de marzo de 2022</t>
  </si>
  <si>
    <t>Anexos _Cuadros de salida ECP 2021</t>
  </si>
  <si>
    <t>DIMPE_39.4</t>
  </si>
  <si>
    <t>Un (1) proceso de análisis de consistencia y contexto terminado.</t>
  </si>
  <si>
    <t>Se realizó la revisión de los resultados, los cuales fueron publicados el día 30 de marzo de 2022</t>
  </si>
  <si>
    <t>Productos de difusión:Boletin_tecnico_GNRAL_ECP2021 Final- 29-3-22, Formato para publicación ECP2021, Gráfico y texto página web ECP 2021</t>
  </si>
  <si>
    <t>DIMPE_40</t>
  </si>
  <si>
    <t>Una (1) producción del IPC - Índice de Precios al Consumidor en condiciones técnicas pertinentes</t>
  </si>
  <si>
    <t>DIMPE_40.1</t>
  </si>
  <si>
    <t>Una (1) recolección y análisis de la información requerida en el índice</t>
  </si>
  <si>
    <t>Promedio ponderado del avance de los hitos (sin acumular) 25%+ 0% de avance de la meta del trimestre anterior</t>
  </si>
  <si>
    <t>Se ha realizado mensualmente la recolección y análisis de la información requerida en el índice.</t>
  </si>
  <si>
    <t>bol_ipc_ene22.pdf, bol_ipc_feb22.pdf, bol_ipc_mar22.pdf</t>
  </si>
  <si>
    <t>El GIT de precios y costos ha realizado sin falta la producción del IPC en las fechas y horarios establecidos, de acuerdo a los estándares de calidad esperados para la operación estadística. Durante el primer trimestre del año se han realizado operativos especiales para el seguimiento de precios de educación y el primer día sin IVA del año, dando como resultado un adecuado seguimiento de las variaciones de precios. Se adjuntan como evidencia del trabajo los boletines de difusión del índice para los tres primeros meses, dando cuenta del trabajo realizado.</t>
  </si>
  <si>
    <t>Boletines técnicos de la temática precios y costos
Cuadros de resultados para la temática de precios y costos</t>
  </si>
  <si>
    <t>C-0401-1003-22-0-0401022-02
C-0401-1003-22-0-0401038-02</t>
  </si>
  <si>
    <t>TE_PRECIOS_2022_IPC</t>
  </si>
  <si>
    <t>Promedio ponderado del avance de los hitos (sin acumular) 25%+ 25% de avance de la meta del trimestre anterior</t>
  </si>
  <si>
    <t>bol_ipc_mar22.pdf, bol_ipc_abr22.pdf, bol_ipc_may22.pdf</t>
  </si>
  <si>
    <t xml:space="preserve">El GIT de precios y costos ha realizado sin falta la producción del IPC en las fechas y horarios establecidos, de acuerdo a los estándares de calidad esperados para la operación estadística. Durante el segundo trimestre del año se han realizado operativos especiales para el seguimiento de precios en la jornada del día sin IVA del año, dando como resultado un adecuado seguimiento de las variaciones de precios. Se adjuntan como evidencia del trabajo los boletines de difusión del índice para los meses de abril, mayo y junio, dando cuenta del trabajo realizado.
</t>
  </si>
  <si>
    <t>Promedio ponderado del avance de los hitos: 25%+ 25% +25% de avance de la meta de los trimestres anteriores</t>
  </si>
  <si>
    <t>bol_ipc_jun22.pdf, bol_ipc_jul22.pdf, bol_ipc_ago22.pdf</t>
  </si>
  <si>
    <t>Promedio ponderado del avance de los hitos: 25%+ 25% +25%+25 de avance de la meta de los trimestres anteriores</t>
  </si>
  <si>
    <t>bol_ipc_sep22.pdf, bol_ipc_oct22.pdf, bol_ipc_nov22.pdf</t>
  </si>
  <si>
    <t>DIMPE_40.2</t>
  </si>
  <si>
    <t>Un (1) ajuste en el sistema de recolección (actualización constante de especificaciones)</t>
  </si>
  <si>
    <t xml:space="preserve">Para el primer trimestre del año y teniendo en cuenta las consecuencias del ataque cibernético sufrido por la entidad, fue necesario poner en funcionamiento y hacer pruebas del aplicativo de recolección a través de DMC, el cual estuvo en funcionamiento a partir de febrero de 2022.
Se han realizado ajustes en el sistema de recolección para dar cuenta de los eventos especiales de este primer trimestre del año (seguimiento de las variaciones de precios relacionadas con el sector de educación y el primer día sin IVA). </t>
  </si>
  <si>
    <t xml:space="preserve">
Se han realizado ajustes en el sistema  para analizar el comportamiento de las novedades de campo</t>
  </si>
  <si>
    <t>DIMPE_40.3</t>
  </si>
  <si>
    <t>Un (1) cálculo del índice</t>
  </si>
  <si>
    <t>Se ha realizado mensualmente el cálculo del índice.</t>
  </si>
  <si>
    <t>DIMPE_41</t>
  </si>
  <si>
    <t>Una (1) producción del IPP - Índice de Precios del Productor de acuerdo a los ajustes percibidos por el mercado</t>
  </si>
  <si>
    <t>DIMPE_41.1</t>
  </si>
  <si>
    <t>bol_ipp_ene22.pdf, bol_ipp_feb22.pdf, bol_ipp_mar22.pdf, Pre_ipp_ene22.pdf, Pre_ipp_feb22.pdf, Pre_ipp_mar22.pdf</t>
  </si>
  <si>
    <t>El GIT de precios y costos ha realizado la producción del IPP en las fechas y horarios establecidos, de acuerdo a los estándares de calidad esperados para la operación estadística. Durante el primer trimestre del año se ha realizado la difusión de los resultados preliminares de los tres primeros meses del año, así como de los resultados definitivos del mes de diciembre de 2021 y los dos primeros meses del año. Se adjuntan como evidencia del trabajo los boletines de difusión del índice así como las presentaciones de los comités externos para los tres primeros meses, dando cuenta del trabajo realizado.</t>
  </si>
  <si>
    <t>TE_PRECIOS_2022_IPP</t>
  </si>
  <si>
    <t>bol_ipp_abr22.pdf, bol_ipp_may22.pdf, bol_ipp_jun22.pdf,</t>
  </si>
  <si>
    <t xml:space="preserve">El GIT de precios y costos ha realizado la producción del IPP en las fechas y horarios establecidos, de acuerdo a los estándares de calidad esperados para la operación estadística. Durante el segundo trimestre del año se ha realizado la difusión de los resultados preliminares de los meses de abril, mayo y junio (versiones provisionales y definitivas, según corresponde). Se adjuntan como evidencia del trabajo los boletines de difusión del índice.
</t>
  </si>
  <si>
    <t>bol_ipp_jul22.pdf, bol_ipp_ago22.pdf, bol_ipp_sep22.pdf</t>
  </si>
  <si>
    <t>Promedio ponderado del avance de los hitos: 25%+ 25% +25% +25% de avance de la meta de los trimestres anteriores</t>
  </si>
  <si>
    <t>bol_ipp_oct22.pdf, bol_ipp_nov22.pdf, bol_ipp_dic22.pdf</t>
  </si>
  <si>
    <t>DIMPE_41.2</t>
  </si>
  <si>
    <t>Para el primer trimestre del año y teniendo en cuenta las consecuencias del ataque cibernético sufrido por la entidad, fue necesario poner en funcionamiento y hacer pruebas del aplicativo de auto diligenciamiento que se espera esté funcional a partir del mes de abril de 2022.</t>
  </si>
  <si>
    <t>Se realizó el ajuste correspondiente, de manera tal que fue posible la difusión del índice</t>
  </si>
  <si>
    <t>DIMPE_41.3</t>
  </si>
  <si>
    <t>DIMPE_42</t>
  </si>
  <si>
    <t>Una (1) producción del IPPR - Índice de Precios de la Propiedad Residencial a partir de la información recabada por los registros administrativos disponibles</t>
  </si>
  <si>
    <t>DIMPE_42.1</t>
  </si>
  <si>
    <t>Un (1) monitoreo a las condiciones del modelo hedónico, de acuerdo al comportamiento del mercado y variables disponibles</t>
  </si>
  <si>
    <t>Se realizó el monitoreo a las condiciones del modelo hedónico, realizando un contraste y análisis de consistencia frente al comportamiento del mercado y las variables disponibles</t>
  </si>
  <si>
    <t>boletin_tecnico_ippr_IV_2021.pdf, comité_interno_ippr_IV_2021.pptx</t>
  </si>
  <si>
    <t>El GIT de precios y costos ha realizado la producción del IPPR en las fechas y horarios establecidos, de acuerdo a los estándares de calidad esperados para la operación estadística. Durante el primer trimestre del año se realizó la difusión de los resultados del último trimestre del 2021. Se adjuntan como evidencia del trabajo el boletín de difusión del índice así como la presentación del  comité interno dando cuenta del trabajo realizado.</t>
  </si>
  <si>
    <t>TE_PRECIOS_2022_IPPR</t>
  </si>
  <si>
    <t>boletin_tecnico_ippr_I_2022.pdf</t>
  </si>
  <si>
    <t xml:space="preserve">El GIT de precios y costos ha realizado la producción del IPPR en las fechas y horarios establecidos, de acuerdo a los estándares de calidad esperados para la operación estadística. Durante el segundo trimestre del año se realizó la difusión de los resultados del primer trimestre del 2022. Se adjunta como evidencia del trabajo el boletín de difusión del índice </t>
  </si>
  <si>
    <t>boletin_tecnico_ippr_II_2022.pdf</t>
  </si>
  <si>
    <t>boletin_tecnico_ippr_III_2022.pdf</t>
  </si>
  <si>
    <t>DIMPE_42.2</t>
  </si>
  <si>
    <t>Se realizó el cálculo del índice del cuarto trimestre del año 2021.</t>
  </si>
  <si>
    <t>Se realizó el cálculo del índice del primer trimestre del año 2022</t>
  </si>
  <si>
    <t>Se realizó el cálculo del índice del segundo trimestre del año 2022</t>
  </si>
  <si>
    <t>Se realizó el cálculo del índice del tercer trimestre del año 2022</t>
  </si>
  <si>
    <t>DIMPE_43</t>
  </si>
  <si>
    <t>Una (1) producción de información agregada y analizada, de acuerdo a lo dispuesto por los lineamientos de la OCDE, para su transmisión, en función de los lineamientos y necesidades del programa PPA - Programa de paridad de poder adquisitivo</t>
  </si>
  <si>
    <t>DIMPE_43.1</t>
  </si>
  <si>
    <t>Una (1) recolección y análisis de la información requerida</t>
  </si>
  <si>
    <t>Se realizó  la recolección de la canasta de apariencia personal.</t>
  </si>
  <si>
    <t>ppa marzo22 - base de precios con observaciones.xls</t>
  </si>
  <si>
    <t>El GIT de precios y costos ha realizado las actividades necesarias para cumplir con los requerimientos del PPA en el primer trimestre de 2022. Durante los tres primeros meses del año se realizó la consolidación de las especificaciones y entrega a los diferentes equipos (logístico y de sistemas) para lograr la recolección de la canasta de apariencia personal, donde además fue necesario considerar un tratamiento especial para los días sin IVA que se realizaran durante el primer semestre del año. 
También dentro de las actividades a resaltar está la revisión de los resultados remitido por la OCDE para la canasta de alimentos, bebidas y tabaco, que presentan diferencias con lo reportado inicialmente por el DANE, por lo que se ha solicitado la revisión de los cálculos.</t>
  </si>
  <si>
    <t>Cuadros de resultados para la temática de precios y costos</t>
  </si>
  <si>
    <t>C-0401-1003-22-0-0401038-02</t>
  </si>
  <si>
    <t>TE_PRECIOS_2022_PPA</t>
  </si>
  <si>
    <t>Personal Appereance_2022_1</t>
  </si>
  <si>
    <t xml:space="preserve">El GIT de precios y costos ha realizado las actividades necesarias para cumplir con los requerimientos del PPA en el segundo trimestre de 2022. Durante los meses de abril, mayo y junio se realizó la consolidación de las especificaciones y entrega a los diferentes equipos (logístico y de sistemas) para lograr la recolección de la canasta de apariencia personal de acuerdo a los ajustes requeridos, así como el diligenciamiento del metadata para el formulario (canasta) de alimentos. 
</t>
  </si>
  <si>
    <t>PPT_Apariencia personal_311221</t>
  </si>
  <si>
    <t>Promedio ponderado del avance de los hitos: 25%+ +25%+25% +25% de avance de la meta de los trimestres anteriores</t>
  </si>
  <si>
    <t>Electricity and Gas 2019-2021</t>
  </si>
  <si>
    <t>DIMPE_43.2</t>
  </si>
  <si>
    <t>Se entregaron las especificaciones y lineamientos para la recolección de la canasta de apariencia personal.</t>
  </si>
  <si>
    <t>Especificaciones Sistemas.xlsx</t>
  </si>
  <si>
    <t>Recolección manual_Especificaciones_Apariencia Personal_311221</t>
  </si>
  <si>
    <t>Se entregaron los ajustes a las especificaciones y lineamientos para la recolección de la canasta de apariencia personal.</t>
  </si>
  <si>
    <t>Formato Correlativa_Apariencia Personal_311221</t>
  </si>
  <si>
    <t>Se entregaron los ajustes a las especificaciones y lineamientos para la recolección de la canasta de energía eléctrica y gas</t>
  </si>
  <si>
    <t>DIMPE_43.3</t>
  </si>
  <si>
    <t>Un (1) análisis y agregación de información para su transmisión a la OECD</t>
  </si>
  <si>
    <t xml:space="preserve">Se adelantó la revisión de los resultados de la canasta de alimentos, bebidas y tabaco, reportada en el segundo semestre del 2021 a la OCDE de acuerdo a los comentarios realizado por los funcionarios de la OCDE.  </t>
  </si>
  <si>
    <t>Food, drinks and tobacco_2021 (New data).xlsx</t>
  </si>
  <si>
    <t xml:space="preserve">Se adelantó la revisión del los resultados de la canasta de alimentos, bebidas y tabaco, reportada en el segundo semestre del 2021 a la OCDE de acuerdo a los comentarios realizado por los funcionarios de la OCDE.  </t>
  </si>
  <si>
    <t>Metadata 2021-I on FDT (D)</t>
  </si>
  <si>
    <t xml:space="preserve">Se adelantó la revisión del los resultados de la canasta deservicios, reportada  a la OCDE de acuerdo a los comentarios realizado por los funcionarios de la OCDE.  </t>
  </si>
  <si>
    <t>Metadata 2020-I on Services</t>
  </si>
  <si>
    <t>Metadata 2022-II on PA</t>
  </si>
  <si>
    <t>DIMPE_44</t>
  </si>
  <si>
    <t>Una (1) producción del ICOCIV -  Índice de Costos de la Construcción de Obras Civiles en condiciones técnicas pertinentes</t>
  </si>
  <si>
    <t>DIMPE_44.1</t>
  </si>
  <si>
    <t>boletin-tecnico-icociv-diciembre-2021.pdf, boletin-tecnico-icociv-enero-2022.pdf, boletin-tecnico-icociv-febrero-2022.pdf</t>
  </si>
  <si>
    <t>El GIT de precios y costos ha realizado la producción del ICOCIV en las fechas y horarios establecidos, de acuerdo a los estándares de calidad esperados para la operación estadística. Teniendo en cuenta el proceso y los tiempos de producción del índice, durante los tres primeros meses del año se ha hecho la difusión de resultados de diciembre de 2021 y de los dos primeros meses de 2022. Se adjuntan los boletines de difusión como prueba del trabajo realizado.</t>
  </si>
  <si>
    <t>La generación de cuadros de salida se realiza una vez al año, después de realizado el operativo y del procesamiento de la información recolectada, la generación de cuadros de salida para la publicación actual sería en el mes de Diciembre 2022, se solicitará a la OPLAN ajuste de fechas</t>
  </si>
  <si>
    <t>boletin-tecnico-icociv-marzo-2022.pdf, boletin-tecnico-icociv-abril-2022.pdf, boletin-tecnico-icociv-mayo-2022.pdf</t>
  </si>
  <si>
    <t>El GIT de precios y costos ha realizado la producción del ICOCIV en las fechas y horarios establecidos, de acuerdo a los estándares de calidad esperados para la operación estadística. Teniendo en cuenta el proceso y los tiempos de producción del índice, durante los meses de abril, mayo y junio, se ha hecho la difusión de resultados correspondientes. Se adjunta como evidencia del trabajo, los boletines generados en las tres difusiones realizadas.</t>
  </si>
  <si>
    <t>boletin-tecnico-icociv-junio-2022.pdf, boletin-tecnico-icociv-julio-2022.pdf, boletin-tecnico-icociv-agosto-2022.pdf</t>
  </si>
  <si>
    <t>Promedio ponderado del avance de los hitos: 25%+ 25%+ 25% +25% de avance de la meta de los trimestres anteriores</t>
  </si>
  <si>
    <t>boletin-tecnico-icociv-septiembre-2022.pdf, boletin-tecnico-icociv-octubre-2022.pdf, boletin-tecnico-icociv-noviembre-2022.pdf</t>
  </si>
  <si>
    <t>DIMPE_44.2</t>
  </si>
  <si>
    <t>Se realizaron los ajustes necesarios en el sistema de recolección.</t>
  </si>
  <si>
    <t>DIMPE_44.3</t>
  </si>
  <si>
    <t>DIMPE_45</t>
  </si>
  <si>
    <t>Una (1) producción de resultados (boletines y cuadros de salida) de la Encuesta Anual de Servicios - EAS del año 2021 FASE- Procesamiento preliminar</t>
  </si>
  <si>
    <t>DIMPE_45.1</t>
  </si>
  <si>
    <t xml:space="preserve"> Directorio de operación estadística actualizado de la fase de construcción</t>
  </si>
  <si>
    <t>Atención a requerimientos DIG y otros grupos internos de trabajo con el procesamiento de base de datos publicados en 2021</t>
  </si>
  <si>
    <t>EAS_2020</t>
  </si>
  <si>
    <t>Se atiende requerimiento con procesamiento de base publicación 2020 por parte de Grupo Interno de Trabajo Temática Encuesta Anual de Servicios y en coordinación de Grupo interno temático de servicios DIMPE, atendiendo requerimientos de DIG Dirección de información Geoestadística y otros grupos internos de trabajo.</t>
  </si>
  <si>
    <t>Boletines técnicos para la temática de servicios
Cuadros de resultados para la temática de servicios</t>
  </si>
  <si>
    <t>C-0401-1003-22-0-0401015-02
C-0401-1003-22-0-0401041-02</t>
  </si>
  <si>
    <t>TE_SERVICIOS_2022_EAS</t>
  </si>
  <si>
    <t xml:space="preserve">Promedio ponderado del avance de los hitos (sin acumular) 13 %+ 13 % de avance de la meta del trimestre anterior </t>
  </si>
  <si>
    <t xml:space="preserve">- Desarrollo y resultados de pruebas en la construcción del nuevo aplicativo de la Encuesta Anual de Servicios.
- Actualización proceso de selección de personal en Mayo - Junio - Julio 2022
</t>
  </si>
  <si>
    <t>Se atiende requerimientos con respecto a procesamiento de resultados en 2020 así como el desarrollo de aplicativo y resultados en las pruebas en la construcción del nuevo aplicativo para la Encuesta Anual de Servicios y la actualización en el proceso de selección de personal aprendizaje en mayo, junio y julio 2022</t>
  </si>
  <si>
    <t xml:space="preserve">Promedio ponderado del avance de los hitos (sin acumular) 13 %+ 26 % de avance de la meta del trimestre anterior </t>
  </si>
  <si>
    <t xml:space="preserve">- Desarrollo y resultados de pruebas en la construcción del nuevo aplicativo de la Encuesta Anual de Servicios.
- Actualización proceso de selección de personal en Junio- Julio- Agosto 2022
</t>
  </si>
  <si>
    <t xml:space="preserve">CLASIFICACION DE HALLAZGOS-20220819 (1)
Fuentes_Matriz de Pruebas EAS 2021 Módulos VII y VIII
GTE-020-PDT-002-f-001_Matriz de Pruebas_11_08_2022 TIC
GTE-020-PDT-002-f-001_Matriz de Pruebas_EAS 2021 TEMATICA Y DRA
Modulo III SALUD
PRUEBAS  AGOSTO 18-192022 - Ajustado
PRUEBAS 11 DE AGOSTO ultimas
</t>
  </si>
  <si>
    <t>Archivo de pruebas al aplicativo de la EAS 2021</t>
  </si>
  <si>
    <t>Incidencias N. EAS 2022 7-12-2022.xlsx
Pruebas 7 de Diciembre 2020.docx</t>
  </si>
  <si>
    <t>DIMPE_45.2</t>
  </si>
  <si>
    <t>Visor11102022; Visor_prueba total_2; CodigoR_cruce; CodigoR_programa_EAS</t>
  </si>
  <si>
    <t>base11102022.xlsx
prueba total_12102022.xlsx</t>
  </si>
  <si>
    <t>DIMPE_46</t>
  </si>
  <si>
    <t xml:space="preserve">    Una (1) producción de resultados (boletines y cuadros de salida) de la MTA de los trimestres estadísticos del IV 2021 al III de 2022.
</t>
  </si>
  <si>
    <t>DIMPE_46.1</t>
  </si>
  <si>
    <t>Un (1) procesamiento de bases de datos.</t>
  </si>
  <si>
    <t>se realiza el procesamiento de las bases de datos para la publicación de resultados de MTA IV trimestre 2021</t>
  </si>
  <si>
    <t>anexos_mta_IVtrim21</t>
  </si>
  <si>
    <t>Se realiza la publicación de resultados de trimestre en mención por parte de temática MTA en coordinación de grupo interno temático de servicios DIMPE</t>
  </si>
  <si>
    <t>TE_SERVICIOS_2022_MTAV</t>
  </si>
  <si>
    <t>se realiza el procesamiento de las bases de datos para la publicación de resultados de MTA I trimestre 2022</t>
  </si>
  <si>
    <t>anexos_mta_Itrim22</t>
  </si>
  <si>
    <t>se realiza el procesamiento de las bases de datos para la publicación de resultados de MTA II trimestre 2022</t>
  </si>
  <si>
    <t>anexos_mta_IItrim22</t>
  </si>
  <si>
    <t>se realiza el procesamiento de las bases de datos para la publicación de resultados de MTA III trimestre 2022</t>
  </si>
  <si>
    <t>Anexos MTA III trim-2022.xls</t>
  </si>
  <si>
    <t>Se realiza la publicación de resultados del tercer trimestre de 2022.</t>
  </si>
  <si>
    <t>DIMPE_46.2</t>
  </si>
  <si>
    <t>Una (1) generación de cuadros de salida.</t>
  </si>
  <si>
    <t>Se realiza la publicación de resultados MTA IV trimestre 2021</t>
  </si>
  <si>
    <t>bol_mta_IVtrim21</t>
  </si>
  <si>
    <t>Se realiza la publicación de resultados MTA I trimestre 2022</t>
  </si>
  <si>
    <t>bol_mta_Itrim22</t>
  </si>
  <si>
    <t>Se realiza la publicación de resultados MTA II trimestre 2022</t>
  </si>
  <si>
    <t>bol_mta_IItrim22</t>
  </si>
  <si>
    <t>Se realiza la publicación de resultados MTA III trimestre 2022</t>
  </si>
  <si>
    <t>DIMPE_47</t>
  </si>
  <si>
    <t xml:space="preserve">Una (1) producción de información estadística periódica sobre las condiciones económicas y sociales de los hogares colombianos. </t>
  </si>
  <si>
    <t>DIMPE_47.1</t>
  </si>
  <si>
    <t>Promedio ponderado del avance de los hitos: 40%+ 0 de avance de la meta de los trimestres anteriores</t>
  </si>
  <si>
    <t>Recolección de la base de la encuesta del mes de referencia de agosto en las 23 ciudades.</t>
  </si>
  <si>
    <t>anexo-pulso-social-agosto-2022-fx18</t>
  </si>
  <si>
    <t>Promedio ponderado del avance de los hitos: 60%+40 de avance de la meta de los trimestres anteriores</t>
  </si>
  <si>
    <t>Se realizó la recolección para el procesamiento de información estadística</t>
  </si>
  <si>
    <t>Boletines técnicos con principales indicadores, por ciudad</t>
  </si>
  <si>
    <t>DIMPE_47.2</t>
  </si>
  <si>
    <t xml:space="preserve"> Procesamiento de la información finalizado.</t>
  </si>
  <si>
    <t>DIMPE_47.3</t>
  </si>
  <si>
    <t>anexo-pulso-social-agosto-2022-fx18
Ago-22.rar</t>
  </si>
  <si>
    <t xml:space="preserve">Se realizó el análisis de consistencia y contexto </t>
  </si>
  <si>
    <t>DICE_5</t>
  </si>
  <si>
    <t>Doce (12) reportes con la información de las impresiones realizadas en el marco de las operaciones estadísticas producidas por el DANE, finalizado</t>
  </si>
  <si>
    <t>Número de reportes realizados / Número de reportes propuestos</t>
  </si>
  <si>
    <t>DICE_5.1</t>
  </si>
  <si>
    <t>Una (1) matriz de seguimiento mensual, finalizada</t>
  </si>
  <si>
    <t>El porcentaje de avance está de conformidad con lo planeado. Se entrega la matriz con los reportes de producción de los meses de enero, febrero y marzo.</t>
  </si>
  <si>
    <t xml:space="preserve">Se entregó la matriz con los reportes con la información de las impresiones realizadas en el marco de las operaciones estadísticas producidas por el DANE para los meses de enero. febrero y marzo. </t>
  </si>
  <si>
    <t>Producción 2022_excel (pestaña producción).</t>
  </si>
  <si>
    <t xml:space="preserve">Se entrega la matriz con los reportes con la información de las impresiones realizadas en el marco de las operaciones estadísticas producidas por el DANE para los meses de enero. febrero y marzo. </t>
  </si>
  <si>
    <t>El porcentaje de avance está de conformidad con lo planeado. Se entrega la matriz con los reportes de producción de los meses de abril, mayo y junio.</t>
  </si>
  <si>
    <t>Se entregó la matriz con los reportes con la información de las impresiones realizadas en el marco de las operaciones estadísticas producidas por el DANE para los meses de abril, mayo y junio.</t>
  </si>
  <si>
    <t>El porcentaje de avance está de conformidad con lo planeado. Se entrega la matriz con los reportes de producción de los meses de julio, agosto y septiembre.</t>
  </si>
  <si>
    <t>Se entregó la matriz con los reportes con la información de las impresiones realizadas en el marco de las operaciones estadísticas producidas por el DANE para los meses de julio, agosto, septiembre.</t>
  </si>
  <si>
    <t>El porcentaje de avance está de conformidad con lo planeado. Se entrega la matriz con los reportes de producción de los meses de octubre, noviembre, diciembre.</t>
  </si>
  <si>
    <t>Se entregó la matriz con los reportes con la información de las impresiones realizadas en el marco de las operaciones estadísticas producidas por el DANE para el III trimestre del 2022</t>
  </si>
  <si>
    <t>Matriz programación vs  producción</t>
  </si>
  <si>
    <t>Se entregó la matriz con la información de las impresiones realizadas en el 2022.</t>
  </si>
  <si>
    <t>DICE_6</t>
  </si>
  <si>
    <t>Una (1) formulación de planes institucionales, formulados</t>
  </si>
  <si>
    <t xml:space="preserve">Número de planes institucionales formulados y ejecutados/Número de planes institucionales propuestos </t>
  </si>
  <si>
    <t>DICE_6.1</t>
  </si>
  <si>
    <t>Una (1) matriz de seguimiento finalizada</t>
  </si>
  <si>
    <t>Se entregó el proyecto de inversión formulado al 100%</t>
  </si>
  <si>
    <t>Proyecto de inversión 2023-2026
20220408 -1 FICHA PARA FORMULACIÓN DE PROYECTOS</t>
  </si>
  <si>
    <t xml:space="preserve">Actividad ejecutada en el primer trimestre. </t>
  </si>
  <si>
    <t>DICE_7</t>
  </si>
  <si>
    <t>Doce (12) informes con los resultados de las métricas de la Web del DANE, finalizados</t>
  </si>
  <si>
    <t>Número de métricas en el trimestre sobre el total de métricas en el año</t>
  </si>
  <si>
    <t>DICE_7.1</t>
  </si>
  <si>
    <t>Doce (12) reportes de analítica finalizado</t>
  </si>
  <si>
    <t>Se entregó la analítica de los meses de diciembre 2021 y enero 2022. La analítica del mes de febrero no se reporta debido a que se encuentra en revisión.</t>
  </si>
  <si>
    <t xml:space="preserve">
Se entregaron las analíticas de los meses de abril, mayo y junio, en las que se recopila, mide, evalúa y reporta información y datos que permiten conocer el comportamiento de los usuarios en un sitio web.
 </t>
  </si>
  <si>
    <t xml:space="preserve">Analítica febrero 2022
Analítica marzo 2022
Analítica abril 2022
Analítica mayo 2022
Analítica junio 2022
</t>
  </si>
  <si>
    <t xml:space="preserve">Se entregaron las analíticas de los meses de febrero, marzo, abril, mayo y junio. </t>
  </si>
  <si>
    <t>Se entregaron las analíticas de los meses de julio, agosto y septiembre</t>
  </si>
  <si>
    <t>Analítica julio, agosto, septiembre.</t>
  </si>
  <si>
    <t>Se entregaron las analíticas de los meses de octubre y noviembre.
NOTA: Los informes se entregan a mes vencido, por lo anterior se inicia con diciembre 2021 y se termina en noviembre 2022</t>
  </si>
  <si>
    <t>Analítica octubre y noviembre.</t>
  </si>
  <si>
    <t>DICE_8</t>
  </si>
  <si>
    <t>Una (1) actualización de la documentación referente al proceso de atención al ciudadano cuando se requiera, finalizada</t>
  </si>
  <si>
    <t xml:space="preserve">% de actualización del documento </t>
  </si>
  <si>
    <t>DICE_8.1</t>
  </si>
  <si>
    <t>Un (1) análisis de la documentación actual para posible actualización, finalizado</t>
  </si>
  <si>
    <t>Informe actualización documentación servicio al ciudadano. 
La actualización corresponde a un proceso de revisión periódica que depende de los ajustes normativos, técnicos y/o administrativos que se lleven a cabo durante la vigencia. El GIT – Información y Servicio al Ciudadano de la Dirección de Difusión y Cultura Estadística - DICE, hizo la identificación de la siguiente documentación que requiere ser actualizada: 
Procedimiento - Atención a solicitudes de información estadística presentadas por la ciudadanía
•	Guía - Uso del Sistema de Información de Atención a la Ciudadanía
•	Procedimiento -Gestión de Comunicaciones Oficiales y PQRSD
•	Procedimiento- medición de satisfacción de la ciudadanía respecto a la calidad del servicio
•	Guía - Medición de satisfacción de la ciudadanía respecto a la calidad del servicio</t>
  </si>
  <si>
    <t xml:space="preserve">Informe actualización documentación servicio al ciudadano. 
La actualización corresponde a un proceso de revisión periódica que depende de los ajustes normativos, técnicos y/o administrativos que se lleven a cabo durante la vigencia. El GIT – Información y Servicio al Ciudadano de la Dirección de Difusión y Cultura Estadística - DICE, hizo la identificación de la siguiente documentación que requiere ser actualizada: 
Procedimiento - Atención a solicitudes de información estadística presentadas por la ciudadanía
•	Guía - Uso del Sistema de Información de Atención a la Ciudadanía
•	Procedimiento -Gestión de Comunicaciones Oficiales y PQRSD
•	Procedimiento- medición de satisfacción de la ciudadanía respecto a la calidad del servicio
•	Guía - Medición de satisfacción de la ciudadanía respecto a la calidad del servicio
</t>
  </si>
  <si>
    <t>El porcentaje de avance fue mayor a lo estimado. Se hicieron las actualizaciones necesarias a la documentación.</t>
  </si>
  <si>
    <t xml:space="preserve">Dando alcance al Decreto 111 de 2022, por el cual se modifica la estructura del Departamento Administrativo Nacional de Estadística - DANE y se dictan otras disposiciones; en su Artículo 8 se determinó “modificar el nombre de la Dirección de Difusión, Mercadeo y Cultura Estadística por el de Dirección de Difusión y Cultura Estadística. En todos los apartes del Decreto 262 de 2004 y demás normas, donde se haga referencia a la Dirección de Difusión, Mercadeo y Cultura Estadística se deberá entender que se refiere a la Dirección de Difusión y Cultura Estadística”. De esta manera se actualizaron: 
16 formatos
7 guías
3 procedimientos
A las guías adicionalmente, se les hizo la identificación de la fuente de información en la sección de definiciones y actualización de la bibliografía.
A los procedimientos se les hicieron las dos actualizaciones mencionadas anteriormente, sumado a los ajustes que se habían señalado en la actualización de la documentación de atención al ciudadano del primer trimestre de 2022.
Nota: el procedimiento de Gestión de Comunicaciones Oficiales y PQRSD, no entra en la actualización del 2do trimestre de 2022, dado que dicha actualización hacia parte de una acción suscrita bajo plan de mejoramiento por autocontrol para el indicador COM 12: Oportunidad de respuesta a las PQRSD, sin embargo, a partir del 7 de julio se encuentra disponible la última versión del documento en ISOLUCIÓN.
Dando alcance al procedimiento para el control de documentos (SIO-020-PDT-001), todos los documentos podrán ser consultados en ISOLUCIÓN por medio del módulo documentación, en la sección "Mapa de Procesos" y/o "Listado Maestro de Documentos". De igual forma, no se reportan copias de los documentos actualizados por considerarse copias no controladas.
Adjunto envío ayuda de memoria con el reporte detallado del ajuste realizado a cada documento.
</t>
  </si>
  <si>
    <t>Justificación actualización documentación Servicio al Ciudadano - 2do trim</t>
  </si>
  <si>
    <t>Se realizaron el 100% de las actualizaciones requeridas.
Se actualizaron: 
16 formatos
7 guías
3 procedimientos
A las guías adicionalmente, se les hizo la identificación de la fuente de información en la sección de definiciones y actualización de la bibliografía.
A los procedimientos se les hicieron las dos actualizaciones mencionadas anteriormente, sumado a los ajustes que se habían señalado en la actualización de la documentación de atención al ciudadano del primer trimestre de 2022.</t>
  </si>
  <si>
    <t>Actividad ejecutada en el segundo trimestre</t>
  </si>
  <si>
    <t>hito finalizado II Trimestre</t>
  </si>
  <si>
    <t>DICE_9</t>
  </si>
  <si>
    <t>Cuatro (4) reportes con la programación de producción del material gráfico requerido en el marco de las operaciones estadísticas de la entidad, finalizado</t>
  </si>
  <si>
    <t>DICE_9.1</t>
  </si>
  <si>
    <t>Una (1) matriz de seguimiento trimestral, finalizada</t>
  </si>
  <si>
    <t>El porcentaje de avance está de conformidad con lo planeado. Se entrega la matriz con los reportes de producción del primer trimestre.</t>
  </si>
  <si>
    <t>Se entregó reporte trimestral con la programación de producción del material gráfico requerido en el marco de las operaciones estadísticas de la entidad, finalizado</t>
  </si>
  <si>
    <t xml:space="preserve">Programación 2022_excel </t>
  </si>
  <si>
    <t xml:space="preserve">
Se entregó reporte trimestral con la programación de producción del material gráfico requerido en el marco de las operaciones estadísticas de la entidad, finalizado</t>
  </si>
  <si>
    <t>Servicios de información actualizados</t>
  </si>
  <si>
    <t>C-0499-1003-6-0-0499062-02</t>
  </si>
  <si>
    <t>COM_2022_SIA</t>
  </si>
  <si>
    <t>Se entregó reporte trimestral con la programación de producción del material gráfico requerido en el marco de las operaciones estadísticas de la entidad, finalizado
PERIODO INFORME: ABRIL, MAYO JUNIO</t>
  </si>
  <si>
    <t>Se entregó la matriz con los reportes con la información de la programación de las impresiones realizadas en el marco de las operaciones estadísticas producidas por el DANE para el III trimestre del 2022</t>
  </si>
  <si>
    <t>Se entregó la matriz con la información de la programación de las impresiones realizadas en el 2022.</t>
  </si>
  <si>
    <t>DIRPEN_1</t>
  </si>
  <si>
    <t xml:space="preserve"> Cuatro (4) nuevas funcionalidades en la plataforma tecnológica del SEN 2.0. desarrolladas y la actualización permanente de los contenidos de la plataforma.</t>
  </si>
  <si>
    <t>Aplicativos programados para desarrollar / aplicativos desarrollados</t>
  </si>
  <si>
    <t>DIRPEN_1.1</t>
  </si>
  <si>
    <t>Un (1) aplicativo para el formato de identificación del problema de la revisión focalizada desarrollado</t>
  </si>
  <si>
    <t>15%</t>
  </si>
  <si>
    <t xml:space="preserve">De los 4 desarrollos informáticos priorizados por DIRPEN se cuenta con avance considerable en el correspondiente a la biblioteca de documentación técnica.  Los restantes desarrollos se encuentran en fase de levantamiento de requerimientos. </t>
  </si>
  <si>
    <t>Se encuentra en fase de desarrollo y pruebas de la primer funcionalidad 
(Carga de información por medio de formulario web)</t>
  </si>
  <si>
    <t>Código fuente desarrollado para el primer trimestre de 2022</t>
  </si>
  <si>
    <t>Los aplicativos y funcionalidades de la web SEN avanzan de acuerdo a lo esperado en cuanto a levantamiento de requerimientos y diseños iniciales, sin embargo, se requiere contar con la disposición de OSIS de los recursos tecnológicos necesarios para realizar los ejercicios de pruebas y posterior publicación de estos aplicativos y su posterior puesta en funcionamiento lo cual involucra tanto a las nuevas funcionalidades como a las que se tenían antes del ataque informático sufrido en noviembre de 2021.</t>
  </si>
  <si>
    <t>Fortalecimiento de la Producción de Estadísticas Suficientes y de Calidad, mediante la Coordinación y regulación del SEN Nacional.</t>
  </si>
  <si>
    <t>UAD_2022_ARTI_SEN</t>
  </si>
  <si>
    <t>De los 4 desarrollos informáticos priorizados por DIRPEN se cuenta con avance considerable (95%) en el correspondiente a la biblioteca de documentación técnica. Le sigue el desarrollo del instrumento de revisiones focalizadas (45%), las restantes funcionalidades no han presentado avance dada la priorización que se le ha dado desde la Dirección Técnica al restablecimiento de la web sen y las funcionalidades caídas con el ataque informático (SICODE, sistemas de consultas)</t>
  </si>
  <si>
    <t>Desarrollo del aplicativo de captura y se realizan pruebas con usuarios. Se levantan requerimientos para el módulo de reportes y se avanza con su diseño.</t>
  </si>
  <si>
    <t>código fuente en codeversion.dane.gov.co y en repositorio externos como copia espejo por la contingencia presentada con los recursos tecnológicos de la entidad derivados del ataque informático sufrido en 2021.</t>
  </si>
  <si>
    <t>Dos de los aplicativos y funcionalidades de la web SEN avanzan a un rimo mayor al esperado, los otros desarrollos se encuentran en pausa. Se prioriza el restablecimiento de las funcionalidades anteriormente desarrolladas para la web SEN (SICODE, sistemas de consultas de clasificaciones y conceptos), sin embargo, se sigue requiriendo contar con la disposición de OSIS de los recursos tecnológicos necesarios para realizar los ejercicios de pruebas y posterior publicación de aplicativos para su posterior puesta en funcionamiento lo cual involucra tanto a las nuevas funcionalidades como a las que se tenían antes del ataque informático sufrido en noviembre de 2021.</t>
  </si>
  <si>
    <t>54589221</t>
  </si>
  <si>
    <t>Se avanzó en los diferentes procesos de desarrollo de contenido, ajustes y desarrollo de aplicativos</t>
  </si>
  <si>
    <t>Se avanzó en el proceso de publicación en producción y ajustes de las secciones internas</t>
  </si>
  <si>
    <t>1. formatoidentificaciontecno</t>
  </si>
  <si>
    <t>Se avanzó en los ajustes a las secciones internas del aplicativo de revisiones focalizadas, actualización de contenidos de la página web del SEN y la página de la biblioteca documental del DANE</t>
  </si>
  <si>
    <t>Faltan ajustes a las secciones internas</t>
  </si>
  <si>
    <t>DIRPEN_1.4</t>
  </si>
  <si>
    <t>Un (1) mantenimiento a la Web SEN y sus módulos realizado</t>
  </si>
  <si>
    <t>Página web actualizada con el contenido requerido, Recopilación de backup de proyectos a ser restaurados</t>
  </si>
  <si>
    <t>Formatos de paso a producción realizados para cada uno de las funcionalidad web SEN,  
En la carpeta WEB_SEN: Se evidencian los backup de los proyectos recuperados desde los equipos de desarrollo y código fuente del sitio web con las respectivas actualizaciones de contenido.</t>
  </si>
  <si>
    <t xml:space="preserve">Publicación de contenidos solicitados: noticias SEN y ajustes de contenido de las secciones (servicios e instancias de coordinación).
Se habilita parcialmente el Sistema de Información de Caracterización de Oferta y Demanda de Información - SICODE) </t>
  </si>
  <si>
    <t>Enlaces de la página web: 
www.sen.gov.co
https://inventariosen.dane.gov.co
https://www.sen.gov.co/novedades/noticias
https://www.sen.gov.co/conozca-el-sen/instancias</t>
  </si>
  <si>
    <t>1. sen-files
2. sen-portal-web</t>
  </si>
  <si>
    <t>DIRPEN_1.5</t>
  </si>
  <si>
    <t>El desarrollo cuenta con avances en diseño y codificación.</t>
  </si>
  <si>
    <t>Archivos generados en la Fase de levantamiento de requerimientos y diseño de la aplicación. 
En la carpeta dane-biblioteca-doc-ooee: contiene el código fuente desarrollado para el primer trimestre de 2022 de la aplicación y listado de actividades de desarrollo realizadas.</t>
  </si>
  <si>
    <t>Se termina desarrollo de la aplicación, se inician ajustes a partir de revisiones realizadas con pruebas de usuarios.
Se encuentra en espera del paso a producción de acuerdo a disponibilidad de la Oficina de Sistemas.</t>
  </si>
  <si>
    <t>El aplicativo quedó en producción y publicado</t>
  </si>
  <si>
    <t>1 .dane-biblioteca-doc-ooee</t>
  </si>
  <si>
    <t>DIRPEN_2</t>
  </si>
  <si>
    <t xml:space="preserve"> Seis (6) estudios de prospectiva y análisis de datos que conduzcan a la modernización de la gestión en el proceso estratégico y misional del DANE y perfilamiento de necesidades en analítica en la entidad, realizados.</t>
  </si>
  <si>
    <t>Estudios de prospectiva programados / Estudios de prospectiva realizados</t>
  </si>
  <si>
    <t>DIRPEN_2.1</t>
  </si>
  <si>
    <t xml:space="preserve"> Un (1) proyecto de analítica de datos fase 2 de Detección y análisis de Necesidades -DAN realizado</t>
  </si>
  <si>
    <t>9%</t>
  </si>
  <si>
    <t xml:space="preserve">Los cronogramas planteados en los diferentes proyectos de analítica de datos a realizar en la presente vigencia avanzan de acuerdo a los cronogramas dispuestos por cada uno de los equipos de trabajo.  </t>
  </si>
  <si>
    <t>El proyecto avanza según cronograma establecido.</t>
  </si>
  <si>
    <t>Actas de Reuniones
Código R para el procesamiento de datos 
Visualización del proyecto: BaseDatos_Total_Procesada
Presentación Análisis y priorización de necesidades para la producción estadística
Mar2022_INSTRUCTIVO_MATRIZ DAN-Prueba Piloto
Mar2022_PROPUESTA_MATRIZ DAN-Prueba Piloto</t>
  </si>
  <si>
    <t>Los cronogramas planteados en los diferentes proyectos de analítica de datos a realizar en la presente vigencia avanzan de acuerdo a los cronogramas dispuestos por cada uno de los equipos de trabajo.  Se cuenta con algunas limitaciones tecnológicas y de acceso a información que se deberían solventar una vez se disponga nuevamente de los accesos remotos a equipos del DANE a través de VPN, por lo pronto los equipos se encuentran realizando las labores de contingencia que nos solicita realizar OSIS para el acceso a equipos, servidores, ajuste de firewall y gestión de accesos VPN.   La mayoría de proyectos se encuentran trabajando con recursos propios de los contratistas y funcionarios o en algunos casos particulares con recursos dispuestos por MINTIC en la nube.</t>
  </si>
  <si>
    <t>Documentos de diagnóstico del aprovechamiento de registros
Servicio de articulación del sistema estadístico nacional</t>
  </si>
  <si>
    <t>C-0401-1003-26-0-0401089-02
C-0401-1003-26-0-0401096-02</t>
  </si>
  <si>
    <t>UAD_2022_FORT_FRA
DTEC_DIRPEN_2022_ARTI_SEN</t>
  </si>
  <si>
    <t>Los cronogramas planteados en los diferentes proyectos de analítica de datos a realizar en la presente vigencia avanzan de acuerdo a los cronogramas dispuestos por cada uno de los equipos de trabajo. Sin embargo, el hito relacionado con perfilamiento de necesidades analíticas de la entidad y la construcción de un repositorio de proyectos se ha visto limitada por la falta de personal en el GIT, la no disponibilidad de intranet en la entidad y el borrado de los repositorios Teams de la DIRPEN producto del ataque informático sufrido en la entidad en 2021.</t>
  </si>
  <si>
    <t>Correos de transferencia del conocimiento
Código R para el procesamiento de datos, con ajustes requeridos.
Visualización del proyecto: BaseDatos_Total_Procesada
Presentación Análisis y priorización de necesidades para la producción estadística</t>
  </si>
  <si>
    <t>63099930</t>
  </si>
  <si>
    <t>91%</t>
  </si>
  <si>
    <t>Las actividades planteadas para el desarrollo de los diferentes proyectos de analítica de datos a realizar en la presente vigencia avanzan de acuerdo a los cronogramas dispuestos por cada uno de los equipos de trabajo. Sin embargo, el hito relacionado con perfilamiento de necesidades analíticas de la entidad y la construcción de un repositorio de proyectos se ha visto limitada por la falta de personal en el GIT, la no disponibilidad de intranet en la entidad y el borrado de los repositorios Teams de la DIRPEN producto del ataque informático sufrido en la entidad en 2021.</t>
  </si>
  <si>
    <t>Construcción del documento manual de uso del visor de solicitudes de información estadística.
Desarrollo de mesas de trabajo interáreas para definir la ruta que permita socializar los resultados del proyecto.
Revisión y actualización de las bases de datos y del visor de solicitudes de información.</t>
  </si>
  <si>
    <t>Versión para revisión de la DT del manual de uso del visor de solicitudes de información estadística.
 Acta de las mesas de trabajo interáreas para definir la ruta que permita socializar los resultados del proyecto.
Bases de datos y del visor de solicitudes de información actualizados.</t>
  </si>
  <si>
    <t>Se espera desplegar la estrategia de socialización de los resultados en la fase 2 del proyecto, durante el primer trimestre del 2023</t>
  </si>
  <si>
    <t>DIRPEN_2.2</t>
  </si>
  <si>
    <t>Un (1) proyecto de analítica de datos fase 2 de Índice de noticias realizado</t>
  </si>
  <si>
    <t xml:space="preserve"> Artículo titulado Colombian agricultural sector’s early estimator of Gross Domestic Production post-pandemic COVID19 using Google News and Google Trends, postulado en el Journal of Forecasting.
Instructivo de funcionamiento del Índice de Noticias para incluirlo en el Proyecto de la Nube de Oracle.
Bases de datos y códigos actualizados para la estimación del índice de noticias del tercer trimestre de 2022.
</t>
  </si>
  <si>
    <t>DIRPEN_2.3</t>
  </si>
  <si>
    <t>Un (1) proyecto de analítica de datos Fase 2 medición de la percepción de discriminación realizado</t>
  </si>
  <si>
    <t>Actualización de los productos del proyecto, de acuerdo con la retroalimentación de los actores nacionales e internacionales involucrados en el desarrollo del proyecto. 
Gestión con los actores nacionales e internacionales, involucrados en el desarrollo del proyecto, para aprobar las versiones finales de los productos. 
Elaboración del artículo titulado Civil society data for SDG 16 monitoring: A case study of the use of social
networks for measuring perception of discrimination, postulado en Contribution of Citizen Science to the SDGs and International
Development Frameworks.</t>
  </si>
  <si>
    <t>Versiones finales de los siguientes productos: metodología, cuadros de salida, presentación, visor de visualización. 
Artículo titulado Civil society data for SDG 16 monitoring: A case study of the use of social
networks for measuring perception of discrimination, postulado en Contribution of Citizen Science to the SDGs and International
Development Frameworks.</t>
  </si>
  <si>
    <t>Se espera replicar la metodología para otros indicadores ODS.</t>
  </si>
  <si>
    <t>DIRPEN_2.4</t>
  </si>
  <si>
    <t>Un (1) Proyecto de visualización del indicador de calidad de bases de datos de las operaciones estadísticas realizado</t>
  </si>
  <si>
    <t>Avance en el diseño de la base de datos de resultados de indicador de calidad</t>
  </si>
  <si>
    <t>Scripts de desarrollo de la base de datos para la visualización del indicador de calidad (Esta es elaborada por el grupo de calidad de DIRPEN)</t>
  </si>
  <si>
    <t>Formatos de solicitud de instalación de software y acceso a codeversion
Documento con descripción de conexión a base de datos</t>
  </si>
  <si>
    <t xml:space="preserve">Gestión de acceso a  máquina servidor
Instalación y configuración de software servidor de aplicaciones Shiny Server y dependencias
Alojamiento de aplicación
</t>
  </si>
  <si>
    <t>Servidor de aplicaciones instalado y configurado
aplicación alojada en https://calidad-datos.dane.gov.co/</t>
  </si>
  <si>
    <t>Se espera finalizar el proyecto durante el primer trimestre de 2023, conectando la máquina servidor a la base de datos y realizando pruebas para publicarla en la internet a través del sitio web del SEN, cualquier solicitud de ampliación temática o funcional será considerado como un nuevo proyecto, esto será validado una vez concluya el despliegue en 2023.</t>
  </si>
  <si>
    <t>DIRPEN_2.5</t>
  </si>
  <si>
    <t>Un (1) proyecto de análisis de anomalías en el Censo Económico realizado</t>
  </si>
  <si>
    <t>Definición de función de producción para el componente en 2022
Realización y socialización de pruebas y sus resultados sobre datos del Censo Experimental 2021
Avance en el diseño de los flujos de datos e integración con flujo del formulario
Gestión de acceso a infraestructura y base de datos
Pruebas de acceso a bases de datos
Concertación para la definición de la implementación durante el operativo de campo</t>
  </si>
  <si>
    <t>Actas de reuniones
Scripts de conexión a bases de datos
Presentaciones
Correos electrónicos
Documento de diseño de flujo de datos
Función de producción
Modelos</t>
  </si>
  <si>
    <t>Diseño de flujo de datos, gestión para la asignación de entorno de computo para el despliegue, modelos y parámetros para el análisis, resultados en datos finales entregados por sistemas en abril</t>
  </si>
  <si>
    <t>Modelos, Parámetros de análisis, Archivo con el reporte de las encuestas anómalas, actas de reunionies de gestión</t>
  </si>
  <si>
    <t xml:space="preserve">Gestión de acceso a bases de datos
Documentación del flujo de datos y procesos del análisis de anomalías
Gestión de acceso a máquina servidor para configuración de entorno de despliegue
</t>
  </si>
  <si>
    <t>Credenciales de acceso y configuración de conexión a bases de datos
Servidor de aplicaciones instalado y configurado</t>
  </si>
  <si>
    <t>DIRPEN_2.6</t>
  </si>
  <si>
    <t>Un (1) informe de los ejercicios de perfilamiento de necesidades en analítica de datos del DANE realizado</t>
  </si>
  <si>
    <t>Se aplicó el formulario de pertinencia de proyectos e identificación de nuevos dentro del seminario de analítica realizado en marzo de 2022</t>
  </si>
  <si>
    <t xml:space="preserve">
Se adelantó un análisis sobre cada uno de los proyectos de analítica de datos desarrollados durante el 2022, para determinar la relación entre los objetivos planteados, el alcance, el impacto y el avance de cada uno, y de esta manera determinar cuáles proyectos tendrán una continuidad para el año 2023. </t>
  </si>
  <si>
    <t xml:space="preserve">Documento de análisis sobre cada uno de los proyectos de analítica de datos desarrollados durante el 2022, para determinar la relación entre los objetivos planteados, el alcance, el impacto y el avance de cada uno, para determinar cuáles proyectos tendrán una continuidad para el año 2023. </t>
  </si>
  <si>
    <t xml:space="preserve">Para terminar este hito se espera determinar cuáles proyectos tendrán una continuidad para el año 2023. </t>
  </si>
  <si>
    <t>DIRPEN_2.7</t>
  </si>
  <si>
    <t>Un (1)  repositorio de los documentos, presentaciones, algoritmos, actas de los proyectos de PAD consolidado y con acceso a los funcionarios del DANE (intranet)</t>
  </si>
  <si>
    <t>Se cuenta con un repositorio en Sharepoint, donde se alojan las evidencias de cada uno de los proyectos de analítica de datos, desarrollados durante el 2022, queda pendiente publicar estas evidencias en la Intranet</t>
  </si>
  <si>
    <t>Está pendiente publicar estas evidencias en la Intranet</t>
  </si>
  <si>
    <t>DIRPEN_2.8</t>
  </si>
  <si>
    <t>Un (1) proyecto de aplicaciones web para la medición de la percepción de discriminación realizado</t>
  </si>
  <si>
    <t>Elaboración de términos de referencia, revisión de hojas de vida y filtrado de perfiles para entrevista para la contratación de expertos, estadístico, legal y diseño de experiencia de usuario</t>
  </si>
  <si>
    <t>modificaciones a términos de referencia para consultores a financiar por GPSDD y actualización del desarrollo de la app</t>
  </si>
  <si>
    <t>Enlace a la aplicación web, carpeta con ToR</t>
  </si>
  <si>
    <t>Validación de diseños
Identificación de riesgos éticos y legales
Definición de estrategia de comunicación
Actualización del desarrollo de la app
Entrenamiento de modelos para la estimación del riesgo de discriminación
Ejecución de pruebas de funcionamiento y distribución
Diseño estadístico
Actualización del documento de diseño y desarrollo
Configuración de cuenta de Google Analytics 4</t>
  </si>
  <si>
    <t>Se espera que las actividades de difusión de la app y el análisis de resultados se culmine en el primer trimestre de 2023</t>
  </si>
  <si>
    <t>DIRPEN_7</t>
  </si>
  <si>
    <t>Treinta (30) operaciones estadísticas con seguimiento de plan de mejoramiento para identificar el nivel de cumplimiento de las acciones propuestas para subsanar las debilidades del proceso estadístico, realizado</t>
  </si>
  <si>
    <t>Número de operaciones estadísticas con seguimiento ejecutado / número de operaciones estadísticas programadas para seguimiento</t>
  </si>
  <si>
    <t>DIRPEN_7.1</t>
  </si>
  <si>
    <t>Treinta (30) formatos de seguimiento a la implementación de planes de mejoramiento actualizados</t>
  </si>
  <si>
    <t xml:space="preserve">Se finalizó el seguimiento de tres operaciones estadísticas </t>
  </si>
  <si>
    <t>En el marco del esquema de evaluación y certificación de la calidad estadística, el GIT Calidad Estadística realiza vigilancia de las operaciones estadísticas certificadas, asimismo, de acuerdo con el Documento de Condiciones para la Evaluación y la Certificación Estadística, numeral 9 “Reporte del Desarrollo del Proceso Estadístico”, anualmente los responsables deben presentar el resultado de su ejercicio de autoevaluación, con el propósito de entre otros aspectos soportar la implementación de mejoras en la producción estadística. 
Seguimientos Operaciones Estadísticas DANE:
*Durante el primer trimestre de la vigencia 2022 se realizó la revisión de las evidencias suministradas por 3 operaciones estadísticas como evidencia del cumplimiento de la condición  establecida por el comité de certificación para mantener la certificación y del plan de mejoramiento de 6 operaciones estadísticas certificadas.
Seguimientos Operaciones Estadísticas Entidades SEN:
*Se realizaron requerimientos de información del cumplimiento de planes de mejoramiento para 6 operaciones estadísticas certificadas de Entidades SEN, así como la solicitud de autoevaluación anual para 15 operaciones estadísticas de entidades SEN.</t>
  </si>
  <si>
    <t>Carpeta Vigilancias OE Certificadas DANE: Contiene los formatos de seguimiento y vigilancia
Carpeta Vigilancia OE SEN: que se compone de los Formatos Seguimiento OE evaluadas2020, oficios de solicitud de evidencias OE 2020 y los seguimientos anuales OE evaluadas 2019</t>
  </si>
  <si>
    <t>Seguimientos Operaciones Estadísticas DANE:
*Durante el primer trimestre de la vigencia 2022 se realizó la revisión de las evidencias suministradas por 3 operaciones estadísticas como evidencia del cumplimiento de la condición  establecida por el comité de certificación para mantener la certificación y del plan de mejoramiento de 6 operaciones estadísticas certificadas.
Seguimientos Operaciones Estadísticas Entidades SEN:
*Se realizaron requerimientos de información del cumplimiento de planes de mejoramiento para 6 operaciones estadísticas certificadas de Entidades SEN, así como la solicitud de autoevaluación anual para 15 operaciones estadísticas de entidades SEN.</t>
  </si>
  <si>
    <t xml:space="preserve">Se finalizó el seguimiento de nueve operaciones estadísticas </t>
  </si>
  <si>
    <t>Formatos de Vigilancia
Requerimientos entidades SEN</t>
  </si>
  <si>
    <r>
      <t>Se finalizó el seguimiento de 1</t>
    </r>
    <r>
      <rPr>
        <sz val="18"/>
        <color rgb="FFFF0000"/>
        <rFont val="Segoe UI Light"/>
        <family val="2"/>
      </rPr>
      <t xml:space="preserve"> </t>
    </r>
    <r>
      <rPr>
        <sz val="18"/>
        <color rgb="FF000000"/>
        <rFont val="Segoe UI Light"/>
        <family val="2"/>
      </rPr>
      <t xml:space="preserve">operación estadística </t>
    </r>
  </si>
  <si>
    <r>
      <t xml:space="preserve">En el marco del esquema de evaluación y certificación de la calidad estadística, el GIT Calidad Estadística realiza vigilancia de las operaciones estadísticas certificadas incluyendo:
*El cumplimiento del plan de mejoramiento (correcciones y acciones correctivas) establecido para atender las no conformidades resultado de las evaluaciones de la calidad estadística.
*Autoevaluación anual:  reporte sobre la implementación de mejoras en la producción estadística, cambios en la organización, en la asignación de recursos, en la documentación metodológica de la operación estadística que afecten las actividades contempladas en el alcance de su certificación.
*El cumplimiento de la condición establecida por el comité para mantener la certificación (cuando aplique). Durante el segundo trimestre de la vigencia 2022 se realizó el seguimiento de la siguiente manera:
</t>
    </r>
    <r>
      <rPr>
        <u/>
        <sz val="18"/>
        <color rgb="FF000000"/>
        <rFont val="Segoe UI Light"/>
        <family val="2"/>
      </rPr>
      <t xml:space="preserve">Vigilancia operaciones estadísticas Entidades SEN:
</t>
    </r>
    <r>
      <rPr>
        <sz val="18"/>
        <color rgb="FF000000"/>
        <rFont val="Segoe UI Light"/>
        <family val="2"/>
      </rPr>
      <t xml:space="preserve">Se realizó seguimiento a las  10 operaciones estadísticas condicionadas
 Seguimiento al cumplimiento de plan de mejoramiento a través de la revisión de las evidencias para 5 operaciones estadísticas
</t>
    </r>
    <r>
      <rPr>
        <u/>
        <sz val="18"/>
        <color rgb="FF000000"/>
        <rFont val="Segoe UI Light"/>
        <family val="2"/>
      </rPr>
      <t xml:space="preserve">
Vigilancia operaciones estadísticas DANE.
</t>
    </r>
    <r>
      <rPr>
        <sz val="18"/>
        <color rgb="FF000000"/>
        <rFont val="Segoe UI Light"/>
        <family val="2"/>
      </rPr>
      <t>Se realizó seguimiento a las autoevaluaciones anuales para  10 operaciones estadísticas
Seguimiento al cumplimiento de plan de mejoramiento a través de la revisión de las evidencias para 10 operaciones estadísticas
Seguimiento al cumplimiento de la condición establecida por el comité de certificación para 2 operaciones estadísticas</t>
    </r>
  </si>
  <si>
    <r>
      <t xml:space="preserve">Vigilancia operaciones estadísticas Entidades SEN:
</t>
    </r>
    <r>
      <rPr>
        <sz val="18"/>
        <color rgb="FF000000"/>
        <rFont val="Segoe UI Light"/>
        <family val="2"/>
      </rPr>
      <t xml:space="preserve">Se realizó seguimiento a las  10 operaciones estadísticas condicionadas
 Seguimiento al cumplimiento de plan de mejoramiento a través de la revisión de las evidencias para 5 operaciones estadísticas
</t>
    </r>
    <r>
      <rPr>
        <u/>
        <sz val="18"/>
        <color rgb="FF000000"/>
        <rFont val="Segoe UI Light"/>
        <family val="2"/>
      </rPr>
      <t xml:space="preserve">
Vigilancia operaciones estadísticas DANE.
</t>
    </r>
    <r>
      <rPr>
        <sz val="18"/>
        <color rgb="FF000000"/>
        <rFont val="Segoe UI Light"/>
        <family val="2"/>
      </rPr>
      <t>Se realizó seguimiento a las autoevaluaciones anuales para  10 operaciones estadísticas
Seguimiento al cumplimiento de plan de mejoramiento a través de la revisión de las evidencias para 10 operaciones estadísticas
Seguimiento al cumplimiento de la condición establecida por el comité de certificación para 2 operaciones estadísticas.</t>
    </r>
  </si>
  <si>
    <t xml:space="preserve">En el periodo comprendido entre enero y diciembre de 2022, se realizó el seguimiento al plan de mejoramiento de 19 operaciones estadísticas del DANE y de 18 operaciones estadísticas de 16 Entidades SEN, a través de la revisión de correcciones y acciones correctivas de acuerdo con el “Procedimiento Vigilancia de las Operaciones Estadísticas Certificadas”. 
En lo correspondiente a las 42 operaciones estadísticas certificadas con condición (18 OE del DANE y 24 OE de entidades SEN), se realizó seguimiento al cumplimiento de la condición establecida por el comité de certificación para mantener la certificación de 22 operaciones estadísticas (8 OE del DANE y 14 OE de entidades SEN). </t>
  </si>
  <si>
    <t xml:space="preserve">En lo correspondiente a las 42 operaciones estadísticas certificadas con condición (18 OE del DANE y 24 OE de entidades SEN), se realizó seguimiento al cumplimiento de la condición establecida por el comité de certificación para mantener la certificación de 22 operaciones estadísticas (8 OE del DANE y 14 OE de entidades SEN). </t>
  </si>
  <si>
    <t xml:space="preserve">Los formatos de vigilancia que incorporan el avance cumplimiento reportado por los responsables de las operaciones estadísticas y el resultado de la revisión por parte del GIT Calidad Estadística. </t>
  </si>
  <si>
    <t>DIRPEN_9</t>
  </si>
  <si>
    <t xml:space="preserve">Un (1) Índice para medir la Capacidad Estadística Territorial calculado </t>
  </si>
  <si>
    <t>Índice calculado para el 2021</t>
  </si>
  <si>
    <t>DIRPEN_9.1</t>
  </si>
  <si>
    <t xml:space="preserve">Un (1) Índice de capacidad estadística territorial 2020 publicado </t>
  </si>
  <si>
    <t>Se realizó proceso de validación de la información capturada en el 2021, con el fin de garantizar la calidad de la información a publicar en el segundo trimestre del 2022</t>
  </si>
  <si>
    <t>Excel con consolidado de ajustes
Presentación de resultados preliminares del ICET 2020
Icet calculado
metadatos ICET
Documento Plan General del ICET 2020</t>
  </si>
  <si>
    <t>Se realizó validación a los datos capturados en el 2021, con el fin de garantizar rigor y exactitud en los resultados del ICET. Se espera publicar en el segundo trimestre de acuerdo con lo programado</t>
  </si>
  <si>
    <t>Servicio de articulación del sistema estadístico nacional
Servicio de asistencia técnica para el fortalecimiento de la capacidad estadística</t>
  </si>
  <si>
    <t>C-0401-1003-26-0-0401096-02
C-0401-1003-26-0-0401094-02</t>
  </si>
  <si>
    <t>DTEC_DIRPEN_2022_ARTI_SEN
PLAYART_2022_ASIS_TEC</t>
  </si>
  <si>
    <t xml:space="preserve">Publicación de resultados ICET 2020. </t>
  </si>
  <si>
    <t>Cuadros de salida:  boletín técnico  y presentación de resultados ICET 2020</t>
  </si>
  <si>
    <t xml:space="preserve"> Se publico el ICET 2020, junto con el visor de información y el geovisor del ICET; de igual manera, se inicio los preparativos para el operativo del ICET 2021.
</t>
  </si>
  <si>
    <t>16202332</t>
  </si>
  <si>
    <t>Este hito finalizo en el II trimestre</t>
  </si>
  <si>
    <t>Avance en las fases de construcción, relección y acopio</t>
  </si>
  <si>
    <t xml:space="preserve">Se realizó el operativo del recolección del índice de capacidad Estadística 2021, así mismo se realizo el cálculo de índice de acuerdo con lo programado. </t>
  </si>
  <si>
    <t>Se cuenta con el  Índice de Capacidad Estadística Territorial calculado 2021</t>
  </si>
  <si>
    <t>DIRPEN_9.2</t>
  </si>
  <si>
    <t>Un (1) Índice de Capacidad Estadística Territorial calculado 2021</t>
  </si>
  <si>
    <t xml:space="preserve">Construcción material de aprendizaje para proceso selección de personal operativo 2021, propuesta video. Solicitud y avance en el de desarrollo de aplicativo de captura del ICET 2021.Manual diligenciamiento, Inclusión documentos metodológicos en ISOLUCIÓN. </t>
  </si>
  <si>
    <t>Plan de aprendizaje ICET 2021.
Formato de solicitud de sistemas de información ICET 2021 (Malla de validación)</t>
  </si>
  <si>
    <t xml:space="preserve"> Se realizaron las fases de construcción e inicio de la fase de recolección y acopio. </t>
  </si>
  <si>
    <t>Desarrollo de las pruebas del aplicativo de captura, elaboración de los directorios de fuentes de información, inicio del proceso de selección, contratación y entrenamiento. Distribución de correos a las fuentes, proceso de socialización a las fuentes de información y proceso de selección y reentrenamiento a los encuestadores y asistentes de encuesta. Inicio del proceso de recolección y seguimiento a cobertura</t>
  </si>
  <si>
    <t xml:space="preserve">Soporte de pruebas aplicativo
Entrenamient y reentrenamiento (presentación y lista de asistencia)
Socialización con fuentes de información del ICET
Reporte recolección </t>
  </si>
  <si>
    <t>DIRPEN_10</t>
  </si>
  <si>
    <t xml:space="preserve">Un (1) Programa de Fortalecimiento Estadístico Territorial implementado </t>
  </si>
  <si>
    <t>DIRPEN_10.1</t>
  </si>
  <si>
    <t>Seis (6) asesorías técnicas o acompañamiento a entidades territoriales en las metodologías de planificación estadística, de acuerdo con la demanda de los territorios.</t>
  </si>
  <si>
    <t>5%</t>
  </si>
  <si>
    <t>Presentaciones, comunicaciones</t>
  </si>
  <si>
    <t xml:space="preserve">Se realizó asistencia Cauca, Pasto, Madrid, Yopal, Valle del Cauca, Chía  y Puerto tejada. Se realizó cierre del  acompañamiento Yopal, Chía, Puerto Tejada y Valle del Cauca. </t>
  </si>
  <si>
    <t xml:space="preserve">Se realizó la asistencia para la formulación del Plan Estadístico Municipal de:  Cauca, Pasto, Madrid, Yopal, Valle del Cauca, Chía  y Puerto tejada
Se cuenta con la versión final de la política 2022, la cual va a ser usada en la medición del Furag 2022. </t>
  </si>
  <si>
    <t>DIRPEN_10.2</t>
  </si>
  <si>
    <t xml:space="preserve">Un (1) Informe de análisis sobre los resultados de la medición de la Política </t>
  </si>
  <si>
    <t>documento análisis de la política</t>
  </si>
  <si>
    <t>Este hito finalizó en el II trimestre</t>
  </si>
  <si>
    <t>DIRPEN_10.3</t>
  </si>
  <si>
    <t>Un (1) Política de Gestión de la Información Estadística actualizada</t>
  </si>
  <si>
    <t>Se espera que el tercer trimestre recibir por parte del DAFP los lineamientos y condiciones para actualizar la política de  Gestión de Información Estadística que se encuentra en el MIPG.</t>
  </si>
  <si>
    <t>Documento y base Excel de actualización</t>
  </si>
  <si>
    <t>Se envío a DAFP la política actualizada en noviembre, de acuerdo con los requerimientos</t>
  </si>
  <si>
    <t>PDF política final y base Excel de actualización</t>
  </si>
  <si>
    <t>DIRPEN_10.4</t>
  </si>
  <si>
    <t xml:space="preserve">Un (1) Informe de gestión y resultados del Programa de Fortalecimiento Estadístico Territorial (PFET) con recomendaciones y lecciones aprendidas. </t>
  </si>
  <si>
    <t>Se elaboró el Informe de gestión y resultados del Programa de Fortalecimiento Estadístico Territorial (PFET) con recomendaciones y lecciones aprendidas.</t>
  </si>
  <si>
    <t xml:space="preserve">Informe de gestión del programa de fortalecimiento </t>
  </si>
  <si>
    <t>Informe de gestión del programa de fortalecimiento</t>
  </si>
  <si>
    <t>Documento informe de gestión</t>
  </si>
  <si>
    <t>DIRPEN_12</t>
  </si>
  <si>
    <t>Un (1) Programa de herramientas para el fortalecimiento de la regulación y la calidad estadística implementado</t>
  </si>
  <si>
    <t>Herramientas desarrolladas/herramientas planeadas</t>
  </si>
  <si>
    <t>DIRPEN_12.1</t>
  </si>
  <si>
    <t xml:space="preserve">Seis (6) documentos técnicos para el fortalecimiento de la producción estadística finalizados y publicados </t>
  </si>
  <si>
    <t>12</t>
  </si>
  <si>
    <t>Se avanzó con la elaboración del documento de cuadros de salida</t>
  </si>
  <si>
    <t>Documento de cuadros de salida</t>
  </si>
  <si>
    <t>Documentos de regulación</t>
  </si>
  <si>
    <t>C-0401-1003-26-0-0401088-02</t>
  </si>
  <si>
    <t>REGU_2022_DOC_REG</t>
  </si>
  <si>
    <t>Se avanzó con la elaboración del documento de cuadros de salida.
Se avanzó en la actualización del Código Nacional de Buenas Prácticas.
Se avanzó en la actualización de los procedimientos de regulación.
Se avanzó en la actualización de la Guía para la adaptación de clasificaciones.</t>
  </si>
  <si>
    <t xml:space="preserve">Documento de cuadros de salida
Documento Código Nacional de Buenas Prácticas
Procedimientos regulación
Documento guía para la adaptación de clasificaciones </t>
  </si>
  <si>
    <t>Se avanzó con los diferentes hitos relacionados con la meta, quedando pendientes por publicación 4 documentos elaborados</t>
  </si>
  <si>
    <t>Documentos</t>
  </si>
  <si>
    <t>Se dieron por terminados todos los productos quedando pendientes 4 documentos con ajustes menores y su respectiva publicación</t>
  </si>
  <si>
    <t>DIRPEN_12.2</t>
  </si>
  <si>
    <t>Cinco (5) clasificaciones con mantenimiento oficializadas para Colombia y publicadas</t>
  </si>
  <si>
    <t>Se avanzó con el mantenimiento de la CUOC
Se publicó el mantenimiento de la CPC 2.1 A.C
Se comenzó el mantenimiento de la ICCS</t>
  </si>
  <si>
    <t>Documentos Clasificación Única de Ocupaciones para Colombia - CUOC
Documentos Clasificación Central de Producto - CPC</t>
  </si>
  <si>
    <t>Documentos CUOC
Documentos ICCS
Invitación CINE</t>
  </si>
  <si>
    <t>Se realizó la publicación de los 5 mantenimientos de clasificaciones</t>
  </si>
  <si>
    <t>Resoluciones y documentos de las clasificaciones con mantenimiento</t>
  </si>
  <si>
    <t>DIRPEN_12.3</t>
  </si>
  <si>
    <t>Diez (10) tablas correlativas actualizadas o elaboradas finalizadas y publicadas</t>
  </si>
  <si>
    <t>Se publicó el archivo de Total de Partidas Arancelarias por series históricas - TOTPART73
Se avanzó con diferentes tablas correlativas</t>
  </si>
  <si>
    <t>Archivos de correlativas
Archivo TOTPART73</t>
  </si>
  <si>
    <t>Se avanzó con diferentes tablas correlativas</t>
  </si>
  <si>
    <t>Archivos de correlativas</t>
  </si>
  <si>
    <t>Se publicaron las 10 tablas correlativas</t>
  </si>
  <si>
    <t>Tablas correlativas publicadas</t>
  </si>
  <si>
    <t>DIRPEN_12.4</t>
  </si>
  <si>
    <t>Diez (10) informes de los procesos de intervención finalizados</t>
  </si>
  <si>
    <t xml:space="preserve">Se prestó asistencia Técnica al SENA y al Departamento de la Función Pública. </t>
  </si>
  <si>
    <t>Listas de asistencia.</t>
  </si>
  <si>
    <t xml:space="preserve">Se prestó asistencia Técnica al proceso de actualización documental del DANE. </t>
  </si>
  <si>
    <t>Se elaboraron los 10 informes de intervención</t>
  </si>
  <si>
    <t>Informes de intervención</t>
  </si>
  <si>
    <t>DIRPEN_12.5</t>
  </si>
  <si>
    <t>Ochenta (80) conceptos estandarizados difundidos en el sistema de consulta del DANE</t>
  </si>
  <si>
    <t>Se avanzó en el proceso de estandarización de 62 nuevos conceptos</t>
  </si>
  <si>
    <t>Listado de conceptos nuevos 2022</t>
  </si>
  <si>
    <t>Se avanzó en el proceso de estandarización de 138 nuevos conceptos</t>
  </si>
  <si>
    <t>Listado de conceptos</t>
  </si>
  <si>
    <t>Se avanzó en el proceso de estandarización de 264 nuevos conceptos</t>
  </si>
  <si>
    <t>Se estandarizaron un total de 334 conceptos</t>
  </si>
  <si>
    <t>Conceptos estandarizados</t>
  </si>
  <si>
    <t>DIRPEN_12.6</t>
  </si>
  <si>
    <t>Cuarenta (40) conceptos actualizados difundidos en el sistema de consulta del DANE</t>
  </si>
  <si>
    <t xml:space="preserve">Se avanzó con la actualización de 3 conceptos </t>
  </si>
  <si>
    <t xml:space="preserve">Se avanzó con la actualización de 32 conceptos </t>
  </si>
  <si>
    <t>Se actualizaron 40 conceptos</t>
  </si>
  <si>
    <t>Conceptos actualizados</t>
  </si>
  <si>
    <t>DIRPEN_12.7</t>
  </si>
  <si>
    <t>Un (1) informe de gestión, resultados, lecciones aprendidas y recomendaciones en la generación de regulación pertinente para el SEN (incluye comité de clasificaciones)</t>
  </si>
  <si>
    <t>Se llevó a cabo el 1er comité de clasificaciones 
Se avanzó con el primer informe de métricas de calidad</t>
  </si>
  <si>
    <t xml:space="preserve">20220331_Comité de Clasificaciones_S1-2022
20220307_V0_Informe_Metricas_OctNovDic2021
</t>
  </si>
  <si>
    <t>Se avanzó con el informe de gestión</t>
  </si>
  <si>
    <t>Informes de gestión</t>
  </si>
  <si>
    <t>Se entregó el informe de gestión</t>
  </si>
  <si>
    <t>Informe de Gestión de la Regulación</t>
  </si>
  <si>
    <t>Este hito finalizó en el III trimestre</t>
  </si>
  <si>
    <t>Informe de gestión</t>
  </si>
  <si>
    <t>DSCN_1</t>
  </si>
  <si>
    <t>Siete (7) publicaciones de las operaciones estadísticas de la Cuenta Satélite Ambiental (cuentas ambientales y económicas de flujos del agua, productos del bosque, energía, residuos sólidos y emisiones; cuenta ambiental y económica de activos de los recursos minerales y energéticos; cuenta ambiental y económica de actividades ambientales y transacciones asociadas), finalizadas</t>
  </si>
  <si>
    <t>Número de boletines técnicos y anexos estadísticos finalizados de la Cuenta Satélite Ambiental en el trimestre /Número total de boletines técnicos y anexos estadísticos de la Cuenta Satélite Ambiental finalizados para publicar en página web</t>
  </si>
  <si>
    <t>DSCN_1.1</t>
  </si>
  <si>
    <t>Siete (7) bases de datos con información acopiada para las cuentas ambientales y económicas, finalizadas</t>
  </si>
  <si>
    <t xml:space="preserve"> Se avanzó en el acopio de bases de datos para seis (6) cuentas ambientales y económicas y en el procesamiento de cinco (5) cuentas ambientales y económicas </t>
  </si>
  <si>
    <t>Avance en la fase de acopio de las fuentes de información internas y externas, para las cuentas ambientales y económicas de: flujos de energía, flujos del bosque, activos de los recursos minero energéticos, flujos de materiales-residuos sólidos, flujos de agua, y actividades ambientales y transacciones asociadas</t>
  </si>
  <si>
    <t>-1. CAE-FE_Bases_Datos
-2. CAE-FB_Bases_Datos
-3. CAE-ARME_Bases_Datos
-4. CAEFM-RS_Bases_Datos
-5. CAE-FA_Bases_Datos
-6. CAE-AATA_Bases_Datos</t>
  </si>
  <si>
    <t>Avance en las fases de acopio y procesamiento de las cuentas ambientales y económicas de: flujos de energía, flujos del bosque, activos de los recursos minero energéticos, flujos de materiales - residuos sólidos, flujos de agua, y actividades ambientales y transacciones asociadas</t>
  </si>
  <si>
    <t xml:space="preserve">	CSA_2022</t>
  </si>
  <si>
    <t xml:space="preserve"> Se avanzó en el acopio de bases de datos para siete (7) cuentas ambientales y económicas y en el procesamiento de seis (6) cuentas ambientales y económicas </t>
  </si>
  <si>
    <t>Avance en la fase de acopio de las fuentes de información internas y externas, para las cuentas ambientales y económicas de: flujos de energía, flujos del bosque, activos de los recursos minero energéticos, flujos de materiales-residuos sólidos, flujos de agua,  actividades ambientales y transacciones asociadas y emisiones al aire</t>
  </si>
  <si>
    <t>-1. CAE-FE_Bases_Acopiadas
-2. CAE-FB_Bases_Acopiadas
-3. CAE-ARME_Bases_Acopiadas
-4. CAEFM-RS_Bases_Acopiadas
-5. CAE-FA_Bases_Acopiadas
-6. CAE-AATA_Bases_Acopiadas
-7. CAEFM-EA_Bases_Acopiadas</t>
  </si>
  <si>
    <t xml:space="preserve"> C-0401-1003-25-0-0401082-02 </t>
  </si>
  <si>
    <t xml:space="preserve">  CSA_2022 </t>
  </si>
  <si>
    <t>Se finalizó la publicación de siete (7) cuentas ambientales y económicas</t>
  </si>
  <si>
    <t>Hito  Finalizado  en el III Trimestre</t>
  </si>
  <si>
    <t>Se finalizó la fase de difusión una (1) cuenta ambiental y económica</t>
  </si>
  <si>
    <t xml:space="preserve"> $                         282.530.330,69</t>
  </si>
  <si>
    <t xml:space="preserve"> $                       282.540.173,34</t>
  </si>
  <si>
    <t>DSCN_1.2</t>
  </si>
  <si>
    <t>Siete (7) archivos de trabajo con el procesamiento de la información acopiada, para las cuentas ambientales y económicas, finalizados</t>
  </si>
  <si>
    <t>Avance en la fase de procesamiento para las cuentas ambientales y económicas de: flujos de energía, flujos del bosque, flujos de materiales-residuos sólidos, flujos de agua y actividades ambientales y transacciones asociadas</t>
  </si>
  <si>
    <t>-1. CAE-FE_Procesamiento
-2. CAE-FB_Procesamiento
-3. CAEFM-RS_Procesamiento
-4. CAE-FA_Procesamiento
-5. CAE_AATA_Procesamiento</t>
  </si>
  <si>
    <t>DSCN_1.3</t>
  </si>
  <si>
    <t>Siete (7) boletines técnicos y siete (7) anexos de publicación para las cuentas ambientales y económicas finalizados</t>
  </si>
  <si>
    <t>Avance en las fases de análisis y difusión para las cuentas ambientales y económicas de: flujos de energía y flujos del bosque</t>
  </si>
  <si>
    <t>1. Boletines
2. Anexos</t>
  </si>
  <si>
    <t>Finalización de la fase de difusión de la cuenta ambiental y económica de flujos de materiales de emisiones al aire (CAEFM-EA)</t>
  </si>
  <si>
    <t>1.3 Boletines y anexos</t>
  </si>
  <si>
    <t>DSCN_2</t>
  </si>
  <si>
    <t>Una (1) publicación de la Cuenta Satélite de las Tecnologías de la Información y las Comunicaciones (CSTIC), finalizada</t>
  </si>
  <si>
    <t>Porcentaje de avance en el boletín técnico y los anexos estadísticos de la Cuenta Satélite TIC finalizados para publicación en página web</t>
  </si>
  <si>
    <t>DSCN_2.1</t>
  </si>
  <si>
    <t>Una (1) base de datos con información acopiada para la CSTIC finalizada</t>
  </si>
  <si>
    <t xml:space="preserve"> Se finalizó la base de datos, el archivo de trabajo y los productos de publicación (boletín técnico y anexos) de la CSTIC </t>
  </si>
  <si>
    <t>Se realizó el acopio de la bases de datos correspondientes a EAM, EAS, EAC, EMMET, EMC, EMS, IPOC y TDT</t>
  </si>
  <si>
    <t>BD_CSTIC_19_20</t>
  </si>
  <si>
    <t>Se culminaron las fases de acopio, procesamiento, análisis y difusión de la CSTIC. Los resultados de la CSTIC se publicaron en página web, el 18 de marzo de 2022</t>
  </si>
  <si>
    <t>C-0401-1003-25-0-0401078-02</t>
  </si>
  <si>
    <t>CSCUL_2022</t>
  </si>
  <si>
    <t>Meta finalizada en el primer trimestre</t>
  </si>
  <si>
    <t>Hito finalizado en el primer trimestre</t>
  </si>
  <si>
    <t xml:space="preserve"> C-0401-1003-25-0-0401078-02 </t>
  </si>
  <si>
    <t xml:space="preserve"> CSCUL_2022 </t>
  </si>
  <si>
    <t>Meta finalizada en el I Trimestre</t>
  </si>
  <si>
    <t>Hito finalizado en el  I Trimestre</t>
  </si>
  <si>
    <t>Meta finalizada en el  I Trimestre</t>
  </si>
  <si>
    <t xml:space="preserve"> $                           53.375.822,21</t>
  </si>
  <si>
    <t xml:space="preserve"> $                         54.989.831,53</t>
  </si>
  <si>
    <t>DSCN_2.2</t>
  </si>
  <si>
    <t>Un (1) archivo de trabajo con el procesamiento de la información acopiada para la CSTIC, finalizado</t>
  </si>
  <si>
    <t>Se realizó el procesamiento de las bases acopiadas para obtener los resultados de las cuentas de producción y generación del ingreso, balances oferta utilización, matriz de trabajo e indicadores de la CSTIC</t>
  </si>
  <si>
    <t>síntesis-cstic-pygi-2014-2022pr</t>
  </si>
  <si>
    <t>DSCN_2.3</t>
  </si>
  <si>
    <t>Un (1) boletín técnico y un (1) anexo de publicación de la CSTIC, finalizados</t>
  </si>
  <si>
    <t>Se elaboró el boletín técnico y los anexos correspondientes a las cuentas de producción y generación del ingreso, los balances oferta utilización, la matriz de trabajo y los indicadores TIC. La publicación de resultados se realizó el 18 de marzo de 2022</t>
  </si>
  <si>
    <t>- anexo-satelite-tic-balances-oferta-utilizacion-2014-2020p
- anexo-satelite-tic-indicadores-2014-2019 (1)
- anexo-satelite-tic-ingreso-2014-2021pr
- anexo-satelite-tic-produccion-2014-2021pr
- anexo-satelite-tic-trabajo-2015-2020p
- bt-satelite-tic-2021pr</t>
  </si>
  <si>
    <t>DSCN_3</t>
  </si>
  <si>
    <t>Una (1) publicación de la Cuenta Satélite de Turismo (CST), finalizada</t>
  </si>
  <si>
    <t>Porcentaje de avance en el boletín técnico y los anexos estadísticos de la Cuenta Satélite de Turismo finalizados para publicación en página web</t>
  </si>
  <si>
    <t>DSCN_3.1</t>
  </si>
  <si>
    <t>Una (1) base de datos con información acopiada para la CST finalizada</t>
  </si>
  <si>
    <t xml:space="preserve"> Se avanzó en el acopio de las bases de datos y el archivo de procesamiento de la CST </t>
  </si>
  <si>
    <t>Se avanzó en el acopio de las bases de datos de la EGIT y Migración Colombia</t>
  </si>
  <si>
    <t>- BD_CST_Migración_Colombia
- BD_CST_EGIT_2021</t>
  </si>
  <si>
    <t>Se avanzó en las fases de acopio y procesamiento de la CST</t>
  </si>
  <si>
    <t>C-0401-1003-25-0-0401077-02</t>
  </si>
  <si>
    <t>CST_2022</t>
  </si>
  <si>
    <t xml:space="preserve"> Se finalizó la base de datos, el archivo de trabajo y los productos de publicación (boletín técnico y anexos) de la CST</t>
  </si>
  <si>
    <t>Se culminó el acopio de las bases de datos de la Gran Encuesta Integrada de Hogares</t>
  </si>
  <si>
    <t>- BD_CST_GEIH_MULTIPLICADORES_OCUPADOS_Y_TETC_2019
- BD_CST_GEIH_OCUPADOS_CIIU 4_2021</t>
  </si>
  <si>
    <t>Se culminaron las fases de acopio, procesamiento, análisis y difusión de la CST. Los resultados se publicaron en página web, el 16 de mayo de 2022</t>
  </si>
  <si>
    <t xml:space="preserve"> C-0401-1003-25-0-0401077-02 </t>
  </si>
  <si>
    <t xml:space="preserve"> CST_2022 </t>
  </si>
  <si>
    <t>Hito finalizado en el II Trimestre</t>
  </si>
  <si>
    <t xml:space="preserve"> $                         17.887.311,65</t>
  </si>
  <si>
    <t xml:space="preserve"> $                         17.897.154,30</t>
  </si>
  <si>
    <t>DSCN_3.2</t>
  </si>
  <si>
    <t>Un (1) archivo de trabajo con el procesamiento de la información acopiada para la CST finalizada</t>
  </si>
  <si>
    <t>Se avanzó en el procesamiento de las bases de datos de la EGIT y Migración Colombia para obtener los resultados del gasto interno y los flujos de personas</t>
  </si>
  <si>
    <t>- PROC_CST_Migracion_Colombia
- PROC_CST_EGIT_2021</t>
  </si>
  <si>
    <t>Se culminó el procesamiento de las bases de datos de la EGIT, Migración Colombia y Gran Encuesta Integrada de Hogares, para obtener los resultados del gasto interno, los flujos de personas y los ocupados y trabajos equivalentes a tiempo completo</t>
  </si>
  <si>
    <t>- PROC_CST_EGIT_2021
- PROC_CST_GEIH_OCUPADOS_2021</t>
  </si>
  <si>
    <t>DSCN_3.3</t>
  </si>
  <si>
    <t>Un (1) boletín técnico y un (1) anexo de publicación de la CST, finalizados</t>
  </si>
  <si>
    <t>Se elaboró el boletín técnico y los anexos correspondientes a la CST. La publicación de resultados se realizó el 16 de maYo de 2022</t>
  </si>
  <si>
    <t>- Anexos_CST_2021p
- Anexos_CST_ocupados_2021p
- Bol_tec_CST_2020prv-2021pre</t>
  </si>
  <si>
    <t>DSCN_4</t>
  </si>
  <si>
    <t>Una (1) publicación de la Cuenta Satélite de Economía del Cuidado (CSEC) finalizada</t>
  </si>
  <si>
    <t>Porcentaje de avance en el boletín técnico y el anexo estadístico de la Cuenta Satélite de Economía del Cuidado finalizados para publicación en página web</t>
  </si>
  <si>
    <t>DSCN_4.1</t>
  </si>
  <si>
    <t>Una (1) base de datos con información acopiada para la CSEC finalizada</t>
  </si>
  <si>
    <t xml:space="preserve"> Se avanzó en el acopio de las bases de datos y el archivo de procesamiento de la CSEC </t>
  </si>
  <si>
    <t>Avance en el acopio de información de ENUT, GEIH y Pobreza</t>
  </si>
  <si>
    <t>-1. CSEC_Bases_Datos</t>
  </si>
  <si>
    <t>Avance en el acopio y análisis de información de las diferentes fuentes de información, con el fin de realizar la publicación de la valoración económica del trabajo doméstico y de cuidado no remunerado</t>
  </si>
  <si>
    <t xml:space="preserve"> Se finalizó la base de datos con información acopiada y el archivo de trabajo con el procesamiento. Se avanzó en la elaboración de los productos de publicación (boletín técnico y anexos) de la CSEC</t>
  </si>
  <si>
    <t>Se culminó el acopio de la base de datos de la Gran Encuesta Integrada de Hogares</t>
  </si>
  <si>
    <t>- BD_ocup_codCSEC2021</t>
  </si>
  <si>
    <t>Se culminaron las fases de acopio, procesamiento y análisis de la CSEC y se avanzó en la elaboración y revisión de productos de publicación de la CSEC</t>
  </si>
  <si>
    <t>DSCN_4.2</t>
  </si>
  <si>
    <t>Un (1) archivo de trabajo con el procesamiento de la información acopiada para la CSEC finalizado</t>
  </si>
  <si>
    <t>Avance en el procesamiento de información para el cálculo y publicación de la valoración económica del trabajo doméstico y de cuidado no remunerado</t>
  </si>
  <si>
    <t>-1. CSEC_Procesamiento</t>
  </si>
  <si>
    <t>Se culminó el procesamiento de las bases de datos de la ENUT y la GEIH para obtener el valor económico del trabajo no remunerado</t>
  </si>
  <si>
    <t>- Ax_CSEC_ValEco_2021</t>
  </si>
  <si>
    <t>DSCN_4.3</t>
  </si>
  <si>
    <t>Un (1) boletín técnico y un (1) anexo de publicación de la CSEC, finalizados</t>
  </si>
  <si>
    <t>Se avanzó en la elaboración y revisión del boletín técnico y el anexo de publicación de la CSEC</t>
  </si>
  <si>
    <t>- Anexo_CSEC_ValEco_2021
- Boletín_CSEC_ValEco_2021</t>
  </si>
  <si>
    <t>Hito finalizado en el III Trimestre</t>
  </si>
  <si>
    <t>DSCN_5</t>
  </si>
  <si>
    <t>Una (1) publicación de la Cuenta Satélite de Cultura y Economía Naranja (CSCEN), finalizada</t>
  </si>
  <si>
    <t>Porcentaje de avance en el boletín técnico y los anexos estadísticos de la Cuenta Satélite de Cultura y Economía Naranja finalizados para publicación en página web</t>
  </si>
  <si>
    <t>DSCN_5.1</t>
  </si>
  <si>
    <t>Una (1) base de datos con información acopiada para la CSCEN finalizada</t>
  </si>
  <si>
    <t xml:space="preserve"> Se avanzó en el acopio de las bases de datos y el archivo de procesamiento de la CSCEN </t>
  </si>
  <si>
    <t>Se avanzó en el acopio de las bases de datos de EAM, EAS, EAC, EMMET, EMS y DIAN</t>
  </si>
  <si>
    <t>BD_CSCEN</t>
  </si>
  <si>
    <t>Se avanzó en las fases de acopio y procesamiento de la CSCEN</t>
  </si>
  <si>
    <t xml:space="preserve"> Se finalizó la base de datos con información acopiada y el archivo de trabajo con el procesamiento de las cuentas de producción y generación del ingreso, los balances oferta utilización, los ocupados y los trabajos equivalentes a tiempo completo. Se avanzó en la elaboración de los anexos de publicación</t>
  </si>
  <si>
    <t>- BASE2021_M05_PROY18
- BASE2020_M05_PROY18</t>
  </si>
  <si>
    <t>Se culminaron las fases de acopio, procesamiento y análisis de la CSCEN y se avanzó en la elaboración de los anexos del total de economía naranja y total por segmentos.</t>
  </si>
  <si>
    <t>DSCN_5.2</t>
  </si>
  <si>
    <t>Un (1) archivo de trabajo con el procesamiento de la información acopiada para la CSCEN finalizado</t>
  </si>
  <si>
    <t>Se avanzó en el procesamiento de las bases de datos acopiadas para obtener los resultados de las cuentas de producción y generación del ingreso</t>
  </si>
  <si>
    <t>PROC_CSCEN</t>
  </si>
  <si>
    <t>Se culminó el archivo de consolidación de resultados de las cuentas de producción y generación del ingreso, los balances oferta utilización, ocupados y trabajos equivalentes a tiempo completo de la CSCEN</t>
  </si>
  <si>
    <t>- CONSOLIDADO CULTURA Y EN - OBS_08072022</t>
  </si>
  <si>
    <t>DSCN_5.3</t>
  </si>
  <si>
    <t>Un (1) boletín técnico y un (1) anexo de publicación de la CSCEN, finalizados</t>
  </si>
  <si>
    <t>Se avanzó en la elaboración de los anexos del total de cultura y economía naranja y consolidado por segmentos</t>
  </si>
  <si>
    <t>- a-consolidado-segmento-CSCEN-2014-2021
- a-total-cultura-economia-naranja-CSCEN-2014-2021pr</t>
  </si>
  <si>
    <t>DSCN_6</t>
  </si>
  <si>
    <t>Una (1) publicación de la Cuenta Satélite de la Agroindustria de la Caña de Azúcar (CSACA) finalizada</t>
  </si>
  <si>
    <t>Porcentaje de avance en el boletín técnico y los anexos estadísticos de la Cuenta Satélite de la Agroindustria de la Caña de Azúcar finalizados para publicación en página web</t>
  </si>
  <si>
    <t>DSCN_6.1</t>
  </si>
  <si>
    <t>Una (1) base de datos con información acopiada para la CSACA finalizada</t>
  </si>
  <si>
    <t xml:space="preserve"> Se avanzó en el acopio de las bases de datos y el archivo de procesamiento de la CSACA </t>
  </si>
  <si>
    <t>Se realizó el acopio de las bases de datos correspondientes a Asocaña y EAM</t>
  </si>
  <si>
    <t>- BD_Asocaña
- BD_EAM_LISPRO_2019_2020</t>
  </si>
  <si>
    <t>Se avanzó en las fases de acopio y procesamiento de la CSACA</t>
  </si>
  <si>
    <t>Boletines Técnicos de la Cuenta Satélite Piloto de Agroindustria</t>
  </si>
  <si>
    <t>C-0401-1003-25-0-0401080-02</t>
  </si>
  <si>
    <t>CSPA_2022</t>
  </si>
  <si>
    <t xml:space="preserve"> Se avanzó en la elaboración del archivo de trabajo con el procesamiento de las cuentas de producción y generación del ingreso de la CSACA</t>
  </si>
  <si>
    <t>Se avanzó en la fase de procesamiento de la cuenta satélite de la agroindustria de la caña de azúcar</t>
  </si>
  <si>
    <t xml:space="preserve"> Boletines Técnicos de la Cuenta Satélite Piloto de Agroindustria </t>
  </si>
  <si>
    <t xml:space="preserve"> C-0401-1003-25-0-0401080-02 </t>
  </si>
  <si>
    <t xml:space="preserve"> CSPA_2022 </t>
  </si>
  <si>
    <t>DSCN_6.2</t>
  </si>
  <si>
    <t>Un (1) archivo de trabajo con el procesamiento de la información acopiada para la CSACA finalizado</t>
  </si>
  <si>
    <t>Se realizó el procesamiento de las bases de datos de Asocaña para obtener los resultados de la fase agrícola de la CSACA</t>
  </si>
  <si>
    <t>PROC_FASE AGRÍCOLA_CSACA</t>
  </si>
  <si>
    <t>Se avanzó en el procesamiento de las cuentas de producción y generación del ingreso de la fase agrícola y la fase industrial de la cuenta satélite de la agroindustria de la caña de azúcar</t>
  </si>
  <si>
    <t>- PROC_CSACA_FASE AGRICOLA 2019 - 2021 FINAL
- PROC_CSACA_FASE INDUSTRIAL 2019 - 2021</t>
  </si>
  <si>
    <t>DSCN_6.3</t>
  </si>
  <si>
    <t>Un (1) boletín técnico y un (1) anexo de publicación de la CSACA, finalizados</t>
  </si>
  <si>
    <t>DSCN_7</t>
  </si>
  <si>
    <t>Una (1) publicación de la Cuenta Satélite de Cultura y Economía Naranja Bogotá (CSCENB), finalizada</t>
  </si>
  <si>
    <t>Porcentaje de avance en el boletín técnico y los anexos estadísticos de la Cuenta Satélite de Cultura y Economía Naranja de Bogotá finalizados para publicación en página web</t>
  </si>
  <si>
    <t>DSCN_7.1</t>
  </si>
  <si>
    <t>Una (1) base de datos con información acopiada para la CSCENB finalizada</t>
  </si>
  <si>
    <t>Boletines Técnicos de la cuenta satélite de cultura de Bogotá</t>
  </si>
  <si>
    <t>C-0401-1003-25-0-0401087-02</t>
  </si>
  <si>
    <t>CSCULB_2022</t>
  </si>
  <si>
    <t xml:space="preserve"> Boletines Técnicos de la cuenta satélite de cultura de Bogotá </t>
  </si>
  <si>
    <t xml:space="preserve"> C-0401-1003-25-0-0401087-02 </t>
  </si>
  <si>
    <t xml:space="preserve"> CSCULB_2022 </t>
  </si>
  <si>
    <t>DSCN_7.2</t>
  </si>
  <si>
    <t>Un (1) archivo de trabajo con el procesamiento de la información acopiada para la CSCENB finalizada</t>
  </si>
  <si>
    <t>DSCN_7.3</t>
  </si>
  <si>
    <t>Un (1) boletín técnico y un (1) anexo de publicación de la CSCENB, finalizados</t>
  </si>
  <si>
    <t>DSCN_8</t>
  </si>
  <si>
    <t>Una (1) publicación de la Cuenta Satélite de Salud (CSS), finalizada</t>
  </si>
  <si>
    <t>Porcentaje de avance en el boletín técnico y el anexo estadístico de la Cuenta Satélite de Salud finalizados para publicación en página web</t>
  </si>
  <si>
    <t>DSCN_8.1</t>
  </si>
  <si>
    <t>Una (1) base de datos con información acopiada para la CSS finalizada</t>
  </si>
  <si>
    <t>Se avanzó en la fase de acopio de la CSAGP</t>
  </si>
  <si>
    <t xml:space="preserve"> Se avanzó en la consolidación de la base de datos con información acopiada y el archivo de trabajo con el procesamiento de la cuenta satélite de salud</t>
  </si>
  <si>
    <t>Se avanzó en el acopio de las bases de datos correspondientes al catálogo de medicina y ambulancias prepagada y el formato 290 de la Superfinanciera.</t>
  </si>
  <si>
    <t>- BD_CSS_Catalogo_Cuentas_Diciembre_2021_ EMP
- BD_CSS_Formato 290 superfinanciera_seguros_SOAT</t>
  </si>
  <si>
    <t>Se elaboró el boletín técnico y el anexo estadístico de la Cuenta Satélite de Salud y se realizó la publicación en página web</t>
  </si>
  <si>
    <t>Se realizó la publicación del boletín técnico y el anexo de resultados de la Cuenta Satélite de Salud, en la página web del DANE</t>
  </si>
  <si>
    <t>DSCN_8.2</t>
  </si>
  <si>
    <t>Un (1) archivo de trabajo con el procesamiento de la información acopiada para la CSS finalizado</t>
  </si>
  <si>
    <t>Se avanzó en la elaboración del archivo de trabajo con el procesamiento de las bases de datos correspondientes al catálogo de medicina y ambulancias prepagada y el formato 290 de la Superfinanciera</t>
  </si>
  <si>
    <t>PROC_CSS_Cálculo seguros SHA
- PROC_CSS_seguros DANE MS 2020_MSPS
- PROC_CSS_SEGUROS Y SOAT_2016_2020pr VF (1)</t>
  </si>
  <si>
    <t>DSCN_8.3</t>
  </si>
  <si>
    <t>Un (1) boletín técnico y un (1) anexo de publicación de la CSS, finalizados</t>
  </si>
  <si>
    <t>Se elaboró el boletín técnico y el anexo de publicación de la CSS y se publicaron los resultados en la página web del DANE</t>
  </si>
  <si>
    <t>- Anexo_cuenta_satelite_de_salud_2021pr
- BL_cuenta_satelite_de_salud_2021pr</t>
  </si>
  <si>
    <t>DSCN_9</t>
  </si>
  <si>
    <t>Una (1) publicación de la Cuenta Satélite de la Agroindustria del Ganado Porcino (CSAGP) finalizada</t>
  </si>
  <si>
    <t>Porcentaje de avance en el boletín técnico y el anexo estadístico de la Cuenta Satélite de la Agroindustria del Ganado Porcino finalizados para publicación en página web</t>
  </si>
  <si>
    <t>DSCN_9.1</t>
  </si>
  <si>
    <t>Una (1) base de datos con información acopiada para la CSAGP finalizada</t>
  </si>
  <si>
    <t xml:space="preserve"> Se avanzó en el acopio de las bases de datos de la CSAGP </t>
  </si>
  <si>
    <t>Se avanzó en el acopio de la EMMET como fuente de información para la elaboración de las cuentas de producción y generación del ingreso de la fase industrial</t>
  </si>
  <si>
    <t>BD_CSAGP</t>
  </si>
  <si>
    <t xml:space="preserve"> Se avanzó en la consolidación de la base de datos con información acopiada y el archivo de trabajo con el procesamiento de la cuenta satélite de la agroindustria del ganado porcino</t>
  </si>
  <si>
    <t>Se realizó el acopio de las bases de datos correspondientes a ESAG y EAM</t>
  </si>
  <si>
    <t>- BD_CSAGP_EAM_ESAG</t>
  </si>
  <si>
    <t>Se elaboró el boletín técnico y el anexo estadístico de la Cuenta Satélite de la Agroindustria del Ganado Porcino y se realizó la publicación en página web</t>
  </si>
  <si>
    <t>Se realizó la publicación del boletín técnico y el anexo de resultados de la Cuenta Satélite de la Agroindustria del Ganado Porcino, en la página web del DANE</t>
  </si>
  <si>
    <t>DSCN_9.2</t>
  </si>
  <si>
    <t>Un (1) archivo de trabajo con el procesamiento de la información acopiada para la CSAGP finalizado</t>
  </si>
  <si>
    <t>Se avanzó en el procesamiento de las bases de datos correspondientes a ESAG y EAM</t>
  </si>
  <si>
    <t>- PROC_CSAGP</t>
  </si>
  <si>
    <t>Se culminó el archivo de síntesis con el procesamiento de la información acopiada para la CSAGP</t>
  </si>
  <si>
    <t>- consolidación-ganado-porcino-2019-2021p</t>
  </si>
  <si>
    <t>DSCN_9.3</t>
  </si>
  <si>
    <t>Un (1) boletín técnico y un (1) anexo de publicación de la CSAGP, finalizados</t>
  </si>
  <si>
    <t>Se elaboró el boletín técnico y el anexo de publicación de la CSAGP y se publicaron los resultados en la página web del DANE</t>
  </si>
  <si>
    <t>- anexos-cts-ganado-porcino-2019-2021pr
- boletin-cts-ganado-porcino-2019-2021pr</t>
  </si>
  <si>
    <t>DSCN_10</t>
  </si>
  <si>
    <t>Cuatro (4) publicaciones del PIB trimestral por los enfoques de la producción y el gasto para los periodos: cuarto trimestre de 2021, y los tres primeros trimestre de 2022, finalizadas.</t>
  </si>
  <si>
    <t>Número de boletines técnicos y anexos estadísticos finalizados del PIB trimestral por los enfoques de producción y gasto /Número total de boletines técnicos y anexo del PIB trimestral por los enfoques de producción y gasto finalizados para publicar en página web</t>
  </si>
  <si>
    <t>DSCN_10.1</t>
  </si>
  <si>
    <t>Cuatro (4) bases de datos con información acopiada para los enfoques de la producción y el gasto para los periodos: cuarto trimestre de 2021, y los tres primeros trimestre de 2022, finalizadas.</t>
  </si>
  <si>
    <t>Se publica el primer boletín técnico del PIB desde el enfoque de la producción y el gasto, los primeros anexos estadísticos con la información del cuarto trimestre de 2021 y año total</t>
  </si>
  <si>
    <t>Se realizó el acopio de la información básica para el cálculo del PIB, para sus dos enfoques, correspondiente al cuarto trimestre de 2021.</t>
  </si>
  <si>
    <t>Base de datos indicadores PIB</t>
  </si>
  <si>
    <t xml:space="preserve">El GIT de indicadores y cuentas trimestrales de bienes y servicios realizó la publicación del Producto Interno Bruto del cuarto trimestre de 2021pr y el año total, esta publicación se realiza desde dos enfoques, producción y gasto; la fecha de publicación fue el día 15 de febrero de 2022. Para cada uno de los enfoques se realizó el acopio de la información, la consolidación y síntesis de resultados se llevó a cabalidad. </t>
  </si>
  <si>
    <t>Se realizó el acopio de la información básica para el cálculo del PIB, para sus dos enfoques, correspondiente al primer trimestre de 2022.</t>
  </si>
  <si>
    <r>
      <t>El GIT de Indicadores y Cuentas Trimestrales de Bienes y Servicios realizó la publicación del Producto Interno Bruto del primer trimestre de 2022</t>
    </r>
    <r>
      <rPr>
        <vertAlign val="superscript"/>
        <sz val="18"/>
        <color rgb="FF000000"/>
        <rFont val="Segoe UI Light"/>
        <family val="2"/>
      </rPr>
      <t>pr</t>
    </r>
    <r>
      <rPr>
        <sz val="18"/>
        <color rgb="FF000000"/>
        <rFont val="Segoe UI Light"/>
        <family val="2"/>
      </rPr>
      <t>, también se hace la revisión del año 2020</t>
    </r>
    <r>
      <rPr>
        <vertAlign val="superscript"/>
        <sz val="18"/>
        <color rgb="FF000000"/>
        <rFont val="Segoe UI Light"/>
        <family val="2"/>
      </rPr>
      <t>pr</t>
    </r>
    <r>
      <rPr>
        <sz val="18"/>
        <color rgb="FF000000"/>
        <rFont val="Segoe UI Light"/>
        <family val="2"/>
      </rPr>
      <t xml:space="preserve">, esta publicación se realiza desde dos enfoques, producción y gasto; la fecha de publicación fue el día 16 de mayo de 2022. Para cada uno de los enfoques se realizó el acopio de la información, la consolidación y síntesis de resultados se llevó a cabalidad. </t>
    </r>
  </si>
  <si>
    <t xml:space="preserve"> Boletines Técnicos del PIB Nacional </t>
  </si>
  <si>
    <t xml:space="preserve"> C-0401-1003-25-0-0401084-02 </t>
  </si>
  <si>
    <t xml:space="preserve"> CT_2022 </t>
  </si>
  <si>
    <t>Se publica el  boletín técnico del PIB desde el enfoque de la producción y el gasto para el III trimestre de 2022, acompañados de los anexos estadísticos con las respectivas desagregaciones de la información</t>
  </si>
  <si>
    <t>Se realizó el acopio de la información básica para el cálculo del PIB, para sus dos enfoques, correspondiente al tercer trimestre de 2022.</t>
  </si>
  <si>
    <r>
      <t>El GIT de Indicadores y Cuentas Trimestrales de Bienes y Servicios realizó la publicación del Producto Interno Bruto del tercer trimestre de 2022</t>
    </r>
    <r>
      <rPr>
        <vertAlign val="superscript"/>
        <sz val="18"/>
        <color rgb="FF000000"/>
        <rFont val="Segoe UI Light"/>
        <family val="2"/>
      </rPr>
      <t>pr</t>
    </r>
    <r>
      <rPr>
        <sz val="18"/>
        <color rgb="FF000000"/>
        <rFont val="Segoe UI Light"/>
        <family val="2"/>
      </rPr>
      <t xml:space="preserve">, también se hace la revisión las cifras frente a la publicación del segundo trimestre de 2022, esta publicación se realiza desde dos enfoques, producción y gasto; la fecha de publicación fue el día 15 de noviembre de 2022. Para cada uno de los enfoques se realizó el acopio de la información, la consolidación y síntesis de resultados se llevó a cabalidad. </t>
    </r>
  </si>
  <si>
    <t>DSCN_10.2</t>
  </si>
  <si>
    <t>Cuatro (4) archivos de trabajo con el procesamiento, consolidación y síntesis para los enfoques de la producción y el gasto para los periodos: cuarto trimestre de 2021, y los tres primeros trimestre de 2022, finalizadas.</t>
  </si>
  <si>
    <t>Consolidaciones PIB</t>
  </si>
  <si>
    <t>DSCN_10.3</t>
  </si>
  <si>
    <t>Cuatro (4) boletines técnicos y sus respectivos anexos de publicación para los enfoques de la producción y el gasto para los periodos: cuarto trimestre de 2021, y los tres primeros trimestre de 20212 finalizados.</t>
  </si>
  <si>
    <t xml:space="preserve">Se publicó el boletín técnico y los anexos estadísticos, con los resultados del Producto Interno Bruto del cuarto trimestre de 2021 y año total. </t>
  </si>
  <si>
    <t>Productos PIB</t>
  </si>
  <si>
    <t xml:space="preserve">Se publicó el boletín técnico y los anexos estadísticos, con los resultados del Producto Interno Bruto del primer trimestre de 2022. </t>
  </si>
  <si>
    <t xml:space="preserve">Se publicó el boletín técnico y los anexos estadísticos, con los resultados del Producto Interno Bruto del tercer trimestre de 2022. </t>
  </si>
  <si>
    <t>DSCN_11</t>
  </si>
  <si>
    <t>Doce (12) publicaciones del Indicador de Seguimiento a la Economía ISE para los periodos: noviembre y diciembre de 2021, y los meses de enero a octubre de 2022, finalizadas.</t>
  </si>
  <si>
    <t>Número de boletines técnicos y anexos estadísticos finalizados del Indicador de Seguimiento a la Economía /Número total de boletines técnicos y anexo del Indicador de Seguimiento a la Economía finalizados para publicar en página web</t>
  </si>
  <si>
    <t>DSCN_11.1</t>
  </si>
  <si>
    <t>Doce (12) bases de datos con información acopiada por actividad económica, para los periodos: noviembre y diciembre de 2021, y los meses de enero a octubre de 2022, finalizadas.</t>
  </si>
  <si>
    <t>Se realizó el acopio completo de la información básica para los cálculos del ISE del mes de noviembre y diciembre de 2021; y enero de 2022.</t>
  </si>
  <si>
    <t>Base de datos indicadores ISE</t>
  </si>
  <si>
    <t xml:space="preserve">El GIT de indicadores y cuentas trimestrales de bienes y servicios realizó las publicaciones del Indicador de Seguimiento a la Economía de los meses de noviembre y diciembre de 2021; y enero de 2022; los días 18 de enero, 15 de febrero y 18 de marzo de 2022, respectivamente. Para cada una de las publicaciones se realizó el acopio de la información, la consolidación y síntesis de resultados a cabalidad y sin ningún contratiempo. </t>
  </si>
  <si>
    <t>Boletines Técnicos del Indicador de Seguimiento a la Economía -ISE</t>
  </si>
  <si>
    <t>C-0401-1003-25-0-0401099-02</t>
  </si>
  <si>
    <t>ISE_2022</t>
  </si>
  <si>
    <t>Se realizó el acopio completo de la información básica para los cálculos del ISE de los meses de febrero, marzo y abril de 2022.</t>
  </si>
  <si>
    <t xml:space="preserve">El GIT de Indicadores y Cuentas Trimestrales de Bienes y Servicios realizó las publicaciones del Indicador de Seguimiento a la Economía de los meses de febrero, marzo y abril de 2022; los días 18 de abril, 16 de mayo y 17 de junio de 2022, respectivamente. Para cada una de las publicaciones se realizó el acopio de la información, la consolidación y síntesis de resultados a cabalidad y sin ningún contratiempo. </t>
  </si>
  <si>
    <t xml:space="preserve"> Boletines Técnicos del Indicador de Seguimiento a la Economía -ISE </t>
  </si>
  <si>
    <t xml:space="preserve"> C-0401-1003-25-0-0401099-02 </t>
  </si>
  <si>
    <t xml:space="preserve"> ISE_2022 </t>
  </si>
  <si>
    <t>Se realizó el acopio completo de la información básica para los cálculos del ISE de los meses de agosto, septiembre y octubre de 2022.</t>
  </si>
  <si>
    <t xml:space="preserve">El GIT de Indicadores y Cuentas Trimestrales de Bienes y Servicios realizó las publicaciones del Indicador de Seguimiento a la Economía de los meses de agosto, septiembre y octubre de 2022; los días 18 de octubre, 15 de noviembre y 19 de diciembre de 2022, respectivamente. Para cada una de las publicaciones se realizó el acopio de la información, la consolidación y síntesis de resultados a cabalidad y sin ningún contratiempo. </t>
  </si>
  <si>
    <t>DSCN_11.2</t>
  </si>
  <si>
    <t>Doce (12) archivos de trabajo con el procesamiento, consolidación y síntesis, para los periodos: noviembre y diciembre de 2021, y los meses de enero a octubre de 2022, finalizadas.</t>
  </si>
  <si>
    <t>DSCN_11.3</t>
  </si>
  <si>
    <t>Doce (12) boletines técnicos y sus respectivos anexos de publicación, para los periodos: noviembre y diciembre de 2021, y los meses de enero a octubre de 2022, finalizadas.</t>
  </si>
  <si>
    <t>Productos ISE</t>
  </si>
  <si>
    <t>DSCN_12</t>
  </si>
  <si>
    <t>Una (1) publicación de la Productividad Total de Factores años 2019 definitivo, 2020 provisional y 2021 preliminar, finalizada.</t>
  </si>
  <si>
    <t>Número de boletines técnicos y anexos estadísticos finalizados de la Productividad Total de Factores  /Número total de boletines técnicos y anexo  de la Productividad Total de Factores  finalizados para publicar en página web</t>
  </si>
  <si>
    <t>DSCN_12.1</t>
  </si>
  <si>
    <t>Una (1) base de datos con información acopiada de estadística básica para las variables relacionadas con capital y trabajo, finalizada</t>
  </si>
  <si>
    <t xml:space="preserve"> Durante el primer trimestre de 2022 la DSCN, culminó la elaboración y publicación de la Productividad Total de Factores años 2019 definitivo, 2020 provisional y 2021 preliminar </t>
  </si>
  <si>
    <t>Se construyó la base de datos con información acopiada de estadística básica para las variables relacionadas con capital y trabajo</t>
  </si>
  <si>
    <t>Prod,CI y VA 1990-2021 22-02-18
COMP 22-02-23
TXSP_GOS_IM 22-02-23
Activos FBKF 90-20 Base 2015 22-02-24
Formato_LA-KLEMS_PAIS_Series_para_AB_(Empleo) 07-02
PAIS_Series_para_AIT 07-02</t>
  </si>
  <si>
    <t xml:space="preserve"> Boletines Técnicos de las Cuentas Anuales de Bienes y Servicios </t>
  </si>
  <si>
    <t xml:space="preserve"> C-0401-1003-25-0-0401075-02 </t>
  </si>
  <si>
    <t xml:space="preserve"> CABSS_2022 </t>
  </si>
  <si>
    <t>Meta finalizada en I Trimestre</t>
  </si>
  <si>
    <t>Hito finalizado en I Trimestre</t>
  </si>
  <si>
    <t>DSCN_12.2</t>
  </si>
  <si>
    <t>Un (1) documento metodológico actualizado según las recomendaciones internacionales más recientes, finalizado.</t>
  </si>
  <si>
    <t>Se elaboró el documento metodológico actualizado según las recomendaciones internacionales más recientes</t>
  </si>
  <si>
    <t>Doc-metodologico-PTF-productividad-total-factores-2021</t>
  </si>
  <si>
    <t>DSCN_12.3</t>
  </si>
  <si>
    <t>Un (1) boletín técnico y sus respectivos anexos estadísticos de publicación, finalizados</t>
  </si>
  <si>
    <t>Se realizó el boletín técnico y sus respectivos anexos estadísticos de publicación</t>
  </si>
  <si>
    <t>Bol-PTF-productividad-total-factores-2021
anexo-PTF-productividad-total-factores-2021
anexo-acervos-capital-2021</t>
  </si>
  <si>
    <t>DSCN_13</t>
  </si>
  <si>
    <t>Una (1) publicación de la matriz utilización desagregada en productos nacionales e importados para los años 2019 definitivo y 2020 provisional, culminada</t>
  </si>
  <si>
    <t>Número de boletines técnicos y anexos estadísticos / Total de boletines técnicos y anexos estadísticos</t>
  </si>
  <si>
    <t>DSCN_13.1</t>
  </si>
  <si>
    <t>Una (1) base de datos con la información acopiada y procesada para la matriz utilización desagregada en productos nacionales e importados, elaborada</t>
  </si>
  <si>
    <t>Durante el segundo trimestre de 2022, la DSCN acopió la base de datos con información de la cuentas nacionales anuales y avanzó en el desarrollo del archivo de trabajo de la matriz utilización desagregada en productos nacionales e importados</t>
  </si>
  <si>
    <t>Se construyo la base de datos con información final para la elaboración de la MUPNI</t>
  </si>
  <si>
    <t>Matriz_CI_6Dig_2019
Matriz_CI_6Dig_2020
Matriz_Prod_2019
Matriz_Prod_2020
Sintesis_6Dig_2019
Sintesis_6Dig_2020</t>
  </si>
  <si>
    <t>El GIT Cuentas Anuales de Bienes y Servicios durante el trimestre II de 2022 culminó la construcción  base de datos con información final para la elaboración de la MUPNI, y avanzó en la elaboración del archivo de trabajo con los resultados de la matriz utilización desagregada en productos nacionales e importados</t>
  </si>
  <si>
    <t>Hito finalizado en II Trimestre</t>
  </si>
  <si>
    <t>DSCN_13.2</t>
  </si>
  <si>
    <t>Un (1) archivo de trabajo con los resultados de la matriz utilización desagregada en productos nacionales e importados, elaborada</t>
  </si>
  <si>
    <t>Se avanzó en el archivo de trabajo con los resultados de la matriz utilización desagregada en productos nacionales e importados, elaborada</t>
  </si>
  <si>
    <t>Modelooferta_2019
Modelooferta_2020p
Modeloutilización_2019
Modeloutilización_2020p</t>
  </si>
  <si>
    <t>Hito finalizado en III Trimestre</t>
  </si>
  <si>
    <t>DSCN_13.3</t>
  </si>
  <si>
    <t>Un (1) boletín técnico y un (1) anexo estadístico para la publicación de la matriz utilización desagregada en productos nacionales e importados, elaborados</t>
  </si>
  <si>
    <t>DSCN_14</t>
  </si>
  <si>
    <t>Una (1) publicación de la matriz de trabajo para el año 2021, culminada</t>
  </si>
  <si>
    <t>DSCN_14.1</t>
  </si>
  <si>
    <t>Una (1) base de datos con la información acopiada y procesada para la matriz de trabajo, elaborada</t>
  </si>
  <si>
    <t>Se realizó el acopio de la información necesaria para la elaboración y procesamiento de la matriz de trabajo</t>
  </si>
  <si>
    <t>Base_MT_2021</t>
  </si>
  <si>
    <t xml:space="preserve"> Para el segundo trimestre de 2022, se realizó el acopio, procesamiento, análisis, difusión y publicación matriz de trabajo  </t>
  </si>
  <si>
    <t>En el segundo trimestre de 2022 la DSCN, culminó la elaboración y publicación de la Matriz de Trabajo correspondiente al año 2021. Se trabajó la base de datos definitiva, se procesó, analizó y consolidó a partir de la incorporación de mejoras al marco 2005 de la Gran Encuesta Integrada de Hogares GEIH. De una parte, la inclusión de retroproyecciones construidas por el grupo de mercado laboral, con la actualización del factor de expansión, basado en el censo de población y vivienda del 2018. Por otro lado, la inclusión de los departamentos de San Andrés y Providencia, Amazonas, Arauca, Casanare, Guaina, Guaviare, Putumayo, Vaupés y Vichada, con el propósito de garantizar la comparabilidad de la serie 2015 a 2021, con la actualización metodológica de la encuesta. De igual manera, se elaboró el boletín técnico y el anexos estadístico.</t>
  </si>
  <si>
    <t>DSCN_14.2</t>
  </si>
  <si>
    <t>Un (1) archivo de trabajo con los resultados de la matriz de trabajo, elaborada</t>
  </si>
  <si>
    <t>Se culminó el archivo de trabajo con los resultados de la matriz de trabajo</t>
  </si>
  <si>
    <t>Matriz_trabajo_B2015_2015-2021p_Rev</t>
  </si>
  <si>
    <t>DSCN_14.3</t>
  </si>
  <si>
    <t>Un (1) boletín técnico y un (1) anexo para la publicación de la matriz de trabajo, elaborados</t>
  </si>
  <si>
    <t>Se realizó el boletín técnico y anexo estadístico correspondientes a la publicación de la matriz de trabajo</t>
  </si>
  <si>
    <t>Boletín_Técnico-MatrizdeTrabajo2020-2021p
MatriztrabajoB2015_2015-2021p</t>
  </si>
  <si>
    <t>DSCN_15</t>
  </si>
  <si>
    <t>Una (1) publicación de las cuentas anuales de bienes y servicios para los años 2019 definitivo y 2020 provisional, culminada</t>
  </si>
  <si>
    <t>DSCN_15.1</t>
  </si>
  <si>
    <t>Una (1) base de datos con la información acopiada y procesada, para la medición de las cuentas anuales de bienes y servicios de los años 2019 definitivo y 2020 provisional, analizada</t>
  </si>
  <si>
    <t xml:space="preserve"> En el primer trimestre de 2022 la DSCN, culminó la elaboración y publicación de las cuentas nacionales anuales correspondientes al año 2020 provisional y 2019 definitivo </t>
  </si>
  <si>
    <t>Base_CABYS_2019-2020</t>
  </si>
  <si>
    <t>DSCN_15.2</t>
  </si>
  <si>
    <t>Un (1) archivo de trabajo con el procesamiento, consolidación y síntesis, de las cuentas anuales de bienes y servicios los años 2019 definitivo y 2020 provisional, finalizada</t>
  </si>
  <si>
    <t>Se elaboraron los archivos de trabajo con el procesamiento, consolidación y síntesis, de las cuentas anuales de bienes y servicios los años 2019 definitivo y 2020</t>
  </si>
  <si>
    <t>Síntesis_2019
Síntesis_2020
Matriz_Prod_2019 - Matriz_CI_2019
Matriz_Prod_2020 - Matriz_CI_2020</t>
  </si>
  <si>
    <t>DSCN_15.3</t>
  </si>
  <si>
    <t>Un (1) boletín y tres (3) anexos de publicación de las cuentas anuales de bienes y servicios, finalizados</t>
  </si>
  <si>
    <t>Se realizó y publicó el boletín técnico y los anexos de las cuentas anuales de bienes y servicios los años 2019 definitivo y 2020</t>
  </si>
  <si>
    <t>Bol-cuentas-nal-anuales-2020provisional
Agregados-macroeconomicos-cuentas-nal-anuales-2005-2020p-2021pr
oferta-utilizacion-precios-corrientes-2020provisional
oferta-utilizacion-precios-constantes-2020provisional</t>
  </si>
  <si>
    <t>DSCN_16</t>
  </si>
  <si>
    <t>Número de bases de datos / Total de bases de datos</t>
  </si>
  <si>
    <t>DSCN_16.1</t>
  </si>
  <si>
    <t>Un (1) cronograma de trabajo para el desarrollo de la medición las cuentas anuales de bienes y servicios para los años 2019 definitivo y 2020 provisional, elaborado</t>
  </si>
  <si>
    <t>En el cuarto trimestre de 2022, la DSCN proceso la base de datos con la información acopiada de las cuentas nacionales anuales correspondientes al año 2020 y 2021 provisional, esto teniendo en cuenta los ajustes en los cronogramas de las Encuestas Económicas Estructurales de Industria, comercio y servicios, anunciados en la página Web del DANE. Durante este período se generaron diferentes versiones de los resultados de la síntesis general así como diferentes reportes necesarios para la revisión y análisis de la información, relacionados con: Cuenta de producción, Matriz de consumos intermedios, archivos de síntesis en valores corrientes y constantes, también reportes relacionados con los Agregados macroeconómicos, Consumo final de los hogares, Componentes oferta demanda, Formación bruta de capital fijo, valor agregado y resumen PIB.</t>
  </si>
  <si>
    <t>Se construyó la base de datos con la información acopiada y cargada en el modo informático de las CNA</t>
  </si>
  <si>
    <t>DSCN_16.2</t>
  </si>
  <si>
    <t>Un (1) documento del plan de trabajo que contenga la propuesta de mejoras y/o actualizaciones al marco central de las cuentas anuales de bienes y servicios, elaborado</t>
  </si>
  <si>
    <t>DSCN_16.3</t>
  </si>
  <si>
    <t>Un (1) archivo de trabajo con el procesamiento y consolidación de la información preliminar, para la medición de las cuentas anuales de bienes y servicios, acopiado</t>
  </si>
  <si>
    <t>\\systema35\CONS_BYS\Sintesis 2020
\\systema35\CONS_BYS\Sintesis 2021</t>
  </si>
  <si>
    <t>DSCN_17</t>
  </si>
  <si>
    <t>Una (1) publicación del Producto Interno Bruto por departamentos año 2019 definitivo y 2020 provisional. Valor agregado por municipios años 2019 definitivo y 2020 provisional, finalizada.</t>
  </si>
  <si>
    <t>Porcentaje de avance en el boletín técnico y los anexos estadísticos del PIB por departamentos año 2019 definitivo y 2020 provisional y valor agregado por municipios año 2019 definitivo y 2020 provisional finalizado para publicación en página web</t>
  </si>
  <si>
    <t>DSCN_17.1</t>
  </si>
  <si>
    <t>Una (1) base de datos con información acopiada de estadística básica por departamento y municipio, finalizada</t>
  </si>
  <si>
    <t xml:space="preserve"> Boletines Técnicos de las Cuentas Departamentales </t>
  </si>
  <si>
    <t xml:space="preserve"> C-0401-1003-25-0-0401076-02 </t>
  </si>
  <si>
    <t xml:space="preserve"> CD_2022 </t>
  </si>
  <si>
    <t>DSCN_17.2</t>
  </si>
  <si>
    <t>Un (1) archivo de trabajo analizado y consolidado por departamento y municipio, finalizado.</t>
  </si>
  <si>
    <t>Análisis cuentas departamentales 20019-2020p
Análisis municipal 2019-2020p
Consolidación cuentas departamentales 2014-2020p
Consolidación valor agregado municipal 2011-2020p</t>
  </si>
  <si>
    <t>DSCN_17.3</t>
  </si>
  <si>
    <t>Preparación cuadros de salida, publicaciones de las investigaciones con enfoque territorial: PIB por departamentos y valor agregado por municipios</t>
  </si>
  <si>
    <t>Boletín Cuentas Departamentales 2020p
Archivos_anexos</t>
  </si>
  <si>
    <t>DSCN_18</t>
  </si>
  <si>
    <t>Una (1) publicación del Producto Interno Bruto por departamentos año 2021 preliminar, finalizada.</t>
  </si>
  <si>
    <t>Porcentaje de avance en el boletín técnico y los anexos estadísticos del PIB por departamentos 2020 preliminar finalizado para publicación en página web</t>
  </si>
  <si>
    <t>DSCN_18.1</t>
  </si>
  <si>
    <t>Una (1) base de datos con información acopiada de estadística básica por departamento, finalizada</t>
  </si>
  <si>
    <t>Archivo acopio estadística básica departamental 2021</t>
  </si>
  <si>
    <t>DSCN_18.2</t>
  </si>
  <si>
    <t>Un (1) archivo de trabajo analizado y consolidado por departamento, finalizado.</t>
  </si>
  <si>
    <t>Cálculo de indicadores sectoriales por departamentos;  cálculo del producto interno bruto; consolidaciones y síntesis por departamentos para el año 2021 preliminar</t>
  </si>
  <si>
    <t>Archivo Síntesis y análisis PIB por departamentos año 2021 preliminar</t>
  </si>
  <si>
    <t>DSCN_18.3</t>
  </si>
  <si>
    <t>Un (1) boletín técnico y anexos estadísticos de publicación, finalizados</t>
  </si>
  <si>
    <t>Preparación cuadros de salida, publicación PIB por departamentos año 2021 preliminar, rueda de prensa.</t>
  </si>
  <si>
    <t>DSCN_19</t>
  </si>
  <si>
    <t>Cuatro (4) estimaciones preliminares del PIB trimestral por el enfoque del ingreso y de las cuentas por sector institucional para los periodos: cuarto trimestre de 2021, y los tres primeros trimestre de 2022, finalizadas.</t>
  </si>
  <si>
    <t>DSCN_19.1</t>
  </si>
  <si>
    <t>Cuatro (4) bases de datos con información acopiada para el enfoque del ingreso y de las cuentas por sector institucional para los periodos: cuarto trimestre de 2021, y los tres primeros trimestre de 2022, finalizadas.</t>
  </si>
  <si>
    <t>Se construyó la base de datos del trimestre en estudio.</t>
  </si>
  <si>
    <t>19.1_a 31032022_base de datos serie 2014_1 a 2021_4</t>
  </si>
  <si>
    <t xml:space="preserve"> Se elaboraron y publicaron las CNTSI trimestre 4 2021 y cierre 2021 preliminar. </t>
  </si>
  <si>
    <t>19.1_a 30062022_base de datos serie 2014_1 a 2022_1</t>
  </si>
  <si>
    <t xml:space="preserve"> Se elaboraron y publicaron las CNTSI trimestre 1 2022. </t>
  </si>
  <si>
    <t>Se realizó la publicación de las CNTSI para el tercer trimestre de 2022pr, con todos sus anexos.</t>
  </si>
  <si>
    <t>DSCN_19.2</t>
  </si>
  <si>
    <t>Cuatro (4) archivos de trabajo con el procesamiento, consolidación y síntesis para el enfoque del ingreso y de las cuentas por sector institucional para los periodos: cuarto trimestre de 2021, y los tres primeros trimestre de 2022, finalizadas.</t>
  </si>
  <si>
    <t>DSCN_19.3</t>
  </si>
  <si>
    <t>Cuatro (4) boletines técnicos y sus respectivos anexos de publicación para el enfoque del ingreso y de las cuentas por sector institucional para los periodos: cuarto trimestre de 2021, y los tres primeros trimestre de 2022, finalizadas.</t>
  </si>
  <si>
    <t>Se elaboraron  todos los productos de publicación relacionados con las CNTSI.</t>
  </si>
  <si>
    <t xml:space="preserve">
19.3_a 30062022_anexo-CNTSI-conciliacion-nofinanciera-y-financiera-I-2022
19.3_a 30062022_boletin técnico-Cuentas nacionales trimestrales por sector institucional (CNTSI) I trimestre
19.3_a 30062022_comunicado de prensa-Cuentas nacionales trimestrales por sector institucional (CNTSI) I trimestre
19.3_a 30062022_Cuentas nacionales trimestrales por sector en serie I trimestre 2022
19.3_a 30062022_Presentación CNTSI  2022_I
19.3_a 30062022_Directorio subsectores financiero CNTSI  2022_I
19.3_a 30062022_Infografía CNTSI  2022_I</t>
  </si>
  <si>
    <t>Se elaboraron los boletines técnicos y sus respectivos anexos de publicación para el trimestre 3 2022pr</t>
  </si>
  <si>
    <t>DSCN_20</t>
  </si>
  <si>
    <t>Una (1) publicación de las cuentas anuales por sector institucional para los años 2019 def y 2020 provisional, finalizada</t>
  </si>
  <si>
    <t>DSCN_20.1</t>
  </si>
  <si>
    <t>Una (1) base de datos con información acopiada para las cuentas por sector institucional finalizada</t>
  </si>
  <si>
    <t>Archivo: 20.1 Base acopiada</t>
  </si>
  <si>
    <t xml:space="preserve"> Boletines Técnicos de las Cuentas Anuales de Sectores Institucionales </t>
  </si>
  <si>
    <t xml:space="preserve"> C-0401-1003-25-0-0401083-02 </t>
  </si>
  <si>
    <t xml:space="preserve"> CASInd_2022 </t>
  </si>
  <si>
    <t>DSCN_20.2</t>
  </si>
  <si>
    <t>Un (1) archivo de trabajo con el procesamiento, consolidación y síntesis, para las cuentas por sector institucional finalizada</t>
  </si>
  <si>
    <t>DSCN_20.3</t>
  </si>
  <si>
    <t>Un (1) boletín técnico y 1 anexo de publicación, para las cuentas por sector institucional finalizados</t>
  </si>
  <si>
    <t>09/02/0202</t>
  </si>
  <si>
    <t>DSCN_21</t>
  </si>
  <si>
    <t>Una (1) base de datos con información acopiada para las estimaciones de las cuentas anuales por sector institucional para los años 2020 definitivo y 2021 provisional, cargada.</t>
  </si>
  <si>
    <t xml:space="preserve">Porcentaje de avance en la consolidación  de la actualización del  año 2020 y  2021 provisional </t>
  </si>
  <si>
    <t>DSCN_21.1</t>
  </si>
  <si>
    <t>Un (1) cronograma de trabajo para el desarrollo de las estimaciones para las cuentas anuales por sector institucional para los años 2020 definitivo y 2021 provisional, finalizada</t>
  </si>
  <si>
    <t>Se consolido la base de parámetros PA_CASI_CON 2019-2021 con la información incluida el año 2021</t>
  </si>
  <si>
    <t>DSCN_21.2</t>
  </si>
  <si>
    <t>Un (1) documento de plan de trabajo que contenga las mejoras y actualizaciones del marco central para las cuentas anuales por sector institucional finalizado</t>
  </si>
  <si>
    <t>DSCN_21.3</t>
  </si>
  <si>
    <t>Un (1) archivo de trabajo con el procesamiento y consolidación de información preliminar, para las cuentas anuales por sector institucional finalizado</t>
  </si>
  <si>
    <t>Base de datos:
PA_CASI_CON_2019-2021</t>
  </si>
  <si>
    <t>DSCN_22</t>
  </si>
  <si>
    <t>Una (1) publicación del gasto por finalidad anual 2021 provisional, para el gobierno general por subsector central, local y seguridad social según la clasificación COFOG para representar los gastos del gobierno en la economía, finalizada.</t>
  </si>
  <si>
    <t>Porcentaje de avance en la consolidación del los años 2020 provisional  y 2021 preliminar y archivos anexos de publicación finalizados para publicación en página web</t>
  </si>
  <si>
    <t>DSCN_22.1</t>
  </si>
  <si>
    <t>Una (1) base de datos con información acopiada por fuente del gasto por finalidad del gobierno de acuerdo con la clasificación COFOG, finalizada.</t>
  </si>
  <si>
    <t>28/02/2022</t>
  </si>
  <si>
    <t xml:space="preserve"> Se estructuraron las  las bases  de datos  SIIF Y FUT  los cuales son los insumos para el cálculo de las finalidades, igualmente se estudió la base CUIPO que es la fuente de transición del FUT para 2020 y 2021. </t>
  </si>
  <si>
    <t xml:space="preserve">Se estructuraron las  las bases  de datos  SIIF Y FUT  los cuales son los insumos para el cálculo de las finalidades </t>
  </si>
  <si>
    <t>Archivos: 22.1 y 22.2 BASE SIIF 2019_2021,
 22.1 y 22.2  Base_EF_2021,   
22.1 BASE CUIPO 2021,
22.1 BASE FUT 2021.</t>
  </si>
  <si>
    <t>Se estructuraron las  las bases  de datos  SIIF Y FUT  los cuales son los insumos para el cálculo de las finalidades, igualmente se estudió la base CUIPO que es la fuente de transición del FUT para 2020 y 2021.</t>
  </si>
  <si>
    <t>Preparación de información y productos para publicación del gasto por finalidad anual 2021 provisional, para el gobierno general</t>
  </si>
  <si>
    <t>Se elaboró base de datos con información acopiada por fuente del gasto por finalidad del gobierno de acuerdo con la clasificación COFOG.</t>
  </si>
  <si>
    <t>DSCN_22.1_20220707 COFOG 2021 final</t>
  </si>
  <si>
    <t xml:space="preserve">La fecha por calendario inicial de la publicación era 31 de agosto, se actualizó la fecha de publicación a 21 de julio, como parte de los avances de las Cuentas de Sectores Institucionales y de acuerdo con la importancia de alinear las cuentas trimestrales y anuales de sectores institucionales publicadas el 30 de junio del año 2021 con estas cuentas complementarias, para facilitar a los usuarios  la comprensión de los resultados publicados, más allá de las cifras sectoriales. </t>
  </si>
  <si>
    <t>DSCN_22.2</t>
  </si>
  <si>
    <t>Un (1) archivo de trabajo con el procesamiento y consolidación del gasto por finalidad del gobierno de acuerdo con la clasificación COFOG, finalizado.</t>
  </si>
  <si>
    <t>14/05/2022</t>
  </si>
  <si>
    <t>DSCN_22.2_20220628 Tablas cuadro cruzado final
DSCN_22.2_Resultados cofoG sutb</t>
  </si>
  <si>
    <t>DSCN_22.3</t>
  </si>
  <si>
    <t>Un (1) boletín técnico y 1 anexo de publicación del gasto por finalidad del gobierno de acuerdo con la clasificación COFOG, finalizados.</t>
  </si>
  <si>
    <t>Se realizó boletín técnico y  anexo de publicación del gasto por finalidad del gobierno de acuerdo con la clasificación COFOG.</t>
  </si>
  <si>
    <t>DSCN_22.3_Anexo preliminar--gasto-del-gobierno-por finalidad-2021preliminar
DSCN_22.3_Boletín-preliminar- gasto-del-gobierno-por-finalidad 2021preliminar</t>
  </si>
  <si>
    <t>DSCN_23</t>
  </si>
  <si>
    <t>Un (1) envío a la OCDE y publicación en la pagina web del DANE, del anexo de gasto social público y privado para los años 2020 provisional, 2021 preliminar, de acuerdo con la metodología SOCX-OCDE para la economía total, entregado.</t>
  </si>
  <si>
    <t xml:space="preserve">Porcentaje de avance en la consolidación de los años 2020 provisional  y 2021 preliminar, y archivos anexos de publicación finalizados para publicación en página web
</t>
  </si>
  <si>
    <t>DSCN_23.1</t>
  </si>
  <si>
    <t>Una (1) base de datos con información acopiada del gasto social público y privado de acuerdo con la metodología SOCX-OCDE, finalizada.</t>
  </si>
  <si>
    <t xml:space="preserve">Se estructuraron las  las bases  de datos  SIIF Y FUT  los cuales son los insumos para el cálculo de las prestaciones y contribuciones sociales </t>
  </si>
  <si>
    <t>Archivos: 23.1 y 2 SOCK-FUT Y 23,1 Y 2 SOCK-SIIF</t>
  </si>
  <si>
    <t>Preparación de información y productos para publicación de gasto social público y privado para los años 2020 provisional, 2021 preliminar, de acuerdo con la metodología SOCX-OCDE.</t>
  </si>
  <si>
    <t>Construcción de  base de datos del gasto social público y privado.</t>
  </si>
  <si>
    <t>DSCN_23.3_ 1 y 2_19072022_SOCX_CONSOLIDADO_PRIV_PUB_2021</t>
  </si>
  <si>
    <t>DSCN_23.2</t>
  </si>
  <si>
    <t>Un (1) archivo de trabajo con el procesamiento y consolidación del gasto social público y privado de acuerdo con la metodología SOCX-OCDE, finalizado</t>
  </si>
  <si>
    <t>DSCN_23.3</t>
  </si>
  <si>
    <t>Un (1) envío a la OCDE del anexo de gasto social público y privado de acuerdo con la metodología SOCX-OCDE, finalizados</t>
  </si>
  <si>
    <t>DSCN_23.3_19072022_COL_2020_SOCX_envioOCDE
DSCN_23.3_anexo-preliminar- gastos-social-publico_privado-2021preliminar
DSCN_23.3_Boletín_preliminar_ Gastos_Social_Público y Privado_2021preliminar</t>
  </si>
  <si>
    <t>DSCN_24</t>
  </si>
  <si>
    <t>Cuatro (4) publicaciones del PIB Trimestral de Bogotá desde el enfoque de la producción, para los periodos: cuarto trimestre de 2021, y los tres primeros trimestre de 2022, finalizadas.</t>
  </si>
  <si>
    <t>Número de boletines técnicos y anexos estadísticos finalizados del PIB trimestral de Bogotá /Número total de boletines técnicos y anexo del PIB trimestral de Bogotá finalizados para publicar en página web</t>
  </si>
  <si>
    <t>DSCN_24.1</t>
  </si>
  <si>
    <t>Cuatro (4) bases de datos con información acopiada desde el enfoque de la producción, para los periodos: cuarto trimestre de 2021, y los tres primeros trimestre de 2022, finalizadas.</t>
  </si>
  <si>
    <t>Convenio 440 - 2021, firmado con la SDDE</t>
  </si>
  <si>
    <t xml:space="preserve"> Se publica el primer boletín técnico del PIB de la ciudad de Bogotá D.C. desde el enfoque de la producción, los primeros anexos estadísticos con la información del cuarto trimestre de 2021 y año total </t>
  </si>
  <si>
    <t>Se realizó el acopio de la información básica para el cálculo del PIB de la ciudad de Bogotá, correspondiente al cuarto trimestre de 2021.</t>
  </si>
  <si>
    <t>Base de datos indicadores PIB Bogotá</t>
  </si>
  <si>
    <t xml:space="preserve">El GIT de indicadores y cuentas trimestrales de bienes y servicios realizó la publicación del Producto Interno Bruto de la ciudad de Bogotá del cuarto trimestre de 2021pr y el año total, la fecha de publicación fue el día 15 de marzo de 2022. Se realizó el acopio de la información, la consolidación y síntesis de resultados se llevó a cabalidad. </t>
  </si>
  <si>
    <t xml:space="preserve">Se publica el segundo boletín técnico del PIB de la ciudad de Bogotá D.C. desde el enfoque de la producción, junto con los anexos estadísticos con la información del primer trimestre de 2022 </t>
  </si>
  <si>
    <t>Se realizó el acopio de la información básica para el cálculo del PIB de la ciudad de Bogotá, correspondiente al primer trimestre de 2022.</t>
  </si>
  <si>
    <t xml:space="preserve">El GIT de Indicadores y Cuentas Trimestrales de Bienes y Servicios realizó la publicación del Producto Interno Bruto de la ciudad de Bogotá del primer trimestre de 2022, la fecha de publicación fue el día 15 de junio de 2022. Se realizó el acopio de la información, la consolidación y síntesis de resultados se llevó a cabalidad. </t>
  </si>
  <si>
    <t xml:space="preserve">Se publica el tercer boletín técnico del PIB de la ciudad de Bogotá D.C. desde el enfoque de la producción, junto con los anexos estadísticos con la información del tercer trimestre de 2022 </t>
  </si>
  <si>
    <t>DSCN_24.2</t>
  </si>
  <si>
    <t>Cuatro (4) archivos de trabajo con el procesamiento, consolidación y síntesis desde el enfoque de la producción, para los periodos: cuarto trimestre de 2021, y los tres primeros trimestre de 2022, finalizadas.</t>
  </si>
  <si>
    <t>Consolidaciones PIB Bogotá</t>
  </si>
  <si>
    <t>DSCN_24.3</t>
  </si>
  <si>
    <t>Cuatro (4) boletines técnicos y sus respectivos anexos de publicación desde el enfoque de la producción, para los periodos: cuarto trimestre de 2021, y los tres primeros trimestre de 20212 finalizados.</t>
  </si>
  <si>
    <t xml:space="preserve">Se publicó el boletín técnico y los anexos estadísticos, con los resultados del Producto Interno Bruto de la ciudad de Bogotá del cuarto trimestre de 2021 y año total. </t>
  </si>
  <si>
    <t>Productos PIB Bogotá</t>
  </si>
  <si>
    <t xml:space="preserve">Se publicó el boletín técnico y los anexos estadísticos, con los resultados del Producto Interno Bruto de la ciudad de Bogotá D.C. del primer trimestre de 2022. </t>
  </si>
  <si>
    <t>LOG_12</t>
  </si>
  <si>
    <t>Una (1) base de datos de Encuesta de Sacrificio de Ganado recolectada.</t>
  </si>
  <si>
    <t xml:space="preserve">bases de datos entregadas/OOEE programadas </t>
  </si>
  <si>
    <t>LOG_12.1</t>
  </si>
  <si>
    <t>Un (1) cronograma con la planeación de las OOEE programadas por las direcciones productoras.</t>
  </si>
  <si>
    <t>Se cuenta con el avance programado en la operación y con las bases de datos recolectadas según el cronograma.</t>
  </si>
  <si>
    <t>Se adjunta el cronograma de las actividades de recolección con corte a noviembre de 2022.</t>
  </si>
  <si>
    <t>ESAG 2022 cronograma.xlsx</t>
  </si>
  <si>
    <t>Se logra el alcance de la operación ESAG según la programación definida para su recolección, validación y verificación.</t>
  </si>
  <si>
    <t>AGROPECUARIA_2022_ESAG</t>
  </si>
  <si>
    <t>Se ejecuta la operación correspondiente al cronograma proyectado y sin novedades que lo alteren.</t>
  </si>
  <si>
    <t>El operativo de la ESAG se ejecuta con normalidad y recolectando la información acorde a los parámetros de los indicadores de cobertura y calidad de la información, cumpliendo con el 75% de avance según cronograma establecido.</t>
  </si>
  <si>
    <t>Se cuenta la ejecución de la recolección según programado en la operación y con las bases de datos recolectadas según el cronograma.</t>
  </si>
  <si>
    <t>Se realiza el cierre de la meta con la ejecución de la operación acorde a las mediciones de los indicadores de calidad y gestión y sus reportes operativos, de crítica y seguimiento acorde a los parámetros de la operación.</t>
  </si>
  <si>
    <t>LOG_12.2</t>
  </si>
  <si>
    <t>Un (1) cierre operativo con puntualidad de las OOEE programadas por las direcciones productoras</t>
  </si>
  <si>
    <t>Se realiza la entrega de las evidencias con el formato de control de recolección de la ESAG y el reporte mensual de la recolección.</t>
  </si>
  <si>
    <t xml:space="preserve">Se entrega el informe de cierre operativo consolidado a junio de 2022. </t>
  </si>
  <si>
    <t>ESAG control y seguimiento consolidado junio 2022.xlsx</t>
  </si>
  <si>
    <t>Se realiza el seguimiento y consolidado hasta el mes de septiembre de la ESAG</t>
  </si>
  <si>
    <t>ESAG Control y seguimiento consolidado septiembre 2022.xlsx</t>
  </si>
  <si>
    <t>Se realiza el cierre operativo con el cálculo de los indicadores de cobertura, calidad y oportunidad, además de los informes de cierre operativo.</t>
  </si>
  <si>
    <t>Carpeta con 10 archivos en word con los informes de cierre operativo
ESAG Indicador de oportunidad noviembre 2022.xlsx
ESAG Indicador de cobertura noviembre 2022.xlsx
ESAG Indicador de calidad noviembre 2022.xlsx</t>
  </si>
  <si>
    <t>LOG_12.3</t>
  </si>
  <si>
    <t>Un (1) Informe de cierre y/o critica entregado con puntualidad con la información recolectada para cada una de las OOEE programadas por las direcciones productoras.</t>
  </si>
  <si>
    <t>Se entrega la base de datos con la información criticada y depurada para el primer trimestre y con envío al área temática.</t>
  </si>
  <si>
    <t>Informe fuentes enero - marzo 2022_.xlsx</t>
  </si>
  <si>
    <t>Se entregan los informes con los reportes de novedades a las fuentes recolectadas con corte a junio y avance a julio 2022.</t>
  </si>
  <si>
    <t>ESAG Base consolidada junio 2022.xlsx
Informe de fuentes junio.xlsx
Reporte_mensual_Jul_2022Recolección.xlsx</t>
  </si>
  <si>
    <t>Se consolida la información recolectada y validada hasta septiembre de la ESAG.</t>
  </si>
  <si>
    <t>Correcciones de información Consolidado septiembre 2022.xlsx
ESAG Base consolidada septiembre 2022.xlsx
ESAG Control y seguimiento consolidado septiembre 2022.xlsx</t>
  </si>
  <si>
    <t>Se consolidan los informes de verificación y seguimiento a las bases recolectadas.</t>
  </si>
  <si>
    <t>Carpeta con 10 archivos en word con los informes de cierre operativo</t>
  </si>
  <si>
    <t>LOG_12.4</t>
  </si>
  <si>
    <t>Un (1) Informe con los mecanismos de verificación de la información recolectada</t>
  </si>
  <si>
    <t>Se definen en el seguimiento y verificación de la información, los tableros de control con los indicadores de calidad, oportunidad y cobertura, en los cuales se muestran los rendimientos por subsede y su seguimimento para el primer trimestre del año.</t>
  </si>
  <si>
    <t>INDICADORES ESAG ENERO.xlsx
INDICADORES ESAG febrero.xlsx</t>
  </si>
  <si>
    <t>Se entregan los consolidados de indicadores de calidad, oportunidad y cobertura con corte a junio.</t>
  </si>
  <si>
    <t>ESAG Indicador de  cobertura junio 2022.xlsx
ESAG Indicador de oportunidad junio 2022.xlsx
INDICADORES ESAG abril.xlsx
INDICADORES ESAG mayo.xlsx
1 carpeta con los indicadores de calidad consolidados.</t>
  </si>
  <si>
    <t>Se realiza el consolidado de reportes de seguimiento y novedades en la operación al igual que los indicadores operativos en diferentes ciudades.</t>
  </si>
  <si>
    <t>10 archivos .docx
3 archivos .xlsx</t>
  </si>
  <si>
    <t>Se realiza la verificación de la operación mediante el seguimiento a los indicadores de calidad y gestión de la operación</t>
  </si>
  <si>
    <t>ESAG Indicador de oportunidad noviembre 2022.xlsx
ESAG Indicador de cobertura noviembre 2022.xlsx
ESAG Indicador de calidad noviembre 2022.xlsx</t>
  </si>
  <si>
    <t>LOG_13</t>
  </si>
  <si>
    <t>Una (1) base de datos de Sistema de Información de Precios del Sector Agropecuario - SIPSA, recolectada.</t>
  </si>
  <si>
    <t xml:space="preserve">Bases de datos entregadas/OOEE programadas </t>
  </si>
  <si>
    <t>LOG_13.1</t>
  </si>
  <si>
    <t>Se adjuntar el cronograma de las actividades de recolección con corte a diciembre de 2022.</t>
  </si>
  <si>
    <t>CRONOGRAMA SIPSA 2022.xlsx</t>
  </si>
  <si>
    <t xml:space="preserve">Se logra la ejecución de la operación SIPSA con la observación a tener en cuenta de que las evidencias para el plan operativo, debido a su volumen y eficiencia se manejan las bases de datos por medio de los aplicativos, en estos se verifica la oportunidad y la calidad de la misma, por cada componente de manera diaria. la forma en que se agrupa en un solo archivo es por medio de los indicadores de seguimiento </t>
  </si>
  <si>
    <t>El operativo de SIPSA se ejecuta con normalidad y recolectando la información acorde a los parámetros de los indicadores de cobertura y calidad de la información, cumpliendo con el 75% de avance según cronograma establecido.</t>
  </si>
  <si>
    <t>LOG_13.2</t>
  </si>
  <si>
    <t>En investigación SIPSA la información debido a su volumen y eficiencia se manejan las bases de datos por medio de los aplicativos, en estos se verifica la oportunidad y la calidad de la misma, por cada componente de manera diaria, la forma en que se agrupa en un solo archivo es por medio de los indicadores de seguimiento que se dispusieron en las carpetas.</t>
  </si>
  <si>
    <t>Plantilla Seguimiento Operativo_enero.xlsx
Plantilla Seguimiento Operativo_febrero.xlsx
Plantilla Seguimiento Operativo_marzo.xlsx</t>
  </si>
  <si>
    <t xml:space="preserve">Se entrega el informe de seguimiento operativo consolidado a junio de 2022. </t>
  </si>
  <si>
    <t>Plantilla Seguimiento Operativo_Abril.xlsx
Plantilla Seguimiento Operativo_junio.xlsx
Plantilla Seguimiento Operativo_Mayo.xlsx</t>
  </si>
  <si>
    <t>Se realiza el seguimiento y consolidado hasta el mes de septiembre de SIPSA</t>
  </si>
  <si>
    <t>Acumulado 2022 Soporte.xlsx</t>
  </si>
  <si>
    <t>LOG_13.3</t>
  </si>
  <si>
    <t>Se entregan los informes con el seguimiento operativo con corte a junio 2022.</t>
  </si>
  <si>
    <t>Se consolida la información recolectada y validada hasta septiembre de SIPSA.</t>
  </si>
  <si>
    <t>Carpeta con 15 archivos con la recopilación de los reportes de novedades antes las verificaciones de la operación</t>
  </si>
  <si>
    <t>LOG_13.4</t>
  </si>
  <si>
    <t>Se entregan los informes con el seguimiento al operativo, en donde se establecen los consolidados de indicadores de calidad, oportunidad y cobertura con corte a junio.</t>
  </si>
  <si>
    <t>Se realiza el consolidado de reportes de seguimiento operativo de SIPSA</t>
  </si>
  <si>
    <t>LOG_14</t>
  </si>
  <si>
    <t>Una (1) base de datos de exportaciones e importaciones recolectada.</t>
  </si>
  <si>
    <t>LOG_14.1</t>
  </si>
  <si>
    <t>Se realiza el cronograma de la operación con las actividades a ejecutar en el trascurso del año 2022 y los primeros meses del 2023</t>
  </si>
  <si>
    <t>Cronograma Expo_Impo_2022.xlsx</t>
  </si>
  <si>
    <t>Esta operación de exportaciones e importaciones, al ser una operación de acopio, no tienen establecidos los cierres operativos y las revisiones o criticas a las bases se realizan en paralelo a su envío si no se presentan observaciones a las mismas, por esta razón se realiza como cierre operativo el recibido de las bases por parte de la fuente y la entrega con oportunidad al procesamiento con la validación correspondiente.</t>
  </si>
  <si>
    <t>C_INTERNAL_2022_EXPO_IMPO</t>
  </si>
  <si>
    <t>La meta se desarrolla según la proyección de recolección y fechas establecidas sin novedades que alteren su normal desarrollo.</t>
  </si>
  <si>
    <t>El operativo se viene ejecutando según lo proyectado con la solicitud de las bases por parte de las fuentes y la validación correspondiente en las observaciones generadas por el equipo de trabajo para su validación por parte de las fuentes, la entrega y consolidación para su entrega a temática.</t>
  </si>
  <si>
    <t>Se logra el alcance programado en la operación y las bases de datos recolectadas según el cronograma.</t>
  </si>
  <si>
    <t>LOG_14.2</t>
  </si>
  <si>
    <t>Se consolida las comunicaciones recibidas por parte de las fuentes en las que se evidencias los cierres operativos para la operación de acopio.</t>
  </si>
  <si>
    <t>5 archivos con la descripción de entrega de bases por parte de la fuente</t>
  </si>
  <si>
    <t>Se reportan los archivos de cierre con la información recolectada de exportaciones e importaciones.</t>
  </si>
  <si>
    <t>7 archivos de correos con los envío de las bases a temática.</t>
  </si>
  <si>
    <t>Se realizan los cierres operativos correspondientes a los periodos de recolección según cronograma.</t>
  </si>
  <si>
    <t>7 archivos de entrega de bases.eml</t>
  </si>
  <si>
    <t>Se realiza la recolección de información acorde a los parámetros y fechas establecidas.</t>
  </si>
  <si>
    <t>6 archivos con la consolidación de correos de recolección de la información por los meses de septiembre, octubre y noviembre.</t>
  </si>
  <si>
    <t>LOG_14.3</t>
  </si>
  <si>
    <t>Se realiza la entrega de las bases verificadas y criticadas con las observaciones realizadas a las bases por parte de las fuentes.</t>
  </si>
  <si>
    <t>2 carpetas con la consolidación de bases entregadas con validación.</t>
  </si>
  <si>
    <t>Se establecen las comunicaciones con las fuentes pertinentes para el reporte de novedades a las bases recibidas.</t>
  </si>
  <si>
    <t>6 archivos de correos con la validación de las bases</t>
  </si>
  <si>
    <t>Se realiza la consolidación de bases y su depuración correspondiente</t>
  </si>
  <si>
    <t>5 archivos de entrega de bases en .eml</t>
  </si>
  <si>
    <t>Se entregan las bases con el filtro de verificación que cumpla con los parámetros de la operación</t>
  </si>
  <si>
    <t>6 archivos con los correos del envío de bases verificadas</t>
  </si>
  <si>
    <t>LOG_14.4</t>
  </si>
  <si>
    <t>Se realiza la consolidación de las novedades presentadas en las bases y las comunicaciones sostenidas con la fuente con el reporte de estas novedades.</t>
  </si>
  <si>
    <t>5 archivos con la descripción de entrega de bases a la fuente con validación</t>
  </si>
  <si>
    <t>Se consolidan los reportes de seguimiento y validación de la bases con las fuentes respectivas.</t>
  </si>
  <si>
    <t>8 archivos de correos con la validación consolidada de las bases por mes.</t>
  </si>
  <si>
    <t>Se realiza la entrega de bases validadas según reporte de solicitud.</t>
  </si>
  <si>
    <t>6 archivos de validación de bases en .eml</t>
  </si>
  <si>
    <t>Se realizan las verificaciones a las bases y se entrega como evidencia los correos con los ajustes solicitados a las bases</t>
  </si>
  <si>
    <t>6 archivos con los correos de envío de verificación.</t>
  </si>
  <si>
    <t>LOG_15</t>
  </si>
  <si>
    <t>Una (1) base de datos de Zonas Francas recolectada.</t>
  </si>
  <si>
    <t>LOG_15.1</t>
  </si>
  <si>
    <t>Cronograma ZF_2022.xlsx</t>
  </si>
  <si>
    <t xml:space="preserve">La operación de Zonas francas realiza su operación continua en donde no se realizan cierres operativos, pero se realizan los cálculo de los indicadores y las verificaciones a las bases de datos para cada recolección, y su retroalimentación en los informes de inconsistencia en los procesos de verificación. </t>
  </si>
  <si>
    <t>C_INTERNAL_2022_ZF</t>
  </si>
  <si>
    <t>Se realiza el avance del operativo acorde al cronograma establecido, se realiza la consolidación de las bases con sus validaciones y oficios de verificación de información a las fuentes.</t>
  </si>
  <si>
    <t>LOG_15.2</t>
  </si>
  <si>
    <t>Se realiza el control y cierre en cada periodo de recolección y se control mediante el reporte de cobertura consolidado al primer trimestre.</t>
  </si>
  <si>
    <t>1. CONTROL DE COBERTURA_ZF.xlsx</t>
  </si>
  <si>
    <t>Se referencia el control de cobertura para el seguimiento del cronograma establecido.</t>
  </si>
  <si>
    <t>LOG_15.3</t>
  </si>
  <si>
    <t>Se entregan las bases validadas para el área temática cumpliendo con las fechas del cronograma para el envío a procesamiento.</t>
  </si>
  <si>
    <t>Entrega Bases Zonas Francas - Diciembre 2021.eml
Entrega Bases Zonas Francas - Enero 2022.eml
Entrega Bases Zonas Francas - Febrero 2022.eml</t>
  </si>
  <si>
    <t>Se realiza la entrega de las bases de información recolectadas y validadas.</t>
  </si>
  <si>
    <t>Entrega Bases Zonas Francas - Abril 2022.eml
Entrega Bases Zonas Francas - Marzo 2022.eml
Entrega Bases Zonas Francas - Mayo 2022.eml</t>
  </si>
  <si>
    <t>Entrega Bases Zonas Francas - Agosto 2022.eml
Entrega Bases Zonas Francas - Julio 2022.eml
Entrega Bases Zonas Francas - Junio 2022.eml</t>
  </si>
  <si>
    <t>Se envía el consolidado de bases por correo por mes de la operación.</t>
  </si>
  <si>
    <t>3 archivos de correos por mes de la base de Zonas Francas.</t>
  </si>
  <si>
    <t>LOG_15.4</t>
  </si>
  <si>
    <t>Se entregan los informes con las verificaciones realizadas a las bases de datos y las cuales presentan alguna inconsistencia o alternancia con respecto a la validación de la información.</t>
  </si>
  <si>
    <t>3 carpetas con la consolidación de los informes enviados por cada mes</t>
  </si>
  <si>
    <t>Se realiza la consolidación de oficios con la entrega de la información con las novedades encontradas y los indicadores alcanzados.</t>
  </si>
  <si>
    <t>3 carpetas con la consolidación de oficios por mes de entrega.</t>
  </si>
  <si>
    <t xml:space="preserve">Carpeta de oficios del mes de junio, julio y agosto
</t>
  </si>
  <si>
    <t>Se consolidan los informes de verificación a las bases por mes para Zonas Francas.</t>
  </si>
  <si>
    <t>3 carpetas por mes de oficios de verificación</t>
  </si>
  <si>
    <t>LOG_16</t>
  </si>
  <si>
    <t>Una (1) base de datos de Encuesta Anual de Comercio (circular / módulo ambiental) recolectada.</t>
  </si>
  <si>
    <t>LOG_16.1</t>
  </si>
  <si>
    <t>Bases de datos de la temática de comercio interno</t>
  </si>
  <si>
    <t>C-0401-1003-24-0-0401064-02</t>
  </si>
  <si>
    <t>C_INTERNO_2022_EAC</t>
  </si>
  <si>
    <t>Se proyecta el cronograma operativo y no se han recolectado bases de datos.</t>
  </si>
  <si>
    <t>Se cumplió con lo proyectado. Se definió el cronograma operativo de la EAC para la recolección de información correspondiente al año 2021.</t>
  </si>
  <si>
    <t>EAC2021_Cronograma_Envios_Semanales_15-07-2022.XLSX</t>
  </si>
  <si>
    <t>Avance con la proyección del cronograma y el alistamiento del operativo que se ejecutará en el segundo semestre del 2022.</t>
  </si>
  <si>
    <t>Se realiza el avance del operativo de recolección acorde al cronograma establecido, alcanzando a la fecha un 40% del total de bases recolectadas.</t>
  </si>
  <si>
    <t>Se realiza el avance del operativo acorde al cronograma establecido, realizando el seguimiento y cierre de reportes por medio de los indicadores de recolección.</t>
  </si>
  <si>
    <t>LOG_16.2</t>
  </si>
  <si>
    <t>Se realiza el seguimiento a la recolección por medio de los indicadores operativos</t>
  </si>
  <si>
    <t>Indicadores EAC.xlsx</t>
  </si>
  <si>
    <t>EAC_OPERATIVO_30122022.xlsx</t>
  </si>
  <si>
    <t>LOG_16.3</t>
  </si>
  <si>
    <t>El cumplimiento de la crítica y la validación de la información se basa en el seguimiento de indicadores de recolección.</t>
  </si>
  <si>
    <t>Se realiza la entrega de la entrega de la base criticada de la EAC</t>
  </si>
  <si>
    <t>LOG_16.4</t>
  </si>
  <si>
    <t>La verificación de la operación se realiza mediante el reporte de indicadores reflejados en el archivo consolidado.</t>
  </si>
  <si>
    <t>Se entregan los archivos con el seguimiento operativo y las mallas de validación de la información recolectada</t>
  </si>
  <si>
    <t>EAC_informes_de_seguimiento2021.xlsx
Malla_Cruce_EAC_EMC.xlsx
Requerimiento a DRA - EAC 2021.xlsx
Visor_CT  Dic 13 2022 Log.xlsx
Malla_validación_EAC_25102022.zip</t>
  </si>
  <si>
    <t>LOG_17</t>
  </si>
  <si>
    <t>Una (1) base de datos de Encuesta Mensual de Comercio recolectada.</t>
  </si>
  <si>
    <t>LOG_17.1</t>
  </si>
  <si>
    <t>Se adjunta el cronograma de las actividades de recolección con corte a diciembre de 2022.</t>
  </si>
  <si>
    <t>Cronograma EMC 2022 (1).xlsx</t>
  </si>
  <si>
    <t>La EMC realiza su operación continua y no se realiza cierres operativos, pero se realizan los cálculo de los indicadores y las verificaciones a las bases de datos para cada recolección.</t>
  </si>
  <si>
    <t>C_INTERNO_2022_EMCM</t>
  </si>
  <si>
    <t>Se avanzó con la recolección de la información de la Encuesta Mensual de Comercio del primer semestre del año de acuerdo con los cronogramas planteados.</t>
  </si>
  <si>
    <t>Se realiza el operativo de recolección acorde al cronograma estimado, se realiza el informe preliminar de cierre con el informe operativo y los correos de novedades presentadas en la recolección.</t>
  </si>
  <si>
    <t>Se cuenta con el cierre programado de la operación y con las bases de datos recolectadas según el cronograma.</t>
  </si>
  <si>
    <t>LOG_17.2</t>
  </si>
  <si>
    <t>Se realiza el informe de cierre operativo con corte al primer trimestre del año, con las novedades y resultados obtenidos de la operación.</t>
  </si>
  <si>
    <t>INF OP EMC DICIEMBRE2021 (1).docx
INF OP EMC ENERO2022.docx</t>
  </si>
  <si>
    <t>Se cumplió con lo proyectado. Se recibió la información de la Encuesta Mensual de Comercio de los meses de Marzo, Abril y Mayo de 2022 de manera oportuna.</t>
  </si>
  <si>
    <t>Indicadores métricas abril 2022.eml
RE_ EMC_Métricas de calidad _03_22.eml</t>
  </si>
  <si>
    <t>Se realiza el avance operativo acorde a lo proyectado en el cronograma</t>
  </si>
  <si>
    <t>RV_ Indicadores Métricas EMC - Agosto 2022.eml
RV_ Indicadores Métricas EMC - Julio 2022.eml
RV_ Indicadores Métricas EMC - Junio 2022.eml</t>
  </si>
  <si>
    <t>Se realiza la consolidación de los informes de presentación de indicadores por presentación a los comités mensuales internos.</t>
  </si>
  <si>
    <t>EMC_Presentación comité interno_cifras SEPTIEMBRE 2022Rev AMHM_V2 (1).pptx
EMC_Presentación comité interno_cifras NOVIEMBRE2022Rev AMHM_V2 (1).pptx
EMC_Presentación comité interno_cifras OCTUBRE 2022Rev AMHM_V2 (1).pptx</t>
  </si>
  <si>
    <t>LOG_17.3</t>
  </si>
  <si>
    <t>Se realiza la base de datos preliminar con el cierre del trimestre que comprende la información recolectada.</t>
  </si>
  <si>
    <t>Entrega de base de datos diciembre 2021 BD_EMC_ENE19_DIC21.eml
Entrega de base de datos enero 2022 BD_EMC_ENE19_ENE22.eml
Entrega de base de datos noviembre 2021 BD_EMC_ENE19_NOV21.eml</t>
  </si>
  <si>
    <t>Se cumplió con lo proyectado. Se realizó la crítica, validación y análisis de la información de la Encuesta Mensual de Comercio de los meses de Marzo, Abril y Mayo de 2022.</t>
  </si>
  <si>
    <t>Entrega base Abril 2022.pdf
Entrega base marzo 2022.pdf
Entrega base Mayo 2022.pdf</t>
  </si>
  <si>
    <t>Las bases de información se consolidan según la verificación y consolidación pertinente</t>
  </si>
  <si>
    <t>Entrega base Agosto 2022.eml
Entrega base Julio 2022.eml
Oficialización entrega base Junio 2022.eml</t>
  </si>
  <si>
    <t>Con la ejecución de la validación se adjuntan los correos con la entrega oficial de las bases de información</t>
  </si>
  <si>
    <t>LOG_17.4</t>
  </si>
  <si>
    <t>Se consolida las comunicaciones de seguimiento a la recolección de la información, con las novedades presentadas en la verificación de la información.</t>
  </si>
  <si>
    <t>Se cumplió con lo proyectado. Se realizó la entrega a DIMPE de las bases de datos de la Encuesta Mensual de Comercio de los meses de Marzo, Abril y Mayo de 2022 de manera oportuna.</t>
  </si>
  <si>
    <t>3 carpetas (6. Junio 7. Julio y 8. Agosto)</t>
  </si>
  <si>
    <t>Se realiza la verificación de las bases recolectadas y se reportan por correo las novedades encontradas</t>
  </si>
  <si>
    <t>LOG_18</t>
  </si>
  <si>
    <t>Una (1) base de datos de Precio de Venta al Público de Cigarrillos y Tabaco  recolectada.</t>
  </si>
  <si>
    <t>LOG_18.1</t>
  </si>
  <si>
    <t>CRONOGRAMA OPERATIVO PVPCT.xlsx</t>
  </si>
  <si>
    <t>La de precio de venta al publico de cigarrillos y tabaco realiza su operación continua y no se realiza cierres operativos, pero se realizan los cálculo de los indicadores y las verificaciones a las bases de datos para cada recolección.</t>
  </si>
  <si>
    <t>Bases de datos de la temática de industria</t>
  </si>
  <si>
    <t>C-0401-1003-24-0-0401070-02</t>
  </si>
  <si>
    <t>INDUSTRIA_2022_EPE</t>
  </si>
  <si>
    <t>LOG_18.2</t>
  </si>
  <si>
    <t>INF_OP_PVPCT_MAR22.docx</t>
  </si>
  <si>
    <t>Se referencia el informe operativo consolidado a junio.</t>
  </si>
  <si>
    <t>2_INF_OP_PVPCT_JUN22.doc</t>
  </si>
  <si>
    <t>Se referencia el informe operativo consolidado a septiembre.</t>
  </si>
  <si>
    <t>3_INF_OP_PVPCT_SEP22.doc</t>
  </si>
  <si>
    <t>Se realiza el cierre operativo en las fechas y parámetros definidos</t>
  </si>
  <si>
    <t>4_INF_OP_PVPCT_DIC22.docx</t>
  </si>
  <si>
    <t>LOG_18.3</t>
  </si>
  <si>
    <t>Se realiza la base de datos preliminar con el cierre del trimestre que comprende la información recolectada de diciembre 2021 a febrero 2022</t>
  </si>
  <si>
    <t>BD_DIC22_FEB22_II_SEM_2022_Preliminar.xlsx</t>
  </si>
  <si>
    <t>Se entrega la base definitiva con los análisis y revisión correspondiente.</t>
  </si>
  <si>
    <t>3_BD_DIC21_MAY22_II_SEM_2022_BASE_FINAL.xlsx</t>
  </si>
  <si>
    <t>4_BD_ENE22_SEP22_I_SEM23_ANUAL_2022_Preliminar.xlsx</t>
  </si>
  <si>
    <t>Se realiza el consolidado de las bases ajustadas y criticadas.</t>
  </si>
  <si>
    <t>5_BD_ENE22_NOV22_I_SEM23_ANUAL_2022.xlsx
6_BD_ENE22_NOV22_I_SEM23_ANUAL_2022_Ajustada.xlsx</t>
  </si>
  <si>
    <t>LOG_18.4</t>
  </si>
  <si>
    <t>DANE_PVPCT_NOVEDADES CENCOSUD.msg
DANE_PVPCT_NOVEDADES MERCACENTRO.msg
DANE_PVPCT_Novedades_COMFANDI.msg
RE_ DANE_PVPCT_NOVEDADES ALMACENES EXITO.msg</t>
  </si>
  <si>
    <t>Se referencia los informes y comunicaciones realizadas frente a las observaciones presentadas a las bases recolectadas.</t>
  </si>
  <si>
    <t>RE_ 671698 PVPCT_Recolección información cigarrillos mes marzo y abril 2022 ( EL RENDIDOR).eml
RE_ DANE_PVPCT_NOVEDADES ALMACENES EXITO.eml
RE_ DANE_PVPCT_Novedades_COMFANDI.eml
RV_ Inquietudes precio de venta cigarrillos  Respuesta fuente.eml</t>
  </si>
  <si>
    <t>RE_ DANE_PVPCT_240279_TIENDAS D1_Solicitud información cigarrillos mes de agosto 2022.msg
RV_ PVPCT_Consulta cigarrillos OXXO.msg</t>
  </si>
  <si>
    <t>Se realiza la consolidación de los correos de reporte de ajustes a las bases acorde a las verificaciones.</t>
  </si>
  <si>
    <t>7 correos con las verificaciones solicitadas.</t>
  </si>
  <si>
    <t>LOG_19</t>
  </si>
  <si>
    <t>Una (1) base de datos de Muestra Trimestral de Comercio Exterior Servicios recolectada.</t>
  </si>
  <si>
    <t>LOG_19.1</t>
  </si>
  <si>
    <t>Se presenta el cronograma de la MTCES con las actividades de recolección hasta el mes de diciembre.</t>
  </si>
  <si>
    <t>Cronograma procesamiento MTCES_2021-4.xlsx</t>
  </si>
  <si>
    <t>Se realiza la operación de la MTCES con el cálculo de los indicadores de calidad, cobertura y oportunidad, con el cumplimiento del cronograma y los informes de cierre y crítica para la generación de la base final del primer trimestre.</t>
  </si>
  <si>
    <t>Se logra el avance de la operación cumpliendo con el alcance en las bases y documentos de seguimiento acorde a los requerimientos proyectados y en los tiempos establecidos a la fecha.</t>
  </si>
  <si>
    <t>Para el mes de Septiembre se tiene lo siguiente: Enero: Análisis y verificación 850, Digitado 12, Distribuido 160, en Digitación 77, No Comex 202, Novedad 12; Cobertura 81,04%. Julio:  Análisis y verificación 870, Digitado 14, Distribuido 193, en Digitación 58, No Comex 173, Novedad 5; Cobertura 79,82%. Agosto:  Análisis y verificación 864, Digitado 17, Distribuido 206, en Digitación 45, No Comex 175, Novedad 6; Cobertura 79,59%. Cobertura Julio y agosto total: 79,70%
De acuerdo con el cronograma de la OOEE, se entregará el 50% de la base a el área correspondiente a corte del 20 de octubre.
De acuerdo con el cronograma de la OOEE, se entregará el 100% de la base a el área correspondiente a corte del 4 de noviembre</t>
  </si>
  <si>
    <t>Se realiza el alcance de la operación y con las bases de datos recolectadas según el cronograma.</t>
  </si>
  <si>
    <t>Se cierra la meta con el cierre del operativo, la recolección de las bases de información y su depuración con la crítica y cierre de indicadores de seguimiento a la cobertura.</t>
  </si>
  <si>
    <t>LOG_19.2</t>
  </si>
  <si>
    <t>Se realiza la consolidación de la caracterización de la recolección de la MTCES, generando el cierre operativo de la operación.</t>
  </si>
  <si>
    <t>Informe Caracterización 4to trim 2021 MTCES (1).docx</t>
  </si>
  <si>
    <t>Para el III y IV trimestre de 2022 la base se compone de 1313 fuentes, se adopta mecanismo de recolección mediante formulario electrónico de EMCES, que se distribuye a las territoriales generando el cronograma de la siguiente manera en septiembre (recolectar enero, julio y agosto) Octubre ( recolectar septiembre, febrero y marzo) Noviembre  (octubre, abril, mayo) Diciembre (noviembre y junio)</t>
  </si>
  <si>
    <t>COBERTURAS MTCES ENERO-JULIO-AGOSTO.xlsx
Cronograma 2022 EMCES - MTCES UNIFICADO (1).xlsx
DIRECTORIO MTCES.xlsx
MTCES COBERTURA TOTAL.pdf
OneDrive_2022-10-12 (1).zip
OneDrive_2022-10-12 (2).zip
REPORTE AVANCE CRITICA MTCES.xlsx</t>
  </si>
  <si>
    <t>Se realiza el cierre operativo acorde a los tiempos establecidos en el cronograma</t>
  </si>
  <si>
    <t>LOG_19.3</t>
  </si>
  <si>
    <t xml:space="preserve">Se entrega la base final de la MTCES con la oportunidad definida en el cronograma de la base. </t>
  </si>
  <si>
    <t>MTCES_BASE_FINAL_MTCES.xlsx</t>
  </si>
  <si>
    <t>Se realiza la entrega de las bases de caracterización y las bases finales con los criterios de validación correspondiente.</t>
  </si>
  <si>
    <t>Se está consolidando la información que se ha recolectado para hacer entrega con la fecha indicada</t>
  </si>
  <si>
    <t>Se realizan los informes de crítica y cierre con los indicadores de cobertura y las novedades procesadas.</t>
  </si>
  <si>
    <t>MTCES COBERTURA TOTAL.pdf
REPORTE AVANCE CRITICA MTCES.xlsx
OneDrive_2022-10-12 (2).zip
OneDrive_2022-10-12 (1).zip</t>
  </si>
  <si>
    <t>LOG_19.4</t>
  </si>
  <si>
    <t>Se realiza la entrega de la base final con las verificaciones pertinentes en la base recolectada en donde se registran las modificaciones a las novedades en la recolección.</t>
  </si>
  <si>
    <t>Se realiza el envío de las bases de caracterización y los archivos de seguimiento a la operación.</t>
  </si>
  <si>
    <t xml:space="preserve">De acuerdo a las solicitudes de temática analizada el 50% de Base se hará la respectiva verificación de consistencia de la información que tenga lugar. </t>
  </si>
  <si>
    <t>Por medio se los informes de crítica se realiza el seguimiento operativo de cierre y avance según los indicadores de cobertura.</t>
  </si>
  <si>
    <t>AVANCE CRITICA MTCES.xlsx
CONSOLIDADO_COBERTURA_MTCES.xlsx
Cronograma 2022 EMCES - MTCES UNIFICADO.xlsx</t>
  </si>
  <si>
    <t>LOG_20</t>
  </si>
  <si>
    <t>Una (1) base de datos de Encuesta Anual de Inversión Directa recolectada.</t>
  </si>
  <si>
    <t>LOG_20.1</t>
  </si>
  <si>
    <t>C_INTERNAL_2022_EAIED</t>
  </si>
  <si>
    <t>No se ha realizado la operación en campo, por lo que no se cuentan con las bases de datos para dar respuesta al indicador.</t>
  </si>
  <si>
    <t>Se realiza la primera proyección del cronograma de la operación.</t>
  </si>
  <si>
    <t>Cronograma 2022.xlsx</t>
  </si>
  <si>
    <t>Se realiza la proyección del cronograma de la operación Encuesta Anual de Inversión Directa, con la proyección de inicio para el siguiente trimestre .</t>
  </si>
  <si>
    <t>Cronograma EADI 2021..xlsx</t>
  </si>
  <si>
    <t>Se realiza la recolección según lo programado en la operación y con las bases de datos recolectadas según el cronograma.</t>
  </si>
  <si>
    <t>LOG_20.2</t>
  </si>
  <si>
    <t>1 REPORTE CE COBERTURA TEMATICA Y DRA..docx
PRIMER REPORTE DE COBERTURA TERRITORIALES EAID 2021 - 12 DE SEPTIEMBRE 2022.docx
Reporte cobertura a TEMATICA 07 de octubre.docx
Reporte cobertura a TEMATICA 30 de septiembre.docx
SEGUNDO REPORTE DE COBERTURA TERRITORIALES - COBERTURA POR MONITOR 3 DE OCTUBRE 2022.docx</t>
  </si>
  <si>
    <t>10 archivos en pdf con los reportes de cobertura e informes finales operativos.</t>
  </si>
  <si>
    <t>LOG_20.3</t>
  </si>
  <si>
    <t>LOG_20.4</t>
  </si>
  <si>
    <t>LOG_21</t>
  </si>
  <si>
    <t>Una (1) base de datos de la Encuesta Anual de Servicios (circular &amp; módulo ambiental) recolectada.</t>
  </si>
  <si>
    <t>LOG_21.1</t>
  </si>
  <si>
    <t>Se presenta el cronograma de la DEF EAS con las actividades de recolección hasta el mes de diciembre.</t>
  </si>
  <si>
    <t>CRONOGRAMA AJUSTADO  DEF EAS 2020.xlsx</t>
  </si>
  <si>
    <t>Se realiza la operación de la EAS con el cálculo de los indicadores de calidad, cobertura y oportunidad, con el cumplimiento del cronograma y los informes de cierre y crítica para la generación de la base final del primer trimestre.</t>
  </si>
  <si>
    <t>SERVICIOS_2022_EAS</t>
  </si>
  <si>
    <t>Se presenta un 24% de avance por debajo del esperado según cronograma del 35%.</t>
  </si>
  <si>
    <t>LOG_21.2</t>
  </si>
  <si>
    <t>Se presentan los resultados obtenidos y consolidados del cierre operativo, en base de datos y en presentación con los indicadores de cobertura.</t>
  </si>
  <si>
    <t>Resultados Operativo EAS 2020.xlsx
RESULTADOS OPERATIVOS EAS 2020.pdf</t>
  </si>
  <si>
    <t>CORREOS DE SEGUIMIENTO.zip
ENTREGA DE BASES EAS 2021.zip
ENTRENAMIENTOS.zip
REUNIONES FUENTES.zip
SEGUIMIENTO OPERATIVO.zip</t>
  </si>
  <si>
    <t>LOG_21.3</t>
  </si>
  <si>
    <t>Se consolidan los informes de entrega a las bases de datos por ciudad con la crítica y verificación correspondiente.</t>
  </si>
  <si>
    <t>Carpeta con los correos de seguimiento y novedades de las bases recolectadas
Carpera con los archivos de seguimiento y novedades encontradas en las bases.</t>
  </si>
  <si>
    <t>LOG_21.4</t>
  </si>
  <si>
    <t>INFORME EAS 2020 CONSOLIDADO.docx</t>
  </si>
  <si>
    <t>LOG_22</t>
  </si>
  <si>
    <t>Una (1) base de datos de Encuesta Mensual de Servicios recolectada.</t>
  </si>
  <si>
    <t>LOG_22.1</t>
  </si>
  <si>
    <t>Se consolidan los cronogramas de publicación y operación en donde se describen las actividades por cada una de los procesos a adelantar.</t>
  </si>
  <si>
    <t>Cronograma de Publicación DANE Central.xlsx
Cronograma operativo territorial 2021 - 2022.xlsx
Cronograma operativo.xlsx
Cronograma para publicación DANE Central.xlsx
Cronograma publicación DANE Central.xlsx</t>
  </si>
  <si>
    <t>Se realiza la operación de la EMS y EMSB con el cálculo de los indicadores de calidad, cobertura y oportunidad, con el cumplimiento del cronograma y los informes de cierre y crítica para la generación de la base final del primer trimestre y el consolidado de consistencias y cobertura en la recolección.</t>
  </si>
  <si>
    <t>SERVICIOS_2022_EMS</t>
  </si>
  <si>
    <t>Se realiza la recolección de la base preliminar, se realiza depuración a crítica, para la entrega definitiva de la base de la EMS_EMSB.</t>
  </si>
  <si>
    <t>El operativo de recolección se lleva a cabo según el cronograma propuesto, para el cierre del trimestre aún se encuentra en recolección la muestra del mes estadístico de septiembre</t>
  </si>
  <si>
    <t>LOG_22.2</t>
  </si>
  <si>
    <t>Se consolidan las bases de recolección y la base de cierre del operativo con los indicadores de cobertura.</t>
  </si>
  <si>
    <t>BASE CIERRE DEL OPERATIVO.xlsx
BASE CONSOLIDADA EMS-EMSB 31-01-2022.xlsx
Base preliminar Consolidada 28-02-2022 con sector.xlsx</t>
  </si>
  <si>
    <t>La investigación tiene periodicidad mensual. Esto quiere decir que el primer trimestre 25% (enero, febrero y marzo) ya está cumplido. En cuanto al segundo trimestre tenemos que los meses de abril y mayo ya están cerrados, el mes de junio se encuentra en ejecución y el cierre operativo está para el día 29 de julio de 2022.</t>
  </si>
  <si>
    <t>1ra Base consolidada EMS_EMSB Junio 2022.xlsx
Correo_ Mauricio Duran Sarmiento - Outlook.pdf
Entrega de base definitiva.pdf
Entrega de base final.pdf</t>
  </si>
  <si>
    <t>AGOSTO.zip
JULIO.zip
SEPTIEMBRE.zip</t>
  </si>
  <si>
    <t>Carpetas por mes de las entregas, seguimientos y bases recolectadas</t>
  </si>
  <si>
    <t>LOG_22.3</t>
  </si>
  <si>
    <t>Se consolidan las bases de datos con la verificación de crítica y consistencia.</t>
  </si>
  <si>
    <t>BASE CONSOLIDADA EMS-EMSB 9-2-2022CS.xlsx
BASE CONSOLIDADA EMS-EMSB FINAL(07-04-2022).xlsx
Base preliminar Consolidada 03-03-2022 (1).xlsx</t>
  </si>
  <si>
    <t>La investigación tiene periodicidad mensual. Esto quiere decir que el primer trimestre 25% (enero, febrero y marzo) ya está cumplido. En cuanto al segundo trimestre tenemos que los meses de abril y mayo ya están cerrados, el mes de junio se encuentra en ejecución y la base depurada y criticada esta para el 3 de agosto.</t>
  </si>
  <si>
    <t>Contribuciones (6).xlsx
Contribuciones Anuales.xlsx</t>
  </si>
  <si>
    <t>LOG_22.4</t>
  </si>
  <si>
    <t>Se realiza la consolidación de reportes de alerta y avance en la cobertura de la operación en el transcurso de la recolección.</t>
  </si>
  <si>
    <t>La investigación tiene periodicidad mensual. Esto quiere decir que el primer trimestre 25% (enero, febrero y marzo) ya está cumplido. En cuanto al segundo trimestre tenemos que los meses de abril y mayo ya están cerrados, el mes de junio se encuentra en ejecución y la base final esta para el 8 de agosto.</t>
  </si>
  <si>
    <t>LOG_23</t>
  </si>
  <si>
    <t>Una (1) base de datos de Encuesta Mensual de Alojamiento recolectada.</t>
  </si>
  <si>
    <t>LOG_23.1</t>
  </si>
  <si>
    <t>Cronograma 2022 EMA- LOGISTICA_11 01 2022.xlsx</t>
  </si>
  <si>
    <t>En el desarrollo de la EMA, en la cual se reciben las bases de datos de las fuentes y se realizan las verificaciones pertinentes en el mismo instante, lo que genera que no se reafirme el cierre operativo, si no que al momento de la verificación de las bases se oficialice el cierre, verificación y crítica de la información y del operativo.</t>
  </si>
  <si>
    <t>SERVICIOS_2022_EMA</t>
  </si>
  <si>
    <t>Se logra el avance de la meta de la base de datos de la Encuesta Mensual de Alojamiento, alcanzando la generación de las evidencias en el tiempo y proyección esperada para el trimestre de referencia.</t>
  </si>
  <si>
    <t>De acuerdo al cronograma enviado a las territoriales desde inicio del operativo en el año 2022, el informe operativo del tercer trimestre del año esta programado para entrega el día viernes 28 de octubre, estos archivos se encuentran acorde al cronograma de la operación estadística.</t>
  </si>
  <si>
    <t>LOG_23.2</t>
  </si>
  <si>
    <t>Se reportan los cierres operativos con la entrega de las bases de datos para el primer trimestre.</t>
  </si>
  <si>
    <t>Entrega base PE Enero 2022_EMA_070322.pdf
Entrega base PE Febrero 2022_EMA_040422.pdf</t>
  </si>
  <si>
    <t>Se entregan las bases de validación y los reportes de cierre acorde al cronograma de la operación.</t>
  </si>
  <si>
    <t>consolidadobaseEMA2019_2022.xlsx
Correo_ Enys Yadiris Esteban Cruz - Outlook.pdf
Cronograma 2022 EMA- LOGISTICA_11 01 2022 (1).xlsx
Entrega de validaciones a base preliminar PE Abril 2022.pdf
II trimestre 2022 evidencias PAI-PO Juliana Tovar (1).xlsx
Validaciones preliminar 1 abril_18_05_22_OBS LOGISTICA (1).xlsx
Validaciones preliminar 1 mayo_22_06_22.xlsx</t>
  </si>
  <si>
    <t>De acuerdo al cronograma enviado a las territoriales desde inicio del operativo en el año 2022, el informe operativo del tercer trimestre del año esta programado para entrega el día viernes 28 de octubre, los archivos de evidencia son los soportes alcanzados al mes de agosto.</t>
  </si>
  <si>
    <t>consolidadobaseEMA2019_2022 (1).xlsx
Correo_ Ingrid Natalia Lugo Rivera - Outlook.pdf
Correo1_ Ingrid Natalia Lugo Rivera - Outlook.pdf
Cronograma 2022 EMA- LOGISTICA_11 01 2022 (2).xlsx
OBS_VISORES_AGOSTO 2022.xlsx
OBS_VISORES_JULIO 2022.xlsx
Validaciones preliminar 1 ago_26_09_22.xlsx
Validaciones preliminar 1 julio_29_08_22.xlsx
Validaciones preliminar 1 junio_25_07_22.xlsx</t>
  </si>
  <si>
    <t>LOG_23.3</t>
  </si>
  <si>
    <t>Se reportan los cierres operativos con la entrega de las bases de datos para el primer trimestre, con la validación y crítica correspondiente.</t>
  </si>
  <si>
    <t>LOG_23.4</t>
  </si>
  <si>
    <t>Se realizan las verificaciones correspondientes a las bases de datos recibidas, realizando las observaciones pertinentes y sus retroalimentaciones a las fuentes.</t>
  </si>
  <si>
    <t>Obs_fuentes precomite PE Enero 2022_EMA_090322.pdf
Obs_fuentes precomite PE Febrero 2022_EMA_110422.pdf
Obs_fuentes preliminares precomite PE Enero2022_EMA_240222.pdf
Obs_fuentes preliminares precomite PE Febrero 2022_EMA_280322.pdf</t>
  </si>
  <si>
    <t>LOG_24</t>
  </si>
  <si>
    <t>Una (1) base de datos de la Encuesta de Trasporte Urbano de pasajeros recolectada.</t>
  </si>
  <si>
    <t>LOG_24.1</t>
  </si>
  <si>
    <t>CRONOGRAMA ETUP 2022.xlsx</t>
  </si>
  <si>
    <t>Se realiza la operación de la ETUP con el cálculo de los indicadores de calidad, cobertura y oportunidad, con el cumplimiento del cronograma y los informes de cierre y crítica para la generación de la base final del primer trimestre y el consolidado de consistencias y cobertura en la recolección.</t>
  </si>
  <si>
    <t>Bases de datos de la temática de transporte</t>
  </si>
  <si>
    <t>C-0401-1003-24-0-0401074-02</t>
  </si>
  <si>
    <t>TRANSPORTE_2022_ETUP</t>
  </si>
  <si>
    <t>Se logra el avance de la meta de la base de datos de la Encuesta Transporte Urbano de Pasajeros, alcanzando la generación de las evidencias en el tiempo y proyección esperada para el trimestre de referencia.</t>
  </si>
  <si>
    <t>LOG_24.2</t>
  </si>
  <si>
    <t>(1) cierre operativo con puntualidad de las OOEE programadas por las direcciones productoras</t>
  </si>
  <si>
    <t>INDICADOR DE COBERTURA FEBRERO 2022.xlsx
mov_mensual_febrero_20221.xlsx
Resumen_historico_FEBRERO 2022.xlsx</t>
  </si>
  <si>
    <t>18.07.2022 BASE ETUP HISTORICO.xlsx
BASE_ETUP_1TRIMESTRE_2022.xlsx
INFORME CIERRE 1ER TRIMESTRE.pdf
INFORME CIERRE MAYO 2022 ETUP.pdf</t>
  </si>
  <si>
    <t>Se realiza la entrega de la documentación soporte de avance acorde al cronograma de la operación, el informe de recolección se presenta acorde al cierre del tercer trimestre 2022.</t>
  </si>
  <si>
    <t>07.10.2022 Historico.xlsx
BASE_ETUP_2TRIMESTRE_2022.xlsx
INFORME CIERRE 2DO TRIMESTRE 2022.pdf
INFORME CIERRE AGOSTO 2022.pdf</t>
  </si>
  <si>
    <t>Indicador de cobertura trimestre 3.xlsx
INFORME CIERRE NOVIEMBRE 2022.pdf
BASE_ETUP_3TRIMESTRE_2022.xlsx
29.12.2022 Historico.xlsx</t>
  </si>
  <si>
    <t>LOG_24.3</t>
  </si>
  <si>
    <t>BASE_ETUP_2TRIMESTRE_2022.xlsx
INFORME CIERRE 2DO TRIMESTRE 2022.pdf
INFORME CIERRE AGOSTO 2022.pdf</t>
  </si>
  <si>
    <t>LOG_24.4</t>
  </si>
  <si>
    <t>Se realiza la verificación de la recolección mediante los indicadores de cobertura en el cual se controla el avance.</t>
  </si>
  <si>
    <t>Indicador de cobertura Trimestre 1.xlsx</t>
  </si>
  <si>
    <t>LOG_26</t>
  </si>
  <si>
    <t>Una (1) base de datos de Encuesta sobre ambiente y desempeño institucional nacional recolectada.</t>
  </si>
  <si>
    <t>LOG_26.1</t>
  </si>
  <si>
    <t>Bases de datos de la temática de gobierno</t>
  </si>
  <si>
    <t>C-0401-1003-24-0-0401069-02</t>
  </si>
  <si>
    <t>GOBIERNO_2022_EDI</t>
  </si>
  <si>
    <t>Se realiza la consolidación del 50% de información recolectada acorde a lo proyectado al total de las bases.</t>
  </si>
  <si>
    <t>Se realiza la entrega del cronograma EDI-EDID ajustado y el cronograma de la EDIS.</t>
  </si>
  <si>
    <t>Cronograma EDI_EDID_ajustado_2022.xlsx
Cronograma EDIS 2022 Diagrama.xlsx</t>
  </si>
  <si>
    <t>La ejecución de la operación se llevó a cabo según el cronograma dispuesto para la recolección de la información, se realizan los ajustes al cronograma para la recolección en el segundo semestre del año y se llevan a cabo los controles de cobertura en el avance del operativo.</t>
  </si>
  <si>
    <t>Se realiza la consolidación total de información recolectada acorde a lo proyectado al total de las bases.</t>
  </si>
  <si>
    <t>Se realiza el cierre operativo acorde a lo establecido en los documentos parámetro de la operación y acorde al cronograma propuesto.</t>
  </si>
  <si>
    <t>LOG_26.2</t>
  </si>
  <si>
    <t>Se realiza la entrega de las bases en su totalidad para su revisión correspondiente a temática</t>
  </si>
  <si>
    <t>EDI EDID CIERRE OPERATIVO.pdf</t>
  </si>
  <si>
    <t>Se realiza la entrega del informe de cierre operativo de la EDID</t>
  </si>
  <si>
    <t>LOG_26.3</t>
  </si>
  <si>
    <t>Se realiza la entrega del informe operativo en su totalidad para su revisión correspondiente a temática</t>
  </si>
  <si>
    <t>Informe final operativo EDI-EDID 2022.doc</t>
  </si>
  <si>
    <t>Se realiza el cierre del operativo con la verificación de las bases y sus novedades reportadas en el informe final operativo</t>
  </si>
  <si>
    <t>LOG_26.4</t>
  </si>
  <si>
    <t>Se realiza el seguimiento al operativo de recolección acorde a la cobertura alcanzada y su avance en el transcurso del operativo.</t>
  </si>
  <si>
    <t>Control de cobertura seguimiento EDI-EDID.zip</t>
  </si>
  <si>
    <t>Se realizan los informes de verificación de la operación.</t>
  </si>
  <si>
    <t>MECANISMO DE VERIFICACIÓN.pdf
MECANISMO DE VERIFICACIÓN2.pdf</t>
  </si>
  <si>
    <t>LOG_27</t>
  </si>
  <si>
    <t>Una (1) base de datos de Encuesta sobre ambiente y desempeño institucional departamental recolectada.</t>
  </si>
  <si>
    <t>LOG_27.1</t>
  </si>
  <si>
    <t>GOBIERNO_2022_EDID</t>
  </si>
  <si>
    <t>LOG_27.2</t>
  </si>
  <si>
    <t>EDI EDID CIERRE OPERATIVO.PDF</t>
  </si>
  <si>
    <t>LOG_27.3</t>
  </si>
  <si>
    <t>LOG_27.4</t>
  </si>
  <si>
    <t>LOG_28</t>
  </si>
  <si>
    <t>Una (1) base de datos de Encuesta de Gasto de Interno de Turismo recolectada.</t>
  </si>
  <si>
    <t>LOG_28.1</t>
  </si>
  <si>
    <t>Se adjunta el cronograma de las actividades de selección de personal e inicio de la recolección con corte a agosto de 2022.</t>
  </si>
  <si>
    <t>Cronograma selección EGIT.xlsx</t>
  </si>
  <si>
    <t>Se realiza la consolidación de las bases con sus cierres operativos y verificación de reportes basados en las inconsistencias presentadas en el trascurso de la operación, todo esto acorde a los tiempos definidos para el primer trimestre.</t>
  </si>
  <si>
    <t>Bases de datos de la temática de pobreza y condiciones de vida</t>
  </si>
  <si>
    <t>C-0401-1003-24-0-0401005-02</t>
  </si>
  <si>
    <t>POBREZA_2022_EGIT</t>
  </si>
  <si>
    <t>Hito cerrado en el I trimestre</t>
  </si>
  <si>
    <t>De acuerdo a lo proyectado se realizan los cierres operativos y se cumple con el cronograma establecido por la operación.</t>
  </si>
  <si>
    <t>Se realiza la recolección en su totalidad cumpliendo con la cantidad total de bases proyectadas y recolectadas con los indicadores correspondientes.</t>
  </si>
  <si>
    <t>El operativo de la EGIT se cierra cumpliendo con los tiempos establecidos en el cronograma y con los indicadores de cobertura y verificación acorde a lo proyectado en la muestra y diseño de la recolección.</t>
  </si>
  <si>
    <t>LOG_28.2</t>
  </si>
  <si>
    <t>Se realiza el consolidado de bases para el reporte del cierre operativo y su entrega a procesamiento</t>
  </si>
  <si>
    <t>CIERRE MARZO EGIT.pdf</t>
  </si>
  <si>
    <t>Se han realizado cierres operativos de las etapas de enero, febrero, marzo, abril, mayo.</t>
  </si>
  <si>
    <t>EGIT-Cierre operativo etapa 2204_ Julieth Carolina Villamil Monroy - Outlook.pdf</t>
  </si>
  <si>
    <t>Se realiza la entrega del informe de cierre operativo de la EGIT para el cierre del mes de julio, cumpliendo con el cronograma establecido.</t>
  </si>
  <si>
    <t>Cierre EGIT 2207.pdf</t>
  </si>
  <si>
    <t>LOG_28.3</t>
  </si>
  <si>
    <t>Se entregan los informes de resultados con los indicadores de crítica y validación de la información recolectada en el primer trimestre.</t>
  </si>
  <si>
    <t>AGOTADOS_EGIT 2203 (1).xlsx
Informe de Contexto-etapa 2203.docx
REPORTE_SEG_MUESTRA_2203 (1).xlsx
RESUMEN DE COBERTURA PRE CIERRE 2203.xlsx</t>
  </si>
  <si>
    <t>Se han realizado de acuerdo a lo proyectado</t>
  </si>
  <si>
    <t>AGOTADOS_EGIT 2204.xlsx
Informe de Contexto-etapa 2204.docx
REPORTE_SEG_MUESTRA_2204.xlsx
RESUMEN DE COBERTURA CIERRE 2204.xlsx</t>
  </si>
  <si>
    <t>Se realiza la entrega del informe de cierre y de contexto acorde a los indicadores de cobertura y seguimiento de la muestra.</t>
  </si>
  <si>
    <t>AGOTADOS_EGIT 2207.xlsx
Informe de Contexto_2207.docx
REPORTE_SEG_MUESTRA_2207.xlsx
RESUMEN DE COBERTURA CIERRE 2207.xlsx</t>
  </si>
  <si>
    <t>LOG_28.4</t>
  </si>
  <si>
    <t>Se relacionan las bases con las inconsistencias presentadas y su reporte de comparativo de formulación versus resultados de campo.</t>
  </si>
  <si>
    <t>EGIT ALARMAS- INCONSISTENCIAS RESUMEN DE COBERTURA (2202)_170322.xlsx
INFORME INCONSISTENCIAS EGIT.pdf
SISTEMAS_VS_CAMPO_2202_17-03-22.xlsx</t>
  </si>
  <si>
    <t>EGIT - Reporte de seguimiento etapa 2204_040522_ Julieth Carolina Villamil Monroy - Outlook.pdf
SISTEMAS_VS_CAMPO_2204_04-05-22.xlsx</t>
  </si>
  <si>
    <t>Se entregan los informes de verificación al seguimiento de la recolección de la EGIT y su comparativo de recolección en campo con los aplicativos de recolección.</t>
  </si>
  <si>
    <t>Reporte de seguimiento EGIT.pdf
SISTEMAS_VS_CAMPO_2207_22-07-22.xlsx</t>
  </si>
  <si>
    <t>LOG_29</t>
  </si>
  <si>
    <t>Una (1) base de datos de la Encuesta Longitudinal de Colombia recolectada.</t>
  </si>
  <si>
    <t>LOG_29.1</t>
  </si>
  <si>
    <t>POBREZA_2022_ELCO</t>
  </si>
  <si>
    <t>Se realiza la entrega del cronograma operativo de convocatoria y selección, al igual que los tiempos de recolección en campo.</t>
  </si>
  <si>
    <t>Cronograma Convocatoria , Capacitación, Selección y Contratación_01062022.xlsx
Ficha operativa ELCO-2022_Junio3.xlsx</t>
  </si>
  <si>
    <t>La ejecución de la operación se lleva a cabo según el cronograma dispuesto para la recolección de la información, se realizan los ajustes a la ficha operativa y se llevan a cabo los controles de cobertura en el avance del operativo.</t>
  </si>
  <si>
    <t>LOG_29.2</t>
  </si>
  <si>
    <t>Se realiza el reporte de seguimiento y avance en la recolección de las bases de información.</t>
  </si>
  <si>
    <t>PMU_ELCO_03102022 2.0 (1) (1).pptx</t>
  </si>
  <si>
    <t>Se realiza el cierre operativo con el informe final y el reporte de novedades.</t>
  </si>
  <si>
    <t>Informe Final Operativo ELCO_DRA_ENE_2023.docx</t>
  </si>
  <si>
    <t>LOG_29.3</t>
  </si>
  <si>
    <t>Comparativo sistemas campo recolección semana6_0610202.xlsx2
ELCO_Comparativo SvsC evaluación semana 6_06102022.xlsx
ELCO_INCONSISTENCIAS_ ALARMAS_RC_061022.xlsx
ELCO_INCONSISTENCIAS_ALARMAS RC EVAL_06102022.xlsx</t>
  </si>
  <si>
    <t>Se realiza el cierre operativo con la consolidación de los informes de críticas acorde a las inconsistencias encontradas.</t>
  </si>
  <si>
    <t>Comparativo sistemas campo recolección semana6_06102022.xlsx
ELCO_Comparativo SvsC evaluación semana 6_06102022.xlsx
ELCO_INCONSISTENCIAS_ ALARMAS_RC_061022.xlsx
ELCO_INCONSISTENCIAS_ALARMAS RC EVAL_06102022.xlsx</t>
  </si>
  <si>
    <t>LOG_29.4</t>
  </si>
  <si>
    <t>Se entregan los informes de verificación al seguimiento de la recolección y su comparativo de recolección en campo con los aplicativos de recolección.</t>
  </si>
  <si>
    <t>ELCO MECANISMOS DE VERIFICACION.pdf
ELCO MECANISMOS DE VERIFICACION2.pdf</t>
  </si>
  <si>
    <t>LOG_30</t>
  </si>
  <si>
    <t>Una (1) base de datos de la Encuesta de Pulso Social recolectada.</t>
  </si>
  <si>
    <t>LOG_30.1</t>
  </si>
  <si>
    <t>POBREZA_2022_EPS</t>
  </si>
  <si>
    <t>El operativo de la EPS se cierra cumpliendo con los tiempos establecidos en el cronograma y con los indicadores de cobertura y verificación acorde a lo proyectado en la muestra y diseño de la recolección.</t>
  </si>
  <si>
    <t>LOG_30.2</t>
  </si>
  <si>
    <t>Se realiza la entrega del cierre operativo correspondiente al mes de marzo, donde se generan los reportes de cierre y porcentajes de cumplimiento con información completa.</t>
  </si>
  <si>
    <t>CIERRE MARZO EPS.pdf</t>
  </si>
  <si>
    <t>CIERRE MAYO.pdf</t>
  </si>
  <si>
    <t>Se realiza la entrega del informe de cierre operativo de la EPS cumpliendo con el cronograma establecido.</t>
  </si>
  <si>
    <t>Cierre EPS 2207.PDF</t>
  </si>
  <si>
    <t>LOG_30.3</t>
  </si>
  <si>
    <t>Se consolida las bases de cobertura y de sistemas con la presentación de cifras con validación a cierre de marzo.</t>
  </si>
  <si>
    <t>CIERRE_MARZO_2022.rar</t>
  </si>
  <si>
    <t>01. EPS_R.COBERTURA_2022.xlsb
04. EPS_SISTEMAS_2022.xlsb
06. GRAFICAS_SEGUIMIENTO_2022_compressed (1).pdf
09.EPS_CIERRE_Mayo_2022.pptx</t>
  </si>
  <si>
    <t>Se realiza la entrega del informe de cierre con la entrega de los indicadores de cobertura y seguimiento de la muestra.</t>
  </si>
  <si>
    <t>01. EPS_R.COBERTURA_2022.xlsb
04. EPS_SISTEMAS_2022.xlsb
06. GRAFICAS_SEGUIMIENTO_2022.xlsb</t>
  </si>
  <si>
    <t>LOG_30.4</t>
  </si>
  <si>
    <t>12.04.2022_Inconsistencias Sistemas Vs Campo.xlsx
INFORME INCONSISTENCIAS EPS.pdf</t>
  </si>
  <si>
    <t>reporte de inconsistencias.pdf</t>
  </si>
  <si>
    <t>Se entregan los informes de verificación al seguimiento de la recolección de la EPS y su reporte de alarmas con inconsistencias presentadas.</t>
  </si>
  <si>
    <t>2022.07.12_EPS_Inconsistencias_alarmas_RC.xlsx
Reporte de seguimiento EPS.pdf</t>
  </si>
  <si>
    <t>LOG_31</t>
  </si>
  <si>
    <t>Una (1) base de datos de Encuesta de Convivencia y Seguridad Ciudadana recolectada.</t>
  </si>
  <si>
    <t>LOG_31.1</t>
  </si>
  <si>
    <t>Bases de datos de la temática de la seguridad y defensa</t>
  </si>
  <si>
    <t>C-0401-1003-24-0-0401067-02</t>
  </si>
  <si>
    <t>SEGURIDAD_2022_ECSC</t>
  </si>
  <si>
    <t>Se realiza la entrega del cronograma con la proyección de actividades definidas para la recolección.</t>
  </si>
  <si>
    <t>Calendario 2022.xlsx
ECSC CRONOGRAMA ACTIVIDADES.xlsx</t>
  </si>
  <si>
    <t>LOG_31.2</t>
  </si>
  <si>
    <t>Se registra el avance del operativo y sus novedades en la recolección de las bases de información.</t>
  </si>
  <si>
    <t>PMU 06-10-2022.pttx</t>
  </si>
  <si>
    <t>Se realiza la entrega del informe de cierre operativo de la ECSC</t>
  </si>
  <si>
    <t>Cierre ECSC.pdf</t>
  </si>
  <si>
    <t>LOG_31.3</t>
  </si>
  <si>
    <t>Se reporta las novedades presentadas en la recolección al igual que el comparativo de recolección en campo frente a lo reportado en sistemas por medio de los aplicativos.</t>
  </si>
  <si>
    <t>01. ECSC Reporte ICR 210922 SEM 3.xlsx
02. ECSC Reporte ICR 280922 SEM 4.xlsx
ECSC COMPARATIVO CAMPO VS SISTEMAS_04-10-2022.xlsx
ECSC_INCONSISTENCIAS_ ALARMAS RES_COB_04-10-2022.xlsx</t>
  </si>
  <si>
    <t>BITACORA DE NOVEDADES FINAL.xlsx
CNT-ECSC-MOP-001-f-010 Segmentos agotadosVRS 06. Consolidado.xlsx
ECSC_CIERREDECOBERTURA_2022.xlsx</t>
  </si>
  <si>
    <t>LOG_31.4</t>
  </si>
  <si>
    <t>Se entregan las bases de los mecanismos de verificación en sus etapas de ejecución.</t>
  </si>
  <si>
    <t>mecanismos verificación ecsc.pdf
mecanismos verificación ecsc2.pdf</t>
  </si>
  <si>
    <t>LOG_32</t>
  </si>
  <si>
    <t>Una (1) base de datos de ICET recolectada.</t>
  </si>
  <si>
    <t>LOG_32.1</t>
  </si>
  <si>
    <t>GOBIERNO_2022_ICET</t>
  </si>
  <si>
    <t>Se entrega el cronograma ajustado con las actividades de la recolección.</t>
  </si>
  <si>
    <t>Cronograma ICET 2022  FINAL Ajustado..xlsx</t>
  </si>
  <si>
    <t>LOG_32.2</t>
  </si>
  <si>
    <t>Se entrega el avance del cierre operativo de la ICET.</t>
  </si>
  <si>
    <t>avance cierre icet.pdf</t>
  </si>
  <si>
    <t>Se realiza la entrega del informe de cierre operativo de la ICET</t>
  </si>
  <si>
    <t>Cierre ICET.pdf</t>
  </si>
  <si>
    <t>LOG_32.3</t>
  </si>
  <si>
    <t>Se entrega la base para seguimiento de entidades incompletas y de rechazo.</t>
  </si>
  <si>
    <t>BASE DE ENTIDADES INCOMPLETAS PARA RECHAZO Y SEGUIMIENTO.xlsx</t>
  </si>
  <si>
    <t>ICET_Informe de final operativo_consolidado territoriales.docx</t>
  </si>
  <si>
    <t>LOG_32.4</t>
  </si>
  <si>
    <t xml:space="preserve">Se realiza el informe de los mecanismos de verificación aplicados.  </t>
  </si>
  <si>
    <t>icet mecanismos de verificación.pdf</t>
  </si>
  <si>
    <t>seguimiento ICET.pdf</t>
  </si>
  <si>
    <t>LOG_33</t>
  </si>
  <si>
    <t>Una (1) base de datos de Micronegocios_ Rural_Urbano recolectada.</t>
  </si>
  <si>
    <t>LOG_33.1</t>
  </si>
  <si>
    <t>Se relaciona el cronograma operativo de EMICRON con la relación de las actividades a diciembre</t>
  </si>
  <si>
    <t>EMICRON-CRO-2022 -MOP vd.xlsx</t>
  </si>
  <si>
    <t>Para cada una de las etapas operativas de la EMICRON se realiza el cierre operativo con los indicadores de cobertura, al igual que el reporte de cierre con la validación por cada etapa y su posterior entrega a procesamiento.</t>
  </si>
  <si>
    <t>C_INTERNO_2022_EMICRON_URBANO</t>
  </si>
  <si>
    <t>Se trabajo con normalidad la recolección de la información para la generación de la base de datos de la investigación</t>
  </si>
  <si>
    <t>Se cumple con el avance programado en la operación y con las bases de datos recolectadas según el cronograma.</t>
  </si>
  <si>
    <t>LOG_33.2</t>
  </si>
  <si>
    <t>Se presentan los informes de cierre para cada uno de las etapas de recolección de la EMICRON</t>
  </si>
  <si>
    <t>EMICRON_COBERTURA_ETAPA_2109_20220311 CIERRE PDF
EMICRON_COBERTURA_ETAPA_2110_20220311 CIERRE PDF
EMICRON_COBERTURA_ETAPA_2111_20220322 CIERRE PDF</t>
  </si>
  <si>
    <t>No se generaron inconvenientes durante el segundo trimestre, se dio cumplimiento al cierre operativo correspondiente a las etapas trabajadas</t>
  </si>
  <si>
    <t>EMICRON- Informes de cierre Etapa 2112.pdf
EMICRON- Informes de cierre Etapa 2201.pdf
EMICRON- Informes de cierre Etapa 2202.pdf
3 carpetas comprimidas de informes de cierre por etapas.</t>
  </si>
  <si>
    <t>No se generaron inconvenientes durante el tercer trimestre, se dio cumplimiento al cierre operativo correspondiente a las etapas trabajadas</t>
  </si>
  <si>
    <t>INFORME CIERRE Etapa2203s.pdf
INFORME CIERRE Etapa2204s.pdf
INFORME CIERRE Etapa2205s.pdf
INFORME CIERRE Etapa2206s.pdf</t>
  </si>
  <si>
    <t>Se realiza el reporte de cierre operativo con las novedades correspondientes.</t>
  </si>
  <si>
    <t>EMICRON_INFORMES DE CIERRE Etapa 2207.pdf
EMICRON_INFORMES DE CIERRE Etapa 2208.pdf</t>
  </si>
  <si>
    <t>LOG_33.3</t>
  </si>
  <si>
    <t>Se realiza la consolidación de las bases y los soportes de entrega de cada una de las etapas de recolección de la EMICRON en el primer trimestre.</t>
  </si>
  <si>
    <t>1 EMICRON- Informes de cierre Etapas 2109 - 2110.pdf
1 EMICRON- Informes de cierre Etapas 2109 - 2110.zip
2 EMICRON- Informes de cierre Etapa 2111.pdf
2 EMICRON- Informes de cierre Etapa 2111.zip
3 EMICRON - gráfica promedio Etapas 2109, 2110 y 2111.pdf
3 EMICRON - gráfica promedio Etapas 2109, 2110 y 2111.zip</t>
  </si>
  <si>
    <t>C_INTERNO_2022_EMICRON_RURAL</t>
  </si>
  <si>
    <t>EMICRO~1.pdf
EMICRO~2.pdf
EMICRO~3.pdf</t>
  </si>
  <si>
    <t>COBER_ETAPA2203.pdf
COBER_ETAPA2204.pdf
COBER_ETAPA2205.pdf
COBER_ETAPA2206.pdf</t>
  </si>
  <si>
    <t>Se realiza el reporte de cobertura con la información de los indicadores resultantes del operativo en campo.</t>
  </si>
  <si>
    <t>EMICRON_COBERTURA_ETAPA_2207_20221031.pdf
EMICRON_COBERTURA_ETAPA_2208_20221121.pdf</t>
  </si>
  <si>
    <t>LOG_33.4</t>
  </si>
  <si>
    <t>Se consolida la información con la verificación realizadas a la recolección de información y sus reportes de inconsistencias presentadas.</t>
  </si>
  <si>
    <t>4 Informe con los mecanismos de verificación.zip</t>
  </si>
  <si>
    <t>Se realizó el seguimiento al control de la cobertura de la investigación durante el segundo trimestre</t>
  </si>
  <si>
    <t>EMICRON_CONS RES_COB_2112_20220504.xlsx
EMICRON_CONS RES_COB_2201_20220513.xlsx
EMICRON_CONS RES_COB_2202_20220603.xlsx</t>
  </si>
  <si>
    <t>Se realizó el seguimiento al control de la cobertura de la investigación durante el tercer trimestre</t>
  </si>
  <si>
    <t>CONSCOB2203.pdf
CONSCOB2204.pdf
CONSCOB2205.pdf
CONSCOB2206.pdf</t>
  </si>
  <si>
    <t>EMICRON_CONS RES_COB_2207 20221024_evi.pdf
EMICRON_CONS RES_COB_2208 20221121 evi.pdf</t>
  </si>
  <si>
    <t>LOG_34</t>
  </si>
  <si>
    <t>Una (1) base de datos de la Encuesta Nacional de Calidad de Vida recolectada.</t>
  </si>
  <si>
    <t>LOG_34.1</t>
  </si>
  <si>
    <t>POBREZA_2022_ENCV</t>
  </si>
  <si>
    <t>No se ha generado la recolección de la información por cronograma de la operación.</t>
  </si>
  <si>
    <t>El cronograma fue elaborado y se encuentra en ejecución del operativo de campo</t>
  </si>
  <si>
    <t>Cronograma ECV 2022_21062022_V2.xlsx</t>
  </si>
  <si>
    <t>El cronograma fue elaborado y se encuentra en ejecución del operativo de campo sin reporte de novedades que alteren este cronograma.</t>
  </si>
  <si>
    <t>Se realiza la recolección de la información por cronograma de la operación.</t>
  </si>
  <si>
    <t>LOG_34.2</t>
  </si>
  <si>
    <t>ECV2022-Cierre operativo.pdf
ECV-Archivos de cierre de operativo.zip</t>
  </si>
  <si>
    <t>LOG_34.3</t>
  </si>
  <si>
    <t>ECV-Avance_operativo_20221229.pdf</t>
  </si>
  <si>
    <t>LOG_34.4</t>
  </si>
  <si>
    <t>Se realizan los informes de verificación de la operación por medio del indicador de cobertura.</t>
  </si>
  <si>
    <t>Cobertura_ECV_2022.xlsx</t>
  </si>
  <si>
    <t>LOG_35</t>
  </si>
  <si>
    <t>Una (1) base de datos de Gran Encuesta Integrada de Hogares - Urbana - ENERO recolectada.</t>
  </si>
  <si>
    <t>LOG_35.1</t>
  </si>
  <si>
    <t>CRONOGRAMA GEIH 2021.xlsx</t>
  </si>
  <si>
    <t>Se realiza la ejecución de la operación GEIH de operación continua del marco 2005, con los reportes de cierre mensual por ciudad y los indicadores de cobertura y muestra, realizando a su vez el seguimiento en el verificación de los segmentos por ciudades.</t>
  </si>
  <si>
    <t>MERCADO_2022_GEIH_URBANA</t>
  </si>
  <si>
    <t>Se trabajó con normalidad la recolección de la información para la generación de la base de datos de la investigación.</t>
  </si>
  <si>
    <t>Se realiza el cierre operativo acorde a lo establecido en los documentos parámetro de la operación y acorde al cronograma propuesto y se realizó la consolidación de todo GEIH según la información recolectada en el IV trimestre del 2022.</t>
  </si>
  <si>
    <t>LOG_35.2</t>
  </si>
  <si>
    <t xml:space="preserve">Se presentan los informes de cierre basados en los indicadores de cobertura de la GEIH </t>
  </si>
  <si>
    <t>9 archivos en pdf con el cierre operativo de la etapa</t>
  </si>
  <si>
    <t>GEIH - Marco 2018 - CIERRE ETAPA 2208 05 CIUDADES.pdf
GEIH Marco 2018 - CIERRE ETAPA 2207 05 CIUDADES.pdf
GEIH Marco 2018 - CIERRE ETAPA 2207 24 CIUDADES.pdf
GEIH Marco 2018 - CIERRE ETAPA 2207 NDN.pdf
GEIH Marco 2018 - CIERRE ETAPA 2208 24 CIUDADES.pdf
GEIH Marco 2018 - CIERRE ETAPA 2208 NDN.pdf</t>
  </si>
  <si>
    <t>Se realiza el cierre operativo con la consolidación de los informes trascurridos en el cuarto trimestre.</t>
  </si>
  <si>
    <t>lV Trimestre.zip</t>
  </si>
  <si>
    <t>LOG_35.3</t>
  </si>
  <si>
    <t>Se realiza la validación de la información y se entregan las bases de datos de la GEIH</t>
  </si>
  <si>
    <t>Cobertura de Hogares Esperados 2112 - 24 Ciudades.xlsx
Cobertura por Ciudad 2112 - 24 Ciudades.xlsx
Resumen de Cobertura 2112 - 24 Ciudades.xlsx</t>
  </si>
  <si>
    <t>GEIH - Informe Cierre de Etapa 2204.pptx
GEIH - Informe Cierre de Etapa 2205.pptx
GEIH - Informe Cierre de Etapa 2206.pttx</t>
  </si>
  <si>
    <t>GEIH - Informe Cierre de Etapa 2207.ppt
GEIH - Informe Cierre de Etapa 2208 .ppt</t>
  </si>
  <si>
    <t>Se realiza el consolidado de cierre con las bases y su verificación correspondiente.</t>
  </si>
  <si>
    <t>Informes de cierre lV Trimestre.zip</t>
  </si>
  <si>
    <t>LOG_35.4</t>
  </si>
  <si>
    <t xml:space="preserve">Se realiza la verificación de la recolección de información con el reporte de los segmentos con novedades presentadas </t>
  </si>
  <si>
    <t>Segmentos Agotados 2112 - 24 Ciudades.xlsx
Segmentos con Submuestreo 2112 - 24 Ciudades.xlsx
Segmentos No Trabajados 2112 - 24 Ciudades.xlsx
TR Y TNR 2112 - 24 Ciudades.xlsx</t>
  </si>
  <si>
    <t>Madre_Resumen de cobertura_05 Ciudades_2207.xlsx
Madre_Resumen de cobertura_05_Ciudades_2208.xlsx
Madre_Resumen de cobertura_24_Ciudades_2207.xlsx
Madre_Resumen de Cobertura_24_Ciudades_2208.xlsx
Madre_Resumen de cobertura_NDN_2207.xlsx
Madre_Resumen de Cobertura_NDN_2208.xlsx</t>
  </si>
  <si>
    <t>Se realiza la verificación del operativo acorde a las bitácoras de seguimiento a la cobertura.</t>
  </si>
  <si>
    <t>Resumen de cobertura lV Trimestre.zip</t>
  </si>
  <si>
    <t>LOG_36</t>
  </si>
  <si>
    <t>Una (1) base de datos de Gran Encuesta Integrada de Hogares - Nuevos - ENERO Departamentos recolectada.</t>
  </si>
  <si>
    <t>LOG_36.1</t>
  </si>
  <si>
    <t>Se cuenta con el avance programado en las operaciones y con las bases de datos recolectadas para todos los segmentos integrados como GEIH, según el cronograma.</t>
  </si>
  <si>
    <t>Se relaciona el cronograma operativo de la GEIH marco 2018 con la relación de las actividades a diciembre.</t>
  </si>
  <si>
    <t>CRONOGRAMA GEIH 2022.xlsx</t>
  </si>
  <si>
    <t>Se presenta la consolidación de evidencias en la recolección integrando las metas LOG_36 y LOG 37, dado que la definición metodológica de la GEIH se realiza de forma integrada con sus segmentos, sin contar con desagregación de reportes de cobertura, cierre y verificación, los cuales son los mismos en sus tres metas.</t>
  </si>
  <si>
    <t>MERCADO_2022_GEIH_ND</t>
  </si>
  <si>
    <t>LOG_36.2</t>
  </si>
  <si>
    <t>Se presentan los informes de cierre para cada uno de las etapas de recolección de la GEIH en todos sus segmentos.</t>
  </si>
  <si>
    <t>GEIH - Informe Cierre de Etapa 2201.pdf
GEIH - Informe Cierre de Etapa 2202.pdf
GEIH - Informe Cierre de Etapa 2203.pdf</t>
  </si>
  <si>
    <t>LOG_36.3</t>
  </si>
  <si>
    <t>Se realiza la consolidación de las bases y los soportes de entrega de cada una de las etapas de recolección de la GEIH marco 2018 en el primer trimestre.</t>
  </si>
  <si>
    <t>LOG_36.4</t>
  </si>
  <si>
    <t>LOG_37</t>
  </si>
  <si>
    <t>Una (1) base de datos de Gran Encuesta Integrada de Hogares - Buenaventura - ENERO recolectada.</t>
  </si>
  <si>
    <t>LOG_37.1</t>
  </si>
  <si>
    <t>MERCADO_2022_GEIH_BUENAVENTURA</t>
  </si>
  <si>
    <t>LOG_37.2</t>
  </si>
  <si>
    <t>LOG_37.3</t>
  </si>
  <si>
    <t>LOG_37.4</t>
  </si>
  <si>
    <t>LOG_38</t>
  </si>
  <si>
    <t>Una (1) base de datos de Gran Encuesta Integrada de Hogares - Paralelo recolectada.</t>
  </si>
  <si>
    <t>LOG_38.1</t>
  </si>
  <si>
    <t>MERCADO_2022_PARALELO</t>
  </si>
  <si>
    <t>LOG_38.2</t>
  </si>
  <si>
    <t>LOG_38.3</t>
  </si>
  <si>
    <t>LOG_38.4</t>
  </si>
  <si>
    <t>LOG_39</t>
  </si>
  <si>
    <t>Una (1) base de datos de LOGISTICA_TRANSVERSAL_OPERATIVO recolectada.</t>
  </si>
  <si>
    <t>LOG_39.1</t>
  </si>
  <si>
    <t>Se realiza el cronograma operativo para el proyecto transversal para los recuentos.</t>
  </si>
  <si>
    <t>CRONOGRAMA PTRV 2022.xlsx</t>
  </si>
  <si>
    <t>Se realiza la ejecución del proyecto transversal con la generación de las operaciones de recuento para la GEIH y para la operación de la EGIT, con estos operativos se realiza el cierre basado en la cobertura de cada etapa y de las etapas de cada una de las operaciones, al igual que la verificación y validación de las bases.</t>
  </si>
  <si>
    <t>LOG_TRV_2022_OPERATIVO</t>
  </si>
  <si>
    <t>Se trabajo con normalidad la recolección de la información para la generación de la base de datos de las investigaciones.</t>
  </si>
  <si>
    <t>LOG_39.2</t>
  </si>
  <si>
    <t>Se consolida la información con el cierre operativo de cada recuento en el primer trimestre basado en el reporte de cobertura de cada etapa para la GEIH y la EGIT</t>
  </si>
  <si>
    <t>PTRV_Cobertura Recuento_Etapa 2201_Cierre EGIT.pdf
PTRV_Cobertura Recuento_Etapa 2201_Cierre GEIH.pdf
PTRV_Cobertura Recuento_Etapa 2202_Cierre EGIT.PDF
PTRV_Cobertura Recuento_Etapa 2202_Cierre GEIH.pdf
PTRV_Cobertura Recuento_Etapa 2203_Cierre EGIT.pdf
PTRV_Cobertura Recuento_Etapa 2203_Cierre GEIH.pdf</t>
  </si>
  <si>
    <t>6 archivos de pdf con PTRV_Cobertura Recuento por etapas</t>
  </si>
  <si>
    <t>PTRV_Cobertura Recuento_ECSC_Avance.pdf
PTRV_Cobertura Recuento_ECV_Avance.pdf
PTRV_Cobertura Recuento_EGIT_Cierre 2207.pdf
PTRV_Cobertura Recuento_EGIT_Cierre 2208.pdf
PTRV_Cobertura Recuento_EGIT_Cierre 2209.pdf
PTRV_Cobertura Recuento_GEIH_Cierre 2207.pdf
PTRV_Cobertura Recuento_GEIH_Cierre 2208.pdf
PTRV_Cobertura Recuento_GEIH_Cierre 2209.pdf</t>
  </si>
  <si>
    <t>Se realiza la consolidación de la cobertura de cierre para certificar la conclusión del operativo.</t>
  </si>
  <si>
    <t>6 archivos pdf con la consolidación de los cierres de cobertura.</t>
  </si>
  <si>
    <t>LOG_39.3</t>
  </si>
  <si>
    <t>Se consolida la información con la validación de los recuentos ejecutados por etapa y cobertura en cada ciudad para las operaciones de la GEIH y la EGIT</t>
  </si>
  <si>
    <t>6 archivos de pdf con Correo_ Cierre Recuento &amp; Sensibilización
6 archivos de pptx con PTRV_Cobertura Recuento</t>
  </si>
  <si>
    <t>ECSC_Recuento &amp; Sensibilización_Avance.pdf
EGIT_Recuento &amp; Sensibilización_Cierre 2209.pdf
PTRV_Cobertura Recuento_ECSC_Avance.pttx
PTRV_Cobertura Recuento_ECV_Avance.pptx
PTRV_Cobertura Recuento_EGIT_Cierre 2207.pptx
PTRV_Cobertura Recuento_EGIT_Cierre 2208.pptx
PTRV_Cobertura Recuento_EGIT_Cierre 2209.pttx
PTRV_Cobertura Recuento_GEIH_Cierre 2207.pptx
PTRV_Cobertura Recuento_GEIH_Cierre 2208.pptx
PTRV_Cobertura Recuento_GEIH_Cierre 2209.pptx</t>
  </si>
  <si>
    <t>Se realiza la consolidación de las presentaciones de la cobertura de cierre para certificar la conclusión del operativo.</t>
  </si>
  <si>
    <t>6 archivos ppt con las presentaciones consolidadas de los cierres de cobertura.</t>
  </si>
  <si>
    <t>LOG_39.4</t>
  </si>
  <si>
    <t>Se consolida los archivos con la recopilación de los recuentos realizados y sus bases de verificación y reporte de novedades para la GEIH y la EGIT.</t>
  </si>
  <si>
    <t>Se realizó el seguimiento al proceso de recuento de las investigaciones transversales durante el segundo trimestre</t>
  </si>
  <si>
    <t>Se realizó el seguimiento al proceso de recuento de las investigaciones transversales durante el tercer trimestre</t>
  </si>
  <si>
    <t>Comparativo Sensibilización Vs Campo EGIT - 2209 - Cierre.xlsx
Reporte Cosolidado-ECSC_Resumen del listado de unidades seleccionadas_2208_20221007.xlsx
Reporte Cosolidado-EGIT_Resumen del listado de unidades seleccionadas_2209_Cierre.xlsx
SEGUIMIENTO_ECSC_2202.xlsx
SEGUIMIENTO_ECV_2022.xlsx
SEGUIMIENTO_EGIT_2207.xlsx
SEGUIMIENTO_EGIT_2208.xlsx
SEGUIMIENTO_EGIT_2209.xlsx
SEGUIMIENTO_GEIH_2207.xlsx
SEGUIMIENTO_GEIH_2208.xlsx
SEGUIMIENTO_GEIH_2209.xlsx</t>
  </si>
  <si>
    <t>Se consolidan los informes de seguimiento y los reportes de las novedades presentadas en la ejecución del operativo.</t>
  </si>
  <si>
    <t>LOG_40</t>
  </si>
  <si>
    <t>Una (1) base de datos de Censo de Edificaciones recolectada.</t>
  </si>
  <si>
    <t>LOG_40.1</t>
  </si>
  <si>
    <t>Se realiza la entrega del cronograma del CEED hasta el mes de diciembre.</t>
  </si>
  <si>
    <t>Cronograma_Operaciones infraestrutcura 2022.xlsx</t>
  </si>
  <si>
    <t>Se realiza la recolección de las bases de datos según las fases de la operación y generando las bases de cierre y su verificación en cada uno de los segmentos donde presentan inconsistencias.</t>
  </si>
  <si>
    <t>Se realiza el alcance de los porcentajes y avances proyectados, y aún se presentan los cierres operativos correspondientes al mes de junio para el reporte a temática.</t>
  </si>
  <si>
    <t>hito cerrado en el I trimestre</t>
  </si>
  <si>
    <t>Aunque la recolección de la CEED se encuentra aún en proceso de cierre, se logra con la verificación de la recolección, la consolidación de la información y su respectivo seguimiento.</t>
  </si>
  <si>
    <t>Se cumple con la meta , entregando las base recolectadas del CEED en cada trimestre</t>
  </si>
  <si>
    <t>LOG_40.2</t>
  </si>
  <si>
    <t>Se realiza la consolidación de las bases de cierre para cada etapa de recolección por ciudad.</t>
  </si>
  <si>
    <t>Informes fase 3_Ceed 102.zip
Informes fases 1 y 2_Ceed 102.zip</t>
  </si>
  <si>
    <t>Se cumple con el porcentaje planeado para el II trimestre de 2022, se carga evidencias,sin embargo aún estamos en procesos de cierre del CEED al segundo trimestre.</t>
  </si>
  <si>
    <t>20 Archivos con los informes operativos preliminares por ciudad.</t>
  </si>
  <si>
    <t>Se cumple con el porcentaje planeado para el III trimestre de 2022, se carga evidencias,sin embargo aún estamos en procesos de cierre del CEED al tercer trimestre</t>
  </si>
  <si>
    <t>Se cumple con el cierre con puntualidad de cada operativo del CEED.</t>
  </si>
  <si>
    <t>20 archivos en pdf con los reportes por ciudad de cobertura</t>
  </si>
  <si>
    <t>LOG_40.3</t>
  </si>
  <si>
    <t>Se consolida las bases con la verificación y crítica para procesamiento.</t>
  </si>
  <si>
    <t>Formato cambios historicos_Cierre.xlsx
Formato Eliminaciones Cierre.xlsx
Solicitud demoliciones_Cierre.xlsx</t>
  </si>
  <si>
    <t>Se cumple con el porcentaje planeado para el II trimestre de 2022, se carga evidencias,sin embargo aún estamos en procesos de cierre del CEED al segundo trimestre</t>
  </si>
  <si>
    <t>Formato cambios historicos CEED 103.xlsx
Formato Eliminaciones_2022.xlsx</t>
  </si>
  <si>
    <t>Culminación obras 7S aprobadas por temática F2.xlsx
Eliminaciones Fase 1 y 2.xlsx
Planilla de cambios Fase 1 y 2_Sistem.xlsx</t>
  </si>
  <si>
    <t>Se cumple con la critica de los datos del CEED entregada con puntualidad y de acuerdo a los cronogramas</t>
  </si>
  <si>
    <t>LOG_40.4</t>
  </si>
  <si>
    <t>Se realiza la consolidación de los archivos con la inconsistencias presentadas en diferentes segmentos de la recolección.</t>
  </si>
  <si>
    <t>CEED-AreaParqueaderosVisitantesInconsistente.xlsx
CEED-AreaTipologiaInconsistente.xlsx
CEED-AreaVendibleInconsistente.xlsx
CEED-AreaZonaComunInconsistente.xlsx
CEED-IncosostenciasManoDeObra.xlsx</t>
  </si>
  <si>
    <t>PLANILLA NOVEDADES CEED 104_F3_2da parte.xlsx
PLANILLA NOVEDADES PRECIOS CEED 104_F3_2da parte.xlsx</t>
  </si>
  <si>
    <t>Se cumple con la verificación de la información recolectada del CEED para toda la vigencia 2022</t>
  </si>
  <si>
    <t>LOG_41</t>
  </si>
  <si>
    <t>Una (1) base de datos de Indicador de Producción de Obras Civiles recolectada.</t>
  </si>
  <si>
    <t>LOG_41.1</t>
  </si>
  <si>
    <t>Se realiza el cronograma de la IPOC para el primer trimestre.</t>
  </si>
  <si>
    <t>CRONOGRAMA IPOC I TRIM_20220403.xlsx</t>
  </si>
  <si>
    <t>Se realiza la recolección de la operación IPOC en los tiempos proyectados en el cronograma, realizando la consolidación de reportes de cierre y las validación de la información recolectada, al igual que las inconsistencias y la verificación de las mismas</t>
  </si>
  <si>
    <t>CONSTRUCCION_2022_IPOC</t>
  </si>
  <si>
    <t>Se cumple con la meta , entregando las base recolectadas del IPOC en cada trimestre</t>
  </si>
  <si>
    <t>LOG_41.2</t>
  </si>
  <si>
    <t>Se realiza la consolidación de los reportes de cierre parcial de los operativos para cada etapa de la IPOC.</t>
  </si>
  <si>
    <t>Reporte IPOCI_11042022 REV-parcial.docx
Reporte IPOCI_18042022_REV-parcial.docx
Reporte IPOCIV_24012022_REV.docx</t>
  </si>
  <si>
    <t>Reporte IPOCII_18072022.docx</t>
  </si>
  <si>
    <t>Reporte IPOCIII_07102022_rev.docx</t>
  </si>
  <si>
    <t>Se cumple con el cierre con puntualidad de cada operativo del IPOC.</t>
  </si>
  <si>
    <t>Reporte IPOC_IV_30122022-REV.docx</t>
  </si>
  <si>
    <t>LOG_41.3</t>
  </si>
  <si>
    <t>Se adjunta el archivo con la validación de la información de la IPOC</t>
  </si>
  <si>
    <t>Malla de Validación IPOC No. 2 06042022_ResLogística.xlsx</t>
  </si>
  <si>
    <t>Consolidado_IPOCII2022_18072022.xlsx</t>
  </si>
  <si>
    <t>Entrega malla de validaciones IPOC tercer trim.pdf</t>
  </si>
  <si>
    <t>Se cumple con la critica de los datos del IPOC entregada con puntualidad y de acuerdo a los cronogramas</t>
  </si>
  <si>
    <t>Malla No. 1 IV trimestre de 2022 28122022 (1).xlsx</t>
  </si>
  <si>
    <t>LOG_41.4</t>
  </si>
  <si>
    <t>Se realiza la consolidación de los archivos de verificación de la operación y las inconsistencias presentadas.</t>
  </si>
  <si>
    <t>Verificación Ipoc tercer trim2022.pdf
visor ANI-IPOC 23092022 (1).xlsx</t>
  </si>
  <si>
    <t>Se cumple con la verificación de la información recolectada del IPOC para toda la vigencia 2022</t>
  </si>
  <si>
    <t>VERIFICACIÓN CONTRATOS.xlsx</t>
  </si>
  <si>
    <t>LOG_42</t>
  </si>
  <si>
    <t>Una (1) base de datos de Indicador de Mezcla Asfáltica recolectada.</t>
  </si>
  <si>
    <t>LOG_42.1</t>
  </si>
  <si>
    <t>Se realiza la entrega del cronograma del indicador de mezcla asfáltica</t>
  </si>
  <si>
    <t>CRONOGRAMA LOGÍSITICA IMA 2022.xlsx</t>
  </si>
  <si>
    <t>Se realiza la operación del IMA con sus reporte en los cierres operativos y la consolidación de los indicadores que realizan el cierre de la base total del operativo, los mecanismos aplicados de verificación de la operación.</t>
  </si>
  <si>
    <t>CONSTRUCCION_2022_IMA</t>
  </si>
  <si>
    <t>Se cuenta con el cierre programado en la operación y con las bases de datos recolectadas según el cronograma.</t>
  </si>
  <si>
    <t xml:space="preserve">Se cumple con el cierre de la meta </t>
  </si>
  <si>
    <t>LOG_42.2</t>
  </si>
  <si>
    <t>Se realiza el informe de cierre operativo con la validación de los datos recolectados al primer trimestre.</t>
  </si>
  <si>
    <t>INFORME CIERRE OPERATIVO 20ABRIL.pdf</t>
  </si>
  <si>
    <t xml:space="preserve">Se realiza la entrega del informe del cierre operativo consolidado de la IMA. </t>
  </si>
  <si>
    <t>INFORME 2 CIERRE OPERATIVO IMA.pdf</t>
  </si>
  <si>
    <t>Se realiza el cierre operativo con las novedades presentadas en la recolección</t>
  </si>
  <si>
    <t>informe cierre operativo 4.pdf</t>
  </si>
  <si>
    <t>LOG_42.3</t>
  </si>
  <si>
    <t>INFORME CRITICA IMA.pdf</t>
  </si>
  <si>
    <t>Se realiza la entrega de las bases recolectadas y con el análisis correspondiente</t>
  </si>
  <si>
    <t>Base IMA abril 2022.xlsx
Base IMA mayo 2022.xlsx</t>
  </si>
  <si>
    <t>Se realiza la crítica a la base recolectada para su entrega como base final</t>
  </si>
  <si>
    <t>BASE IMA TOTAL CRITICA.xlsx</t>
  </si>
  <si>
    <t>LOG_42.4</t>
  </si>
  <si>
    <t>Se realiza el reporte de verificación de la recolección del indicador de mezcla asfáltica</t>
  </si>
  <si>
    <t>Mecanismos de verificación IMA.xlsx</t>
  </si>
  <si>
    <t>Se realiza la entrega de la base de seguimiento al operativo consolidado.</t>
  </si>
  <si>
    <t>SEGUIMIENTO IMA LOGISTICA.xlsx</t>
  </si>
  <si>
    <t>Se realiza el seguimiento al operativo acorde a los indicadores establecidos</t>
  </si>
  <si>
    <t>LOG_43</t>
  </si>
  <si>
    <t>Una (1) base de datos de Licencias de la construcción recolectada.</t>
  </si>
  <si>
    <t>LOG_43.1</t>
  </si>
  <si>
    <t>Se realiza el cronograma de licencias de construcción con proyección a diciembre</t>
  </si>
  <si>
    <t>Se cumple con la meta , entregando las base recolectadas de la ELIC cada mes.</t>
  </si>
  <si>
    <t>LOG_43.2</t>
  </si>
  <si>
    <t>Se realiza la consolidación por mes de operación de licencias de construcción para los dos primeros meses del trimestre.</t>
  </si>
  <si>
    <t>Informe Final Operativo ELIC enero 2022_revisado.docx
Informe Final Operativo ELIC febrero 2022_REV.docx</t>
  </si>
  <si>
    <t>Informe Final Operativo ELIC ABRIL 2022_revisado_VF.docx
Informe Final Operativo ELIC MARZO 2022_REV.docx
Informe Final Operativo ELIC MAYO 2022_revisado.docx</t>
  </si>
  <si>
    <t>Informe Final Operativo ELIC AGO_2022.docx
Informe Final Operativo ELIC JULIO 2022.docx
Informe Final Operativo ELIC JUNIO 2022-rev.docx</t>
  </si>
  <si>
    <t>Se cumple con el cierre con puntualidad de cada operativo de la ELIC</t>
  </si>
  <si>
    <t>Informe Final Operativo ELIC NOV_2022.docx
Informe Final Operativo ELIC OCT_2022.docx
Informe Final Operativo ELIC SEPT_2022.docx</t>
  </si>
  <si>
    <t>LOG_43.3</t>
  </si>
  <si>
    <t>Se entrega la plantilla con el indicador de calidad de la información, en donde se establecen los indicadores alcanzados basando con las bases verificadas y criticadas.</t>
  </si>
  <si>
    <t>DSO-ELIC-EIN-001r002V1.PlanillaIndicadorDaneCentralFEB-2022.xlsx</t>
  </si>
  <si>
    <t>DSO-ELIC-EIN-001r002V1.PlanillaIndicadorDaneCentralABR-2022.xlsx
DSO-ELIC-EIN-001r002V1.PlanillaIndicadorDaneCentralMAR-2022.xlsx
DSO-ELIC-EIN-001r002V1.PlanillaIndicadorDaneCentralMAY-2022.xlsx</t>
  </si>
  <si>
    <t>Base_ago_2022.xlsx
DSO-ELIC-EIN-001r002V1.PlanillaIndicadorDaneCentralAGO-2022.xlsx
DSO-ELIC-EIN-001r002V1.PlanillaIndicadorDaneCentralJUL-2022.xlsx
DSO-ELIC-EIN-001r002V1.PlanillaIndicadorDaneCentralJUN-2022.xlsx</t>
  </si>
  <si>
    <t>Se cumple con la critica de los datos de la ELIC entregada con puntualidad y de acuerdo a los cronogramas</t>
  </si>
  <si>
    <t>DSO-ELIC-EIN-001r002V1.PlanillaIndicadorDaneCentralOCT-2022.xlsx
DSO-ELIC-EIN-001r002V1.PlanillaIndicadorDaneCentralSEP-2022.xlsx</t>
  </si>
  <si>
    <t>LOG_43.4</t>
  </si>
  <si>
    <t>Se realiza el seguimiento a la recolección de información de la ELIC a cierre del mes de marzo.</t>
  </si>
  <si>
    <t>SEGUIMIENTO ELIC a_MAR 2022.xlsx</t>
  </si>
  <si>
    <t>SEGUIMIENTO ELIC A JUN 2022.xlsx</t>
  </si>
  <si>
    <t>SEGUIMIENTO ELIC JUN_AGO 2022.xlsx</t>
  </si>
  <si>
    <t>Se cumple con la verificación de la información recolectada de la ELIC  para toda la vigencia 2022</t>
  </si>
  <si>
    <t>SEGUIMIENTO ELIC a DIC 2022.xlsx</t>
  </si>
  <si>
    <t>LOG_44</t>
  </si>
  <si>
    <t>Una (1) base de datos de Índice de Costos de la Construcción  -ICOCIV e ICCV  recolectada.</t>
  </si>
  <si>
    <t>LOG_44.1</t>
  </si>
  <si>
    <t>Se adjunta el archivo con el cronograma de recolección de construcción hasta diciembre.</t>
  </si>
  <si>
    <t>cronograma construccion.xlsx</t>
  </si>
  <si>
    <t>En las operaciones de construcción se realiza un reporte de seguimiento en donde se consolidan los avances presentados en la recolección de la información y como estos sirven de parámetro para la verificación de la cobertura y su desarrollo en campo.</t>
  </si>
  <si>
    <t>CONSTRUCCION_2022_ICCPV</t>
  </si>
  <si>
    <t>Se realiza el avance de los operativos sin observación ni novedades que alteren el trascurso normal del cronograma.</t>
  </si>
  <si>
    <t>Se realiza el avance del operativo de recolección acorde al cronograma inicial, se realiza la consolidación de las bases de información y su verificación correspondiente.</t>
  </si>
  <si>
    <t>Se realiza con el avance programado en la operación y con las bases de datos recolectadas según el cronograma.</t>
  </si>
  <si>
    <t>Se realiza la recolección de las bases de datos cumpliendo con el cronograma y los parámetros de calidad de la operación.</t>
  </si>
  <si>
    <t>LOG_44.2</t>
  </si>
  <si>
    <t xml:space="preserve">Se realiza el seguimiento al cierre de los operativos el primer trimestre. </t>
  </si>
  <si>
    <t>Informe de seguimiento Operativo -construccion.xlsx</t>
  </si>
  <si>
    <t>Se realiza la entrega de las bases recolectadas para su entrega según cronograma establecido.</t>
  </si>
  <si>
    <t>Base entrega construcción abril  2022.pdf
Base entrega construcción junio  2022.pdf
Base entrega construcción mayo 2022.pdf</t>
  </si>
  <si>
    <t>Se realiza la entrega de las bases de información recolectadas por mes de operación</t>
  </si>
  <si>
    <t>Se realiza el cierre operativo con la entrega de las bases y el cálculo de indicadores en la mismas.</t>
  </si>
  <si>
    <t>LOG_44.3</t>
  </si>
  <si>
    <t>Se realiza la entrega del informe de seguimiento a los indicadores de la operación para la entrega de las bases.</t>
  </si>
  <si>
    <t>Se realiza la entrega de las bases de información recolectadas y validadas por mes de operación</t>
  </si>
  <si>
    <t>LOG_44.4</t>
  </si>
  <si>
    <t>Se realiza la consolidación de los indicadores de la operación basados en el seguimiento de cobertura registrado.</t>
  </si>
  <si>
    <t>Se realiza el archivo con el consolidado del seguimiento operativo</t>
  </si>
  <si>
    <t>Se realiza el reporte de seguimiento operativo correspondiente con las novedades presentadas</t>
  </si>
  <si>
    <t>Informe de seguimiento Operativo -construcción 2022.xlsx</t>
  </si>
  <si>
    <t>LOG_45</t>
  </si>
  <si>
    <t>Una (1) base de datos de Precios de Venta al Público de Licores, Vinos, Aperitivos y Similares recolectada.</t>
  </si>
  <si>
    <t>LOG_45.1</t>
  </si>
  <si>
    <t>Se adjunta el archivo con el cronograma de recolección de PLPLVA hasta diciembre.</t>
  </si>
  <si>
    <t>cronograma PVPLVA.xlsx</t>
  </si>
  <si>
    <t>En la operación de PVPLVA se realiza un reporte de seguimiento en donde se consolidan los avances presentados en la recolección de la información y como estos sirven de parámetro para la verificación de la cobertura y su desarrollo en campo.</t>
  </si>
  <si>
    <t>Bases de datos de la temática de precios y costos</t>
  </si>
  <si>
    <t>C-0401-1003-24-0-0401071-02</t>
  </si>
  <si>
    <t>PRECIOS_2022_PVPLVA</t>
  </si>
  <si>
    <t>LOG_45.2</t>
  </si>
  <si>
    <t>Informe de seguimiento Operativo -PVPLVA.xlsx</t>
  </si>
  <si>
    <t>Base entrega PVPLVA abril   2022.pdf
Base entrega PVPLVA junio   2022.pdf</t>
  </si>
  <si>
    <t>base entrega  PVPLVA  agosto   2022.pdf
base entrega  PVPLVA  julio  2022.pdf
base entrega  PVPLVA  septiembre  2022.pdf</t>
  </si>
  <si>
    <t>LOG_45.3</t>
  </si>
  <si>
    <t>LOG_45.4</t>
  </si>
  <si>
    <t>Informe de seguimiento Operativo PVPLVA trimestre.xlsx</t>
  </si>
  <si>
    <t>Informe de seguimiento Operativo -PVPLVA2022.xlsx</t>
  </si>
  <si>
    <t>LOG_46</t>
  </si>
  <si>
    <t>Una (1) base de datos de Índice de Precios al Consumidor recolectada.</t>
  </si>
  <si>
    <t>LOG_46.1</t>
  </si>
  <si>
    <t>Se adjunta el archivo con el cronograma de recolección del IPC hasta diciembre.</t>
  </si>
  <si>
    <t>cronograma IPC.xlsx</t>
  </si>
  <si>
    <t>En la operación de IPC se realiza un reporte de seguimiento en donde se consolidan los avances presentados en la recolección de la información y como estos sirven de parámetro para la verificación de la cobertura y su desarrollo en campo.</t>
  </si>
  <si>
    <t>PRECIOS_2022_IPC</t>
  </si>
  <si>
    <t>LOG_46.2</t>
  </si>
  <si>
    <t>Informe de seguimiento Operativo -IPC.xlsx</t>
  </si>
  <si>
    <t>Base entrega IPC abril  2022.pdf
Base entrega IPC junio  2022.pdf
Base entrega IPC mayo  2022.pdf</t>
  </si>
  <si>
    <t>base entrega IPC agosto 2022.pdf
base entrega IPC septiembre   2022.pdf
base entrega IPCjulio  2022.pdf</t>
  </si>
  <si>
    <t>ENTREGA  IPC DICIEMBRE  2022.pdf
ENTREGA  IPC NOVIEMBRE 2022.pdf
ENTREGA  IPC OCTURE 2022.pdf</t>
  </si>
  <si>
    <t>LOG_46.3</t>
  </si>
  <si>
    <t>LOG_46.4</t>
  </si>
  <si>
    <t>Informe de seguimiento Operativo -IPC trimestre.xlsx</t>
  </si>
  <si>
    <t>Informe de seguimiento Operativo -IPC 2022.xlsx</t>
  </si>
  <si>
    <t>LOG_47</t>
  </si>
  <si>
    <t>Una (1) base de datos de Índice de Precios del Productor recolectada.</t>
  </si>
  <si>
    <t>LOG_47.1</t>
  </si>
  <si>
    <t>Se adjunta el archivo con el cronograma de recolección del IPP hasta diciembre.</t>
  </si>
  <si>
    <t>cronograma IPP.xlsx</t>
  </si>
  <si>
    <t>En la operación de IPP se realiza un reporte de seguimiento en donde se consolidan los avances presentados en la recolección de la información y como estos sirven de parámetro para la verificación de la cobertura y su desarrollo en campo.</t>
  </si>
  <si>
    <t>PRECIOS_2022_IPP</t>
  </si>
  <si>
    <t xml:space="preserve">
</t>
  </si>
  <si>
    <t>LOG_47.2</t>
  </si>
  <si>
    <t>Informe de seguimiento Operativo -IPP.xlsx</t>
  </si>
  <si>
    <t>Base entrega IPP abril    2022.pdf
Base entrega IPP mayo     2022.pdf
Base entrega IPPjunio    2022.pdf</t>
  </si>
  <si>
    <t>entrega base IPP diciembre 2022.pdf
entrega base IPP noviembre 2022.pdf
entrega base IPP octubre  2022.pdf</t>
  </si>
  <si>
    <t>LOG_47.3</t>
  </si>
  <si>
    <t>LOG_47.4</t>
  </si>
  <si>
    <t>Informe de seguimiento Operativo - IPP trimestre.xlsx</t>
  </si>
  <si>
    <t>Informe de seguimiento Operativo -IPP 2022.xlsx</t>
  </si>
  <si>
    <t>LOG_48</t>
  </si>
  <si>
    <t>Una (1) base de datos de Programa de Paridad de Poder Adquisitivo recolectada.</t>
  </si>
  <si>
    <t>LOG_48.1</t>
  </si>
  <si>
    <t>En la operación de PPA se realiza un reporte de seguimiento en donde se consolidan los avances presentados en la recolección de la información y como estos sirven de parámetro para la verificación de la cobertura y su desarrollo en campo.</t>
  </si>
  <si>
    <t>PRECIOS_2022_PPA</t>
  </si>
  <si>
    <t>Se realiza la entrega del cronograma de la PPA según a la programación correspondiente.</t>
  </si>
  <si>
    <t>cronograma PPA.xlsx</t>
  </si>
  <si>
    <t>LOG_48.2</t>
  </si>
  <si>
    <t>Informe de seguimiento Operativo -PPA.xlsx</t>
  </si>
  <si>
    <t>Base entrega PPA  abril   2022.pdf
Base entrega PPA mayo    2022.pdf</t>
  </si>
  <si>
    <t>entrega PPA.pdf</t>
  </si>
  <si>
    <t>LOG_48.3</t>
  </si>
  <si>
    <t>entrega PPA.pdf
Informe de seguimiento Operativo -construcción 2022.xlsx</t>
  </si>
  <si>
    <t>LOG_48.4</t>
  </si>
  <si>
    <t>Informe de seguimiento Operativo -PPPA trimestre.xlsx</t>
  </si>
  <si>
    <t>LOG_49</t>
  </si>
  <si>
    <t>Una (1) base de datos de Índice de Costos de la Educación Superior recolectada.</t>
  </si>
  <si>
    <t>LOG_49.1</t>
  </si>
  <si>
    <t>Se adjunta el archivo con el cronograma de recolección del ICES hasta diciembre.</t>
  </si>
  <si>
    <t>cronograma trasnporte-ICES.xlsx</t>
  </si>
  <si>
    <t>La operación de la ICES cierra su operación hasta el lunes 18 de abril, lo que genera que no sea posible la presentación de los hitos de cierre operativo, crítica y seguimiento.</t>
  </si>
  <si>
    <t>La ICES contó con cierre operativo total hasta el día lunes 18 de abril, lo que generó que las bases de datos se encuentren en validación y seguimiento de la recolección.</t>
  </si>
  <si>
    <t>PRECIOS_2022_ICESP</t>
  </si>
  <si>
    <t>LOG_49.2</t>
  </si>
  <si>
    <t>Sin reporte de avance</t>
  </si>
  <si>
    <t>Base entrega ICES abril  2022.pdf
Base entrega ICES mayo  2022.pdf</t>
  </si>
  <si>
    <t>base entrega iCES septiembre 2022.pdf</t>
  </si>
  <si>
    <t>entrega base ICES nov 2022.pdf</t>
  </si>
  <si>
    <t>LOG_49.3</t>
  </si>
  <si>
    <t>entrega base ICES nov 2022.pdf
Informe de seguimiento Operativo -ICES 2022.xlsx</t>
  </si>
  <si>
    <t>LOG_49.4</t>
  </si>
  <si>
    <t>Informe de seguimiento Operativo -iCES.xlsx</t>
  </si>
  <si>
    <t>Informe de seguimiento Operativo -ICES 2022.xlsx</t>
  </si>
  <si>
    <t>LOG_50</t>
  </si>
  <si>
    <t>Una (1) base de datos de Índice de costos del transporte de carga por carretera recolectada.</t>
  </si>
  <si>
    <t>LOG_50.1</t>
  </si>
  <si>
    <t>Se adjunta el archivo con el cronograma de recolección hasta diciembre.</t>
  </si>
  <si>
    <t>En la operación de seguimiento y transporte se realiza un reporte de seguimiento en donde se consolidan los avances presentados en la recolección de la información y como estos sirven de parámetro para la verificación de la cobertura y su desarrollo en campo.</t>
  </si>
  <si>
    <t>PRECIOS_2022_ICTCP</t>
  </si>
  <si>
    <t>LOG_50.2</t>
  </si>
  <si>
    <t>Informe de seguimiento Operativo -trasnporte.xlsx</t>
  </si>
  <si>
    <t>Base entrega transporte  junio  2022.pdf
Base entrega transporte  mayo   2022.pdf</t>
  </si>
  <si>
    <t>LOG_50.3</t>
  </si>
  <si>
    <t>LOG_50.4</t>
  </si>
  <si>
    <t>Informe de seguimiento Operativo -Transporte.xlsx</t>
  </si>
  <si>
    <t>Informe de seguimiento Operativo transporte  trimestre.xlsx</t>
  </si>
  <si>
    <t>Informe de seguimiento Operativo -Transportes 2022.xlsx</t>
  </si>
  <si>
    <t>LOG_51</t>
  </si>
  <si>
    <t>Una (1) base de datos de Encuesta Ambiental Industrial recolectada.</t>
  </si>
  <si>
    <t>LOG_51.1</t>
  </si>
  <si>
    <t>Bases de datos de la temática ambiental</t>
  </si>
  <si>
    <t>C-0401-1003-24-0-0401062-02</t>
  </si>
  <si>
    <t>AMBIENTAL_2022_EAI</t>
  </si>
  <si>
    <t>Se cuenta con el avance programado en la operación con el 40% de las bases recolectadas según el total proyectado.</t>
  </si>
  <si>
    <t>Se realiza la entrega del cronograma de la operación acorde al segundo semestre del año</t>
  </si>
  <si>
    <t>Se cuenta con la recolección según lo programado en la operación con el 100% de las bases recolectadas según el total proyectado.</t>
  </si>
  <si>
    <t>Se realiza el alcance de la meta basado en la recolección de la información con los cierres operativos acorde al cronograma, crítica y validación de la información y seguimiento a las novedades presentadas.</t>
  </si>
  <si>
    <t>LOG_51.2</t>
  </si>
  <si>
    <t>Se realiza la entrega de las bases correspondientes y sus observaciones de crítica y verificación</t>
  </si>
  <si>
    <t>9 archivos.xlsx</t>
  </si>
  <si>
    <t>Se realiza el cierre operativo acorde con la programación establecida y los indicadores cumplidos.</t>
  </si>
  <si>
    <t>Carpeta con las bases recolectadas "Base de datos OPERATIVO EAI"
Gestor EAI 2021.xlsx.url</t>
  </si>
  <si>
    <t>LOG_51.3</t>
  </si>
  <si>
    <t>Se realiza el seguimiento a la base recolectada para verificar su cumplimiento y coberturas</t>
  </si>
  <si>
    <t>CONSISTENCIA_2021_20230113.xlsx
Gestor EAI 2021.xlsx.url</t>
  </si>
  <si>
    <t>LOG_51.4</t>
  </si>
  <si>
    <t>Se consolida la información basada en los manuales y seguimiento del operativo.</t>
  </si>
  <si>
    <t>Gestor EAI 2021.xlsx.url
Manual diligenciamiento.pdf
manual_critica.pdf</t>
  </si>
  <si>
    <t>Carpeta con el seguimiento de PQRSD
VALIDA_EAI_LONG_ALL_PANEL_EXP_20_21_20230113 (1).xlsx</t>
  </si>
  <si>
    <t>LOG_52</t>
  </si>
  <si>
    <t>Una (1) base de datos de Estadísticas de Cemento Gris recolectada.</t>
  </si>
  <si>
    <t>LOG_52.1</t>
  </si>
  <si>
    <t>Se adjunta el archivo del cronograma de la operación de Cemento Gris</t>
  </si>
  <si>
    <t>CEMENTO CRONOGRAMA Actividades 2022.xlsx</t>
  </si>
  <si>
    <t>Se realiza la operación de Cemento Gris con la recolección y ejecución de las actividades del cronograma acorde a las fechas establecidas, las bases al ser recibidas por medio de los aplicativos estas son verificadas de manera directa para ser su consolidación por los segmentos establecidos, es por esto que los avances de cierre operativo y de crítica y verificación se consolidan en las mismas evidencias.</t>
  </si>
  <si>
    <t>CONSTRUCCION_2022_CGRIS</t>
  </si>
  <si>
    <t>Las bases de datos de las Estadísticas de Cemento Gris se encuentran en ejecución sin ningún inconveniente que afecte el cumplimiento del cronograma y por ende la ejecución normal de la operación.</t>
  </si>
  <si>
    <t>LOG_52.2</t>
  </si>
  <si>
    <t>Se realiza el informe de cierre operativo de los meses de enero y febrero correspondientes a la operación de Cemento Gris</t>
  </si>
  <si>
    <t>Cierre operativo Enero Cemento.pdf
Cierre operativo febrero Cemento.pdf</t>
  </si>
  <si>
    <t>Se entregan los informes de cierre operativo por cada mes de la operación.</t>
  </si>
  <si>
    <t>Cierre operativo abril Cemento.pdf
Cierre operativo marzo Cemento.pdf
Cierre operativo mayo Cemento.pdf</t>
  </si>
  <si>
    <t>Se realiza el cierre operativo según el mes de recolección desde el mes de julio y agosto, el mes de septiembre se encuentra en cierre.</t>
  </si>
  <si>
    <t>Cierre operativo agosto Cemento.pdf
Cierre operativo julio Cemento.pdf
Cierre operativo junio Cemento.pdf</t>
  </si>
  <si>
    <t>Cierre operativo noviembre Cemento.pdf
Cierre operativo octubre Cemento.pdf
Cierre operativo septiembre Cemento.pdf</t>
  </si>
  <si>
    <t>LOG_52.3</t>
  </si>
  <si>
    <t>Se entregan las bases depuradas y con el análisis correspondiente.</t>
  </si>
  <si>
    <t>BASE CEMENTO TEMATICA ABRIL 25052022.xlsx
BASE CEMENTO TEMATICA MARZO 2022.xlsx
BASE CEMENTO TEMATICA MAYO 222022.xlsx</t>
  </si>
  <si>
    <t>Se realiza la consolidación de las bases de información recolectadas para su envío a temática.</t>
  </si>
  <si>
    <t>BASE CEMENTO TEMATICA AGOSTO 19 2022.xlsx
BASE CEMENTO TEMATICA JULIO 2022 - HOLCIM-19082022.xlsx
BASE CEMENTO TEMATICA JUNIO 2022.xlsx</t>
  </si>
  <si>
    <t>BASE CEMENTO TEMATICA NOVIEMBRE 23 2022.xlsx
BASE CEMENTO TEMATICA OCTUBRE 2022.xlsx
BASE CEMENTO TEMATICA SEPTIEMBRE 24 2022.xlsx</t>
  </si>
  <si>
    <t>LOG_52.4</t>
  </si>
  <si>
    <t xml:space="preserve">Se consolida las verificaciones de seguimiento de la operación en su recolección. </t>
  </si>
  <si>
    <t>Verificación Enero Cemento.pdf
Verificación Febrero Cemento.pdf
Verificación Marzo Cemento.pdf</t>
  </si>
  <si>
    <t>Se realiza la entrega de los archivos con la gestión aplicada al seguimiento y verificación de los indicadores de la operación.</t>
  </si>
  <si>
    <t>GESTOR DE ENCUESTA CEMENTO ABRIL.xlsx
GESTOR DE ENCUESTA CONCRETO MAYO.xlsx
Verificación Marzo Cemento.pdf</t>
  </si>
  <si>
    <t>Se entregan los gestores de encuesta los cuales consolidan los seguimientos realizados a la recolección mes a mes.</t>
  </si>
  <si>
    <t>GESTOR DE ENCUESTA CEMENTO AGOSTO 22.xlsx
GESTOR DE ENCUESTA CEMENTO JULIO 22.xlsx
GESTOR DE ENCUESTA CEMENTO JUNIO 22.xlsx</t>
  </si>
  <si>
    <t>COBERTURA CEMENTO NOVIEMBRE 2022.xlsx 
GESTOR DE ENCUESTA CEMENTO OCTUBRE 22.xlsx
GESTOR DE ENCUESTA CEMENTO SEPTIEMBRE 22.xlsx</t>
  </si>
  <si>
    <t>LOG_53</t>
  </si>
  <si>
    <t>Una (1) base de datos de Estadísticas de Concreto recolectada.</t>
  </si>
  <si>
    <t>LOG_53.1</t>
  </si>
  <si>
    <t>Se adjunta el archivo del cronograma de la operación de Estadísticas de concreto</t>
  </si>
  <si>
    <t>CONCRETO  CRONOGRAMA Actividades 2022.xlsx</t>
  </si>
  <si>
    <t>CONSTRUCCION_2022_CONCRETO</t>
  </si>
  <si>
    <t>Las bases de datos de las Estadísticas de Concreto se encuentran en ejecución sin ningún inconveniente que afecte el cumplimiento del cronograma y por ende la ejecución normal de la operación.</t>
  </si>
  <si>
    <t>LOG_53.2</t>
  </si>
  <si>
    <t>Se realiza el informe de cierre operativo de los meses de enero y febrero correspondientes a la operación de Estadísticas de concreto</t>
  </si>
  <si>
    <t>Cierre operativo enero Concreto.pdf
Cierre operativo febrero Concreto.pdf
Cierre operativo marzo Concreto.pdf</t>
  </si>
  <si>
    <t>Se realiza la entrega de los archivos con el cierre operativo de concreto mes a mes.</t>
  </si>
  <si>
    <t>Cierre operativo abril Concreto.pdf
Cierre operativo marzo Concreto.pdf
Cierre operativo mayo Concreto.pdf</t>
  </si>
  <si>
    <t>Cierre operativo agosto Concreto.pdf
Cierre operativo julio Concreto.pdf
Cierre operativo junio Concreto.pdf</t>
  </si>
  <si>
    <t>Cierre operativo noviembre Concreto.pdf
Cierre operativo octubre Concreto.pdf
Cierre operativo septiembre Concreto.pdf</t>
  </si>
  <si>
    <t>LOG_53.3</t>
  </si>
  <si>
    <t>Consolidado Concreto  Temática  febrero 2022.xlsx
Consolidado Concreto Temática  ENERO 22.xlsx
Consolidado Temática Base con desagregación OBRAS CIVILES marzo 22.xlsx</t>
  </si>
  <si>
    <t>Se entregan las bases consolidadas para entrega a temática depuradas y con los controles requeridos.</t>
  </si>
  <si>
    <t>Consolidado Marzo Temática marzo 2022.xlsx
Consolidado Temática abril 24052022.xlsx
Consolidado Temática mayo 2022.xlsx</t>
  </si>
  <si>
    <t>Consolidado Temática agosto 2022.xlsx
Consolidado Temática julio 2022 - HOLCIM 05092022.xlsx
Consolidado Temática junio 2022.xlsx</t>
  </si>
  <si>
    <t>Consolidado Temática noviembre 2022-holcim.xlsx
Consolidado Temática octubre 2022.xlsx
Consolidado Temática septiembre 2022.xlsx</t>
  </si>
  <si>
    <t>LOG_53.4</t>
  </si>
  <si>
    <t>Verificación enero concreto.pdf
Verificación febrero concreto.pdf
Verificación marzo concreto.pdf</t>
  </si>
  <si>
    <t>Se realiza el envío de la bases de seguimiento de la operación.</t>
  </si>
  <si>
    <t>GESTOR DE ENCUESTA CONCRETO ABRIL.xlsx
GESTOR DE ENCUESTA CONCRETO MAYO.xlsx
Verificación marzo concreto.pdf</t>
  </si>
  <si>
    <t>Por medio de los gestores de encuesta se logra realizar el seguimiento al operativo.</t>
  </si>
  <si>
    <t>GESTOR DE ENCUESTA CONCRETO AGOSTO.xlsx
GESTOR DE ENCUESTA CONCRETO JULIO.xlsx
GESTOR DE ENCUESTA CONCRETO JUNIO.xlsx</t>
  </si>
  <si>
    <t>GESTOR DE ENCUESTA CONCRETO NOVIEMBRE.xlsx
GESTOR DE ENCUESTA CONCRETO OCTUBRE.xlsx
GESTOR DE ENCUESTA CONCRETO SEPTIEMBRE.xlsx</t>
  </si>
  <si>
    <t>LOG_54</t>
  </si>
  <si>
    <t>Una (1) base de datos de Encuesta Anual Manufacturera recolectada.</t>
  </si>
  <si>
    <t>LOG_54.1</t>
  </si>
  <si>
    <t>INDUSTRIA_2022_EAM</t>
  </si>
  <si>
    <t>Se realiza el cronograma con la proyección del operativo en el segundo semestre</t>
  </si>
  <si>
    <t>Cronograma EAM 2022.xlsx</t>
  </si>
  <si>
    <t>LOG_54.2</t>
  </si>
  <si>
    <t>Se realiza la entrega de la base de recolección con corte a octubre</t>
  </si>
  <si>
    <t>2022_10_18_BASE EAM AVANCE OCTUBRE.XLSX</t>
  </si>
  <si>
    <t>2023_01_18_control (pm).xlsx</t>
  </si>
  <si>
    <t>LOG_54.3</t>
  </si>
  <si>
    <t>Se realiza la entrega de la base de recolección con corte a octubre con las validaciones realizadas</t>
  </si>
  <si>
    <t>2022_10_18_REPORTE AVANCE EAM.xlsx
2023_01_18_ evidencias PAI-PO Reporte de crítica.xlsx</t>
  </si>
  <si>
    <t>LOG_54.4</t>
  </si>
  <si>
    <t>Se consolida el archivo de seguimiento al operativo</t>
  </si>
  <si>
    <t>2022_101_18_Control 2021.XLSX</t>
  </si>
  <si>
    <t>2023_01_18_Control 2021.xlsx</t>
  </si>
  <si>
    <t>LOG_55</t>
  </si>
  <si>
    <t>Una (1) base de datos de Encuesta Mensual Manufacturera con Enfoque Territorial recolectada.</t>
  </si>
  <si>
    <t>LOG_55.1</t>
  </si>
  <si>
    <t>Se adjunta el archivo del cronograma de la operación de EMM</t>
  </si>
  <si>
    <t>Copia de EMMET CRONOGRAMA Actividades 2022.xlsx</t>
  </si>
  <si>
    <t xml:space="preserve">Se realizan la EMM con la recolección y ejecución de las actividades del cronograma acorde a las fechas establecidas, las bases al ser recibidas por medio de los aplicativos estas son verificadas de manera directa para ser su consolidación por los segmentos establecidos, es por esto que los avances de cierre operativo y de crítica y verificación se consolidan en las mismas evidencias.
</t>
  </si>
  <si>
    <t>INDUSTRIA_2022_EMMET</t>
  </si>
  <si>
    <t>Las bases de datos de la Encuesta Mensual Manufacturera con enfoque territorial, se encuentra en ejecución sin ningún inconveniente que afecte el cumplimiento del cronograma y por ende la ejecución normal de la operación.</t>
  </si>
  <si>
    <t>LOG_55.2</t>
  </si>
  <si>
    <t>Se realiza el informe de cierre operativo de los meses de enero y febrero correspondientes a la operación de EMM</t>
  </si>
  <si>
    <t>GESTOR DE ENCUESTAS EMMET ENERO.xlsx
GESTOR DE ENCUESTAS EMMET FEBRERO.xlsx
GESTOR DE ENCUESTAS EMMET MARZO.xlsx</t>
  </si>
  <si>
    <t>Se realiza la consolidación de los informes de cierre operativo a la operación de EMM.</t>
  </si>
  <si>
    <t>GESTOR DE ENCUESTAS EMMET ABRIL.xlsx
GESTOR DE ENCUESTAS EMMET MAYO.xlsx
GESTOR DE ENCUESTAS EMMET JUNIO.xlsx</t>
  </si>
  <si>
    <t>Se realiza la consolidación de los gestores operativos para la verificación de las bases</t>
  </si>
  <si>
    <t>GESTOR DE ENCUESTAS EMMET AGOSTO.xlsx
GESTOR DE ENCUESTAS EMMET JULIO.xlsx</t>
  </si>
  <si>
    <t>GESTOR DE ENCUESTAS EMMET NOVIEMBRE.xlsx
GESTOR DE ENCUESTAS EMMET OCTUBRE.xlsx</t>
  </si>
  <si>
    <t>LOG_55.3</t>
  </si>
  <si>
    <t>1 CIERRE EMMET_FEBRERO_04_04_2022.xlsx
2 CIERRE EMMET ENERO_ 100320221853CRR.xlsx</t>
  </si>
  <si>
    <t>Se realiza la consolidación de las bases verificadas de EMM con los registros y validaciones pertinentes.</t>
  </si>
  <si>
    <t>CIERRE EMMET_ABRIL_.xlsx
CIERRE EMMET MAYO_.xlsx</t>
  </si>
  <si>
    <t>Se realiza el cierre operativo acorde a los meses de recolección, el mes de septiembre continúa en revisión.</t>
  </si>
  <si>
    <t>CIERRE AGOSTO 11102022.xlsx
CIERRE JULIO 2022.xlsx</t>
  </si>
  <si>
    <t>Cierre Noviembre_2022.xlsx
Cierre Octubre 2022.xlsx</t>
  </si>
  <si>
    <t>LOG_55.4</t>
  </si>
  <si>
    <t>1 EMMET Var y Contrib Feb2022 log.xlsx
1. EMMET  Var y Contrib Ene2022 Log.xlsx
2. CONSOLIDADO FEBRERO 2022.xlsx
CONSOLIDADO ENERO 2022.xlsx
CONSOLIDADO MARZO 2022.xlsx</t>
  </si>
  <si>
    <t>EMMET Var y Contrib Abr2022 log.xlsx
EMMET  Var y Contrib May2022 Log.xlsx
CONSOLIDADO ABRIL 2022.xlsx
CONSOLIDADO MAYO 2022.xlsx
CONSOLIDADO JUNIO 2022.xlsx</t>
  </si>
  <si>
    <t>Se realiza el consolidado de los archivos de seguimiento</t>
  </si>
  <si>
    <t>6 archivos.xlsx de validación y consolidación</t>
  </si>
  <si>
    <t>LOG_56</t>
  </si>
  <si>
    <t>Una (1) base de datos de Encuesta de Pulso Empresarial recolectada.</t>
  </si>
  <si>
    <t>LOG_56.1</t>
  </si>
  <si>
    <t>Se realiza el cronograma con la proyección de la ejecución de las actividades a corte de diciembre de 2022.</t>
  </si>
  <si>
    <t>CRONOGRAMA OPERATIVO EPE PERIODO 2022.xlsx</t>
  </si>
  <si>
    <t>Se realiza la operación de la EPE con la recolección y ejecución de las actividades del cronograma acorde a las fechas establecidas, las bases al ser recibidas por medio de los aplicativos estas son verificadas de manera directa para ser su consolidación por los segmentos establecidos, es por esto que los avances de cierre operativo y de crítica y verificación se consolidan en las mismas evidencias.</t>
  </si>
  <si>
    <t>Las bases de datos de la Encuesta de Pulso Empresarial se encuentran en ejecución sin ningún inconveniente que afecte el cumplimiento del cronograma y por ende la ejecución normal de la operación.</t>
  </si>
  <si>
    <t>LOG_56.2</t>
  </si>
  <si>
    <t>Se realiza la consolidación de los indicadores de avance operativo de la EPE por cada una de las rondas de recolección y sus consolidado por segmento reportando el cierre operativo para cada uno de los segmentos recolectados.</t>
  </si>
  <si>
    <t>Avance Operativo EPE Ronda 21.xlsx
Avance Operativo EPE Ronda 22.xlsx
Avance Operativo EPE Ronda 23.xlsx</t>
  </si>
  <si>
    <t>Se relaciona el informe operativo consolidado de la Encuesta de Pulso Social.</t>
  </si>
  <si>
    <t>2_INF_OP_EPE_JUN22.doc</t>
  </si>
  <si>
    <t>Se referencia el listado del avance del operativo por ronda</t>
  </si>
  <si>
    <t>Avance Operativo EPE Ronda 27.xlsx
Avance Operativo EPE Ronda 28.xlsx
Avance Operativo EPE Ronda 29.xlsx</t>
  </si>
  <si>
    <t>4_INF_OP_EPE_DIC22.docx
EPE_V1_5_Tabular_All Base Final Ronda 30.zip
EPE_V1_6_Tabular_All Base Final Ronda 31.zip
EPE_V1_7_Tabular_All Base Final Ronda 32.zip</t>
  </si>
  <si>
    <t>LOG_56.3</t>
  </si>
  <si>
    <t>Se realiza la consolidación de los indicadores de avance operativo de la EPE por cada una de las rondas de recolección y sus consolidado por segmento con la verificación de cada una de las bases recolectadas.</t>
  </si>
  <si>
    <t>Se realiza la entrega de las bases de avance operativo definido por codificación de la ronda.</t>
  </si>
  <si>
    <t>Avance Operativo EPE Ronda 24.xlsx
Avance Operativo EPE Ronda 25.xlsx
Avance Operativo EPE Ronda 26.xlsx</t>
  </si>
  <si>
    <t>Avance Operativo EPE Ronda 30.xlsx
Avance Operativo EPE Ronda 31.xlsx
Avance Operativo EPE Ronda 32.xlsx</t>
  </si>
  <si>
    <t>LOG_56.4</t>
  </si>
  <si>
    <t>Se realiza la consolidación de los requerimientos y respuestas realizadas mediante radicados de la EPE, para seguimiento y verificación de la operación</t>
  </si>
  <si>
    <t>3 carpetas con el consolidado de PQRS por mes</t>
  </si>
  <si>
    <t>Se reportan las novedades presentadas en la ejecución del operativo al igual que el reporte de PQRSD correspondientes.</t>
  </si>
  <si>
    <t>2 carpetas con el consolidado de novedades y PQRS</t>
  </si>
  <si>
    <t>Se presentan las carpetas con el consolidado de evidencias del seguimiento operativo presentado</t>
  </si>
  <si>
    <t>GESTION DE NOVEDADES
PQRS_EPE_AGO22
PQRS_EPE_SEP22</t>
  </si>
  <si>
    <t>Carpeta GESTION DE NOVEDADES
Carpeta PQRS_EPE_DIC22
Carpeta PQRS_EPE_NOV22</t>
  </si>
  <si>
    <t>LOG_57</t>
  </si>
  <si>
    <t>Una (1) base de datos de Encuesta de Desarrollo e Innovación Tecnológica recolectada.</t>
  </si>
  <si>
    <t>LOG_57.1</t>
  </si>
  <si>
    <t>Bases de datos de la temática de tecnología e innovación</t>
  </si>
  <si>
    <t>C-0401-1003-24-0-0401073-02</t>
  </si>
  <si>
    <t>TECNOLOGIA_2022_EDIT</t>
  </si>
  <si>
    <t>Se realizan los ajustes al cronograma de la operación para el segundo semestre del año.</t>
  </si>
  <si>
    <t>cronograma EDITS 2022.xlsx</t>
  </si>
  <si>
    <t>Se realiza el avance del operativo de recolección acorde al ajuste del cronograma, se realiza la consolidación de las bases de información y su verificación correspondiente.</t>
  </si>
  <si>
    <t>LOG_57.2</t>
  </si>
  <si>
    <t>Se realiza el avance en el operativo con algunos inconvenientes con los ajustes del cronograma, lo que genera el 40% de reporte en la recolección</t>
  </si>
  <si>
    <t>INDICADORES EDITS 12122022.xlsx</t>
  </si>
  <si>
    <t>LOG_57.3</t>
  </si>
  <si>
    <t>Se realizan las alertas correspondientes al proceso de recolección.</t>
  </si>
  <si>
    <t>ALERTAS (Oct_18).xlsx
GESTOR EDITS2022.xlsx</t>
  </si>
  <si>
    <t>LOG_57.4</t>
  </si>
  <si>
    <t>Se realizan las alertas correspondientes al proceso de recolección y los gestores operativos para el seguimiento operativo.</t>
  </si>
  <si>
    <t>ALERTAS (Dic_13).xlsx
GESTOR EDITS1 2612.xlsx
GESTOR EDITS1_02012023.xlsx</t>
  </si>
  <si>
    <t>LOG_58</t>
  </si>
  <si>
    <t>Una (1) base de datos de Encuesta en Investigación y desarrollo recolectada.</t>
  </si>
  <si>
    <t>LOG_58.1</t>
  </si>
  <si>
    <t>No se han generado bases de datos en esta operación.</t>
  </si>
  <si>
    <t>Se adjunta el archivo del cronograma de la operación de I+D</t>
  </si>
  <si>
    <t>CRONOGRAMA I+D.xlsx</t>
  </si>
  <si>
    <t>Esta operación presenta inconvenientes en la ejecución, a marzo aún no se había enviado las notificaciones y en ese sentido se tiene ninguna avance en cobertura. Las actividades realizadas en el trimestre se enmarcan en el desarrollo del aplicativo y la depuración del directorio</t>
  </si>
  <si>
    <t>TECNOLOGIA_2022_I+D</t>
  </si>
  <si>
    <t>Se logra la recolección de la información y la consolidación de las bases para un alcance del 80% del indicador.</t>
  </si>
  <si>
    <t>Las bases de datos de la operación I+D que en el primer trimestre presentó inconvenientes en su ejecución, se encuentra en ejecución sin ningún inconveniente que afecte el cumplimiento del cronograma y por ende la ejecución normal de la operación.</t>
  </si>
  <si>
    <t>Se logra la recolección del 100% de las bases de información proyectadas y cumpliendo con los tiempos del cronograma establecido de recolección.</t>
  </si>
  <si>
    <t>Se realiza el operativo de recolección acorde al ajuste del cronograma, se realiza la consolidación de las bases de información y su verificación correspondiente mediante la entrega de los informes operativos.</t>
  </si>
  <si>
    <t>LOG_58.2</t>
  </si>
  <si>
    <t>Se realiza la entrega de los informes operativos con las novedades y rendimientos alcanzados.</t>
  </si>
  <si>
    <t>Se realiza el cierre operativo acorde a las fechas y parámetros de recolección establecidos</t>
  </si>
  <si>
    <t>GESTOR TEMPORAL DILIGENCIAMIENTO.xlsx</t>
  </si>
  <si>
    <t>LOG_58.3</t>
  </si>
  <si>
    <t>Se mantiene el avance alcanzado en el trimestre anterior.</t>
  </si>
  <si>
    <t>Archivos con registro del trimestre anterior.</t>
  </si>
  <si>
    <t>Se realiza la entrega de los informes operativos basados en las novedades presentadas durante la recolección, al igual que el seguimiento realizado en la ejecución de la operación.</t>
  </si>
  <si>
    <t>INFORMES OPERATIVOS.pdf</t>
  </si>
  <si>
    <t>LOG_58.4</t>
  </si>
  <si>
    <t>Se relacionan los archivos de seguimiento y novedades presentadas en la operación.</t>
  </si>
  <si>
    <t>LOG_59</t>
  </si>
  <si>
    <t>Una (1) base de datos de financiación de vivienda y cartera hipotecaría recolectada</t>
  </si>
  <si>
    <t>LOG_59.1</t>
  </si>
  <si>
    <t>Se relaciona el cronograma con la programación de las actividades de recolección para las operaciones de infraestructura.</t>
  </si>
  <si>
    <t xml:space="preserve">La operación de la FIVI la cual se encuentra en proceso de recolección, consolidación y análisis del mes de marzo de 2022. Una vez se cierre marzo (el 29 de abril) se trimestraliza la base con la recolectada en enero y febrero para entregar a temática, los valores reportados en esta meta corresponden a la cobertura del mes de enero y febrero. </t>
  </si>
  <si>
    <t>El porcentaje de avance se logra por el cierre operativo de la FIVI, cuyo cumplimiento se logra con el cierre de la operación, el complemento lo realizará el cierre operativo de la CHV que se encuentra en recolección y procesamiento de la información para el tercer trimestre.</t>
  </si>
  <si>
    <t>Se cumple con lo programado en la operación y con las bases de datos recolectadas según el cronograma.</t>
  </si>
  <si>
    <t>Se cumple con la meta , entregando las base recolectadas de la FIVI cada mes y CHV cada trimestre.</t>
  </si>
  <si>
    <t>LOG_59.2</t>
  </si>
  <si>
    <t>1 BITACORA-FIVIFEBRERO .xlsx</t>
  </si>
  <si>
    <t xml:space="preserve">Se entrega los documentos con las bitácoras de recolección. </t>
  </si>
  <si>
    <t>01BITACORA-FIVI-MARZO.xlsx
BITACORA-CRITICA FIVI MAYO.xlsx
BITACORA-FIVI-ABRIL.xlsx</t>
  </si>
  <si>
    <t>Se cumple con el porcentaje planeado para FIVI, CHV esta en recolección y procesamiento la información al tercer trimestre de 2022</t>
  </si>
  <si>
    <t>01BITACORA-FIVI-AGOSTO_.xlsx
01BITACORA-FIVI-JULIO.xlsx
01BITACORA-FIVI-JUNIO  (2).xlsx</t>
  </si>
  <si>
    <t>Se cumple con el cierre con puntualidad de cada operativo de FIVI y CHV</t>
  </si>
  <si>
    <t>01BITACORA-FIVI- NOVIEMBRE (1).xlsx
01BITACORA-FIVI-OCTUBRE.xlsx
01BITACORA-FIVI-SEPTIEMBRE.xlsx</t>
  </si>
  <si>
    <t>LOG_59.3</t>
  </si>
  <si>
    <t>01 INFORME MENSUAL_FEBRERO.docx</t>
  </si>
  <si>
    <t xml:space="preserve">Se entrega el informe mensual con la revisión correspondiente. </t>
  </si>
  <si>
    <t>01 INFORME MENSUAL_ABRIL-REV.doc
01 INFORME MENSUAL_MARZO_REV.doc
01 INFORME MENSUAL_MAYO.doc</t>
  </si>
  <si>
    <t>01 INFORME MENSUAL_AGOSTO.docx
01 INFORME MENSUAL_JULIO (2).docx</t>
  </si>
  <si>
    <t>Se cumple con la critica de los datos de FIVI y CHV entregada con puntualidad y de acuerdo a los cronogramas</t>
  </si>
  <si>
    <t>01 INFORME MENSUAL_NOVIEMBRE.docx
01 INFORME MENSUAL_OCTUBRE.docx</t>
  </si>
  <si>
    <t>LOG_59.4</t>
  </si>
  <si>
    <t>Se realiza el seguimiento y verificación de la recolección en donde se identifican inconsistencias y se realiza el reporte de las mismas a la fuente.</t>
  </si>
  <si>
    <t>Se realiza la entrega de las verificaciones realizadas a la operación consolidadas e junio de 2022.</t>
  </si>
  <si>
    <t>VERIFICACIONES FIVI JUN 22.pdf</t>
  </si>
  <si>
    <t>Verificaciones FIVI.pdf</t>
  </si>
  <si>
    <t>Se cumple con la verificación de la información recolectada de FIVI y CHV  para toda la vigencia 2022</t>
  </si>
  <si>
    <t>LOG_60</t>
  </si>
  <si>
    <t>Una (1) base de datos de Censo de educación formal recolectada.</t>
  </si>
  <si>
    <t>LOG_60.1</t>
  </si>
  <si>
    <t>Bases de datos de la temática de educación</t>
  </si>
  <si>
    <t>C-0401-1003-24-0-0401068-02</t>
  </si>
  <si>
    <t>EDUCACION_2022_EDUC</t>
  </si>
  <si>
    <t>Se cumple con el porcentaje planeado, se entrega cronograma de la operación para el segundo semestre del año.</t>
  </si>
  <si>
    <t>Cronograma actividades EDUC 2022.pdf</t>
  </si>
  <si>
    <t>Se cumple con la meta , entregando las base recolectadas del censo de educación formal (EDUC) 2022</t>
  </si>
  <si>
    <t>LOG_60.2</t>
  </si>
  <si>
    <t>Se genera el avance del operativo acorde al cronograma establecido y realizando los soportes correspondientes.</t>
  </si>
  <si>
    <t>Se cumple con el cierre con puntualidad del operativo de la EDUC 2022</t>
  </si>
  <si>
    <t>Cierre operativo educ 2022-.pdf</t>
  </si>
  <si>
    <t>LOG_60.3</t>
  </si>
  <si>
    <t>Grafica avance EDUC.png</t>
  </si>
  <si>
    <t>Se cumple con la critica de los datos de la EDUC entregada con puntualidad y de acuerdo a los cronogramas</t>
  </si>
  <si>
    <t>LOG_60.4</t>
  </si>
  <si>
    <t>Se cumple con la verificación de la información recolectada de la EDUC para la vigencia 2022</t>
  </si>
  <si>
    <t>DT_5</t>
  </si>
  <si>
    <t>Un (1) ciclo de capacitaciones en las Direcciones Territoriales, realizado.</t>
  </si>
  <si>
    <t>Número de asistentes por territorial a las diferentes capacitaciones</t>
  </si>
  <si>
    <t>DT_5.1</t>
  </si>
  <si>
    <t>Una (1) matriz de identificación de las necesidades de capacitación y grupos de interés, finalizado</t>
  </si>
  <si>
    <t xml:space="preserve">Las Direcciones Territoriales en el I trimestre, a través de sus equipos de Gestión Humana identificaron  las necesidades de capacitación de sus equipos de trabajo. Durante los  trimestres siguientes  participarán en  las jornadas de capacitación dispuestas por  el equipo de Gestión Humana. </t>
  </si>
  <si>
    <t>Las Direcciones Territoriales en el I trimestre, a través de sus equipos de Gestión Humana identificaron  las necesidades de capacitación de sus equipos de trabajo, dicha información es la base del Plan Institucional de Capacitación de la Entidad .</t>
  </si>
  <si>
    <t>Matriz de identificación de las necesidades de capacitación</t>
  </si>
  <si>
    <t>LOG_TRV_2022_TERR</t>
  </si>
  <si>
    <t xml:space="preserve">Los servidores de las Direcciones Territoriales durante el II trimestre Participaron en las jornadas de capacitación programadas y socializadas por  el equipo de Gestión Humana. </t>
  </si>
  <si>
    <t>Finalizado en el I trimestre</t>
  </si>
  <si>
    <t xml:space="preserve">En cumplimiento de la meta un (1) ciclo de capacitaciones en las Direcciones Territoriales, los servidores de las Sedes participaron en las capacitaciones programadas y organizadas por el equipo de Gestión Humana. </t>
  </si>
  <si>
    <t xml:space="preserve">Los servidores de las Direcciones Territoriales durante el IV trimestre Participaron en las jornadas de capacitación programadas y socializadas por  el equipo de Gestión Humana. </t>
  </si>
  <si>
    <t xml:space="preserve">Los servidores de las Direcciones Territoriales durante el III trimestre Participaron en las jornadas de capacitación programadas y socializadas por  el equipo de Gestión Humana. </t>
  </si>
  <si>
    <t>DT_5.2</t>
  </si>
  <si>
    <t>Asistencia del personal de las territoriales al ciclo de capacitación agendado por DANE Central, cumplido</t>
  </si>
  <si>
    <t>31/12/2022</t>
  </si>
  <si>
    <t>Este hito inicia en el siguiente trimestre</t>
  </si>
  <si>
    <t xml:space="preserve">Listados de Asistencia </t>
  </si>
  <si>
    <t>Asistencia a capacitaciones de julio a septiembre DTC
Asistencia a capacitaciones de julio a septiembre DTSO
Asistencia a capacitaciones de julio a septiembre DTN
Asistencia Centro Occidente Manizales Corte 07 10 2022
EVIDENCIAS ASISTENCIAS PIC 2022 - TERRITORIAL NOROCCIDENTE</t>
  </si>
  <si>
    <t>DCD_2</t>
  </si>
  <si>
    <t>Una (1) base de datos con información estadística de nacimientos y defunciones a nivel nacional, para el registro de hechos vitales en Colombia, producida.</t>
  </si>
  <si>
    <t>Sumatoria de productos estadísticos entregados y/o publicados de estadísticas vitales. ( boletín, presentación, cuadros de resultados)</t>
  </si>
  <si>
    <t>Tres (3) publicaciones (boletín, presentación y cuadros de salida) preliminar 2021 y 2022.</t>
  </si>
  <si>
    <t>Se realizó la publicación de cifras de nacimiento, defunción fetal y no fetal correspondiente al IV trimestre del 2021  y el acumulado del año 2021 preliminar, según cronograma</t>
  </si>
  <si>
    <t>Se realizó la publicación preliminar de cifras correspondiente al IV trimestre 2021</t>
  </si>
  <si>
    <t>1. Boletín técnico nacimiento IV trimestre 2021
2. Boletín técnico defunciones IV trimestre 2021
3. Presentación de cifras IV trimestre 2021.
link publicación en página web: https://www.dane.gov.co/files/investigaciones/poblacion/2022/25-marzo-2022/nacimientos2021p-cuadro-unificado-2021pr-VItrim.xls
https://www.dane.gov.co/files/investigaciones/poblacion/2022/25-marzo-2022/defunciones-no-fetales2021p-cuadro-unificado-IV-2021pr.xls</t>
  </si>
  <si>
    <t>Se realizó la publicación de cifras de hechos vitales correspondiente al IV trimestre del 2021 y el acumulado del año 2021 preliminar, según cronograma</t>
  </si>
  <si>
    <t xml:space="preserve"> LEVANTAMIENTO Y ACTUALIZACIÓN DE LA  INFORMACIÓN ESTADÍSTICA DE CARÁCTER SOCIODEMOGRÁFICO A NIVEL LOCAL Y  NACIONAL </t>
  </si>
  <si>
    <t xml:space="preserve"> Bases de datos de la temática de salud </t>
  </si>
  <si>
    <t xml:space="preserve"> C-0401-1003-20-0-0401006-02 </t>
  </si>
  <si>
    <t xml:space="preserve"> EEVV_2022_BD </t>
  </si>
  <si>
    <t xml:space="preserve"> Se realizó la publicación de cifras trimestrales de nacimientos, defunciones fetales y no fetales con la información del I trimestre 2022, año corrido 2022pr y acumulado 2021pr </t>
  </si>
  <si>
    <t>1. bt_estadisticasvitales_defunciones_Itrim_2022pr
2. bt_estadisticasvitales_nacimientos_Itrim_2022pr
3. bt_seguimiento_exceso_mortalidad_covid19_16mar20_05jun22
4. pre_estadisticasvitales_Itrim_2022pr.
https://www.dane.gov.co/index.php/estadisticas-por-tema/demografia-y-poblacion/nacimientos-y-defunciones</t>
  </si>
  <si>
    <t xml:space="preserve">Se avanzó en la publicación de cifras trimestrales de nacimientos, defunciones fetales y no fetales con la información del I trimestre 2022, año corrido 2022pr y acumulado 2021pr </t>
  </si>
  <si>
    <t>Se realizó la publicación de cifras trimestrales de nacimientos, defunciones fetales y no fetales con la información del II trimestre 2022, año corrido 2022pr (a julio) y acumulado 2021pr, el 23 de septiembre</t>
  </si>
  <si>
    <t>1). Carpeta: ENTREGADOS A DICE XA WEB, la cual contiene:
a).  Anexos COVID-19
b). Boletines técnicos
c). Cuadros de salidas
d). Word con Esquema publicación EEVV
e). Presentación estadísticas vitales 23 Sept_vfinal_BPUC</t>
  </si>
  <si>
    <t xml:space="preserve">Se avanzó en la publicación preliminar de cifras trimestrales de nacimientos, defunciones fetales y no fetales con la información del II trimestre 2022, año corrido 2022pr y acumulado 2021pr </t>
  </si>
  <si>
    <t>Se realizó la publicación de cifras trimestrales de nacimientos, defunciones fetales y no fetales con la información del III trimestre 2022pr, año corrido 2022pr (a octubre) y definitivas 2021, el 22 de diciembre de 2022</t>
  </si>
  <si>
    <t>Se realizó la tercera publicación de cifras preliminar correspondiente al año 2022pr, las cuales incluyeron información del tercer trimestre y año corrido 2022pr de nacimientos, defunción fetales y defunciones no fetales</t>
  </si>
  <si>
    <t>Se realizó la publicación preliminar de cifras trimestrales de nacimientos, defunciones fetales y no fetales con la información del III trimestre 2022, año corrido 2022pr.
Se realizó la publicación de cirgras definitivas de nacimientos, defunciones fetales y no fetales del año 2021.</t>
  </si>
  <si>
    <t>Una (1) publicación (boletín, presentación y bases de datos) definitiva año 2021</t>
  </si>
  <si>
    <t>Se realizó la publicación preliminar de cifras correspondiente a la información acumulada del año  2021</t>
  </si>
  <si>
    <t>1. Boletín técnico nacimiento cifras preliminar 2021 acumuladas
2. Boletín técnico defunciones cifras preliminar 2021 acumuladas
3. Presentación de cifras cifras preliminar 2021 acumuladas
link publicación en página web:
https://www.dane.gov.co/files/investigaciones/poblacion/2022/25-marzo-2022/defunciones-no-fetales2021p-cuadro-unificado-2021-acumulado-2021pr.xls
https://www.dane.gov.co/files/investigaciones/poblacion/2022/25-marzo-2022/nacimientos2021p-cuadro-unificado-2021-acumulado-2021pr.xls</t>
  </si>
  <si>
    <t>Se realizó la segunda publicación de cifras preliminar del año 2021pr que incluyó información de nacimientos, defunción fetal y defunción no fetal para el acumulado 2021pr.</t>
  </si>
  <si>
    <t>1. bt_estadisticasvitales_defunciones_Itrim_2022pr
2. bt_estadisticasvitales_nacimientos_Itrim_2022pr
3. pre_estadisticasvitales_Itrim_2022pr
4. pre_estadisticasvitales_Itrim_2022pr
https://www.dane.gov.co/index.php/estadisticas-por-tema/demografia-y-poblacion/nacimientos-y-defunciones</t>
  </si>
  <si>
    <t>Se realizó la tercera publicación de cifras preliminar del año 2021pr que incluyó información de nacimientos, defunción fetal y defunción no fetal para el acumulado 2021pr.</t>
  </si>
  <si>
    <t>Se realizó la publicación de cifras definitivas del año 2021 que incluyó información de nacimientos, defunciones fetales y defunciones no fetales</t>
  </si>
  <si>
    <t>DCD_5</t>
  </si>
  <si>
    <t>Cinco (5) cuadros de salida con la nueva versión de las proyecciones de población en versión prueba, ajustadas por los efectos del  COVID-19 y la inmigración desde Venezuela entre otros factores, producidos</t>
  </si>
  <si>
    <t>Sumatoria de productos estadísticos entregados y/o publicados de proyecciones de población y análisis demográfico. (cuadros de resultados)</t>
  </si>
  <si>
    <t>Cinco (5) cuadros de salida con la nueva versión de las proyecciones de población, procesados.</t>
  </si>
  <si>
    <t>Análisis de la actualización de las proyecciones demográficas para la revisión del diseño metodológico.</t>
  </si>
  <si>
    <t>Revisión metodológica y preparación de insumos demográficos para la elaboración de las estimaciones base de la población y sus componentes de cambio, especialmente en migración.</t>
  </si>
  <si>
    <t>*requerimientos_para_procesamientos_-_estadisticas_vitales.zip
*insumos para estimar SNM Colombia.xlsx
*Cuestionario_de_expertos_-_Proyecciones.zip</t>
  </si>
  <si>
    <t>Implementación del diseño de instrumentos e insumos para la mejora continua de la información poblacional y demográfica oficial.</t>
  </si>
  <si>
    <t xml:space="preserve"> Cuadros de resultados para la temática de demografía y población </t>
  </si>
  <si>
    <t xml:space="preserve"> C-0401-1003-20-0-0401032-02 </t>
  </si>
  <si>
    <t xml:space="preserve"> PPED_2022_CR </t>
  </si>
  <si>
    <t>Elaboración de tablas de vida actualizadas con la información definitiva de defunciones no fetales de EEVV y nuevas salidas derivadas de ajustes metodológicos y tratamientos a la población de base y su ajuste por cobertura por sexo y edad 2018-2020</t>
  </si>
  <si>
    <t>tablas_de_vida_2018_2020.zip
visor_comparacion_qx2020_v20220715.xlsx</t>
  </si>
  <si>
    <t>Se encuentran restricciones en el acceso a las bases de datos preliminares de 2021 en las estadísticas vitales por la variable edad simple. No obstante, se surten los procesamientos para la actualización de las estimaciones demográficas en especial de mortalidad teniendo en cuenta el exceso por covid-19.</t>
  </si>
  <si>
    <t>Se debe iniciar el diseño metodológico de la desagregación municipal de las estimaciones departamentales.</t>
  </si>
  <si>
    <t xml:space="preserve">Se  realizo  procesamientos de los cuadros de salidas  de acuerdo a lo proyectado para este trimestre </t>
  </si>
  <si>
    <t>Se realizó procesamientos de cuadros de salida con la nueva versión de las proyecciones de población,</t>
  </si>
  <si>
    <t>Avances en mortalidad y migración:
*tablas_de_vida_con_mx_qx_ex.zip
*Requerimiento Rafael Urrego.xlsx</t>
  </si>
  <si>
    <t xml:space="preserve"> Se avanza en los  procesamientos de los cuadros de salidas  de acuerdo a lo proyectado para este trimestre  
</t>
  </si>
  <si>
    <t>Se realizó procesamientos de cuadros de salida con la nueva versión de las proyecciones de población.</t>
  </si>
  <si>
    <t>Los cinco cuadros de salida procesados</t>
  </si>
  <si>
    <t>De acuerdo con las cifras actualizadas de las defunciones, teniendo en cuenta la mortalidad por COVID-19, así como las medidas de contingencia adoptadas para la pandemia, se reestiman los componentes de la dinámica demográfica</t>
  </si>
  <si>
    <t>Cinco (5) cuadros de salida con la nueva versión de las proyecciones de población, analizados.</t>
  </si>
  <si>
    <t>Análisis demográfico de la consistencia en la población base de proyección 2018 a partir del REBP y de datos históricos derivados del censo de 1993.</t>
  </si>
  <si>
    <t>*Requerimientos_de_visualización_de_información_-_Grupo_de_actividades_4__Bases_de_registro_base_de_población.zip
*VISOR_BASEPOP_V20220408.xlsx</t>
  </si>
  <si>
    <t>Fortalecer el análisis de resultados de la GEIH</t>
  </si>
  <si>
    <t>Se realizó procesamientos cuadros de salida con la nueva versión de las proyecciones de población, analizados.</t>
  </si>
  <si>
    <t>Avances en mortalidad y migración:
*tv_resumen_serie.xls.</t>
  </si>
  <si>
    <t xml:space="preserve">Se realizó procesamientos de cuadros de salida con la nueva versión de las proyecciones de población.
</t>
  </si>
  <si>
    <t>Los cinco cuadros de salida analizados.</t>
  </si>
  <si>
    <t>DCD_6</t>
  </si>
  <si>
    <t>Un (1) documento con las nuevas metodologías probadas para la producción de proyecciones de población, elaborado.</t>
  </si>
  <si>
    <t>Sumatoria de productos estadísticos entregados y/o publicados de proyecciones de población y análisis demográfico. (documentos metodológicos)</t>
  </si>
  <si>
    <t>Un (1) documento con las nuevas metodologías probadas para la  producción de proyecciones de población,  diseñado.</t>
  </si>
  <si>
    <t>Identificación de fuentes metodológicas recientes para las proyecciones de los componentes demográficos</t>
  </si>
  <si>
    <t>Revisión bibliográfica</t>
  </si>
  <si>
    <t>*Revisión de literatura e hipótesis_10_03_22.xlsx</t>
  </si>
  <si>
    <t>Configuración del diseño metodológico aplicando técnicas recientes que involucran el efecto de la pandemia por Covid-19 en la dinámica poblacional y demográfica</t>
  </si>
  <si>
    <t>Elaboración del diseño metodológico y aplicación de pruebas técnicas para el desarrollo de las proyecciones de los componentes del cambio demográfico 2018-2021 a nivel total departamental</t>
  </si>
  <si>
    <t>Identificación de métodos y pruebas técnicas de estimación de la población base de proyección, así como de la actualización de las estimaciones de mortalidad y de migraciones; lo anterior con desagregación por sexo y edad.</t>
  </si>
  <si>
    <t>Actualización de escenarios de estimación de componentes del cambio demográfico a nivel subnacional (departamentos) con desagregación por sexo y edad.</t>
  </si>
  <si>
    <t>Se avanza la socialización de resultados preliminares en materia de fecundidad, mortalidad y migración</t>
  </si>
  <si>
    <t>Espacios de seguimiento y socialización de resultados preliminares en materia de fecundidad, mortalidad y migración</t>
  </si>
  <si>
    <t>Se obtuvo información a nivel total departamental con métodos demográficos y su desagregación municipal a partir de tasas de crecimiento proyectadas</t>
  </si>
  <si>
    <t xml:space="preserve"> Metodología Migración</t>
  </si>
  <si>
    <t>Un (1) documento con las nuevas metodologías probadas para la  producción de proyecciones de población, producido.</t>
  </si>
  <si>
    <t>*REVISIÓN DE LITERATURA.docx</t>
  </si>
  <si>
    <t>Aplicación de métodos y pruebas técnicas de estimación de la población base de proyección, así como de la actualización de las estimaciones de mortalidad y de migraciones; lo anterior con desagregación por sexo y edad.</t>
  </si>
  <si>
    <t>Parametrización y modelos de mortalidad por edad + infantil subnacional CACristanchoF.docx</t>
  </si>
  <si>
    <t>Espacios de análisis con expertos para el seguimiento y socialización de resultados preliminares en materia de fecundidad, mortalidad y migración</t>
  </si>
  <si>
    <t>Documento metodológico sobre proyecciones de población</t>
  </si>
  <si>
    <t>DCD_7</t>
  </si>
  <si>
    <t>Una (1) base de datos consolidada del Registro Estadístico Base Población (REBP) como fuente alternativa  de información demográfica, producida.</t>
  </si>
  <si>
    <t>Sumatoria de productos estadísticos entregados y/o publicados del registro estadístico base de población REBP. ( base de datos y documento metodológico)</t>
  </si>
  <si>
    <t>63% de la meta del trimestre</t>
  </si>
  <si>
    <t>Se avanzo en la gestión y acopio de los registros administrativos para actualizar el inventario de insumos del REBP, se generaron insumos de las bases de REBP 2018 a 2020 para los diferentes análisis demográficos.</t>
  </si>
  <si>
    <t>Se identificaron los proveedores y se elaboraron 35 oficios de solicitud de información a diferentes entidades, estos fueron enviados desde la subdirección.</t>
  </si>
  <si>
    <t xml:space="preserve">*Inventario Actualizado de Registros Administrativos 24_03_2022
*Oficio de solicitud de información </t>
  </si>
  <si>
    <t>Se avanza en el acopio, revisión y transformación de insumos base de diferentes entidades locales y nacionales para la conformación del registro base de población- REBP , así mismo se adelantan los análisis demográficos provenientes del REBP y los contrastes con el CNPV_2018 y las proyecciones de población.</t>
  </si>
  <si>
    <t xml:space="preserve"> Boletines técnicos de la temática demografía y población </t>
  </si>
  <si>
    <t xml:space="preserve"> C-0401-1003-20-0-0401016-02 </t>
  </si>
  <si>
    <t xml:space="preserve"> UERA_2022_BT </t>
  </si>
  <si>
    <t>* Gestión Proveedores Información REBP 2021</t>
  </si>
  <si>
    <t xml:space="preserve">Se cumplió  la meta </t>
  </si>
  <si>
    <t>Un (1) informe con las  fichas estadísticas y algoritmos de validación de cada registro administrativo al REBP</t>
  </si>
  <si>
    <t xml:space="preserve">Se acopio y se trasformaron los archivos recibidos en formato TXT, para realizar carga al servidor de  SQL </t>
  </si>
  <si>
    <t xml:space="preserve">*Inventario Actualizado de Registros Administrativos 24_03_2022
</t>
  </si>
  <si>
    <t>Se inicia con el proceso de integración y conformación del REBP 2021</t>
  </si>
  <si>
    <t>*Seguimiento a la integración REBP 2021</t>
  </si>
  <si>
    <t xml:space="preserve">Un (1) informe de la conformación del REBP a partir de la integración de registros administrativos  </t>
  </si>
  <si>
    <t xml:space="preserve">
Se avanzo en gestión de insumos  donde se logró recibir información de 29 entidades  proveedoras de registros administrativos que equivale al  80% de los insumos solicitados.
</t>
  </si>
  <si>
    <t>*Oficios de respuesta de las entidades</t>
  </si>
  <si>
    <t>* SEGUIMIENTO INTEGRACION REBP 2021</t>
  </si>
  <si>
    <t>El proceso de estandarización, homologación de los insumos no ha iniciado durante este primer trimestre, debido a no contar con el 20% de los insumos solicitados , se espera al finalizar el segundo trimestre tener un avance importante en este HITO</t>
  </si>
  <si>
    <t>*METODOLOGIA_REG_ADMIN_2021 (1)</t>
  </si>
  <si>
    <t>*METODOLOGIA_REG_ADMIN</t>
  </si>
  <si>
    <t xml:space="preserve">Una (1)propuesta metodológica para la imputación de valores faltantes dentro del REBP </t>
  </si>
  <si>
    <t xml:space="preserve">Se consolidan los insumos y se adelanta los algoritmos y se avanza en la elaboración de la propuesta metodológica </t>
  </si>
  <si>
    <t>*Metodología para imputación de valores faltantes en el REBP (1)</t>
  </si>
  <si>
    <t>Un (1) informe del estado de los componentes demográficos y la estructura poblacional dentro del REBP (2018, 2019 y 2020), realizado.</t>
  </si>
  <si>
    <t>Se avanzo en la construcción de insumos para los componentes de fecundidad y migración, obteniendo indicadores a nivel municipal, para contrastar con las proyecciones poblacionales.</t>
  </si>
  <si>
    <t xml:space="preserve">*Estado de las componentes demográficas REBP (20220324_Método_indirecto_fecundidad REBP  * Indicadores demográficos de Colombianos en el exterior REBP)
</t>
  </si>
  <si>
    <t>Se  obtienen indicadores a nivel municipal y se contrastan con las proyecciones de población con base CNPV 2018.</t>
  </si>
  <si>
    <t>Se  realiza caracterización de estructura poblacional del REBP</t>
  </si>
  <si>
    <t>* caracterización de personas en el REBP 2018 y que no están en el CNPV 2018
*caracterización de personas en el CNPV 2018 y que no están en el REBP 2018
*caracterización de personas del REBP inactivos en BDUA
*caracterización de personas del REBP inactivos por migración 
*caracterización de personas del REBP con hogares de una persona en el CNPV
*Julio</t>
  </si>
  <si>
    <t>Estado de las componentes demográficos en el REBP</t>
  </si>
  <si>
    <t>Una (1) metodología para determinar de forma probabilística la residencia habitual de las personas dentro del REBP (apoya Southampton y Oxford),elaborada.</t>
  </si>
  <si>
    <t>Se avanzo en la creación de los insumos y la conexión VPN con la universidad de Oxford</t>
  </si>
  <si>
    <t>* PPT_Universidades _ DNP_DCD_v3
*Correo solicitud y creación de VPN</t>
  </si>
  <si>
    <t>Se generaron y compartieron los insumos, se recibió una visita por parte de Douglas Lesoure en las instalaciones del DANE</t>
  </si>
  <si>
    <t>* SIO020GUI001f002V6_11-07-22_Presentación REBP</t>
  </si>
  <si>
    <t>Una (1) propuesta metodológica para la conformación de hogares dentro de REBP  usando las encuestas de hogares</t>
  </si>
  <si>
    <t>Este Hito no se inició dado a las dificultades de la  asignación de equipos de computo y acceso de servidores y VPN, al personal contratista en los meses de enero febrero y marzo de 2022.</t>
  </si>
  <si>
    <t>Un (1) informe con análisis de evolución de cohortes  dentro del REBP, elaborado.</t>
  </si>
  <si>
    <t>Se propone análisis de cohortes dentro del REBP, aprovechando el seguimiento longitudinal de los casos activos con corte a 31 de diciembre</t>
  </si>
  <si>
    <t>DCD_8</t>
  </si>
  <si>
    <t>Trece (13) informes de estadística sociodemográfica aplicada, con el aprovechamiento de la información poblacional y demográfica, producidos.</t>
  </si>
  <si>
    <t>Sumatoria de productos estadísticos entregados y/o publicados de la temática poblacional y demográfica. ( informes de estadística sociodemográfica aplicada)</t>
  </si>
  <si>
    <t>Cuatro (4) informes étnicos de estadística sociodemográfica aplicada, con el aprovechamiento de la información poblacional y demográfica, producidos.</t>
  </si>
  <si>
    <t xml:space="preserve">Se avanzó en la construcción de siete (7) informes de estadística sociodemográfica aplicada </t>
  </si>
  <si>
    <t>Se avanzó en la elaboración del informe  de estadística sociodemográfica aplicada del pueblo AWA.</t>
  </si>
  <si>
    <t>Documento E. INFORME EST. DEMO. PUEBLO AWA 30_03_22</t>
  </si>
  <si>
    <t>Se avanzó en la construcción de siete (7) informes de estadística sociodemográfica aplicada y en desarrollo de insumos para el cumplimiento de la meta.</t>
  </si>
  <si>
    <t xml:space="preserve"> I&amp;D_2022_BT </t>
  </si>
  <si>
    <t>Se público el informe titulado "Información sociodemográfica del pueblo Awá" y se finalizó el informe sobre "Uniones Tempranas en grupos étnicos", que se encuentra en proceso de revisión de pares</t>
  </si>
  <si>
    <t>2022-07-11-Información sociodemográfica del pueblo Awá
Estimación y caracterización de MIUTF en Colombia UNFPA - DANE</t>
  </si>
  <si>
    <t>Se avanzo en elaboración de 10 informes  estadística sociodemográfica aplicada de los 13 proyectados en la meta.</t>
  </si>
  <si>
    <t>Se público el informe titulado "Información sociodemográfica del pueblo Awá", se finalizo el informe sobre "Uniones tempranas" que esta a punto de publicarse, y se avanzo en un 80% en los informes sobre "servicios públicos en la Amazonia" e  "Información sociodemográfica del pueblo Sikuani".</t>
  </si>
  <si>
    <t xml:space="preserve">
*10_10_2022_Nota Dane_Sinchi N.1_bladi
*2022-07-11-Informacion-sociodemografica-pueblo-Awa
*28092022v2_INFORME EST. DEMO. PUEBLO SIKUANI VCL
*Estimación y caracterización de los Matrimonios Infantiles y las Uniones Tempranas Forzadas (1)
</t>
  </si>
  <si>
    <t xml:space="preserve"> Se avanzo en elaboración de 10 informes  estadística sociodemográfica aplicada de los 13 proyectados en la meta. 
</t>
  </si>
  <si>
    <t>Se realizaron los informes de estadística sociodemográfica aplicada, con el aprovechamiento de la información poblacional y demográfica,</t>
  </si>
  <si>
    <t>2022-07-11-Informacion-sociodemografica-pueblo-Awa (2).pdf, Nota-sociodemografica-amazonia.pdf, Revisado 06122022_INFORME EST. DEMO. PUEBLO SIKUANI.docx, Ver 26-12-22_Población NARP Chocó.docx</t>
  </si>
  <si>
    <t>Cinco (5) informes de dinámica demográfica: fecundidad, mortalidad y migración, de estadística sociodemográfica aplicada, con el aprovechamiento de la información poblacional y demográfica, producidos.</t>
  </si>
  <si>
    <t>Se avanzó en la elaboración de los informes  dinámica demográfica: 
*Vulnerabilidad de los inmigrantes y patrones de distribución territorial
*Tendencias de la fecundidad de la población NARP
*Informe de propuesta de la GEIH.</t>
  </si>
  <si>
    <t>*20220222_V1_Informe Migración y distribución
*Informe Fecundidad NARP_30_03_2022 Rev Ea
*Propuesta Informe Demográficos (ENCV-GEIH)</t>
  </si>
  <si>
    <t>Se publicaron los informes titulados "Tendencias de fecundidad de la población Negra, Afrocolombiana, Raizal y Palenquera“, “Estimación y caracterización de los Matrimonios Infantiles y las Uniones Tempranas y Forzadas” y “EXCESO DE MORTALIDAD POR COVID-19”, el artículo “MEDIATION ANALISYS OF THE EFFECT OF THE COVID-19 PANDEMIC ON THE SUBNATIONAL FERTILITY IN COLOMBIA” será publicado en Notas de Población y el Informe de la ECV y LA GEIH esta en edición.</t>
  </si>
  <si>
    <t>2022-07-14-Tendencias-de-la-fecundidad-poblacion-NARP.pdf,  2022-10-31-estimacion-caracterizacion-de-los-matrimonios-infantiles.pdf, 2022-12-01-exceso-mortalidad-por-covid19.pdf, 20221206_Manuscript_Covid and Fertility_EN Dic15 2022.docx, BOLETIN_SOCIODEMOGRÁFICO_GEIH_ECV_2021-AJUSTADO_Noviembre_30 Lina.docx</t>
  </si>
  <si>
    <t>Dos (2) informes de Población y Territorio, de estadística sociodemográfica aplicada, con el aprovechamiento de la información poblacional y demográfica, producidos.</t>
  </si>
  <si>
    <t xml:space="preserve">Se realizo un visor de indicadores demográficos para el área rural </t>
  </si>
  <si>
    <t>*Visor Transición demográfica en el área rural</t>
  </si>
  <si>
    <t>Solo se ha avanzado parcialmente en este primer informe, por lo que no llega a ser el 50% del hito (2 informes publicados)</t>
  </si>
  <si>
    <t>Se decidió avanzar con los demás informes para terminarlos, se proyecta terminar este informe para el IV trimestre el 2022</t>
  </si>
  <si>
    <t>El informe "LA CREACIÓN DE NUEVOS MUNICIPIOS Y PROPUESTA METODOLÓGICA PARA PROYECCIONES DE POBLACIÓN MUNICIPALES” está terminado. El informe de "DEMOGRAFÍA RURAL EN COLOMBIA” esta terminado.</t>
  </si>
  <si>
    <t>Un (1) informe de población especiales, de estadística sociodemográfica aplicada, con el aprovechamiento de la información poblacional y demográfica, producidos.</t>
  </si>
  <si>
    <t>Se avanzó en la elaboración de la propuesta del informe de cuidadores de personas con discapacidad  y socialización de esta con la Fundación Saldarriaga Concha, así como la revisión de las preguntas de la caracterización de los cuidadores de las personas discapacitadas.</t>
  </si>
  <si>
    <t>Carpeta de discapacidad con:
*Presentación_Propuesta_Estructura_Nota_Estadística_Discapacidad_Cuidadores_v(31-03-2021)
*Caracterización_Hogares_Discapacidad_Grupo_Investig_Desarrollo_
*Correos de Invitación reuniones periódicas</t>
  </si>
  <si>
    <t>NOTA_ESTADÍSTICA_DISCAPACIDAD_COLOMBIA.v(18-07-2022)</t>
  </si>
  <si>
    <t>*Nota_Estadística_Discapacidad_Cuidado_(22_08_22)</t>
  </si>
  <si>
    <t>Un (1) informe de demografía histórica de estadística sociodemográfica aplicada, con el aprovechamiento de la información poblacional y demográfica, producidos.</t>
  </si>
  <si>
    <t>Se avanzó en el acopio de información y en los visores de la transición demográfica y se realizó una propuesta de la demográfica de los municipios de Tumaco y Buenaventura</t>
  </si>
  <si>
    <t xml:space="preserve"> *Informe _20220301_V1_Transición_demográfica_ENVEJECIMIENTO
*Informe _Propuesta demografía histórica de Buenaventura y Tumaco</t>
  </si>
  <si>
    <t>No se ha avanzado en este hito</t>
  </si>
  <si>
    <t>Se inicio el informe sobre historia estadística sociodemográfica de Bogotá</t>
  </si>
  <si>
    <t>*20220822_V2_transformaciones urbanas en Bogotá</t>
  </si>
  <si>
    <t>El informe “DINÁMICA DEMOGRÁFICA Y SUS EFECTOS EN LA CONFIGURACIÓN URBANA DE BOGOTÁ” esta terminado</t>
  </si>
  <si>
    <t>20220822_V2_transformaciones urbanas en Bogotá.docx</t>
  </si>
  <si>
    <t>DCD_9</t>
  </si>
  <si>
    <t>Un (1) anuario estadístico de movimiento internacionales, publicado.</t>
  </si>
  <si>
    <t>Sumatoria de productos estadísticos entregados y/o publicados de la temática migración (cuadros de resultados y anuario)</t>
  </si>
  <si>
    <t>Numero de cuadros de salida para el anuario estadístico de movimientos internacionales, analizados.</t>
  </si>
  <si>
    <t>Gestión de proveedores de las bases de datos del registro administrativo de control de fronteras y su trasformación en el registro estadístico de migración internacional (REMI)</t>
  </si>
  <si>
    <t>En construcción y aplicación de algoritmos especializados</t>
  </si>
  <si>
    <t xml:space="preserve">\\systema78\Migracion\afcopetem\migracion Colombia </t>
  </si>
  <si>
    <t>Conformación de estadísticas de la movilidad humana con base en los registros de control de fronteras</t>
  </si>
  <si>
    <t xml:space="preserve"> MIG_2022_BT </t>
  </si>
  <si>
    <t>Se cuentan con los procesamientos del anuario actualizados para el año 2021</t>
  </si>
  <si>
    <t>Se encuentran en reprocesamiento los datos no validados</t>
  </si>
  <si>
    <t>anuario21.sas</t>
  </si>
  <si>
    <t>Cuadros de salida en proceso de validación y reprocesamientos. Anuario en proceso de redacción y actualización.</t>
  </si>
  <si>
    <t xml:space="preserve">Avance en el procesamiento de los cuadros de salida para el anuario </t>
  </si>
  <si>
    <t>Anuario_Anexos_2021_Movimientos_internacionales</t>
  </si>
  <si>
    <t>Se completo la publicación del anuario de movimientos internacionales 2021, pese a los retrasos en el acceso a las bases de datos de Migración Colombia</t>
  </si>
  <si>
    <t xml:space="preserve">El saldo para 2021 fue negativo indicando que los colombianos registraron un número mayor de salidas del país respecto al número de entradas al mismo durante el año.  </t>
  </si>
  <si>
    <t xml:space="preserve">Cuadros_Anuario_Anexos_2021_movimientos_internacionales </t>
  </si>
  <si>
    <t>Las salidas del país en 2021 aumentaron en 92,2% respecto al año anterior y las entradas al país aumentaron en 84,7%. En el periodo 2017-2021 se observa que los movimientos de salida del país son mayores a las entradas, lo que explica los saldos negativos. Para 2021 las salidas representaron el 51,2% del total de movimientos, y en promedio para el periodo representaron el 50,6%..</t>
  </si>
  <si>
    <t>Número de cuadros de salida para el anuario estadístico de movimientos internacionales, procesado.</t>
  </si>
  <si>
    <t>Transmisión de datos efectiva y validada a través de canales seguros de transmisión FTP desde UAE Migración Colombia y transformación estadística de datos administrativos.</t>
  </si>
  <si>
    <t>Primera salida de cuadros terminada en proceso de validación temática</t>
  </si>
  <si>
    <t>Anuario_Anexos_2021_movimientos_internacionales.xlsx</t>
  </si>
  <si>
    <t>Para 2021 el número total de movimientos realizados por personas de nacionalidad extranjera aumentaron en 46,2% respecto a 2020, después de una caída en 2020 de 74,2% respecto a 2019; las entradas son las de mayor participación, con un aumento de 52,5% en 2021</t>
  </si>
  <si>
    <t>Cuadros_Anuario_Anexos_2021_Movimientos_internacionales_Ver1</t>
  </si>
  <si>
    <t>Un (1) anuario estadístico de movimientos internacionales, publicado.</t>
  </si>
  <si>
    <t>En construcción</t>
  </si>
  <si>
    <t>En proceso de redacción y actualización</t>
  </si>
  <si>
    <t>programa1.sas</t>
  </si>
  <si>
    <t>Avance en la elaboración del ANUARIO DE MOVIMIENTOS INTERNACIONALES 2021_f</t>
  </si>
  <si>
    <t>ANUARIO DE MOVIMIENTOS INTERNACIONALES 2021_f</t>
  </si>
  <si>
    <t>En 2021 se registró un total de 8.707.445 movimientos internacionales mostrando una variación de 88,5% respecto al 2020. Este aumento se explica por la reactivación de viajes internacionales posterior a la disminución presentada en 2020 (-72,2%) como consecuencia del cierre total y parcial de fronteras de los países para controlar la epidemia por covid-19.</t>
  </si>
  <si>
    <t>Anuario_Anexos_2021_Movimientos_internacionales_publicado</t>
  </si>
  <si>
    <t>DCD_10</t>
  </si>
  <si>
    <t>Tres (3) documentos metodológicos para la actualización continua de la producción de información poblacional y demográfica, publicados.</t>
  </si>
  <si>
    <t xml:space="preserve">Una (1) publicación seriada de metodologías para documentos metodológicos para la actualización continua de la producción de información poblacional y demográfica, creada </t>
  </si>
  <si>
    <t>Se creo la publicación metodologías demográficas aplicadas y  dos  (2) documentos metodológicos se encuentran en edición por DICE y la DCD, Valoración de la documentación técnica de soporte y basada en la NTC de la OE PPED</t>
  </si>
  <si>
    <t>Creación  de la publicación de "Metodologías Demográficas Aplicada", en gestión de asignación código ISSN, Manual del diseño metodológico de la OE PPED</t>
  </si>
  <si>
    <t>*Documento metodología demográficas aplicadas
*Diseño de la OE_PPED_v2.docx</t>
  </si>
  <si>
    <t>Dos  (2) documentos metodológicos se encuentran en edición por DICE y la DCD, para ser publicados como Metodologías Demográficas Aplicadas, Elaboración de documentación técnica de soporte del diseño metodológico de la OE PPED</t>
  </si>
  <si>
    <t>06062022_Metodologia_curva_mortalidad
https://www.dane.gov.co/index.php/estadisticas-por-tema/demografia-y-poblacion/metodologias-demograficas-aplicadas</t>
  </si>
  <si>
    <t xml:space="preserve">Se creo la publicación seriada, se publicó un documento metodológico, y esta en proceso de publicación en DICE el segundo. </t>
  </si>
  <si>
    <t>*RE_ solicitud de procesamientos - demografía rural.eml
*Metodologia_curva_mortalidad
*Metodologia_Estimación de la Omisión Censal_RevNMPM Lina
*Metodologia_Estimación de la Omisión Censal_RevNMPM Lina</t>
  </si>
  <si>
    <t xml:space="preserve">Se avanzo en el documento  Metodología de proyección de las migraciones internas y exteriores de Colombia", </t>
  </si>
  <si>
    <t>Se realizaron los documentos metodológicos para la actualización continua de la producción de información poblacional y demográfica</t>
  </si>
  <si>
    <t>Dos documentos metodológicos se encuentran en edición por DICE y la DCD 
*Estimación de la omisión censal a nivel subnacional 
 *Curvas de mortalidad de 2017.
*Documentación del diseño metodológico de la actualización de las proyecciones demográficas y de población</t>
  </si>
  <si>
    <t>*Documento-20200914_Vfinal2_Omisión_Censal(1) (1)
*Metodología curvas de mortalidad departamental 2017 7feb2022
*cap_componentes.pdf
*cap_subnacional.pdf</t>
  </si>
  <si>
    <t>1. 06062022_Metodologia_curva_mortalidad
2. Metodologia_Estimación de la Omisión Censal_23-05-2022_RevNMPM Lina
3. INFORME DE ACTIVIDADES CESAR CRISTANCHO 5 DE 11.docx</t>
  </si>
  <si>
    <t>Se publicaron los documentos titulados: "Estimación de las curvas de mortalidad a nivel subnacional: Colombia 2017" "Estimación de la omisión censal a nivel nacional y subnacional a partir de métodos demográficos, econométricos y geoestadísticos” y el “Metodología de proyección de las migraciones internas y exteriores de Colombia” esta en edición.</t>
  </si>
  <si>
    <t>06062022_Metodologia_curva_mortalidad (1).pdf, Metodologia_Estimación de la Omisión Censal_23-05-2022_RevNMPM Lina.pdf, Metodología_proyección_migraciones_Colombia.docm</t>
  </si>
  <si>
    <t>DCD_11</t>
  </si>
  <si>
    <t>Un (1) inventario de métodos demográficos creado con al menos seis (6) métodos de estimación de los componentes demográficos (fecundidad, mortalidad y migración), evaluados.</t>
  </si>
  <si>
    <t>Sumatoria de productos estadísticos evaluador de la temática poblacional y demográfica (Documentos metodológicos)</t>
  </si>
  <si>
    <t>Un (1) método para estimar la población utilizando registro administrativo.</t>
  </si>
  <si>
    <t>Se esta evaluando tres métodos actualmente.</t>
  </si>
  <si>
    <t xml:space="preserve">Se han tenido reuniones técnicas con las universidades Southampton y Oxford, para entrega y explicación de la información del CNPV- 2018 </t>
  </si>
  <si>
    <t xml:space="preserve">*Actas de reunión _SIO020GUI001f002V6_25-02-22
*Actas de reunión _SIO020GUI001f002V6_25-03-2022
*Control de asistencia_Attendance list - DANE, Southhampton &amp; Oxford 25feb22
</t>
  </si>
  <si>
    <t>Se está evaluando tres métodos actualmente: Estimación de la población con covariados espaciales, estimación de métodos con hijos propios y estimaciones de la probabilidad de morir para los mayores de 80 años.</t>
  </si>
  <si>
    <t>Foto: Modelo definido
 SIO020GUI001f002V6_Southampton-Oxford_11julio22_2</t>
  </si>
  <si>
    <t xml:space="preserve">La visita del investigador de la Universidad de Oxford se realizo hasta la segunda semana de Julio, po lo que no se había podido avanzar previamente en este hito. </t>
  </si>
  <si>
    <t xml:space="preserve">Se construyo la base de datos para para hacer las estimaciones con la información de catastro </t>
  </si>
  <si>
    <t xml:space="preserve">Se construyó la base de datos para correr el modelo propuesto. </t>
  </si>
  <si>
    <t>*01_Crear_Base.R
*poisson_lognormal</t>
  </si>
  <si>
    <t>Se realizó inventario de métodos demográficos  de estimación de los componentes demográficos (fecundidad, mortalidad y migración)</t>
  </si>
  <si>
    <t>doc_Modelos_Bayesianos_15112022.docx</t>
  </si>
  <si>
    <t>Cinco (5) métodos para estimar los componentes demográficos, evaluados.</t>
  </si>
  <si>
    <t>Métodos de hijos propios para la estimación dela fecundidad y estimación de la mortalidad en edades avanzadas.</t>
  </si>
  <si>
    <t>Evidencia Métodos de hijos propios:
*Programa en R_Combinaciones_Madres_Hijos_sin _filtro_MadreReside
Evidencia edades avanzadas:
*doc_Edades_Avanzadas y doc_Splines_Hermitianos
*Programa en R_01_Ajusta_Modelos_Edades_Avanzadas</t>
  </si>
  <si>
    <t>Curvas_Mortalidad_Edades avanzadas
Hijos_Propios
Curva_Splines_Econometrica
20220324_Método_indirecto_fecundidad</t>
  </si>
  <si>
    <t>Se terminaron los documentos</t>
  </si>
  <si>
    <t xml:space="preserve">20220819_Evaluación Metodología Fecundidad REBP_NMPM_YAMS (1).docx, doc_Edades_Avanzadas_11112022.docx, Informe_aplicacion_metodo_orfandad_v3.docx, Informe_Metodológico_Estimación_Fecundidad_Método_Hijos_Propios_v(20-12-22).docx </t>
  </si>
  <si>
    <t>DCD_13</t>
  </si>
  <si>
    <t xml:space="preserve"> Dos (2) artículos para revistas indexadas internacionales sobre estimaciones de los componentes demográficos : fecundidad, mortalidad y migración.</t>
  </si>
  <si>
    <t>Un (1) artículo de la estimación de la migración (contexto nacional) para Colombia, terminado.</t>
  </si>
  <si>
    <t>Se avanzó en la elaboración de dos artículos para revistas indexadas.</t>
  </si>
  <si>
    <t>Se realizaron las estimación y se está avanzando en la elaboración del documento "Estimación de la migración en tiempos de COVID en Colombia"</t>
  </si>
  <si>
    <t>*Documento_ covid migración 2 28032021
*RESULTADOS_COVID_MIGRACION</t>
  </si>
  <si>
    <t>Dos documento en construcción uno en efectos del COVID en la migración y el otro sobre la estimación en rutas.</t>
  </si>
  <si>
    <t xml:space="preserve"> Se termino el artículo sobre estimación de la población en conjunto con las Universidades de Oxford y Southampton.
Se avanzo parcialmente en el artículo sobre migración, donde ya se finalizaron las estimaciones.  </t>
  </si>
  <si>
    <t>Se realizaron las estimaciones econométricas y se ha redactado el 50% del documento.</t>
  </si>
  <si>
    <t xml:space="preserve">Se terminó el artículo sobre estimación de la población en conjunto con las Universidades de Oxford y Southampton.
Se avanzó parcialmente en el artículo sobre migración, donde ya se finalizaron las estimaciones. </t>
  </si>
  <si>
    <t xml:space="preserve">Se avanzo en la estimación de migración </t>
  </si>
  <si>
    <t>Se realizaron las estimaciones econométricas y se ha redactado el 75% del documento.</t>
  </si>
  <si>
    <t>Se finalizo documento sobre estimaciones de los componentes demográficos : fecundidad, mortalidad y migración.</t>
  </si>
  <si>
    <t>Se finalizo el documento</t>
  </si>
  <si>
    <t>Un (1) artículo de la estimación de la población para Colombia (en colaboración con Southampton y Oxford), terminado</t>
  </si>
  <si>
    <t>Se está terminando el documento de la estimación de la población en las áreas donde se llevó a cabo el método de rutas del CNPV-2018.</t>
  </si>
  <si>
    <t>*Documento _manuscript rutas</t>
  </si>
  <si>
    <t>manuscript_rutas_Oxford Southampton</t>
  </si>
  <si>
    <t>*manuscript_rutas_Oxford Southampton</t>
  </si>
  <si>
    <t>DCD_20</t>
  </si>
  <si>
    <t>Un (1) conjunto de proyecciones de población, hogares, e indicadores sociodemográficos desagregados para la ciudad de Villavicencio, producido</t>
  </si>
  <si>
    <t>Sumatoria de productos estadísticos entregados y/o publicados de proyecciones de población y análisis demográfico. (documentos metodológicos y sus derivados)</t>
  </si>
  <si>
    <t>Un (1) cuadro de salida con las proyecciones de población desagregadas por edad, sexo y según unidades de planeación territorial de comunas, corregimientos y zonas de alto riesgo</t>
  </si>
  <si>
    <t>Se avanzó,  de acuerdo con los productos proyectados para este primer trimestre como: definición de áreas de riesgo y su homologación en el marco geoestadístico, procesamientos especializados, cálculos de los indicadores y la definición del diseño metodológico</t>
  </si>
  <si>
    <t>Avances en la definición de áreas de riesgo y su homologación en el marco geoestadístico censal de acuerdo con los límites oficiales del IGAC</t>
  </si>
  <si>
    <t>*Correo electrónico de la DT
*20222330001171T
*Anexo técnico DÉFICIT HABITACIONAL - NBI (DCD PPAD)
*Informe de supervisión
*PDT Villavicencio DCD (ppad)
*PPADEM_Villavicencio_v2</t>
  </si>
  <si>
    <t>Se avanzo en la meta de acuerdo con los productos especificados en el convenio para el primer desembolso</t>
  </si>
  <si>
    <t>Configuración concertada con los representantes de la Secretaría de Planeación de la Alcaldía de Villavicencio de la homologación cartográfica de acuerdo a los lineamientos actualizados de la división político-administrativa del municipio, según sus comunas, unidades de planificación urbana y zonas de riesgo.</t>
  </si>
  <si>
    <t>En desarrollo de acuerdo con los lineamientos actualizados de la DIVIPOLA del municipio</t>
  </si>
  <si>
    <t>Análisis de la estructura de población cabecera Villavicencio.docx
Disponible información preliminar en: https://nam10.safelinks.protection.outlook.com/?url=https%3A%2F%2Fdrive.google.com%2Fdrive%2Fmobile%2Ffolders%2F1JrkW-H5-dK7t2QvJ8A08meVDx0WvCyid%2F1tAMC5qRmbY-VHVdIdOyMoAbg5kNRDVie%3Fusp%3Dsharing%26sort%3D13%26direction%3Da&amp;amp;data=05%7C01%7Cmfospinab%40dane.gov.co%7C0a7f9ceeeda14f7d688a08da6c41ea06%7C0d1de34daf494bf5b8ee3c3c44ce7942%7C0%7C0%7C637941327600364863%7CUnknown%7CTWFpbGZsb3d8eyJWIjoiMC4wLjAwMDAiLCJQIjoiV2luMzIiLCJBTiI6Ik1haWwiLCJXVCI6Mn0%3D%7C3000%7C%7C%7C&amp;amp;sdata=4WvQPv6DltWSaegZ43sDKqbZ0Y5qlGVZdaAtu5xXW3I%3D&amp;amp;reserved=0</t>
  </si>
  <si>
    <t>Existes retrasos en el cumplimiento del plan de trabajo por la falta de comunicación efectiva con los representantes de la Alcaldía, los cuales han dejado serias deficiencias en el manejo administrativo de la gestión de desembolsos y de falta de decisiones técnicas de acuerdo con las necesidades del municipio, lo cual esta en proceso de mejoramiento para el cierre temático del proyecto.</t>
  </si>
  <si>
    <t xml:space="preserve">Se entregaron todos los productos objeto de esta meta
</t>
  </si>
  <si>
    <t>Procesamientos, estimaciones y análisis de consistencia de indicadores poblacionales y sociodemográficos desagregados para las áreas menores de la cabecera municipal de la ciudad de Villavicencio.</t>
  </si>
  <si>
    <t>(Indicadores_Estructura_Demografica_ 2005-2030 VF.xlsx //
Proyecciones y Retroproyecciones Villavicencio UPs 2005-2030 (formato).xlsx)</t>
  </si>
  <si>
    <t>Se cumplió el 100 de la meta propuesta</t>
  </si>
  <si>
    <t>Dos (2) cuadros de salida con las proyecciones de hogares y viviendas con desagregación territorial según comunas, corregimientos y zonas de alto riesgo</t>
  </si>
  <si>
    <t>Preparación de insumos y procesamientos especializados de fuentes de información de población, hogares y viviendas y sus características</t>
  </si>
  <si>
    <t>Informe_Codificacion_Manzanas_Villavicencio.pdf
Insumos disponibles en: https://nam10.safelinks.protection.outlook.com/?url=https%3A%2F%2Fdrive.google.com%2Fdrive%2Fmobile%2Ffolders%2F1JrkW-H5-dK7t2QvJ8A08meVDx0WvCyid%2F1tAMC5qRmbY-VHVdIdOyMoAbg5kNRDVie%2F1ZyPwlrJ8QKI9eF55-VToGmJUSfvCAodA%2F1w3H99AzuaiPGWo3cQ1602fY3tl2waCNh%3Fusp%3Dsharing%26sort%3D13%26direction%3Da&amp;amp;data=05%7C01%7Cmfospinab%40dane.gov.co%7Cf79e7bac3ff94c80521508da6c424538%7C0d1de34daf494bf5b8ee3c3c44ce7942%7C0%7C0%7C637941329146972229%7CUnknown%7CTWFpbGZsb3d8eyJWIjoiMC4wLjAwMDAiLCJQIjoiV2luMzIiLCJBTiI6Ik1haWwiLCJXVCI6Mn0%3D%7C3000%7C%7C%7C&amp;amp;sdata=zZbtCCHRModKJ0aLIGMkz11ua7Bhzo%2F3GX3g1vgf%2ByI%3D&amp;amp;reserved=0</t>
  </si>
  <si>
    <t xml:space="preserve"> Cuadros de salida con las proyecciones de hogares y viviendas con desagregación territorial según comunas, corregimientos y zonas de alto riesgo</t>
  </si>
  <si>
    <t>Dos (2) cuadros de salida con los cálculos de indicadores sociodemográficos según desagregación territorial por comunas, corregimientos y zonas de alto riesgo</t>
  </si>
  <si>
    <t>Cálculos de los indicadores compuestos derivados del CNPV 2018, NBI y Déficit habitacional</t>
  </si>
  <si>
    <t>DÉFICIT HABITACIONA - NBI.xls
Información preliminar y en desarrollo de acuerdo con los lineamientos actualizados de la DIVIPOLA del municipio</t>
  </si>
  <si>
    <t>cuadros de salida con los cálculos de indicadores sociodemográficos según desagregación territorial por comunas, corregimientos y zonas de alto riesgo</t>
  </si>
  <si>
    <t xml:space="preserve"> Carpeta _Productos_a_entregar_.zip</t>
  </si>
  <si>
    <t>Tres (3) documentos técnicos asociados a:
*Un (1) documento metodológico y de análisis de los principales resultados de la elaboración de proyecciones de población y derivados
*Un (1) documento técnico de estudio postcensal de lineamientos para la gestión de riesgos naturales o de adaptabilidad climática focalizado para la ciudad de Villavicencio
*Un (1) documento técnico de estudio postcensal de la segregación social, comparativo entre principales ciudades</t>
  </si>
  <si>
    <t>Definición del diseño metodológico de desagregación por comunas de las estimaciones y proyecciones de población, hogares y viviendas</t>
  </si>
  <si>
    <t>*\Documento_Metodologico_Proyecciones_Villavicencio.pdf-2.docx
*DEMOGRAFICOS-HABITAT 2.docx
*VULNERABILIDAD_VILLAVICENCIO</t>
  </si>
  <si>
    <t>DCD_22</t>
  </si>
  <si>
    <t>Una (1) base de datos con información estadística de nacimientos y defunciones a nivel nacional para el registro de hechos vitales en Colombia, producida.</t>
  </si>
  <si>
    <t>Base de datos de la temática de salud producida/ base de datos de la temática de salud programada</t>
  </si>
  <si>
    <t xml:space="preserve">Cifras definitivas de nacimiento 2020 y preliminar 2021, cifras preliminar 2020 y 2021 de defunciones fetales y no fetal. </t>
  </si>
  <si>
    <t>Cifras definitivas de nacimiento 2020, preliminar 2021,así como cifras definitivas de defunción fetal y no fetal 2020.</t>
  </si>
  <si>
    <t>Se realizó la publicación de cifras definitivas de nacimientos 2020 y cifras preliminar de nacimientos y defunciones 2021 con corte a 31 de diciembre.</t>
  </si>
  <si>
    <t>*Pantallazo de la publicación
 *Link https://www.dane.gov.co/index.php/estadisticas-por-tema/demografia-y-poblacion/nacimientos-y-defunciones</t>
  </si>
  <si>
    <t>Se cumplió el 100% de la meta en el primer trimestre, de acuerdo con lo programado</t>
  </si>
  <si>
    <t>Cifras definitivas defunciones fetales y no fetales 2020.</t>
  </si>
  <si>
    <t xml:space="preserve">Se realizó la publicación de cifras definitivas  de defunciones fetales y no fetales 2020. </t>
  </si>
  <si>
    <t>SG_GH_2</t>
  </si>
  <si>
    <t>Un (1) informe de la medición de impacto del programa de capacitación dirigido a los procesos misionales para dar respuesta al TASC, a partir de las actividades realizadas en los años 2019, 2020, 2021 y 2022, realizado.</t>
  </si>
  <si>
    <t xml:space="preserve">(Porcentaje de avance alcanzado / Porcentaje de avance proyectado)*100 </t>
  </si>
  <si>
    <t>SG_GH_2.1</t>
  </si>
  <si>
    <t>Una  (1) aplicación del formato de evaluación de impacto de los cursos realizados en el último cuatrimestre de 2021 para complementar los insumos, implementada.</t>
  </si>
  <si>
    <t>El porcentaje de avance alcanzado de la meta para el primer trimestre corresponde al 8% el cual concuerda con la proyección.</t>
  </si>
  <si>
    <t>El GIT Desarrollo de Personal en el primer trimestre de 2022 inicio la aplicación del formato de evaluación de impacto a los 7 cursos realizados con la Universidad Nacional durante el tercer trimestre de 2021, como parte de los insumos del estudio de evaluación del impacto para la realización del informe.</t>
  </si>
  <si>
    <t>Respuestas evaluación de impacto III cuatrimestre 2021</t>
  </si>
  <si>
    <t xml:space="preserve">Durante el I trimestre de 2022 el GIT de Desarrollo de Personal gestionó la revisión y consolidación de las evaluaciones de impacto de los cursos realizados por la Universidad Nacional desde el 2019 a la fecha, además de la aplicación de las evaluaciones de impacto correspondientes al último cuatrimestre de 2021.  </t>
  </si>
  <si>
    <t xml:space="preserve"> -   </t>
  </si>
  <si>
    <t xml:space="preserve">FORTALECIMIENTO DE LA CAPACIDAD TÉCNICA Y ADMINISTRATIVA DE LOS PROCESOS DE LA ENTIDAD  NACIONAL
</t>
  </si>
  <si>
    <t>Servicio de educación informal sobre los instrumentos de coordinación del sistema estadístico nacional</t>
  </si>
  <si>
    <t>C-0401-1003-26-0-0401093-02</t>
  </si>
  <si>
    <t>DTEC_DIRPEN_2022_SEI_SEN</t>
  </si>
  <si>
    <t>El porcentaje de avance alcanzado de la meta para el primer trimestre corresponde al 100% el cual concuerda con la proyección.</t>
  </si>
  <si>
    <t xml:space="preserve">El GIT Desarrollo de Personal finalizó en el segundo trimestre de 2022 la evaluación de impacto de los cursos realizados en el último cuatrimestre de 2021 y adicionalmente, diseño la muestra de los servidores que se evaluarán y que corresponden a los 5 primeros cursos dictados por la Universidad Nacional a corte de 30 de junio de 2022. </t>
  </si>
  <si>
    <r>
      <t>Informe preliminar de evaluación impacto 2019-2021</t>
    </r>
    <r>
      <rPr>
        <sz val="18"/>
        <rFont val="Segoe UI Light"/>
        <family val="2"/>
      </rPr>
      <t xml:space="preserve">
Muestra servidores seleccionados 2022</t>
    </r>
  </si>
  <si>
    <t>El GIT Desarrollo de Personal recopiló las respuestas de evaluación de impacto de los cursos realizados en las vigencias 2019, 2020, 2021 y elaboró durante el segundo trimestre de 2022 un informe preliminar de la medición de impacto del programa de capacitación dirigido a los procesos misionales para dar respuesta al TASC</t>
  </si>
  <si>
    <t xml:space="preserve"> $ 8.205.676
 </t>
  </si>
  <si>
    <t>SG_GH_2.2</t>
  </si>
  <si>
    <t xml:space="preserve">Un (1) informe de la evaluación de impacto para el fortalecimiento de la capacitación en el marco del TASC, finalizado
</t>
  </si>
  <si>
    <t xml:space="preserve">SEC_CAPAD_2022_DP
</t>
  </si>
  <si>
    <t xml:space="preserve">En julio de la vigencia 2022 el GIT Desarrollo de Personal aplicó la evaluación de impacto a la muestra identificada previamente y que corresponde a los cinco(5) primeros cursos realizados en 2022, insumo que complementa la elaboración del informe final. </t>
  </si>
  <si>
    <t>Informe evaluación impacto de las capacitaciones TASC 2019-2022</t>
  </si>
  <si>
    <t>En el mes de julio de 2022 el GIT Desarrollo de Personal elaboró el informe final de evaluación de impacto de las capacitaciones TASC 2019-2022  con un puntaje promedio consolidado de la evaluación de 4,30 durante el cuatrenio, con lo cual, se puede concluir que los jefes directos de los servidores evidencian una apropiación de competencias que impactan positivamente en el desarrollo de las funciones del área.</t>
  </si>
  <si>
    <t>SG_ADMIN_8</t>
  </si>
  <si>
    <t xml:space="preserve">Un (1) seguimiento para contribuir al fortalecimiento de los procesos de Gestión de Bienes y Servicios. </t>
  </si>
  <si>
    <t>SG_ADMIN_8.1</t>
  </si>
  <si>
    <t>Un (1) informe del levantamiento físico de inventarios en DANE Central y Direcciones Territoriales del DANE</t>
  </si>
  <si>
    <t>SEC_CAPAD_2022_AD_DP</t>
  </si>
  <si>
    <t xml:space="preserve">Informe preliminar levantamiento de inventarios. </t>
  </si>
  <si>
    <t xml:space="preserve">El GIT de almacén e inventario, para el trimestre de referencia,  avanzó en la consolidación de los informes finales de levantamiento físico de inventarios de las Direcciones Territoriales Norte, Centro oriente, Centro Occidente, Noroccidente y Suroccidente. Se evidenció que gracias al seguimiento realizado, las direcciones territoriales aumentaron los esfuerzos por cumplir los cronogramas y en los casos que se presentaron novedades, se informaron oportunamente solicitando aplazamientos de manera formal. A excepción de la DTC, todas las territoriales cumplieron con el envío de los informes en las fechas establecidas. Se espera la finalización del proceso por parte de la DTC y de DANE central teniendo en cuenta que son las unidades ejecutoras de mayor tamaño que requieren más tiempo para llevar a cabo el proceso completo. </t>
  </si>
  <si>
    <t>Informe consolidado de levantamiento fisico_Avance III</t>
  </si>
  <si>
    <t xml:space="preserve">Informe final levantamiento de inventarios </t>
  </si>
  <si>
    <t>SG_ADMIN_8.2</t>
  </si>
  <si>
    <t>Un (1) documento de siniestralidad del programa de seguros finalizado.</t>
  </si>
  <si>
    <t>Informe de siniestralidad del programa de seguros_I trimestre 2022</t>
  </si>
  <si>
    <t>Informe de siniestralidad del programa de seguros_II trimestre 2022</t>
  </si>
  <si>
    <t>El programa de seguros del Área Administrativa notifico en el tercer trimestre, 103 siniestros a la aseguradora,  de los cuales fueron: 9 siniestros indemnizados, 14 liquidados, 80 están pendientes por respuesta por la aseguradora. La modalidad de siniestralidad se presento con 80 siniestros reportados por daño, 22 por hurto y 1 perdida.
Es importante mencionar, que el estado general de reclamaciones a través del contrato 983139 a la aseguradora Previsora es el siguiente: 1748 siniestros en las vigencias 2019 hasta 2022, y cuentan con el siguiente estado general de reclamación: indemnizados hay 1610, liquidados 29, pendientes de respuesta por la aseguradora 95 y desistidos por las territoriales para la reclamación ante la aseguradora 12. se continua con el seguimiento y gestión</t>
  </si>
  <si>
    <t>Informe de siniestralidad del programa de seguros_III trimestre 2022</t>
  </si>
  <si>
    <t xml:space="preserve">El programa de seguros del Área Administrativa, durante el cuarto trimestre de la vigencia dos mil veintidós (2022) presento las siguientes notificaciones por las territoriales: ciento ochenta y cuatro (184) siniestros a la aseguradora, así por daño ciento treinta y siete (137), hurto se cuarenta y cuatro (44), pérdida un (01) siniestro, uno de infraestructura de la DT NORTE subsede San Andrés causado por desastre natural huracán IAN y un siniestro al vehículo OBI307. Es importante mencionar, que el estado general de reclamaciones a través del contrato 983139 a la aseguradora Previsora desde la vigencia 2019 hasta 2022 es el siguiente: 1932 siniestros, y cuentan con el siguiente estado general de reclamación: indemnizados hay 1724, liquidados 20, pendientes de respuesta por la aseguradora 173, objetados 2 y desistidos por las territoriales para la reclamación ante la aseguradora 13. </t>
  </si>
  <si>
    <t>Informe de siniestralidad del programa de seguros_IV trimestre 2022</t>
  </si>
  <si>
    <t>SG_ADMIN_8.3</t>
  </si>
  <si>
    <t>Un (1) plan de mantenimiento y sostenibilidad (PMAS) proyectado.</t>
  </si>
  <si>
    <t>Para el primer trimestre se elaboró el PMAS con las actividades necesarias para conservar en buen estado de uso las instalaciones en DANE CENTRAL y se presentó en reunión para aprobación de la Coordinación Administrativa.</t>
  </si>
  <si>
    <t xml:space="preserve"> 01_Aprobación PMAS -2022</t>
  </si>
  <si>
    <t>Cumplido en el I trimestre</t>
  </si>
  <si>
    <t>SG_ADMIN_8.4</t>
  </si>
  <si>
    <t>Un (1) plan de mantenimiento y sostenibilidad (PMAS) ejecutado.</t>
  </si>
  <si>
    <t>El GIT se Servicios Administrativos, para el segundo trimestre de la vigencia 2022, dio cumplimiento con el seguimiento de las  actividades programadas (mantenimiento general limpieza de cubiertas y canales,  mantenimiento general  plomería,   pintura interna oficinas,  pintura interna zonas comunes,  mantenimiento general mantenimiento silletería zonas comunes,  mantenimiento e instalación de luminarias,  contrato de planta eléctrica,  contrato suministro de ferretería y mantenimiento general eléctrico de puestos de trabajo) en el marco del Plan de Mantenimiento y Sostenibilidad - PMAS, que tiene como fin conservar en buen estado de las instalaciones en DANE CAN y Casa Esmeralda.</t>
  </si>
  <si>
    <t>Ejecución PMAS 2022</t>
  </si>
  <si>
    <t xml:space="preserve">El GIT servicios administrativos, en el marco del Plan de Mantenimiento y Sostenibilidad - PMAS, que tiene como fin conservar en buen estado de las instalaciones en DANE CAN y Casa Esmeralda,  dio cumplimiento para el tercer trimestre de la vigencia 2022, con el seguimiento de las  actividades programadas (mantenimiento general de plomería, limpieza de cubiertas y canales, pintura interna de oficinas,  pintura interna de zonas comunes, mantenimiento de silletería y  mantenimiento e instalación de luminarias.), adicionalmente se continuo con la ejecución de los contratos de planta eléctrica, suministro de ferretería, aires acondicionados y puertas corredizas de la puerta principal. </t>
  </si>
  <si>
    <t>Ejecución PMAS 2022
PMAS_ Actividades a septiembre</t>
  </si>
  <si>
    <t>Ejecución PMAS 2022
Aprobación PMAS 2022</t>
  </si>
  <si>
    <t xml:space="preserve">Durante el segundo trimestre se construyó el informe con las actividades e información de la restauración realizada sobre las siguientes líneas de trabajo de Automatización SAS, Transmisión de Datos bajo el estándar SDMX.  (Producto finalizado Segundo  trimestre) </t>
  </si>
  <si>
    <t>DCD_10.1</t>
  </si>
  <si>
    <t>DCD_10.2</t>
  </si>
  <si>
    <t>DCD_11.1</t>
  </si>
  <si>
    <t>DCD_11.2</t>
  </si>
  <si>
    <t>DCD_13.1</t>
  </si>
  <si>
    <t>DCD_13.2</t>
  </si>
  <si>
    <t>DCD_20.1</t>
  </si>
  <si>
    <t>DCD_20.2</t>
  </si>
  <si>
    <t>DCD_20.3</t>
  </si>
  <si>
    <t>DCD_20.4</t>
  </si>
  <si>
    <t>DCD_22.1</t>
  </si>
  <si>
    <t>DCD_22.2</t>
  </si>
  <si>
    <t>DCD_7.9</t>
  </si>
  <si>
    <t>DCD_8.1</t>
  </si>
  <si>
    <t>DCD_8.2</t>
  </si>
  <si>
    <t>DCD_8.3</t>
  </si>
  <si>
    <t>DCD_8.4</t>
  </si>
  <si>
    <t>DCD_8.5</t>
  </si>
  <si>
    <t>DCD_9.1</t>
  </si>
  <si>
    <t>DCD_9.2</t>
  </si>
  <si>
    <t>DCD_9.3</t>
  </si>
  <si>
    <t>DCD_7.8</t>
  </si>
  <si>
    <t>DCD_7.7</t>
  </si>
  <si>
    <t>DCD_2.1</t>
  </si>
  <si>
    <t>DCD_2.2</t>
  </si>
  <si>
    <t>DCD_5.1</t>
  </si>
  <si>
    <t>DCD_5.2</t>
  </si>
  <si>
    <t>DCD_6.1</t>
  </si>
  <si>
    <t>DCD_6.2</t>
  </si>
  <si>
    <t>DCD_7.2</t>
  </si>
  <si>
    <t>DCD_7.3</t>
  </si>
  <si>
    <t>DCD_7.4</t>
  </si>
  <si>
    <t>DCD_7.5</t>
  </si>
  <si>
    <t>DCD_7.6</t>
  </si>
  <si>
    <t>DCD_7.1</t>
  </si>
  <si>
    <t>14%</t>
  </si>
  <si>
    <t>18%</t>
  </si>
  <si>
    <t>Sobre los 3 desarrollos informáticos se cuenta con avance considerable (90%) en el correspondiente a la biblioteca de documentación técnica. Le sigue el desarrollo del instrumento de revisiones focalizadas (90%), las restantes funcionalidades no han presentado avance dada la priorización que se le ha dado desde la Dirección Técnica al restablecimiento de la web sen y las funcionalidades caídas con el ataque informático (SICODE, sistemas de consultas) con 80%</t>
  </si>
  <si>
    <t>Dos de los aplicativos y funcionalidades de la web SEN avanzan a un rimo mayor al esperado, Se priorizó el restablecimiento de las funcionalidades SICODE, sistemas de consultas de clasificaciones y conceptos. Se sigue requiriere contar con la disposición de OSIS para las nuevas funcionalidades.</t>
  </si>
  <si>
    <t>Los cronogramas planteados en los diferentes proyectos de analítica de datos a realizar en la presente vigencia avanzan de acuerdo a los cronogramas dispuestos por cada uno de los equipos de trabajo. Sin embargo, el hito relacionado con perfilamiento de necesidades analíticas de la entidad y la construcción de un repositorio de proyectos se ha visto limitada por la falta de personal en el GIT.</t>
  </si>
  <si>
    <t>1. Paper Índice de Noticias_versión 7</t>
  </si>
  <si>
    <t>1. 12072022_PPT Est Experim_ ODS 16.b.1-16.7.2
2. Civil society data for SDG 16 monitoring_camera_ready_no_names</t>
  </si>
  <si>
    <t>1. Actas de reuniones
2. Correos electrónicos
3. Documento de diseño de flujo de datos
4. Función de producción
5. Modelos
6. Presentaciones
7. Scripts de conexión a base de datos</t>
  </si>
  <si>
    <t>En el tercer trimestre se realizó seminario de analítica realizado</t>
  </si>
  <si>
    <t>1- Actas
2. Algoritmos
3. Documentos
4. Presentaciones
5. presentaciones y fichas</t>
  </si>
  <si>
    <t>1. Actas
2. Diseño Gráfico
3. Propuestas Recibidas Consultores
4. RFP Consultores GPSDD
5. Diccionario datos
6. Versión App_08_2022</t>
  </si>
  <si>
    <t xml:space="preserve"> Se finalizaron las fases de acopio y procesamiento, y se avanzó en la fase de difusión de las cuentas ambientales y económicas</t>
  </si>
  <si>
    <t>Finalización de la fase de acopio, para las cuentas ambientales y económicas de: actividades ambientales y transacciones asociadas, y flujos de materiales emisiones al aire</t>
  </si>
  <si>
    <t>-1. CAE-AATA_Acopio
-2. CAEFM-EA_Acopio</t>
  </si>
  <si>
    <t>Finalización de la fase de procesamiento para las cuentas ambientales y económicas de: flujo de materiales de residuos sólidos, flujo de agua, actividades ambientales y transacciones asociadas, y flujo de materiales de emisiones al aire</t>
  </si>
  <si>
    <t>-1. CAEFM-RS_Procesamiento
-2. CAE-FA_Procesamiento
-3. CAE-AATA_Procesamiento
-4. CAEFM-EA_Procesamiento</t>
  </si>
  <si>
    <t>Finalización de la fase de difusión para las cuentas ambientales y económicas de: activos de los recursos minerales y energéticos, flujo de materiales de residuos sólidos, flujo de agua, y actividades ambientales y transacciones asociadas; y avance en la fase de difusión de la cuenta ambiental y económica de flujo de materiales de emisiones al aire</t>
  </si>
  <si>
    <t>-1. CAE-ARME__Boletín_Anexo
-2. CAEFM-RS__Boletín_Anexo
-3. CAE-FA__Boletín_Anexo
-4. CAE-AATA_Boletín_Anexo</t>
  </si>
  <si>
    <t>Se finalizó el acopio de bases de datos para dos (2) cuentas ambientales y económicas y el procesamiento para cuatro (4) cuentas ambientales y económicas. Se finalizó la fase de difusión de cuatro (4) cuentas ambientales y económicas, y se avanzó en la fase de difusión de una (1) cuenta ambiental y económica</t>
  </si>
  <si>
    <t xml:space="preserve"> Meta finalizada en el I trimestre de 2022 </t>
  </si>
  <si>
    <t>Hito finalizado en el I trimestre</t>
  </si>
  <si>
    <t>Meta finalizada en el  primer Trimestre de 2022</t>
  </si>
  <si>
    <t>Finalización del boletín técnico y el anexo estadístico de la Cuenta Satélite de Economía del Cuidado y publicación en página web</t>
  </si>
  <si>
    <t xml:space="preserve"> Se finalizaron los productos de publicación (boletín técnico y anexos) de la CSEC</t>
  </si>
  <si>
    <t>-4.3 Boletín y anexo</t>
  </si>
  <si>
    <t>Se realizó la publicación de la Cuenta Satélite de Economía del Cuidado (CSEC) en la página web del DANE el 8 de julio de 2022 a las 2:00 p.m.</t>
  </si>
  <si>
    <t xml:space="preserve"> Se finalizó el boletín técnico y los anexos estadísticos de la Cuenta Satélite de Cultura y Economía Naranja y se realizó publicación en página web </t>
  </si>
  <si>
    <t>Se elaboró el boletín técnico y los anexos de resultados que contienen las cuentas de producción y generación del ingreso, los balances oferta utilización y los ocupados y trabajos equivalentes a tiempo completo de cultura y economía naranja. Se realizó la publicación de resultados de la cuenta satéltie el 22 de julio a las 2:00 p.m.</t>
  </si>
  <si>
    <t>- a-act-asociativas-regulacion-CSCEN-2014-2021
- a-act-manufactureras-CSCEN-2014-2021
- a-agencias-noticias-otros-serv-informacion-CSCEN-2014-2021pr
- a-artes-escenicas-CSCEN-2014-2021
- a-artes-visuales-CSCEN-2014-2021
- a-audiovisual-CSCEN-2014-2021pr
- a-consolidado-segmento-CSCEN-2014-2021pr
- a-diseno-CSCEN-2014-2021pr
- a-editorial-CSCEN-2014-2021pr
- a-educacion-cultural-creativa-CSCEN-2014-2021
- a-empleo-cultura-economia-naranja-CSCEN-2014-2021pr
- a-fonografia-CSCEN-2014-2021pr
- a-medios-digitales-software-CSCEN-2014-2021pr
- a-patrimonio-CSCEN-2014-2021
- a-publicidad-CSCEN-2014-2021pr
- a-total-artes-patrimonio-CSCEN-2014-2021
- a-total-creaciones-funcionales-CSCEN-2014-2021pr
- a-total-industrias-culturales-CSCEN-2014-2021pr
- a-turismo-cultural-CSCEN-2014-2021
- boletin-CSCEN-2020p-2021pr</t>
  </si>
  <si>
    <t>Se realizó la publicación de la Cuenta Satélite de Cultura y Economía Naranja (CSCEN) en la página web del DANE el 22 de julio a las 2:00 p.m.</t>
  </si>
  <si>
    <t xml:space="preserve"> Se finalizó el boletín técnico y los anexos estadísticos de la Cuenta Satélite de la Agroindustria de la Caña de Azúcar y se realizó publicación en página web </t>
  </si>
  <si>
    <t>- CONSOLIDADO_CSPA_CanaAzucar_2014_2021</t>
  </si>
  <si>
    <t>Se elaboró el boletín técnico y los anexos de resultados que contienen las cuentas de producción y generación del ingreso de la fase agrícola, la fase industrial y la agroindustria de la caña de azúcar. Se realizó la publicación de resultados de la cuenta satélite el 2 de septiembre a las 2:00 p.m.</t>
  </si>
  <si>
    <t>- anexo_csaca_2014_2021pr
- bol_cta_sat_agroindustria_cana_2014_2021</t>
  </si>
  <si>
    <t>Se realizó la publicación de la Cuenta Satélite de la Agroindustria de la Caña de Azúcar (CSACA) en la página web del DANE el 2 de septiembre a las 2:00 p.m.</t>
  </si>
  <si>
    <t xml:space="preserve"> Se finalizó el boletín técnico y los anexos estadísticos de la Cuenta Satélite de Cultura y Economía Naranja de Bogotá y se realizó publicación en página web </t>
  </si>
  <si>
    <t>Se realizó el acopio de las bases de datos correspondientes a EAM, EAS, EAC, para la CSCENB</t>
  </si>
  <si>
    <t>- EAC_DIRECT_PANEL_19_20
- Cuenta_Producción_EAM1920_20220119
- Cta_Produc_EAS2020_20211229</t>
  </si>
  <si>
    <t>Se realizó el procesamiento de las bases de datos acopiadas y se generó el archivo de síntesis de resultados de la cuenta satélite de cultura y economía naranja para Bogotá</t>
  </si>
  <si>
    <t>- CONSOLIDADO CULTURA Y EN_BTA</t>
  </si>
  <si>
    <t>Se elaboró el boletín técnico y los anexos de publicación de la CSCENB que contienen las cuentas de producción y generación del ingreso de cultura y economía naranja para Bogotá. Se realizó la publicación de resultados de la cuenta satélite el 30 de septiembre a las 2:00 p.m.</t>
  </si>
  <si>
    <t>- a-act-asociativas-regulacion-CSCEN-Bogota-2014-2021
- a-act-manufactureras-CSCEN-Bogota-2014-2021
- a-agencias-noticias-otros-serv-informacion-CSCEN-Bogota-2014-2020
- a-artes-escenicas-CSCEN-Bogota-2014-2021
- a-artes-visuales-CSCEN-Bogota-2014-2021
- a-audiovisuales-CSCEN-Bogota-2014-2021
- a-consolidado-segmento-CSCEN-Bogota-2020-2021
- a-diseno-CSCEN-Bogota-2014-2021
- a-editorial-CSCEN-Bogota-2014-2021
- a-educacion-cultural-creativa-CSCEN-Bogota-2014-2021
- a-empleo-cultura-economia-naranja-CSCEN-Bogota-2014-2021
- a-fonografia-CSCEN-Bogota-2014-2021
- a-medios-digitales-software-CSCEN-Bogota-2014-2021
- a-patrimonio-CSCEN-Bogota-2014-2021
- a-publicidad-CSCEN-Bogota-2014-2021
- a-total-artes-patrimonio-CSCEN-Bogota-2014-2021
- a-total-creaciones-funcionales-CSCEN-Bogota-2014-2021
- a-total-cultura-economia-naranja-CSCEN-Bogota-2020-2021
- a-total-industrias-culturales-CSCEN-Bogota-2014-2021
- boletin-CSCEN-Bogota-2020-2021pr</t>
  </si>
  <si>
    <t>Se realizó la publicación de la Cuenta Satélite de Cultura y Economía Naranja Bogotá (CSCENB) en la página web del DANE el 30 de septiembre a las 2:00 p.m.</t>
  </si>
  <si>
    <t xml:space="preserve"> Se culminó el acopio de las bases de datos y se culminó el procesamiento de los resultados de la Cuenta Satélite de Salud </t>
  </si>
  <si>
    <t>Se culminó  base de datos con información acopiada de la cuenta satélite de salud para 2019 y 2020</t>
  </si>
  <si>
    <t>- BD_CSS</t>
  </si>
  <si>
    <t>Se culminó el procesamiento de los resultados de la cuenta satélite de salud para 2019 y 2020</t>
  </si>
  <si>
    <t>- PROCESAMIENTO_CSS</t>
  </si>
  <si>
    <t>El hito inicia el IV trimestre</t>
  </si>
  <si>
    <t>Se avanzó en la publicación de resultados de la cuenta satélite de salud, en lo relacionado a la finalización de las fases de acopio y procesamiento</t>
  </si>
  <si>
    <t xml:space="preserve"> Se culminó el acopio de las bases de datos y se avanzó en el procesamiento de las cuentas de producción y generación del ingreso de la fase agrícola e industrial de la cría de ganado porcino </t>
  </si>
  <si>
    <t>Se culminó el acopio de las bases de datos para la cuenta satélite de la agroindustria del ganado porcino</t>
  </si>
  <si>
    <t>-BD_ACOPIO_CSAGP</t>
  </si>
  <si>
    <t>Se avanzó en el procesamiento de las cuentas de producción y generación del ingreso de la fase industrial de la cuenta satélite de la agroindustria del ganado porcino</t>
  </si>
  <si>
    <t>- PROCESAMIENTO_FINDUSTRIAL_CSAGP</t>
  </si>
  <si>
    <t>Se avanzó en la publicación de resultados de la cuenta satélite de la agroindustria del ganado porcino, en lo relacionado a la finalización de la fase de acopio y avances e la fase de procesamiento</t>
  </si>
  <si>
    <t>Se realizó el acopio de la información básica para el cálculo del PIB, para sus dos enfoques, correspondiente al segundo trimestre de 2022</t>
  </si>
  <si>
    <t xml:space="preserve">Se publicó el boletín técnico y los anexos estadísticos, con los resultados del Producto Interno Bruto del segundo trimestre de 2022. </t>
  </si>
  <si>
    <t xml:space="preserve">El GIT de Indicadores y Cuentas Trimestrales de Bienes y Servicios realizó la publicación del Producto Interno Bruto del segundo trimestre de 2022pr, también se hace la revisión del primer trimesrte de 2022, esta publicación se realiza desde dos enfoques, producción y gasto; la fecha de publicación fue el día 16 de agosto de 2022. Para cada uno de los enfoques se realizó el acopio de la información, la consolidación y síntesis de resultados se llevó a cabalidad. </t>
  </si>
  <si>
    <t xml:space="preserve">El GIT de indicadores y cuentas trimestrales de bienes y servicios realizó las publicaciones del Indicador de Seguimiento a la Economía de los meses de mayo, junio y julio 2022; los días 18 de julio, 16 de agosto y 19 de septiembre de 2022, respectivamente. Para cada una de las publicaciones se realizó el acopio de la información, la consolidación y síntesis de resultados a cabalidad y sin ningún contratiempo. </t>
  </si>
  <si>
    <t xml:space="preserve"> Meta finalizada el I Trimestre de 2022 </t>
  </si>
  <si>
    <t xml:space="preserve">El GIT Cuentas Anuales de Bienes y Servicios durante el trimestre III de 2022 elaboró los archivos de trabajo con los resultados de la matriz utilización desagregada en productos nacionales e importados </t>
  </si>
  <si>
    <t>Archivos de trabajo en Excel</t>
  </si>
  <si>
    <t>Boletín y anexos</t>
  </si>
  <si>
    <t xml:space="preserve"> Meta finalizada en el II trimestre de 2022 </t>
  </si>
  <si>
    <t>Se realiza y socializa con el grupo de trabajo el cronograma de trabajo para el desarrollo de la medición las cuentas anuales de bienes y servicios para los años 2019 definitivo y 2020 provisional.
 Se elaboró un plan general con la propuesta de mejoras y/o actualizaciones al marco central de las cuentas anuales de bienes y servicios, elaborado.
 Se avanzó en un archivo de trabajo con el plan para el procesamiento y consolidación de la información preliminar, para la medición de las cuentas anuales de bienes y servicios, acopiado.</t>
  </si>
  <si>
    <t xml:space="preserve"> El GIT Cuentas Anuales de Bienes y Servicios durante el trimestre III de 2022 elaboró el cronograma de trabajo para el desarrollo de la medición de las cuentas anuales de bienes y servicios. </t>
  </si>
  <si>
    <t>Cronograma_PlandeTrabajo_CABYS_2020-2021p</t>
  </si>
  <si>
    <t xml:space="preserve"> El GIT Cuentas Anuales de Bienes y Servicios durante el trimestre III de 2022 elaboró el documento con la propuesta de actualizaciones al marco central de las cuentas anuales de bienes y de servicios. </t>
  </si>
  <si>
    <t>Plan General CABYS</t>
  </si>
  <si>
    <t xml:space="preserve"> Durante el trimestre III el GIT Cuentas Anuales de Bienes y Servicios, avanzó en el plan de trabajo para el procesamiento y consolidación de la información preliminar para la medición de las cuentas anuales de bienes y servicios. </t>
  </si>
  <si>
    <t xml:space="preserve"> - EAC_Agosto2022
- EMMET_Julio2022
- EMS_Agosto2022_Antigua
- Formato_Diagnóstico_producto&amp;actividadCABYS_2020-2021</t>
  </si>
  <si>
    <t>19.1_30092022_Base de datos</t>
  </si>
  <si>
    <t>19.2_30092022_consolidacion y sintesis-sector-institucional-II-2022</t>
  </si>
  <si>
    <t>19.3_30092022_anexo-CNTSI-conciliacion-nofinanciera-y-financiera-II-2022
19.3_30092022_anexo-CNTSI-serie-sector-institucional-II-2022
19.3_boletin-CNTSI-II-2022</t>
  </si>
  <si>
    <t>Se  avanzó en las fases de acopio y procesamiento, y se avanzó en la fase de difusión de las cuentas de los sectores institucionales</t>
  </si>
  <si>
    <t>Documentos de mejoras a la medición de las cuentas de los sectores institucionales</t>
  </si>
  <si>
    <t xml:space="preserve">Se esta preparando la información para su subida al sistema  de procesamiento de cuentas anuales </t>
  </si>
  <si>
    <t>Backup DATO_CN  parámetros</t>
  </si>
  <si>
    <t>Hito finalizado I trimestre</t>
  </si>
  <si>
    <t>Hito finalizado II trimestre</t>
  </si>
  <si>
    <t>Se culminaron las tareas de publicación de la investigación.</t>
  </si>
  <si>
    <t xml:space="preserve"> -Anexo gasto del gobierno por finalidad 2021preliminar
-Boletín gasto del gobierno por finalidad 2021preliminar
-FICHA VERIFICACIÓN MÉTRICAS DE CALIDAD COMITÉ INTERNO_ V2_ GGF
-Píldoras COFOG
-Presentación GF y GS</t>
  </si>
  <si>
    <t>Se culminaron las tareas de acopio de la información</t>
  </si>
  <si>
    <t>Se culminaron las tareas de procesamiento de la información</t>
  </si>
  <si>
    <t xml:space="preserve">  -Anexo-gasto-del-gobierno-por finalidad-2021preliminar
-Boletín-gasto-del-gobierno-por-finalidad 2021preliminar
-FICHA VERIFICACIÓN MÉTRICAS DE CALIDAD - COMITÉ INTERNO_ V2_ GGF
-Píldoras COFOG
-Presentación GF y GS</t>
  </si>
  <si>
    <t>Se realiza avance en el acopio de la información básica como insumo para la síntesis de resultados del segundo trimestre de 2022</t>
  </si>
  <si>
    <t>Se realizó el acopio de la información básica para el cálculo del PIB de la ciudad de Bogotá, correspondiente al segundo trimestre de 2022.</t>
  </si>
  <si>
    <t>El avance se completará para el cuarto trimestre de 2022</t>
  </si>
  <si>
    <t>Meta finalizada en el II trimestre de 2022</t>
  </si>
  <si>
    <t xml:space="preserve"> Se elaboraron y publicaron las CNTSI trimestre 2 2022. </t>
  </si>
  <si>
    <t>Se realiza el cierre operativo según el mes de recolección fase 3 con las novedades correspondientes al periodo de recolección.</t>
  </si>
  <si>
    <t>informe cierre operativo 3.pdf</t>
  </si>
  <si>
    <t>Base IMA_julio_final.xlsx</t>
  </si>
  <si>
    <t>Se entregan los consolidados de los seguimientos realizados a la recolección.</t>
  </si>
  <si>
    <t>SEGUIMIENTO IMA LOGISTICA (1).xlsx</t>
  </si>
  <si>
    <t>Se realiza el avance del operativo de recolección acorde al cronograma inicial, se realiza la consolidación de las bases de información y su verificación al seguimiento del operativo correspondiente.</t>
  </si>
  <si>
    <t>LEVANTAMIENTO y ACTUALIZACIÓN de ESTADÍSTICAS en TEMAS SOCIALES  NACIONAL</t>
  </si>
  <si>
    <t>TS_POBREZA_2022_EPS</t>
  </si>
  <si>
    <t>Aplicativo Web Gestión OAJ:  Formato de Solicitud de Desarrollo de Sistemas de Información                                                 SICO: GTE020PDT002f003_solicituddeDesarrollos sistemas de información.. firmado, GTE020PDT002f004_V1 _solicitud de cambios.. (1) firmado, GTE020PDT002f001_V6_matrizEjecucion de pruebas
Encuesta Mensual de Agencia de Viaje EMAV
Evidencias de los módulos y matrices de pruebas.
Encuesta Mensual Manufacturera con Enfoque Territorial EMMET
Formatos de solicitud de paso a producción, Listado de tablas paramétricas y evidencias de cargue en codeversion.
EAID
Formatos de solicitud de paso de producción, scripts sql, evidencias de cargue en codeversion, matrices de pruebas, lista de asistencia y ayuda de memoria.
Encuesta Anual de Servicios - EAS
Evidencias de módulos y Scripts de bases de datos.
Cemento gris y concreto premezclado
Evidencias de módulos, scripts de bases de datos y cronograma.
Indicador de Producción de Obras – IPOC "Desarrollo requerimiento inclusión de departamentos"
Evidencias de módulos, correos, scripts de bases de datos y formatos de matriz de pruebas y paso a producción.
Encuesta Anual de Comercio (EAC)
Evidencias de módulos, Scripts de bases de datos, manual del sistema, modelo entidad relación, matriz de pruebas.
Encuesta Mensual de Comercio (EMC)
Información de tablas de la base de datos y Scripts de procedimientos en base de datos.
Encuesta mensual de comercio exterior de servicios – EMCES
Evidencias de módulos, Especificaciones de requerimientos y mockups.
Encuesta longitudinal de Colombia ELCO aplicativo Evaluadoras
Evidencias de módulos y evidencias de cargue a codeversion.
Encuesta Comercio Exterior -COMEX
Formato de paso a producción, listas de asistencia a reuniones, scripts de bases de datos, matriz de pruebas y evidencias de cargue a codeversion.</t>
  </si>
  <si>
    <t>Prestación de servicios de desarrollo, soporte y mantenimiento para las operaciones estadísticas administrativa transversal
ceed - censo de edificaciones
chv - cartera hipotecaria de vivienda
consulta pece
copasst
ecsc - encuesta de convivencia y seguridad ciudadana
ecv - encuesta nacional de calidad de vida
edi - encuesta sobre ambiente y desempeño institucional nacional
egit - encuesta de gasto interno en turismo
elco - encuesta longitudinal de colombia
emicron - encuesta de micronegocios
enam - encuesta nacional de arroz mecanizado
encuesta de convivencia y seguridad ciudadana - ecsc
encuesta de pulso empresarial
encuesta de visitantes internacionales - evi
enut - encuesta nacional de uso del tiempo
epe - encuesta de pulso empresarial
eps - encuesta de pulso social
eps - encuesta pulso social
fedegan
formulario comentarios ciiu
formulario comentarios cpc
formulario comentarios iccs
formulario comentarios pece
formulario de votación copasst
geih - gran encuesta integrada de hogares
geih marco 2018
iccp - índice de costos de la construcción pesada
iccv - índice de costos de la construcción de vivienda
ices - índices de costos de la educación superior
icet - formulario índice de capacidad estadística territorial
ictcp - índice de costos de transporte de carga y de pasajeros intermunicipal
indicadores ods
ipc - índice de precios al consumidor
ipp - índice de precios del productor
kactus
orfeo
recuento
sgdea
siiaf - sistema integrado de información administrativa y financiera
votación ccl
Aplicativo Web Gestión OA                             SICO
Encuesta Mensual de Servicios –EMS
Sistema Cartera Hipotecaria de Vivienda -CHV- y Financiación de vivienda -FIVI
Encuesta Anual Manufacturera EAM
Encuesta de Desarrollo e Innovación Tecnológica EDITSVIII
Encuesta Ambiental Industrial EAI
Cronograma, Pruebas - Encuesta Anual de Servicio - EAS
Precios de venta al público de licores, vinos, aperitivos y similares - PVPLVA
Funcionalidad - Encuesta Anual de Servicios- EAS - Operativo
Estadísticas de Licencias de Construcción – ELIC
Encuesta Transporte Urbano ETUP
Encuesta Anual de Inversión Directa
Sistema de Información de Precios y Abastecimiento del Sector Agropecuario - SIPSA</t>
  </si>
  <si>
    <t>Se adelanta la descripción de los componentes para el redícelo funcional y Operativo del Sistema de Seguridad Perimetral (Firewalls) y de la red del Dane en mesas de trabajo con el GIT Plataforma Tecnologica</t>
  </si>
  <si>
    <t>Se realizó la producción de las publicaciones programadas para el tercer trimestre de importaciones y exportaciones</t>
  </si>
  <si>
    <t>Acta comité interno de exportaciones JULIO 2022
Acta comité interno de exportaciones Junio 2022
Acta comité interno de exportaciones Mayo 2022
Acta comité Interno de importaciones JULIO 2022
Acta comité interno de importaciones JUNIO 2022
Acta comité interno de importaciones MAYO 2022
Acta preconice de exportaciones JULIO 2022
Acta preconice de exportaciones Junio 2022
Acta preconice de exportaciones Mayo 2022
Acta preconice de importaciones JULIO 2022
Acta preconice de importaciones JUNIO 2022
Acta preconice de importaciones MAYO 2022</t>
  </si>
  <si>
    <t>Acta preconice de exportaciones AGOSTO 2022
Acta preconice de exportaciones OCTUBRE 2022
Acta preconice de exportaciones SEPTIEMBRE 2022
Acta preconice de importaciones AGOSTO 2022
Acta preconice de importaciones Octubre 2022
Acta preconice de importaciones Septiembre 2022</t>
  </si>
  <si>
    <t>Se envían las bases de Matriz de identificación de necesidades de los meses abril, mayo y junio de 2022.</t>
  </si>
  <si>
    <t>Se envían las bases de Matríz de identificación de necesidades de los meses julio, agosto y septiembre de 2022.</t>
  </si>
  <si>
    <t>Publicaciones realizadas, según los tiempos y estándares de calidad definidos por la entidad, al corte de septiembre hemos cumplido con el 75% del total de publicaciones programadas.</t>
  </si>
  <si>
    <t>Se envían las bases de Matríz de identificación de necesidades de los meses octubre, noviembre y diciembre de 2022.</t>
  </si>
  <si>
    <t>2.2_Documento proceso de cálculo VF (1)
2.2_Proceso de Imputación, modificación y actualización FINAL (1)
2.2_VF Manual de creación de productos (1)</t>
  </si>
  <si>
    <t>Se envía Procesamientos los segundos y cuartos miércoles de cada mes, además de procesamiento de la certificación de cigarrillos 2do semestre</t>
  </si>
  <si>
    <t>Se envía Procesamientos los segundos y cuartos miércoles de cada mes, además de procesamiento de la certificación de cigarrillos 2do semestre, se envía procesamiento y resolución final de imputación y certificación anual para los precios en vigencia 2023 (PVPLVA) y se envía procesamiento y resolución final certificación anual y semestral para los precios en vigencia 2023 (PVPCT)</t>
  </si>
  <si>
    <t>Se envía Análisis realizado, antecede a cada resolución de precios publicada</t>
  </si>
  <si>
    <t>Se envía Análisis realizado, antecede a cada resolución de precios publicadas</t>
  </si>
  <si>
    <t>Se envían la base de Matríz de identificación de necesidades de los meses abril, mayo y junio de 2022 consolidada.</t>
  </si>
  <si>
    <t>Dentro de las actividades que integran el proceso de recolección de la información en el segundo trimestre de 2022 se desarrollo el proceso de capacitación y selección del personal operativo para la recolección del rediseño de la MTCES (EMCES 2022), además se iniciaron las pruebas de funcionalidad al formulario electrónico de recolección para las fases I y II, según el cronograma establecido para tal fin.</t>
  </si>
  <si>
    <t>24.1_Correo_ Erika Diaz Sánchez - Outlook_Pruebas de selección_EMCES
24.1_Correo_ Erika Diaz Sánchez - Outlook_aula virtual_EMCES
24.1_Correo_ Erika Diaz Sánchez - Outlook_Cierre operativo levantamiento de directorio_EMCES
24.1_Correo_ Erika Diaz Sánchez - Outlook_pruebas al formulario EMCES</t>
  </si>
  <si>
    <t>Dentro de las actividades que integran el proceso de recolección de la información dentro del desarrollo del rediseño de la MTCES, en el tercer trimestre de 2022 se realizan los ejercicios de determinación de directorio para el operativo EMCES 2022 y se desarrollo el proceso pruebas de funcionalidad de las fases I y II al sistema de recolección del formulario electrónico EMCES 2022, dando como resultado el paso a producción del formulario e iniciando así el proceso de recolección en donde se notificaron fuentes de información.</t>
  </si>
  <si>
    <t>PPT_DIRECTORIO_EMCES_ 2022
NOTIFICACION ENCUESTA MENSUAL DE COMERCIO EXTERIOR DE SERVICIOS 2022 VF (1)
Cronograma_EMCES_15Sept2022_cronograma_entrega_formulario_EMCES
Correo_ Erika Diaz Sánchez - Outlook_cronograma_entrega_formulario_EMCES
Correo_ Erika Diaz Sánchez - Outlook_descarga archivos planos_formulario_EMCES
Correo_ Erika Diaz Sánchez - Outlook_directorio_EMCES_2022
Correo_ Erika Diaz Sánchez - Outlook_Notificación_EMCES_2022
Correo_ Erika Diaz Sánchez - Outlook_paso a producción_formulario_EMCES_2022
Correo_ Erika Diaz Sánchez - Outlook_primer informe operativo_EMCES_2022</t>
  </si>
  <si>
    <t>Dentro de las actividades que integran el proceso de recolección de la información dentro del desarrollo del rediseño de la MTCES, en el cuarto trimestre de 2022 se continua realizando la recolección de la información EMCES 2022; se han generado el descargue de archivos planos del formulario de captura para realizar los primeros ejercicios de identificación de posibles inconsistencias en la información recolectada dentro del operativo</t>
  </si>
  <si>
    <t>Correo_ Erika Diaz Sánchez - Outlook_Primer corte_posibles inconsistencias información EMCES_2022
Correo_ Erika Diaz Sánchez - Outlook_Pruebas de funcionalidad formulario EMCES
Correo_ Erika Diaz Sánchez - Outlook_Reporte operativo EMCES 2022
Correo_ Erika Diaz Sánchez - Outlook_Primera_Generación archivos planos formulario EMCES 2022
Correo_ Erika Diaz Sánchez - Outlook_Segunda_Generación archivos planos formulario EMCES 2022
Informe de cobertura y operativo de campo EMCES (1)</t>
  </si>
  <si>
    <t>Se desarrollo procesos de pruebas de funcionalidad de los ajustes al sistema de recolección del formulario electrónico EMCES 2022, dando como resultado el primer informe operativo de recolección de información de los meses de enero a noviembre de 2022 .</t>
  </si>
  <si>
    <t>Se envían las bases de Matríz de identificación de necesidades de los meses abril, mayo y junio de 2022.</t>
  </si>
  <si>
    <t>El proceso de zonas francas se encuentra en tiempos acordes, sin embargo se depende de la respuesta de dirección y DIMPE para generar avances en los documentos metodológicos.</t>
  </si>
  <si>
    <t>Correo_ Documentos metodológicos_Análisis</t>
  </si>
  <si>
    <t>Para el análisis, ajustes y pruebas en los diferentes pasos de recolección se envía pdf de correo del envío de información por parte de logística.</t>
  </si>
  <si>
    <t>Anexos_Historicos
Año Corrido
Histórico
Mes</t>
  </si>
  <si>
    <t xml:space="preserve">Para la base que compile la información de las zonas francas activas en Colombia, integrada, se envían los archivos que contienen la información.  </t>
  </si>
  <si>
    <t>Año Corrido
Históricas</t>
  </si>
  <si>
    <t>7.EMC_Informe de contexto_cifras_May 2022_elaborado Julio 2022
8.EMC_Informe de contexto_cifras_jun 2022_elaborado Ago 2022
9.EMC_Informe de contexto_cifras_Jul 2022_elaborado Sep 2022
EMC Imputación_ Ago 2022_mayorista
EMC Imputación_ Jul 2022_mayorista
EMC Imputación_ Jun 2022_mayorista
EMC minorista imputación AGO2022
EMC minorista imputación JUL2022
EMC minorista imputación JUN2022
imputación justo y bueno Mayo</t>
  </si>
  <si>
    <t>Se han realizado los procedimientos necesarios para la producción y divulgación de los datos de la EMC durante el tercer trimestre de 2022. 
Adicionalmente se trabajo en el restablecimiento del aplicativo web con el fin de ponerlo en funcionamiento para la recolección y crítica de la información de la encuesta.
Se trabajo en la actualización de las especificaciones del aplicativo.
Se utilizó el modelo de imputación generado por el equipo de trabajo de diseños de muestrales para imputar datos para la producción del periodo de junio 2022 y los mismos fueron evaluados y contrastados con los resultados que se obtuvieron por parte de temática en su momento.</t>
  </si>
  <si>
    <t>10.EMC_Informe de contexto_cifras_Ago 2022_elaborado Oct 2022
11.EMC_Informe de contexto_cifras_Sep 2022_elaborado nov 2022
12. EMC_Informe de contexto_cifras_Oct 2022_elaborado dic 2022
EMC Imputación_ Ago 2022_mayorista
EMC Imputación_ Sep 2022_mayorista
EMC Imputación_ Oct 2022_mayorista
EMC minorista imputación AGO2022
EMC minorista imputación Sep2022
EMC minorista imputación oct2022</t>
  </si>
  <si>
    <t>10_Especificaciones
Análisis modelo imputación
Comprobando imputación EMC jun 2022_Resumen
EMC Comparativo imputación TE-DM -BD Carolina
EMC_Especificaciones de validación_pruebas agosto 2022
Pruebas de la funcionalidad aplicativo EMC</t>
  </si>
  <si>
    <t>Se culminaron las mesas de trabajo y los procesamientos de información requeridos para realizar la publicación del Boletín y los anexos estadísticos</t>
  </si>
  <si>
    <t>Se cumplió la meta en el II trimestre</t>
  </si>
  <si>
    <t>- Se finalizaron las pruebas y ajustes del aplicativo para los roles analista, logístico y temático.
-Se continua con el proceso de recolección del Operativo EAI 2021 con una cobertura a 31 de diciembre de 2022 del 86.02%.
-Se realiza procesamiento y análisis de la información reportada estableciendo fuentes priorizadas
- Se realizan mesas de trabajo de seguimiento a las territoriales y acompañamiento a los encuestadores.</t>
  </si>
  <si>
    <t xml:space="preserve">El GIT de industria en el periodo se realizaron las actividades respectivas para la detección de necesidad, construcción recolección análisis de manera mensual para la EMMET . En el caso de la EAM conforme con el cronograma </t>
  </si>
  <si>
    <t xml:space="preserve">Durante el último trimestre del año, se realizaron las actividades respectivas para la detección de necesidades, así mismo se trabajo en la construcción del aplicativo y se ejecutaron todas las actividades de  recolección, procesamiento y  análisis de la información de manera mensual para la EMMET . En el caso de la EAM conforme con el cronograma </t>
  </si>
  <si>
    <t>Se realizó la actualización de la documentación de diseño de la EMMET (Metodología General, Ficha Metodológica y Plan General ) la cual están en revisión de pares.                                                                                                                                                                                                                                                                 Se efectuaron los ajustes solicitados a la documentación de la EAM (Metodología General, Ficha Metodológica y Plan General ), los cuales se encuentran en revisión y aprobación por parte de la Dirección General .</t>
  </si>
  <si>
    <t xml:space="preserve">• EMMET  Metodología General
• EMMET  Ficha Metodológica
• EMMET Plan General    
                                                                                                                                                                                                                                                          Correo de notificación de la revisión de los documentos de la EAM: Metodología General, Ficha Metodológica y Plan General.
</t>
  </si>
  <si>
    <t xml:space="preserve">Se efectuaron los ajustes solicitados a la documentación de la EAM (Metodología General, Ficha Metodológica y Plan General ), los cuales se encuentran en revisión y aprobación por parte de la Dirección General .
Se realizó la actualización de la documentación de diseño de la EMMET (Metodología General, Ficha Metodológica y Plan General ) la cual están en revisión de pares.                                                                                                                                          </t>
  </si>
  <si>
    <t xml:space="preserve">•Correo de notificación de la revisión de los documentos de la EAM y EMMET : Metodología General, Ficha Metodológica y Plan General.
</t>
  </si>
  <si>
    <t xml:space="preserve">Producto del ataque cibernético, no se cuenta con aplicativo de captura para la EMMET, en ese sentido hemos venido cumpliendo ya que se desarrolló provisionalmente un nuevo instrumento de recolección cumpliendo con los estándares de calidad en cuanto a la validación y consistencia de la información, por otro lado, estamos adelantando el desarrollo de un nuevo aplicativo de captura de información de la operación estadística el cual reemplazara el existente antes del ciberataque.                                                                                                                                  Como consecuencia del  ataque  cibernético, no se contaba con aplicativo  de la operación estadística EAM, por lo tanto, se han adelantado reuniones con el el GIT de Sistemas para realizar la  reconstrucción y desarrollo de este,  a través de este trabajo conjunto se logro la reconstrucción y actualización de este.                                                                                                                                                   </t>
  </si>
  <si>
    <t xml:space="preserve">• EMMET  Plantilla instrumento de recolección provisional                                                                        
• EMMET  Actas reunión desarrollo aplicativo nuevo  
                                                                                                                                                                                                                                                                           Actas de reuniones para la revisión  y seguimiento al aplicativo de la EAM y Plan de pruebas                                                                                                                                                                                                                                                               </t>
  </si>
  <si>
    <t xml:space="preserve">• Actas de reuniones para la revisión 
• Seguimiento al aplicativo de la EAM y  matriz de ejecución de pruebas EAM 2021           
• EMMET  Plantilla instrumento de recolección provisional 
• EMMET  Actas reunión desarrollo aplicativo nuevo
            </t>
  </si>
  <si>
    <t>Se realizaron los ajustes propuestos por l subdirección del documento Metodología EDIT para su posterior envió y aprobación en la plataforma documental isolucion.
Se realizaron los ajustes propuestos por OPLAN de los documentos Plan General EDITS y Modelos Funcional EDITS.</t>
  </si>
  <si>
    <t>Se relacionan todas las evidencias en las siguientes carpetas: "Material de apoyo" acopiado, "Presentaciones" realizadas, "Reporte usuarios Orfeo" con fuente de identificación de usuarios nuevos, "Ruta de trabajo" y la "Base_Identificacion_Usuarios consolidada."</t>
  </si>
  <si>
    <t>Se remitieron a flujo de aprobación en ISOLUCION los documentos devueltos por la Dirección Técnica, debido a la corrección del nombre "logística/co" por "recolección" o "dirección de recolección y acopio". Actualmente los documentos se encuentran con sus correcciones pendientes de aprobación por parte de la Dirección Técnica correspondiente</t>
  </si>
  <si>
    <t>Carpeta con insumos desarrollados para la implementación de la miniencuesta para actualización del DEC "Miniencuesta actualización DEC", carpeta con los cruces y el avance en la actualización del Directorio Especializado de Construcción como marco estadístico de la EASC "DEC". Se relacionan también como evidencia la función de producción y presentación de avances de la prueba piloto de construcción, la cual incluye la actualización del DEC como hito: "Funcion_Produccion_Prueba-Piloto_EASC_20220714".</t>
  </si>
  <si>
    <t>Carpeta con las subcarpetas "Convenio DIAN" y "Marco estadístico" las cuales contienen la información de la DIAN en sus diferentes versiones enviada por la DIG, así como la información recolectada por medio de la miniencuesta. También se encuentra el archivo "Base ingresos y empleo_Marco Estadístico EASC_20221005" el cual corresponde al marco estadístico con 12.807 empresas</t>
  </si>
  <si>
    <t>EASC: Ejecución de pruebas al sistema de captura y ficha de análisis, así como su aval para paso a producción por parte de OSIS. Ejecución de pruebas al SMC (Sistema de monitoreo y control)
ECG-EC: Se llevó a cabo la primera ronda de validaciones de los módulos dispuestos por OSIS
IPOC: Sesiones de trabajo en conjunto con OSIS y la DRA para la rehabilitación del funcionamiento del aplicativo y se ejecutaron pruebas para validar funcionamiento. El aplicativo quedó habilitado y funcional para su uso para el operativo de cifras tercer trimestre 2022 que inició el 21 de septiembre.
ELIC: Se llevó a cabo una reunión entre DRA, DIMPE y OSIS para la construcción de un cronograma de trabajo para la rehabilitación del aplicativo. Se llevaron a cabo durante el trimestre pruebas de cargue de la información histórica (migración).</t>
  </si>
  <si>
    <t>Boletín EGIT III trim 2022.pdf
Anexos EGIT  III Trim 2022.xlsx
Presentación EGIT III trimestre 2022.pptx</t>
  </si>
  <si>
    <t>La elaboración de la ficha metodológica y la metodología junto con el plan general ya surtió todos los procesos de revisión.
Dado el ciberataque , la OE no ha comenzado el cargue de el documento en su versión final, a la plataforma de Isolucion. Así, el proceso por revisión de pares se hizo al margen de la plataforma, mientras esta logro recuperarse y entrar en funcionamiento nuevamente.</t>
  </si>
  <si>
    <t>Correo electrónicos con el sdgi, donde se aprueban todos los ajustes</t>
  </si>
  <si>
    <t xml:space="preserve">En la elaboración de la documentación de  la EPE participaron las dependencias que dentro de actividades de su competencia participan en alguno de los procesos de la EPE acorde con los lineamientos del modelo GSBPM (DIMPE), revisión de cronogramas (DIMPE y DRA) y fase de revisión de pruebas del aplicativo (DIMPE, DRA y Sistemas). </t>
  </si>
  <si>
    <t>La elaboración de la ficha metodológica y la metodología junto con el plan general ya surtió todos los procesos de revisión. Esta pendiente del cargue de la documentación en Isolucion.
Dado el ciberataque , la OE no ha comenzado el cargue de el documento en su versión final, a la plataforma de Isolucion. Así, el proceso por revisión de pares se hizo al margen de la plataforma, mientras esta logro recuperarse y entrar en funcionamiento nuevamente.</t>
  </si>
  <si>
    <t>• Correo electrónicos con el sdgi, donde se aprueban todos los ajustes. 
•1_43 EPE Plan general de actividades__Nicolas Esteban Lara
•1_43_ DAN-EPE-PGR-001 _V110222
•1_43_DSO-EPE- FME-001 V110222
•1_43_DSO-EPE-MET-001 V110222</t>
  </si>
  <si>
    <t>Ajuste y unificación del formulario con la inclusión de preguntas relacionadas con percepción de seguridad, expectativas de inflación y tasa de cambio y uso de internet y tecnologías de inteligencia artificial. Además, se retiraron las preguntas que surgieron en el contexto de la pandemia, teniendo en cuenta que actualmente  el país se encuentra en un periodo de recuperación economía.</t>
  </si>
  <si>
    <t>Promedio ponderado del avance de los hitos (sin acumular) 6%+ 81,25% de avance de la meta del trimestre anterior</t>
  </si>
  <si>
    <t>El avance es el esperado, se han recibido diferentes solicitudes y PQR, relacionadas con la temática.</t>
  </si>
  <si>
    <t>Promedio ponderado del avance de los hitos (sin acumular) 6%+ 88% de avance de la meta del trimestre anterior</t>
  </si>
  <si>
    <t>El grupo Temático adelantó las diferentes metas en los tiempos planeados, correspondientes a Matriz de identificación de usuarios, base de datos final, cuadros de salida y productos de publicación de la ECP 2021 para campesinado y municipios pdet; la matriz de identificación tiene un avance hasta el mes de agosto de 2022; los productos adicionales de la encuesta se entregaron en el primer semestre de 2022.</t>
  </si>
  <si>
    <t>Promedio ponderado del avance de los hitos (sin acumular) 6%+ 94% de avance de la meta del trimestre anterior</t>
  </si>
  <si>
    <t>El grupo Temático adelantó las diferentes metas en los tiempos planeados, correspondientes a Matriz de identificación de usuarios, base de datos final, cuadros de salida y productos de publicación de la ECP 2021 para campesinado y municipios pdet; la matriz de identificación tiene un avance hasta el mes de diciembre de 2022; los productos adicionales de la encuesta se entregaron en el primer semestre de 2022 y en el cuarto trimestre se atendieron consultas de usuarios sobre la información disponible.</t>
  </si>
  <si>
    <t xml:space="preserve">Se dio cumplimiento en el I trimestre </t>
  </si>
  <si>
    <t xml:space="preserve">El GIT de precios y costos ha realizado sin falta la producción del IPC en las fechas y horarios establecidos, de acuerdo a los estándares de calidad esperados para la operación estadística. Durante el tercer trimestre del año, se han realizado operativos especiales para el seguimiento de precios con ajuste por  jornada del día sin IVA en el año, (efecto rebote) dando como resultado un adecuado seguimiento de las variaciones de precios. Se adjuntan como evidencia del trabajo los boletines de difusión del índice para los meses de julio, agosto y septiembre, dando cuenta del trabajo realizado (mes de la difusión)
</t>
  </si>
  <si>
    <t xml:space="preserve">El GIT de precios y costos ha realizado sin falta la producción del IPC en las fechas y horarios establecidos, de acuerdo a los estándares de calidad esperados para la operación estadística. Durante el cuarto trimestre del año, se han realizado operativos especiales para el seguimiento de precios con ajuste por  jornada del día sin IVA en el año, (efecto rebote) dando como resultado un adecuado seguimiento de las variaciones de precios. Se adjuntan como evidencia del trabajo los boletines de difusión del índice para los meses de octubre, noviembre y diciembre, dando cuenta del trabajo realizado (mes de la difusión)
</t>
  </si>
  <si>
    <t xml:space="preserve">
Se han realizado ajustes en el sistema de recolección para dar cuenta de las nuevas especificaciones según OECD para artículos relacionados con electrodomésticos</t>
  </si>
  <si>
    <t xml:space="preserve">El GIT de precios y costos ha realizado la producción del IPP en las fechas y horarios establecidos, de acuerdo a los estándares de calidad esperados para la operación estadística. Durante el tercer trimestre del año se ha realizado la difusión de los resultados preliminares de los meses de julio, agosto y septiembre (versiones provisionales y definitivas, según corresponde). Se adjuntan como evidencia del trabajo los boletines de difusión del índice.
</t>
  </si>
  <si>
    <t xml:space="preserve">El GIT de precios y costos ha realizado la producción del IPP en las fechas y horarios establecidos, de acuerdo a los estándares de calidad esperados para la operación estadística. Durante el cuarto trimestre del año se ha realizado la difusión de los resultados preliminares de los meses de octubre, noviembre y diciembre (versiones provisionales y definitivas, según corresponde). Se adjuntan como evidencia del trabajo los boletines de difusión del índice.
</t>
  </si>
  <si>
    <t>Se realizó el monitoreo a las condiciones del modelo hedónico, realizando un contraste y análisis de consistencia frente al al comportamiento del mercado y las variables disponibles</t>
  </si>
  <si>
    <t xml:space="preserve">El GIT de precios y costos ha realizado la producción del IPPR en las fechas y horarios establecidos, de acuerdo a los estándares de calidad esperados para la operación estadística. Durante el tercer trimestre del año se realizó la difusión de los resultados del segundo trimestre del 2022. Se adjunta como evidencia del trabajo el boletín de difusión del índice </t>
  </si>
  <si>
    <t xml:space="preserve">El GIT de precios y costos ha realizado la producción del IPPR en las fechas y horarios establecidos, de acuerdo a los estándares de calidad esperados para la operación estadística. Durante el cuarto trimestre del año se realizó la difusión de los resultados del tercer trimestre del 2022. Se adjunta como evidencia del trabajo el boletín de difusión del índice </t>
  </si>
  <si>
    <t>Se ajustó lo correspondiente para garantizar la recolección de la canasta de apariencia personal.</t>
  </si>
  <si>
    <t xml:space="preserve">El GIT de precios y costos ha realizado las actividades necesarias para cumplir con los requerimientos del PPA en el tercer trimestre de 2022. Durante los meses de julio, agosto y septiembre, se realizó la consolidación de las especificaciones y entrega a los diferentes equipos (logístico y de sistemas) para lograr la recolección de la canasta de apariencia personal de acuerdo a los ajustes requeridos, así como el diligenciamiento del metadata para el formulario (canasta) de servicios. 
</t>
  </si>
  <si>
    <t>Se ajustó lo correspondiente para garantizar la recolección de la canasta de energía eléctrica y gas</t>
  </si>
  <si>
    <t xml:space="preserve">El GIT de precios y costos ha realizado las actividades necesarias para cumplir con los requerimientos del PPA en el cuarto trimestre de 2022. Durante los meses de octubre, noviembre y diciembre, se realizó la consolidación de las especificaciones y entrega a los diferentes equipos (logístico y de sistemas) para lograr la recolección de la canasta de energía  eléctrica y gas, así como el diligenciamiento del metadata para el formulario (canasta) de apariencia personal
</t>
  </si>
  <si>
    <t xml:space="preserve">Se adelantó la revisión del los resultados de la canasta de apariencia personal, reportada  a la OCDE de acuerdo a los comentarios realizado por los funcionarios de la OCDE.  </t>
  </si>
  <si>
    <t>El GIT de precios y costos ha realizado la producción del ICOCIV en las fechas y horarios establecidos, de acuerdo a los estándares de calidad esperados para la operación estadística. Teniendo en cuenta el proceso y los tiempos de producción del índice, durante los meses de julio, agosto y septiembre, se ha hecho la difusión de resultados correspondientes. Se adjunta como evidencia del trabajo, los boletines generados en las tres difusiones realizadas.</t>
  </si>
  <si>
    <t>El GIT de precios y costos ha realizado la producción del ICOCIV en las fechas y horarios establecidos, de acuerdo a los estándares de calidad esperados para la operación estadística. Teniendo en cuenta el proceso y los tiempos de producción del índice, durante los últimos tres meses del año se ha hecho la difusión de resultados de septiembre, octubre y noviembre de 2022. Se adjuntan los boletines de difusión como prueba del trabajo realizado.</t>
  </si>
  <si>
    <t>Se atiende requerimientos con respecto a procesamiento de resultados en 2020 así como el desarrollo de aplicativo y resultados en las pruebas en la construcción del nuevo aplicativo para la Encuesta Anual de Servicios y la actualización en el proceso de selección de personal aprendizaje en Junio, Julio y Agosto. Aunque esto esta en desarrollo, falta la critica</t>
  </si>
  <si>
    <t>Se realizan las pruebas a los avances entregados por OSIS del aplicativo de captura.
Se realiza la actualización de la herramienta de crítica construida por temática, DM y DRA.</t>
  </si>
  <si>
    <t xml:space="preserve"> Código para la detección de anomalías para el procesamiento</t>
  </si>
  <si>
    <t xml:space="preserve">Desarrollo del  código para la detección de anomalías (herramienta para la critica) en R para la EAS 2021. </t>
  </si>
  <si>
    <t>Boletín MTA_III-2022.pdf</t>
  </si>
  <si>
    <t>El grupo de la operación de EPS realizó  seguimiento a la recolección, procesamiento y análisis de estadísticas para los hogares colombianos en relación al bienestar subjetivo, confianza del consumidor, seguridad alimentaria y percepciones sobre el nivel de pobreza y desigualdad en el país. durante el III trimestre</t>
  </si>
  <si>
    <t>Se realiza la publicación de  los Boletines técnicos de la EPS con los principales indicadores, por ciudad</t>
  </si>
  <si>
    <t>Procesamiento y producción del anexo estadístico de la encuesta referente al mes de agosto de 2022.</t>
  </si>
  <si>
    <t>Formulación de presentación de resultados de la encuesta para el mes de referencia, agosto de 2022, en el que se miden tendencias históricas y variaciones mensuales.</t>
  </si>
  <si>
    <t>Se entregó a la Oficina Asesora de Planeación y al Departamento Nacional de Planeación el proyecto de inversión denominado CONSOLIDACIÓN DE UNA CULTURA ESATDISTICA A TRAVÉS DE LA INFORMACIÓN COMO UN BIEN PÚBLICO DEL PAÍS 2023 - 2026.</t>
  </si>
  <si>
    <t xml:space="preserve">Se entregó a la Oficina Asesora de Planeación y al Departamento Nacional de Planeación el proyecto de inversión denominado CONSOLIDACIÓN DE UNA CULTURA ESATDISTICA A TRAVÉS DE LA INFORMACIÓN COMO UN BIEN PÚBLICO DEL PAÍS 2023 - 2026.
</t>
  </si>
  <si>
    <t xml:space="preserve">El porcentaje de avance fue estimado de conformidad con el indicador de producto. A la fecha se tiene retraso en la entrega de las métricas del mes de febrero. </t>
  </si>
  <si>
    <t>Analítica diciembre 2021
Analítica diciembre 2022</t>
  </si>
  <si>
    <t>Se entregó la analítica de los meses de diciembre 2021 y enero 2022. La analítica del mes de febrero no se reporta debido a que se encuentra en revisión, debido a la caída del servidor en el mes de Noviembre de 2021 (acceso forzoso) y que actualmente contamos con una página alojada en un servidor externo, el aplicativo Google analyticis no registra los nombres o títulos de las etiquetas relacionadas a los artículos y secciones que se consultan en el portal web, por lo cual se debe realizar otra consulta e identificar cada registro por número de identificación (ID) en el administrador del portal (Joomla), de esta manera se requiere de un tiempo más extenso en la realización de las métricas para cada mes.</t>
  </si>
  <si>
    <t>La analítica del mes de febrero no se reporta debido a que se encuentra en revisión, debido a la caída del servidor en el mes de Noviembre de 2021 (acceso forzoso) y que actualmente contamos con una página alojada en un servidor externo, el aplicativo Google analyticis no registra los nombres o títulos de las etiquetas relacionadas a los artículos y secciones que se consultan en el portal web, por lo cual se debe realizar otra consulta e identificar cada registro por número de identificación (ID) en el administrador del portal (Joomla), de esta manera se requiere de un tiempo más extenso en la realización de las métricas para cada mes.</t>
  </si>
  <si>
    <t>El porcentaje de avance está de conformidad con lo planeado. Se entregan la simétricas de los meses de julio y agosto. 
Total métricas= 9/12</t>
  </si>
  <si>
    <t>Se entregaron las analíticas de los meses de julio y agosto.
Total métricas= 9/12</t>
  </si>
  <si>
    <t>El porcentaje de avance fue estimado de conformidad con el indicador de producto. A la fecha se tiene retraso en la entrega de las métricas  los meses de octubre y noviembre. 
NOTA: Los informes se entregan a mes vencido, por lo anterior se inicia con diciembre 2021 y se termina en noviembre 2022</t>
  </si>
  <si>
    <t>Se entregaron las analíticas de los meses de  septiembre, octubre y noviembre.
Total métricas= 9/12"</t>
  </si>
  <si>
    <t>El porcentaje de avance está de conformidad a lo planeado. Se hizo el análisis correspondiente a la documentación que requiere ser actualizada.</t>
  </si>
  <si>
    <t>Informe GIT Servicio al Ciudadano</t>
  </si>
  <si>
    <t>1. Contenido
2. formatoidentificaciontecno
3. portal-herramienta-planificación
4. sistemaClasificaciones</t>
  </si>
  <si>
    <t>Se actualizó con los contenidos solicitados en la web y se hicieron las pruebas correspondientes de puesta en línea de los módulos de sicode, clasificación y conceptos</t>
  </si>
  <si>
    <t>Pendiente puesta en producción de los módulos de clasificaciones</t>
  </si>
  <si>
    <t>Una biblioteca de documentación técnica de operaciones estadísticas del DANE realizada</t>
  </si>
  <si>
    <t>1. Código Dash
2. Data
3. Vinculo Dash</t>
  </si>
  <si>
    <t>En general, se avanzó de acuerdo con el cronograma de trabajo de cada equipo, en lo relacionado con perfilamiento de necesidades analíticas de la entidad y la construcción de un repositorio de proyectos la falta de personal en el GIT, la no disponibilidad de intranet en la entidad y el borrado de los repositorios Teams de la DIRPEN producto del ataque informático sufrido en la entidad en 2021 han generado dificultades en el cumplimiento al 100% de esta meta</t>
  </si>
  <si>
    <t>Presentación de entendimiento del problema - Índice de Noticias 
Estimador temprano, delimitación de objetivos y metodología a realizar en la segunda fase del proyecto de índice de noticias con el nombre "​Paper_preliminar_Índice"
Carpeta Codigos_Índices: Sector Turismo, Sector_Construccion GEIH_2022 y Sector_PrimarioGEIH2022</t>
  </si>
  <si>
    <t>Presentación de entendimiento del problema - Índice de Noticias
Estimador temprano, delimitación de objetivos y metodología a realizar en la segunda fase del proyecto de índice de noticias con el nombre "​Paper_preliminar_Índice"
Carpeta Codigos_Índices: Sector Turismo, Sector Construcción GEIH_2022 y Sector_PrimarioGEIH2022</t>
  </si>
  <si>
    <t>Elaboración del artículo titulado Colombian agricultura sector’s early estimator of Gross Domestic Production post-pandemic COVID19 using Google News and Google Trends, postulado en el Journal of Forecasting.
Gestión para incluir el Índice de noticias en el Proyecto de la Nube de Oracle.
Actualización de las bases de datos y códigos para la estimación del índice de noticias del tercer trimestre de 2022.</t>
  </si>
  <si>
    <t>Se espera trabajar en la automatización de los procesos requeridos para la consolidación del estimador temprano sectorial de manera periódica</t>
  </si>
  <si>
    <t>Presentación de entendimiento del problema - Discriminación
 Documento metodológico marco de referencia (segunda fase del proyecto de medición de la percepción de discriminación).</t>
  </si>
  <si>
    <t>Presentación de entendimiento del problema - Discriminación
 Documento metodológico marco de referencia (segunda fase del proyecto de medición de la percepción de discriminación).
Presentación del proyecto
Dashboard.</t>
  </si>
  <si>
    <t>Gestión de acceso a codeversion dane, validación de estructura del modelo de datos, validación de conexión a base de datos</t>
  </si>
  <si>
    <t>1. conector a la base de datos de CALIDAD
2. CREACION TABLA CD_VIS_DETALLE_INCONSISTENCIAS
3. dash
4. doc_shiny_server_centos7_20220926
5. GTE040PDT004f003v2 Raúl Andres Gómez
6. step_by_step_ss_deployment</t>
  </si>
  <si>
    <t>Se espera ejecutar las pruebas en los datos del censo experimental de 2022, la continuidad del proyecto depende del plan de trabajo del censo económico para 2023</t>
  </si>
  <si>
    <t>Matrices en Excel con levantamiento de formulario de pertinencia de proyectos 2021 e identificación de nuevos proyectos relacionados.  
Brochure seminario de analítica - agenda evento prospectiva 2021 V2.0 
Carpeta de presentaciones realizadas
Listados de asistencia.</t>
  </si>
  <si>
    <t>En el primer trimestre se aplicó el formulario de pertinencia de proyectos e identificación de nuevos dentro del seminario de analítica realizado en marzo de 2022, sin embargo, no se han podido realizar ejercicios de análisis y validación con las fuentes sobre estos requerimientos que permitan su traducción a problemas de investigación de analítica de datos.</t>
  </si>
  <si>
    <t>Matrices en Excel con levantamiento de formulario de pertinencia de proyectos 2021 e identificación de nuevos proyectos relacionados. 
Brochure seminario de analítica - agenda evento prospectiva 2021 V2.0
Carpeta de presentaciones realizadas
Listados de asistencia.</t>
  </si>
  <si>
    <t>El equipo ha sufrido reducción de personal por traslados y encargos así como un incremento en las labores del personal de planta y contratistas lo cual ha limitado el análisis de instrumentos de captura  y la posterior entrevista con las áreas de la entidad para su validación y entendimiento.</t>
  </si>
  <si>
    <t>En el trimestre se consolidan las presentaciones y fichas de los proyectos realizados en 2021 y se inicia levantamiento de inventario de activos de información</t>
  </si>
  <si>
    <t>Actas de reuniones
Carpeta Algoritmos:
Carpeta de Documentos: Matriz Inventario y Clasificación de Activos de Información, Mar2022_PROPUESTA_MATRIZ DAN-Prueba Piloto(1) y el Documento Metodológico_Discriminación_Marco de Referencia
Presentaciones y fichas de proyectos 2021; inventario de activos de información</t>
  </si>
  <si>
    <t>En el primer trimestre se consolidan las presentaciones y fichas de los proyectos realizados en 2021 y se inicia levantamiento de inventario de activos de información. Sin embargo, no se logra recuperar información completa de los proyectos adelantados entre 2019 y 2021 debido al borrado de los repositorios Teams derivado del ataque informático sufrido en la entidad en 2021.</t>
  </si>
  <si>
    <t>A la fecha no se ha logrado por parte de la Oficina de Sistemas del DANE la recuperación de la información completa de los proyectos adelantados entre 2019 y 2021 debido al borrado de los repositorios Teams derivado del ataque informático sufrido en la entidad en 2021. Tampoco se han restablecidos completamente la intranet de la entidad, ni los accesos remotos a través de VPN en la entidad.</t>
  </si>
  <si>
    <t>Repositorio en SharePoint, donde se alojan las evidencias de cada uno de los proyectos de analítica de datos, desarrollados durante el 2022</t>
  </si>
  <si>
    <t>Preguntas entrevistas proyecto web app
Términos de referencia, hojas de vida 
Propuestas técnico económicas presentadas por candidatos</t>
  </si>
  <si>
    <t>Aplicación web 
Documento de diseño y desarrollo actualizado
Estrategia de comunicación
Modelos de estimación del riesgo
Cuenta de Google Analytics 4 activa
Ayudas de memoria y formatos de validación de diseños ee identificación de riesgos éticos y legales</t>
  </si>
  <si>
    <r>
      <t xml:space="preserve">En el marco del esquema de evaluación y certificación de la calidad estadística, el GIT Calidad Estadística realiza vigilancia de las operaciones estadísticas certificadas incluyendo:
*El cumplimiento del plan de mejoramiento (correcciones y acciones correctivas) establecido para atender las no conformidades resultado de las evaluaciones de la calidad estadística.
*Autoevaluación anual:  reporte sobre la implementación de mejoras en la producción estadística, cambios en la organización, en la asignación de recursos, en la documentación metodológica de la operación estadística que afecten las actividades contempladas en el alcance de su certificación.
*El cumplimiento de la condición establecida por el comité para mantener la certificación (cuando aplique). Durante el segundo trimestre de la vigencia 2022 se realizó el seguimiento de la siguiente manera:
 </t>
    </r>
    <r>
      <rPr>
        <u/>
        <sz val="18"/>
        <color rgb="FF000000"/>
        <rFont val="Segoe UI Light"/>
        <family val="2"/>
      </rPr>
      <t xml:space="preserve">
Vigilancia operaciones estadísticas Entidades SEN:
Se realizó seguimiento a las autoevaluaciones anuales para</t>
    </r>
    <r>
      <rPr>
        <sz val="18"/>
        <color rgb="FF000000"/>
        <rFont val="Segoe UI Light"/>
        <family val="2"/>
      </rPr>
      <t xml:space="preserve">  30 operaciones estadísticas
 Seguimiento al cumplimiento de plan de mejoramiento a través de la revisión de las evidencias para 5 operaciones estadísticas</t>
    </r>
    <r>
      <rPr>
        <u/>
        <sz val="18"/>
        <color rgb="FF000000"/>
        <rFont val="Segoe UI Light"/>
        <family val="2"/>
      </rPr>
      <t xml:space="preserve">
Vigilancia operaciones estadísticas Entidades SEN:
Se realizó seguimiento a las autoevaluaciones anuales para</t>
    </r>
    <r>
      <rPr>
        <sz val="18"/>
        <color rgb="FF000000"/>
        <rFont val="Segoe UI Light"/>
        <family val="2"/>
      </rPr>
      <t xml:space="preserve">  8 operaciones estadísticas
Seguimiento al cumplimiento de plan de mejoramiento a través de la revisión de las evidencias para 10 operaciones estadísticas
Seguimiento al cumplimiento de la condición establecida por el comité de certificación para 7 operaciones estadísticas</t>
    </r>
  </si>
  <si>
    <r>
      <t>Vigilancia operaciones estadísticas Entidades SEN:
Se realizó seguimiento a las autoevaluaciones anuales para</t>
    </r>
    <r>
      <rPr>
        <sz val="18"/>
        <color rgb="FF000000"/>
        <rFont val="Segoe UI Light"/>
        <family val="2"/>
      </rPr>
      <t xml:space="preserve">  30 operaciones estadísticas
 Seguimiento al cumplimiento de plan de mejoramiento a través de la revisión de las evidencias para 5 operaciones estadísticas</t>
    </r>
    <r>
      <rPr>
        <u/>
        <sz val="18"/>
        <color rgb="FF000000"/>
        <rFont val="Segoe UI Light"/>
        <family val="2"/>
      </rPr>
      <t xml:space="preserve">
Vigilancia operaciones estadísticas Entidades SEN:
Se realizó seguimiento a las autoevaluaciones anuales para</t>
    </r>
    <r>
      <rPr>
        <sz val="18"/>
        <color rgb="FF000000"/>
        <rFont val="Segoe UI Light"/>
        <family val="2"/>
      </rPr>
      <t xml:space="preserve">  8 operaciones estadísticas
Seguimiento al cumplimiento de plan de mejoramiento a través de la revisión de las evidencias para 10 operaciones estadísticas
Seguimiento al cumplimiento de la condición establecida por el comité de certificación para 7 operaciones estadísticas</t>
    </r>
  </si>
  <si>
    <t>En el primer trimestre, desde el equipo de Dirpen se remitieron correos con el fin de lograr mejorar la cobertura del ICET, en especial para los municipios PDET y completar todas las ciudades capitales. Se logró completar el 100% de las ciudades capitales y se mejoró la  cobertura de los PDET.  De igual manera se realizaron ejercicios de validación con algunos departamentos y municipios; se verificó la disponibilidad de indicadores para algunas ciudades  y se realizó de nuevo el cálculo del indicador.
De igual manera, se actualizó la documentación del ICET, la cual será publicada junto con los resultados</t>
  </si>
  <si>
    <t>Se realizó la publicación del ICET 2020 y se inició el desarrollo del material de aprendizaje insumo para el operativo del ICET 2021</t>
  </si>
  <si>
    <t>Se realizó el procesamiento del ICET, como resultado se cuenta con la medición del ICET 2021 para los 32 departamentos y para 966 municipios del País.</t>
  </si>
  <si>
    <t>Excel con el Índice y subíndices calculados y Power BI</t>
  </si>
  <si>
    <t>En el marco del programa de fortalecimiento territorial, se iniciaron las asesoría con Cauca y Madrid y se continuó la asesoría a Chía.</t>
  </si>
  <si>
    <t>Se realizó la primera y segunda asesoría técnica a Madrid y Cauca para el desarrollo del PET; de igual manera, se continuo la asesoría a Chía.  por otra parte se presentó el programa a las Gobernaciones de  Chocó y SAI y al municipio de  Funza.</t>
  </si>
  <si>
    <t>Presentaciones de las Asesorías en los municipios y listas de asistencia</t>
  </si>
  <si>
    <t>Se realizó la asesoría 1 y 2 al municipio de Madrid y a la gobernación del Cauca para el desarrollo de PET, de igual manera se continuo la asesoría a Chía.</t>
  </si>
  <si>
    <t xml:space="preserve"> Se brindo asistencia a las Alcaldías de Madrid, Santa Marta, Chía y Gobernación de Norte de Santander; de igual manera en el marco de la asistencia realizada a la Gobernación Cauca se revisaron los avances de la formulación del PET.
Se esta desarrollando negociaciones para realizar convenios para la formulación del PET con: Pasto, Sucre, San Andrés y Cúcuta. </t>
  </si>
  <si>
    <t xml:space="preserve">Se brindaron asistencias técnicas a las Alcaldía Madrid, Santa Marta, Chía y Gobernación de Norte de Santander; y se iniciaron negociaciones para firmar 4 convenios. Se elaboró el informe de gestiones del Programa de Fortalecimiento Territorial. </t>
  </si>
  <si>
    <t>Lista de asistencia, Presentaciones y estudios previos</t>
  </si>
  <si>
    <t>  Se brindo asistencia a las Alcaldías de Madrid, Santa Marta, Chía; así como a las Gobernaciones del  Cauca, San Andrés y Norte de Santander. Se esta adelanto negociaciones con Pasto, Cúcuta y Gob de Sucre, para desarrollar convenio. Se revisaron los avances de la formulación del PET.Se desarrolló el informe de Gestión del programa de fortalecimiento</t>
  </si>
  <si>
    <t>Se da continuidad a las asistencias técnicas por acompañamiento a la Gobernación del Cauca y Alcaldías de Madrid, Santa Marta, Chía; se da respuesta a la alcaldía de pasto y al área metropolitana de Cúcuta para iniciar asistencia técnica en octubre
Se realizó el documento de análisis de la política de gestión de la información
Se realizó actualización de la política de gestión de la información, la preguntas de FURAG y fue remitido al FURAG
Se realizó informe del programa de fortalecimiento</t>
  </si>
  <si>
    <t xml:space="preserve"> Se da continuidad a las asistencias técnicas por acompañamiento a la Gobernación del Cauca y Alcaldías de Madrid, Santa Marta, Chía; se da respuesta a la alcaldía de pasto y al área metropolitana de Cúcuta para iniciar asistencia técnica en octubre </t>
  </si>
  <si>
    <t>Se dio continuidad a las asistencias técnicas por acompañamiento a la Gobernación del Cauca y Alcaldías de Madrid, Santa Marta, Chía; se da respuesta a la alcaldía de Pasto y al área metropolitana de Cúcuta para iniciar asistencia técnica en octubre
Se realizó el documento de análisis de la política de gestión de la información
Se realizó actualización de la política de gestión de la información, la preguntas de FURAG y fue remitido al DAFP
Se realizó informe del programa de fortalecimiento</t>
  </si>
  <si>
    <t xml:space="preserve">Se realizó actualización de la Política de gestión de información estadística, de acuerdo con los lineamientos del DAFP. 
Se continuó con las  asistencias al Dpto. del Cauca y Valle del Cauca; así como a los municipios de Pasto, Madrid, Yopal, , Chía  y Puerto tejada. </t>
  </si>
  <si>
    <t xml:space="preserve">Se han realizado los cálculos y mediciones que se incluirán en el informe de análisis de la política </t>
  </si>
  <si>
    <t>Cálculos realizados en R</t>
  </si>
  <si>
    <t>Se desarrollaron los cálculos para el análisis el producto final se tendrá en Julio de 2022.</t>
  </si>
  <si>
    <t>Se realizó el documento de análisis de la política de gestión de la información y se compartió con las áreas interesadas del DANE</t>
  </si>
  <si>
    <t xml:space="preserve">Hito no iniciado, en la medida que el DAFP no ha dado las instrucciones para la actualización de las misma. </t>
  </si>
  <si>
    <t>Se actualizó documento que iría como manual operativo y las preguntas del FURAG</t>
  </si>
  <si>
    <t xml:space="preserve">Se avanzó en la elaboración de los diferentes documentos técnicos, mantenimiento de clasificaciones, estandarización de conceptos así como en la asistencia técnica a las diferentes entidades
</t>
  </si>
  <si>
    <t>Se avanzó en la elaboración de los diferentes documentos técnicos, mantenimiento de clasificaciones, estandarización de conceptos así como en la asistencia técnica a las diferentes entidades</t>
  </si>
  <si>
    <t>Se avanzó con la elaboración del documento de cuadros de salida.
Se publicó la actualización del Código Nacional de Buenas Prácticas.
Se avanzó en la actualización de la guía documento metodológico.
Se avanzó en la actualización de la Guía ficha metodología.
Se avanzó con las Recomendaciones entrenamiento personal operativo
Se avanzó con las Recomendaciones para la documentación de metadatos de rr.aa</t>
  </si>
  <si>
    <t>Documentos:
Recomendaciones para la presentación de cuadros de salida.
Actualización del Código Nacional de Buenas Prácticas.
Actualización de la guía documento metodológico.
Actualización de la Guía ficha metodología.
Recomendaciones entrenamiento personal operativo
Recomendaciones para la documentación de metadatos de rr.aa</t>
  </si>
  <si>
    <t>Se publicaron en total dos documentos, los otros cuatro documentos están terminados pendientes para ajustes menores y publicación</t>
  </si>
  <si>
    <t>Se avanzó con el mantenimiento de la CUOC
Se avanzó en el mantenimiento de la ICCS
Se avanzó en el mantenimiento de la CINE</t>
  </si>
  <si>
    <t>Se publicó el mantenimiento de la CUOC
Se avanzó en el mantenimiento de la ICCS
Se avanzó en el mantenimiento de la CINE
Se avanzó en el mantenimiento de la CPC</t>
  </si>
  <si>
    <t>Documentos:
Documento CUOC (actualización 2022)
Cambios_ICCS A.C._Mtto (2022)
Invitación CINE
Diagnostico CPC</t>
  </si>
  <si>
    <t>Se prestó asistencia Técnica a MININTERIOR, OOEES importaciones, exportaciones, zonas francas y Cuenta Satélite de ISFL, MINHACIENDA, Poder Judicial del estado de México</t>
  </si>
  <si>
    <t>Listas de asistencia 
Correlativa ALADIM
CASO 1. Manufactura para Tecnologías Bajas en Carbono
CASO 2. Homologación de actividades CIIU, por parte de la Superfinanciera y Min hacienda.
Listado de actividades CIIU inconsistentes para ISFL
Subpartidas nuevas enero 2022.</t>
  </si>
  <si>
    <t>Informe general doc. técnica OOEE DANE</t>
  </si>
  <si>
    <t>Cuentas Nacionales Y Macroeconomía</t>
  </si>
  <si>
    <t xml:space="preserve"> Cuentas Nacionales Y Macroeconomía </t>
  </si>
  <si>
    <t xml:space="preserve"> Boletines Técnicos de la Cuenta Satélite de Medio Ambiente </t>
  </si>
  <si>
    <t>Boletines Técnicos de la Cuenta Satélite de Cultura</t>
  </si>
  <si>
    <t xml:space="preserve"> Boletines Técnicos de la Cuenta Satélite de Cultura </t>
  </si>
  <si>
    <t>Boletines Técnicos de la Cuenta Satélite de Turismo</t>
  </si>
  <si>
    <t xml:space="preserve"> Boletines Técnicos de la Cuenta Satélite de Turismo </t>
  </si>
  <si>
    <t>Se culminó el procesamiento de las cuentas de producción y generación del ingreso de la fase agrícola, la fase industrial y la agroindustria de la caña de azúcar</t>
  </si>
  <si>
    <t>Para el primer trimestre de 2022, se realizó la consolidación y síntesis del PIB, desde los enfoques de la producción y el gasto, correspondiente al cuarto trimestre de 2021 y año total, esta publicación incluye las cifras de las Cuentas Anuales 2019 definitivo y 2020 provisional.</t>
  </si>
  <si>
    <t>Para el segundo trimestre de 2022, se realizó la consolidación y síntesis del PIB, desde los enfoques de la producción y el gasto, correspondiente al primer trimestre de 2022, esta publicación incluye la revisión de las cifras anuales del año 2021 preliminar.</t>
  </si>
  <si>
    <t>Para el tercer trimestre de 2022, se realizó la consolidación y síntesis del PIB, desde los enfoques de la producción y el gasto, correspondiente al segundo trimestre de 2022.</t>
  </si>
  <si>
    <t>Para el cuarto trimestre de 2022, se realizó la consolidación y síntesis del PIB, desde los enfoques de la producción y el gasto, correspondiente al tercer trimestre de 2022.</t>
  </si>
  <si>
    <t xml:space="preserve"> Se publicaron los tres primeros boletines técnicos y los anexos estadísticos del ISE del mes de noviembre y diciembre de 2021; y el mes de enero de 2022, cada ubicación estuvo acompañada de sus respectivos anexos estadísticos. </t>
  </si>
  <si>
    <t xml:space="preserve">Se publicaron los tres boletines técnicos y los anexos estadísticos del ISE del mes de mayo, junio y julio de 2022, cada ubicación estuvo acompañada de sus respectivos anexos estadísticos. </t>
  </si>
  <si>
    <t>Se realizó el acopio completo de la información básica para los cálculos del ISE de los meses de mayo, junio y julio de 2022.</t>
  </si>
  <si>
    <t xml:space="preserve"> Se publicaron los tres boletines técnicos y los anexos estadísticos del ISE del mes de agosto, septiembre y octubre de 2022, cada ubicación estuvo acompañada de sus respectivos anexos estadísticos. </t>
  </si>
  <si>
    <t>Para el primer trimestre de 2022, se realizaron 3  consolidaciones y síntesis del ISE, de los meses de noviembre y diciembre de 2021; y enero de 2022.</t>
  </si>
  <si>
    <t>Para el segundo trimestre de 2022, se realizaron 3  consolidaciones y síntesis del ISE, de los meses de febrero, marzo y abril de 2022.</t>
  </si>
  <si>
    <t>Para el segundo trimestre de 2022, se realizaron 3  consolidaciones y síntesis del ISE, de los meses de mayo, junio y julio de 2022.</t>
  </si>
  <si>
    <t>Para el cuarto trimestre de 2022, se realizaron 3  consolidaciones y síntesis del ISE, de los meses de agosto, septiembre y octubre de 2022.</t>
  </si>
  <si>
    <t>Se publicó el boletín técnico y los anexos estadísticos, con los resultados del ISE para los meses de noviembre y diciembre de 2021; y enero de 2022. Para la publicación de diciembre de 2021 se incluye un anexo estadístico del ISE desagregado a 12 actividades económicas.</t>
  </si>
  <si>
    <t>Se publicó el boletín técnico y los anexos estadísticos, con los resultados del ISE para los meses de febrero, marzo y abril de 2022. Para la publicación de marzo de 2022 se incluye un anexo estadístico del ISE desagregado a 12 actividades económicas.</t>
  </si>
  <si>
    <t>Se publicó el boletín técnico y los anexos estadísticos, con los resultados del ISE para los meses de mayo, junio y julio de 2022. Para la publicación de junio de 2022 se incluye un anexo estadístico del ISE desagregado a 12 actividades económicas.</t>
  </si>
  <si>
    <t>Se publicó el boletín técnico y los anexos estadísticos, con los resultados del ISE para los meses de agosto, septiembre y octubre de 2022. Para la publicación de septiembre de 2022 se incluye un anexo estadístico del ISE desagregado a 12 actividades económicas.</t>
  </si>
  <si>
    <t xml:space="preserve">Durante el primer trimestre de 2022 se finalizando los cálculo de la PTF lo que permitió la publicación de la Productividad Total de Factores años 2019 definitivo, 2020 provisional y 2021 preliminar, así como la elaboración de un documento metodológico de acuerdo con los lineamientos del proyecto LAKLEMS. </t>
  </si>
  <si>
    <t xml:space="preserve"> Se publica el boletín y los cuadros anexos con los resultados de la matriz de utilización desagregada en productos nacionales e importados de 2019 definitivo y 2020 provisional. </t>
  </si>
  <si>
    <t>Se elaboró el boletín técnico y los anexos estadísticos que se publicaron con los resultados de la matriz de utilización desagregada en productos nacionales e importados.</t>
  </si>
  <si>
    <t xml:space="preserve"> Para el primer trimestre de 2022, se realizó el acopio y procesamiento de la información para la construcción de la matriz de trabajo  </t>
  </si>
  <si>
    <t>Se construyó la base de datos con la información copiada y procesada, para la medición de las cuentas anuales de bienes y servicios para los años 2019 definitivo y 2020 provisional</t>
  </si>
  <si>
    <t>En el primer trimestre de 2022 la DSCN, culminó la elaboración y publicación de las cuentas nacionales anuales correspondientes al año 2020 provisional y 2019 definitivo. Se trabajó la base de datos definitiva en formatos Excel antes el fallo informático generalizado, se procesó, consolidó y se realizó la síntesis general del marco central. De igual manera, se elaboró el boletín técnico y los anexos estadísticos donde se presentan las series encadenadas de volumen con año de referencia 2015 para el Producto Interno Bruto (PIB) desde el enfoque de la producción y el gasto; así mismo se reflejan los resultados a precios corrientes, desde el enfoque de la producción, el gasto y el ingreso, y los agregados macroeconómicos fundamentales, resultado de la síntesis macroeconómica de las cuentas de bienes y servicios.</t>
  </si>
  <si>
    <t>Una (1) base de datos con la información acopiada y procesada para las estimaciones de las cuentas anuales de bienes y servicios para los años 2020 definitivo y 2021 provisional, procesada</t>
  </si>
  <si>
    <t xml:space="preserve">Se proceso la base de datos con información de las Cuentas nacionales anuales de los años 2020 y 2021. </t>
  </si>
  <si>
    <t>Acopio de estadística básica por actividades económicas por departamentos y municipios; crítica y análisis a la estadística básica, cálculo de indicadores sectoriales por departamentos y municipios; cálculo y medición del valor agregado a nivel territorial, cálculo del producto interno bruto; consolidaciones y síntesis por departamentos y municipios, preparación cuadros de salida, publicaciones de las investigaciones con enfoque territorial: PIB por departamentos y valor agregado por municipios</t>
  </si>
  <si>
    <t>Acopio de estadística básica por actividades económicas por departamentos y municipios; crítica y análisis a la estadística básica</t>
  </si>
  <si>
    <t>Acopio estadística básica departamental 2019-2020
Acopio estadística Básica municipal 2019-2020</t>
  </si>
  <si>
    <t>Cálculo de indicadores sectoriales por departamentos y municipios; cálculo y medición del valor agregado a nivel territorial, cálculo del producto interno bruto; consolidaciones y síntesis por departamentos y municipios.</t>
  </si>
  <si>
    <t xml:space="preserve">Acopio de estadística básica; cálculo de indicadores sectoriales por departamentos; cálculo del producto interno bruto; síntesis por departamentos, preparación cuadros de salida, publicación PIB por departamentos año 2021 preliminar. </t>
  </si>
  <si>
    <t>Acopio de estadística básica por actividades económicas por departamentos año 2021; crítica y análisis a la estadística básica año 2021.</t>
  </si>
  <si>
    <t>Acopio de estadística básica por actividades económicas por departamentos año 2021; crítica y análisis a la estadística básica año 2021, cálculo de indicadores sectoriales por departamentos año 2021; cálculo del producto interno bruto año 2021 preliminar; consolidaciones y síntesis por departamentos, preparación cuadros de salida, publicación PIB por departamentos año 2021 preliminar, rueda de prensa.</t>
  </si>
  <si>
    <t>Boletín PIB por departamentos 2021 preliminar
Archivos_anexos PIB por departamentos año 2021 preliminar</t>
  </si>
  <si>
    <t>Número de boletines técnicos finalizados para publicar en la página web en la fecha de corte/total de boletines técnicos del año finalizados , para publicar en la pagina web</t>
  </si>
  <si>
    <t xml:space="preserve"> Se elaboraron y publicaron las CNTSI para el trimestre 4 de 2021 y cierre anual, para ello se elaboro la base de datos con la información, se consolido y realizo la síntesis y publicación correspondiente. </t>
  </si>
  <si>
    <t xml:space="preserve"> Se elaboraron y publicaron las CNTSI para el trimestre I de 2022 , para ello se construyó la base de datos con la información, se consolidó y realizó la síntesis y publicación correspondiente. </t>
  </si>
  <si>
    <t xml:space="preserve"> Se elaboraron y publicaron las CNTSI para el trimestre II de 2022 , para ello se construyó la base de datos con la información, se consolidó y realizó la síntesis y publicación correspondiente. </t>
  </si>
  <si>
    <t>Se construyó la base de datos con la información acopiada, para el PIB enfoque del ingreso y las cuentas de sectores institucionales.</t>
  </si>
  <si>
    <t>Base de datos con información acopiada</t>
  </si>
  <si>
    <t>Se cumplió con todas las metas propuestas con la oportunidad requerida</t>
  </si>
  <si>
    <t>Se elaboro el proceso de consolidación y síntesis de todos los sectores institucionales actualizando la información con los datos de la publicación anual y analizando el acierre del año 2021 preliminar y trimestre 4 2021.</t>
  </si>
  <si>
    <t>19.2_a 31032022_archivo de trabajo de consolidación y síntesis</t>
  </si>
  <si>
    <t>Se elaboró el proceso de consolidación y síntesis de todos los sectores institucionales actualizando la información con los datos de la publicación trimestral trimestre 1 2022.</t>
  </si>
  <si>
    <t>19.2_a 30062022_archivo de trabajo de consolidación y síntesis</t>
  </si>
  <si>
    <t>Se elaboró el proceso de consolidación y síntesis de todos los sectores institucionales actualizando la información con los datos de la publicación trimestral trimestre 2 2022.</t>
  </si>
  <si>
    <t>Se elaboraron los archivos de consolidación y síntesis necesarios para la publicación del trimestre 3 2022pr</t>
  </si>
  <si>
    <t>Archivos de trabajo de consolidación y síntesis</t>
  </si>
  <si>
    <t>19.3_ a 31032022_Anexo estadístico de ingreso - PIB a precios corrientes - IV trimestre 2021
19.3_a 31032022_anexo-CNTSI-conciliacion-nofinanciera-y-financiera-IV-2021
19.3_a 31032022_boletin técnico-Cuentas nacionales trimestrales por sector institucional (CNTSI) IV trimestre
19.3_a 31032022_comunicado de prensa-Cuentas nacionales trimestrales por sector institucional (CNTSI) IV trimestre
19.3_a 31032022_Cuentas nacionales trimestrales por sector en serie IV trimestre 2021
19.3_a 31032022_Grafica endeudamiento neto como porcentaje del PIB IV trim 2021
19.3_a 31032022_Presentación CNTSI AÑO 2021 Y 2021_IV</t>
  </si>
  <si>
    <t>Boletín técnico y anexos de publicación</t>
  </si>
  <si>
    <t>Porcentaje de avance en la síntesis de los año 2019 definitivo y 2020 provisional y anexos de publicación finalizados para publicación en página web</t>
  </si>
  <si>
    <t xml:space="preserve"> Se publicaron las cuentas por sector institucional del año 2019 definitivo y 2020 provisional, incluyendo el  boletín  y anexos de publicación,  superando las dificultades derivadas del ataque cibernético que sufrió la entidad. </t>
  </si>
  <si>
    <t>Debido a la falla en los sistemas de información ser recurrió a la base de parámetros anual como punto de partida 2005-2018  la cual se complementó con las base de parámetros  trimestral logrando articular y  generar la base inicial con la que se actualizó las cuentas del año 2019 y 2020.</t>
  </si>
  <si>
    <t>Se publicaron las cuentas por sector institucional del año 2019 definitivo y 2020 provisional, incluyendo el  boletín  y anexos de publicación,  superando las dificultades derivadas del ataque cibernético que sufrió la entidad.</t>
  </si>
  <si>
    <t>Los procesos de consolidación y síntesis se realizaron a partir de plantillas  que posteriormente alimentaron los anexos de publicación de manera articulada  logrando una integración de los procesos y superando la  contingencia informática del momento.</t>
  </si>
  <si>
    <t>Archivo: 20.2 consolidación y síntesis sector institucional</t>
  </si>
  <si>
    <t>Una vez terminada la etapa de síntesis se procedió a la generación de los productos de publicación y sus correspondientes coyunturas los cuales se encuentran en la página web institucional.</t>
  </si>
  <si>
    <t>Archivos: 20.3 boletín técnico,  20.3 conciliación-nofinananciera-y-financiera,  20.3 cuentas-económicas-integradas- 2005-2013,  cuentas-económicas integradas 2014-2020p,  secuencia-de-cuentas-por -sector-institucional-2005-2020p</t>
  </si>
  <si>
    <t>Cada año se incorporan mejorar en la medición de las cuentas de los sectores institucionales en la actualidad se vienen adecuando los proceso de armonización par el año 2021 y 2020 se va a realizar esta actividad sobre el sector gobierno general</t>
  </si>
  <si>
    <t>Se avanzó en  el acopio de bases de datos  de las cuentas de los sectores institucionales  del sector gobierno, financiero y matrices de todo el sistema.</t>
  </si>
  <si>
    <t>Se organizo el cronograma de las cuentas de sectores institucionales sincronizado con las fechas importantes con el grupo de bienes y servicios.</t>
  </si>
  <si>
    <t>Cronograma de las cuentas anuales de sectores institucionales</t>
  </si>
  <si>
    <t>Los procesos de consolidación se realizaron a partir de plantillas  y se consolidaron las matrices y vectores.</t>
  </si>
  <si>
    <t xml:space="preserve">Debido  al  avance de las cuentas institucionales trimestrales, permitió que se  anticipará la publicación y se publico conjuntamente  Gastos social SOCX  y gasto por finalidad </t>
  </si>
  <si>
    <t>Debido  al  avance de las cuentas institucionales trimestrales, permitió que se  anticipará la publicación</t>
  </si>
  <si>
    <t xml:space="preserve">Se parametrizaron las bases de datos del SIIF Y FUT,  aplicando la finalidad y transición de cuentas nacionales </t>
  </si>
  <si>
    <t>Archivos:  22.2  COMPARATIVO FUT-CUIPO Y 22.2 REVISION FTPs DE LA NUEVA CATEGORIA CUIPO.</t>
  </si>
  <si>
    <t>Construcción de archivo de trabajo con el procesamiento y consolidación del gasto por finalidad del gobierno de acuerdo con la clasificación COFOG.</t>
  </si>
  <si>
    <t xml:space="preserve"> Se estructuraron las  las bases  de datos  SIIF Y FUT  los cuales son los insumos para el cálculo  gastos sociales (prestaciones y contribuciones sociales). </t>
  </si>
  <si>
    <t>Se estructuraron las  las bases  de datos  SIIF Y FUT  los cuales son los insumos para el cálculo  gastos sociales (prestaciones y contribuciones sociales).</t>
  </si>
  <si>
    <t xml:space="preserve">El avance de la meta es superior debido al adelanto en  la fecha de publicación, de 30 de noviembre a 21 de julio. Se realizó cambio en la meta, de enviar el documento a la OCDE, a realizar la publicación del Gasto social publico y privado, debido a la importancia de alinear las cuentas trimestrales y anuales de sectores institucionales publicadas el 30 de junio del año 2021 con estas cuentas complementarias, para facilitar a los usuarios  la comprensión de los resultados publicados, más allá de las cifras sectoriales. </t>
  </si>
  <si>
    <t>Se parametrizaron las bases de datos del SIIF Y FUT,  aplicando la clasificación del gasto social.</t>
  </si>
  <si>
    <t>Elaboración de archivo de trabajo con el procesamiento y consolidación del gasto social público y privado.</t>
  </si>
  <si>
    <t>Recolección, cálculo y análisis de la información relacionada con gasto social público y privado para entrega de anexo SOCX</t>
  </si>
  <si>
    <t>El GIT de Indicadores y Cuentas Trimestrales de Bienes y Servicios realizó el acopio de la información básica como insumo para la publicación del Producto Interno Bruto de la ciudad de Bogotá del segundo trimestre de 2022, cuya fecha de publicación se realizará el 21 de octubre de 2022, en atención al cronograma aprobado en el marco del convenio interadministrativo 654 de 2022, cuya acta de inicio tiene fecha de suscripción 9 de agosto de 2022.</t>
  </si>
  <si>
    <t>Para el primer trimestre de 2022, se realizó la consolidación y síntesis del PIB de la ciudad de Bogotá, correspondiente al cuarto trimestre de 2021 y año total, esta publicación incluye las cifras de las Cuentas Departamentales 2019 definitivo y 2020 provisional.</t>
  </si>
  <si>
    <t>Para el segundo trimestre de 2022, se realizó la consolidación y síntesis del PIB de la ciudad de Bogotá, correspondiente al primer trimestre de 2022, esta publicación incluye las cifras de las Cuentas Departamentales 2021 provisional.</t>
  </si>
  <si>
    <t>Formato de consolidación ESAG 2022.xlsx
reporte_mensual_3_2022.xlsx</t>
  </si>
  <si>
    <t>Plantilla Seguimiento Operativo_Quincenal_1ra Segumiento agosto.xlsx
Plantilla Seguimiento Operativo_Quincenal_1ra Segumiento julio.xlsx
Plantilla Seguimiento Operativo_Quincenal_1ra Seguimiento septiembre.xlsx</t>
  </si>
  <si>
    <t>Plantilla Seguimiento Operativo_Quincenal_1ra Seguimiento agosto.xlsx
Plantilla Seguimiento Operativo_Quincenal_1ra Seguimiento julio.xlsx
Plantilla Seguimiento Operativo_Quincenal_1ra Seguimiento septiembre.xlsx</t>
  </si>
  <si>
    <t>Se realiza el acopio de la información acorde al cronograma y se aplica las verificaciones pertinentes a las bases</t>
  </si>
  <si>
    <t>Se realiza el cierre operativo y se calcula mediante la definición del indicador de cobertura.</t>
  </si>
  <si>
    <t>Se realiza la recolección de la información acorde al cronograma y se aplica las verificaciones pertinentes a las bases</t>
  </si>
  <si>
    <t>Se realiza el cierre operativo y se calcula mediante la definición del indicadores de rendimiento.</t>
  </si>
  <si>
    <t>Oficialización entrega base Octubre 2022_ María Fernanda Olaya Giraldo - Outlook.pdf
Oficialización entrega base Noviembre 2022_ María Fernanda Olaya Giraldo - Outlook.pdf
RE_ Oficialización entrega base Septiembre 2022_ María Fernanda Olaya Giraldo - Outlook.pdf</t>
  </si>
  <si>
    <t>3 carpetas con la información por mes del seguimiento y verificación de la operación</t>
  </si>
  <si>
    <t>Se reporta el informe de caracterización de la encuesta para el II trimestre, los informes de caracterización y las bases de información.</t>
  </si>
  <si>
    <t>Informe Caracterización 4to tren 2021 MTCES (1).docx
Entrega base de datos 1er trim_2022_MTCES.pdf
Entrega informe de caracterización 1er trim_2022_MTCES.pdf
Informe Caracterización 1er tren 2022 MTCES.docx
MTCES_BASE_FINAL_1ER TRIM 2022_MTCES.xlsx</t>
  </si>
  <si>
    <t>9 archivos de Excel con los reportes de cierre operativo</t>
  </si>
  <si>
    <t>Entrega base de datos 1er trim_2022_MTCES.pdf
Entrega informe de caracterización 1er trim_2022_MTCES.pdf
Informe Caracterización 1er tren 2022 MTCES.docx
MTCES_BASE_FINAL_1ER TRIM 2022_MTCES.xlsx</t>
  </si>
  <si>
    <t>Entrega informe de caracterización 1er trim_2022_MTCES.pdf
Entrega base de datos 1er trim_2022_MTCES.pdf
Informe Caracterización 1er tren 2022 MTCES.docx
MTCES_BASE_FINAL_1ER TRIM 2022_MTCES.xlsx</t>
  </si>
  <si>
    <t>Se dio inicio del operativo la primera semana del mes de Agosto con las territoriales Cartagena, Barranquilla, Santa Marta, Bucaramanga y Cali; a inicios del mes de Septiembre se dio el inicio de las territoriales Bogotá, Medellín y Manizales las cuales presentaron retrasos por contratación y asignación de correos electrónicos a los monitores y coordinadores.</t>
  </si>
  <si>
    <t>Se hace acompañamiento de cerca y con información diaria y semanal de los avances en la cobertura de las diferentes territoriales con el fin de cumplir a cabalidad el cronograma pactado para el operativo de la Encuesta Anual de Inversión Directa EAID con vigencia del año 2021.
Semanalmente se realizan cortes de cobertura con el fin de informar los avances en el operativo a las territoriales, para garantizar el cumplimiento del cronograma establecido al inicio del operativo de la EAID 2021.
Con el trabajo diario el equipo de DRA de la EAID realiza consolidación de la información diligenciada por las fuentes y realiza contrastes para garantizar  la consistencia de los datos.
Se utilizan todas las herramientas posibles para verificar la consistencia y calidad de los datos y la información suministrada por la fuente.</t>
  </si>
  <si>
    <t xml:space="preserve">Se realizan y se envían  informes de cumplimiento a la cobertura y calidad de la información a las diferentes territoriales. </t>
  </si>
  <si>
    <t>Diariamente desde la Dirección de Recolección y Acopio se trabaja para garantizar la calidad de la información, la critica eficiente y concreta.</t>
  </si>
  <si>
    <t>Los mecanismos utilizados para garantizar la calidad de la información son: Información presentada en la EAID con vigencia del 2020, información suministrada por las fuentes ante las cámaras de comercio de las diferentes ciudades del país y una base parcial de los registros de los formularios de Banco de la Republica con referencia a los flujos de Inversión directa.</t>
  </si>
  <si>
    <t xml:space="preserve">El operativo de la EAS se realizó el 1 de Septiembre de 2022, el aplicativo esta funcionando solo con el rol fuente, al 30 de septiembre se contaba con el 24% de recolección. Se están realizando mesas de trabajo con las áreas de OSIS, DIMPE  y DRA, pero no OSIS no muestra avances en los requerimientos del aplicativo. </t>
  </si>
  <si>
    <t>El operativo de la EAS se realizó el 1 de Septiembre de 2022, el aplicativo esta funcionando solo con el rol fuente, al 30 de septiembre se contaba con el 24% de recolección, este 24% corresponde a las evidencias entregadas a continuación de bases de recolección.</t>
  </si>
  <si>
    <t>Carpeta con 12 archivos en Excel con la recopilación de las bases recolectadas con el cierre operativo.</t>
  </si>
  <si>
    <t>6 archivos pdf con los registro de informes finales por ciudad
5 archivos en Word con los registros de informes finales por ciudad</t>
  </si>
  <si>
    <t>El operativo de la EAS se realizó el 1 de Septiembre de 2022, el aplicativo esta funcionando solo con el rol fuente, al 30 de septiembre se contaba con el 24% de recolección, este 24% corresponde a las evidencias entregadas a continuación de bases las bases criticadas y validadas.</t>
  </si>
  <si>
    <t>Se presenta el informe de la EAS con las novedades de seguimiento y resultados obtenidos en el transcurso de la recolección.</t>
  </si>
  <si>
    <t>El operativo de la EAS se realizó el 1 de Septiembre de 2022, el aplicativo esta funcionando solo con el rol fuente, al 30 de septiembre se contaba con el 24% de recolección, este 24% corresponde a las evidencias entregadas a continuación de bases de seguimiento del operativo.</t>
  </si>
  <si>
    <t>En este momento se está recolectando la información del mes estadístico de septiembre, los meses anteriores se ven reflejados en los documentos soporte de la evidencia, en bases recolectadas, crítica y seguimiento del operativo de recolección.</t>
  </si>
  <si>
    <t xml:space="preserve">30 archivos de Excel con los reportes de cobertura
3 archivos en Word con las alertas de consistencias </t>
  </si>
  <si>
    <t>6 archivos en Excel con los visores por mes de operación y las validaciones de la base recolectada.
3 archivos pdf con los correos de reporte y entrega de las bases</t>
  </si>
  <si>
    <t>La entrega de la critica se esta dando según el cronograma estipulado por logística para la ETUP del año 2022 con los dos requerimientos de la información, el primero del 60% +- y el segundo del 100%.</t>
  </si>
  <si>
    <t>El informe de critica de la información esta hasta el 75% dado que no se ha terminado el periodo de recolección del mes de septiembre para completar el tercer trimestre del año 2022.</t>
  </si>
  <si>
    <t>informes de verificación y recolección hasta un 75% equivalentes a lo recolectado hasta el mes de agosto ultimo mes estadístico recolectado.</t>
  </si>
  <si>
    <t>EPS_Cronograma Convocatoria, Selección y Contratacion_2022.xlsx</t>
  </si>
  <si>
    <t>Comparativo ECSC.pdf
ECSC COMPARATIVO CAMPO VS SISTEMAS_15-12-2022.xlsx
inconsistencias temáticas ecsc.pdf
informe de cobertura ECSC.pdf</t>
  </si>
  <si>
    <t>Se relaciona el cronograma operativo de la GEIH con la relación de las actividades establecidas en el 2021 a febrero de 2022.</t>
  </si>
  <si>
    <t>Cobertura de Hogares Esperados 2112 - 24 Ciudades.xlsx
Cobertura por Ciudad 2112 - 24 Ciudades.xlsx
Confirmación de Cierre de Etapa 2112 - GEIH 2005.pdf</t>
  </si>
  <si>
    <t>9 archivos en Excel con el madre_resumen_cobertura</t>
  </si>
  <si>
    <t>21 archivos de Excel con el reporte de cobertura en los diferentes segmentos de la GEIH
9 archivos pdf con las confirmaciones de cierre operativo de cada segmentos de la GEIH</t>
  </si>
  <si>
    <t>13 archivos de Excel con los reportes de segmentos con novedades.</t>
  </si>
  <si>
    <t>13 archivos de pdf con el reporte de cobertura y etapa para la GEIH y la EGIT
8 archivos de Excel con el seguimiento a los recuentos ejecutados por etapa de la GEIH y la EGIT.</t>
  </si>
  <si>
    <t>11 archivos en Excel con las bases de seguimiento a la sensibilización y recuento de la GEIH y la EGIT.</t>
  </si>
  <si>
    <t>12 archivos de Excel con el seguimiento de recuento en las operaciones</t>
  </si>
  <si>
    <t>16 archivos de Excel con los reportes de novedades</t>
  </si>
  <si>
    <t>Entrega informes preliminares tercer tren 2022-CEED.pdf</t>
  </si>
  <si>
    <t>Se cumple con el porcentaje planeado para el III trimestre de 2022, se carga evidencias, sin embargo aún estamos en procesos de cierre del CEED al tercer trimestre</t>
  </si>
  <si>
    <t>5 archivos de Excel con las bases y novedades presentadas.</t>
  </si>
  <si>
    <t>Se cumple con el porcentaje planeado para el II trimestre de 2022, se carga evidencias, sin embargo aún estamos en procesos de cierre del CEED al segundo trimestre</t>
  </si>
  <si>
    <t>11 archivos en Excel con el reporte de novedades presentadas en el operativo.</t>
  </si>
  <si>
    <t>6 archivos en Excel con el reporte de novedades y validaciones aplicadas en el operativo.</t>
  </si>
  <si>
    <t>La operación continúa en ejecución y el cierre del tercer trimestre se cumple al 25 de octubre, pero se cumple con el informe de recolección, la crítica y validación de la información y el seguimiento al operativo de recolección.</t>
  </si>
  <si>
    <t>Se cumple con el porcentaje planeado para el II trimestre de 2022, se carga evidencias, sin embargo aún estamos en procesos de cierre del CEED al segundo trimestre, cierra el 26 de julio la recolección de IPOC</t>
  </si>
  <si>
    <t>Se cumple con el porcentaje planeado para el III trimestre de 2022, se carga evidencias, sin embargo aún estamos en procesos de recolección y cierre, cierra el 25 de octubre la recolección de IPOC con datos al tercer trimestre.</t>
  </si>
  <si>
    <t>Verificación-IPOC-ID 1410.xlsx
Verificación-IPOC-ID 35474.xlsx
Verificación-Visor ANI-IPOC 30032022 (1).xlsx</t>
  </si>
  <si>
    <t>Cronograma_Operaciones infraestructura 2022.xlsx</t>
  </si>
  <si>
    <t>La operación ELIC se realizó en los dos primeros meses del año y se encuentra en proceso de recolección, consolidación y análisis del mes de marzo de 2022, la entrega final de la base esta programada para el 06 de mayo, para el mes de enero y febrero se realiza la consolidación de las bases de datos con la generación de informe de cierre y el manejo de los indicadores de calidad para la verificación de la recolección y el seguimiento del mismo.</t>
  </si>
  <si>
    <t>Según cronograma de la operación estadística, la base recolectada del mes de septiembre se entregará para el 31 de octubre, esta se encuentra en procesamiento cumpliendo con las fechas establecidas, pero se entrega el porcentaje proyectado de informes operativos, informes de crítica y reportes de seguimiento.</t>
  </si>
  <si>
    <t xml:space="preserve">Se realiza le entrega de los informes operativos por cada mes Se cumple con el porcentaje planeado, sin embargo la base al mes de junio aún esta en procesamiento, se entregará a temática el 31 de julio de acuerdo con el cronograma de la operación estadística. </t>
  </si>
  <si>
    <t xml:space="preserve">Se cumple con el porcentaje planeado, sin embargo la base al mes de septiembre o aún esta en procesamiento, se entregará a temática el 31 de octubre de acuerdo con el cronograma de la operación estadística. </t>
  </si>
  <si>
    <t xml:space="preserve">Se entregan las bases con el indicador por mes de la operación, Se cumple con el porcentaje planeado, sin embargo la base al mes de junio aún esta en procesamiento, se entregará a temática el 31 de julio de acuerdo con el cronograma de la operación estadística. </t>
  </si>
  <si>
    <t xml:space="preserve">Se realiza el consolidado correspondiente al seguimiento de la ELIC, Se cumple con el porcentaje planeado, sin embargo la base al mes de junio aún esta en procesamiento, se entregará a temática el 31 de julio de acuerdo con el cronograma de la operación estadística. </t>
  </si>
  <si>
    <t>base entrega construcción agosto  2022.pdf
base entrega construcción julio 2022.pdf
base entrega construcción septiembre  2022.pdf</t>
  </si>
  <si>
    <t>entrega base construcción diciembre 2022.pdf
entrega base construcción noviembre  2022.pdf
entrega base construcción octubre  2022.pdf</t>
  </si>
  <si>
    <t>Se realiza la entrega de las bases con las verificaciones correspondientes.</t>
  </si>
  <si>
    <t>Informe de seguimiento Operativo construcción unificado.xlsx</t>
  </si>
  <si>
    <t>entrega base pvplva diciembre  2022.pdf
entrega base pvplva octubre 2022.pdf</t>
  </si>
  <si>
    <t>base entrega IPP agosto 2022.pdf
base entrega IPP julio 2022.pdf
base entrega IPP septiembre 2022.pdf</t>
  </si>
  <si>
    <t>base entrega PPA agosto  2022.pdf
base entrega PPA septiembre 2022.pdf</t>
  </si>
  <si>
    <t>base entrega transporte agosto 2022.PDF
base entrega transporte julio 2022.pdf
base entrega transporte septiembre 2022  pre.pdf</t>
  </si>
  <si>
    <t>entrega base  transporte diciembre 2022.pdf
entrega base  transporte noviembre 2022.pdf
entrega base  transporte octubre  2022.pdf</t>
  </si>
  <si>
    <t>entrega base  transporte diciembre 2022.pdf
entrega base  transporte noviembre 2022.pdf
entrega base  transporte octubre  2022.pdf
Informe de seguimiento Operativo -Transportes 2022.xlsx</t>
  </si>
  <si>
    <t>Se realiza la consolidación de las bases verificadas de Cemento Gris para los meses de enero y febrero.</t>
  </si>
  <si>
    <t>Base  Cemento Temática febrero 2022.xlsx
Base Cemento Temática enero 2022.xlsx</t>
  </si>
  <si>
    <t>Se realizan las operaciones de Estadísticas de concreto con la recolección y ejecución de las actividades del cronograma acorde a las fechas establecidas, las bases al ser recibidas por medio de los aplicativos estas son verificadas de manera directa para ser su consolidación por los segmentos establecidos, es por esto que los avances de cierre operativo y de crítica y verificación se consolidan en las mismas evidencias.</t>
  </si>
  <si>
    <t>Se realiza la consolidación de las bases verificadas de Estadísticas de concreto para los meses de enero y febrero.</t>
  </si>
  <si>
    <t>Se realiza la consolidación de las bases verificadas de EMM para los meses de enero y febrero.</t>
  </si>
  <si>
    <t>6 archivos de Excel con la verificación de bases</t>
  </si>
  <si>
    <t>Hasta el 1 de abril en las horas de la mañana se realizó entrega del app en ambiente pre-productivo. Desde entonces se comenzó a ejecutar el plan de pruebas diseñado, no obstante algunas funcionalidades críticas presentaron inconsistencias las cuales no permitió seguir con el proceso. El ingeniero solicitó apoyo a infraestructura para solucionar este impase y al menos hasta las 10:38 no había respuesta. Esto nos deja en un escenario donde tenemos que esperar a ese ajuste para seguir con las pruebas  y donde no podemos involucrar  aún a las territoriales. No obstante a partir de hoy se avanzan con las capacitaciones a las territoriales donde conocerán el app de manera remota. Paralelamente se trabajó en un aplicativo Excel que el día 31 fue compartido para pruebas al equipo. Este archivo según el plan Z sería enviado a aprox 2.500 fuentes si al 4 de abril no podríamos tener aplicativo. No obstante, dado que al 1 de abril se entregó la primera versión, estas pruebas se suspendieron y nos volcamos a estar en función del aplicativo WEB. Posteriormente no se autorizó el uso de está herramienta por riesgo reputacional.</t>
  </si>
  <si>
    <t>3 archivos en Excel con los informes operativos de la I+D</t>
  </si>
  <si>
    <t>4 archivos de Excel y Word con los registros de novedades y seguimiento del operativo.</t>
  </si>
  <si>
    <t>Se cumple con el porcentaje planeado y con la ejecución de la operación con normalidad, sin embargo la base al mes de junio aún esta en procesamiento, se entregará a temática el 31 de julio de acuerdo con el cronograma de la operación estadística</t>
  </si>
  <si>
    <t>Se consolida la información del cierre mensual de la FIVI para el mes de febrero y la bitácora en donde se especifica el cierre operativo y su consolidación.</t>
  </si>
  <si>
    <t>verificación fivi feb 2022.pdf</t>
  </si>
  <si>
    <t>verificación fivi sept-oct-nov.pdf</t>
  </si>
  <si>
    <t>Se logra el avance de la meta acorde a lo proyectado en el cronograma de la operación, con el registro de avance, presentación de resultados preliminares y crítica de la misma.</t>
  </si>
  <si>
    <t>presentación-PMU 2 EDUC 2022-06 DE SEPTIEMBRE_.pdf</t>
  </si>
  <si>
    <t>Corte I_verificaciones base de educación 2022.zip
Corte II_verificaciones base de educación 2022.zip</t>
  </si>
  <si>
    <t>Proceso de critica y verificación inicial educ 2022.pdf</t>
  </si>
  <si>
    <t>Archivos de verificación y critica.zip
mecanismos de verificación de información educ.pdf</t>
  </si>
  <si>
    <t>Los servidores de las Direcciones Territoriales asistieron según sus necesidades de capacitación y los lineamientos dados, a las capacitaciones programadas y difundidas por el área de Gestión Humana.</t>
  </si>
  <si>
    <t>Asistencia Actividades Bienestar PIC y SG SST DT Noroccidente - Asistencia capacitaciones territorial suroccidente octubre - diciembre 2022 - Asistencia oct-diciembre T Manizales - DTN Asistencia Capacitaciones oct-dic
Asistencias a Capacitaciones DTC</t>
  </si>
  <si>
    <t>Se realizó la primer publicación de cifras preliminar correspondiente al año 2022pr, las cuales incluyeron información del primer trimestre y año corrido 2022pr de nacimientos, defunción fetales y defunción no fetal</t>
  </si>
  <si>
    <t>Se realizó la segunda publicación de cifras preliminar correspondiente al año 2022pr, las cuales incluyeron información del segundo trimestre y año corrido 2022pr de nacimientos, defunción fetales y defunción no fetal</t>
  </si>
  <si>
    <t>Documento que contiene pantallazos de la página WEB donde están las publicaciones y enlaces para consulta https://www.dane.gov.co/index.php/estadisticas-por-tema/demografia-y-poblacion/nacimientos-y-defunciones</t>
  </si>
  <si>
    <t xml:space="preserve">Pantallazo de página WEB donde están las publicaciones https://www.dane.gov.co/index.php/estadisticas-por-tema/demografia-y-poblacion/nacimientos-y-defunciones
</t>
  </si>
  <si>
    <t>Elaboración de diferentes escenarios de proyección con base en la actualización de la población base y de las probabilidades de morir por sexo y edades simples. Primeros ejercicios de corridas del modelo de componentes de cohortes a través de aplicativos en formato Excel.</t>
  </si>
  <si>
    <t>Reuniones de planteamiento metodológico y diseño temático, así como de seguimiento técnico a las fuentes de información y sus transformaciones estadísticas demográficas.</t>
  </si>
  <si>
    <t>Informe de las proyecciones de Inmigración desde Venezuela V final.docx</t>
  </si>
  <si>
    <t>requerimientos_implementacion_metodopreston.docx
requerimientos_demotools_suavizamiento.docx
requerimientos_demotools_graduacion.docx
AM_PrestonCoale_El Salvador_6-1.xlsx
or MG Cuestionario para evaluar las tendencias futuras de la migración - Formularios de Google.pdf
Copia de Cuestionario para evaluar las tendencias futuras de la mortalidad países con alta mortalidad vb - Formularios de Google.pdf
Copia de MG Cuestionario para evaluar las tendencias futuras de países con Baja Fecundidad - Formularios de Google.pdf</t>
  </si>
  <si>
    <t>*Paso a Paso-Migración Interna.docx
*Concepto técnico Informe Comisión de la verdad revisión 7-07-2022.pdf</t>
  </si>
  <si>
    <t>Se avanza  en reuniones donde se establecen espacios de análisis con expertos para el seguimiento y socialización de resultados preliminares en materia de fecundidad, mortalidad y migración</t>
  </si>
  <si>
    <t>Se aplicaron las metodologías consensuadas para la reestimación de la mortalidad y la migración, bajo los procesos de mejora continua en la investigación</t>
  </si>
  <si>
    <t>Con la actualización de los supuestos y los nuevos insumos para las proyecciones, se soportan las selecciones metodológicas aplicadas</t>
  </si>
  <si>
    <t>Devolver Primer informe.pdf</t>
  </si>
  <si>
    <t xml:space="preserve">Un (1) inventario actualizado de registros administrativos para consolidación del REBP  e identificación de nuevas fuentes de información. </t>
  </si>
  <si>
    <t>Se cerro el acopio de RA para actualizar el inventario de insumos del REBP 2021, se se crearon llaves de identificación únicas para generar insumos de análisis longitudinal. Se realizaron visitas por parte de la universidad d3e Oxford y Avanzo en las metodologías de estimación de residencia habitual.</t>
  </si>
  <si>
    <t>Se cierra el acopio de información y se realiza el proceso de ETL a los 46 RA recibidos</t>
  </si>
  <si>
    <t xml:space="preserve">* Fichas estadísticas </t>
  </si>
  <si>
    <t>Se finaliza el proceso de ETL de los insumos y se inicia el construcción del REBP 2021. Se generan insumos para contrastes de componentes demográficas básicas provenientes del REBP para contraste con las proyecciones de población.</t>
  </si>
  <si>
    <t xml:space="preserve">Se finaliza  el proceso de  de gestión con proveedores de la información y se continua proceso de integración y conformación del REPP 2021, se realiza caracterización de estructura poblacional </t>
  </si>
  <si>
    <t>Se finaliza  el proceso de  de gestión con proveedores de la información finalizando con ello la fase de acopio de la información  acopio de información.</t>
  </si>
  <si>
    <t>Se finaliza  el proceso de  de gestión con proveedores de la información y se continua proceso de integración y conformación del REPP 2021, se realiza caracterización de estructura poblacional.</t>
  </si>
  <si>
    <t xml:space="preserve">Se realizan los análisis , propuestas y ejercicios que permiten identificar el potencial del registro estadístico base de población REBP, como insumo para el análisis de la dinámica poblacional </t>
  </si>
  <si>
    <t>Se continuación el proceso de integración y conformación del REBP 2021</t>
  </si>
  <si>
    <t>*Informe Fichas Estadísticas REBP_2021_ 4_08_2022</t>
  </si>
  <si>
    <t xml:space="preserve">Una (1) metodología del REBP 2021 . </t>
  </si>
  <si>
    <t xml:space="preserve"> Se realiza Metodología del REBP 2021 . </t>
  </si>
  <si>
    <t xml:space="preserve">Se aplica la metodología propuesta y se elabora versión  preliminar de documento metodológico </t>
  </si>
  <si>
    <t xml:space="preserve">Se siguen los procedimientos para cargue y vinculación de registros administrativos según  la metodología propuesta </t>
  </si>
  <si>
    <t>*Metodología para imputación de valores faltantes en el REBP</t>
  </si>
  <si>
    <t>* Productos de la coordinación REBP_14_06_2022</t>
  </si>
  <si>
    <t xml:space="preserve"> Se elaboró propuesta de análisis para aprovechamiento estadístico de las variables demográficas y la estructura poblacional dentro del REBP </t>
  </si>
  <si>
    <t>Esta en fase revisión de Insumos, se espera completar el documento en el IV trimestre 2022.</t>
  </si>
  <si>
    <t>Se  elabora metodología para comparar el lugar de residencia captado en los registros administrativos y la  residencia habitual de las operaciones estadísticas del DANE</t>
  </si>
  <si>
    <t>Metodología para determinar probabilísticamente la residencia habitual en el REBP</t>
  </si>
  <si>
    <t>Se elaboró versión preliminar de documento metodológico para la conformación de hogares en el REBP</t>
  </si>
  <si>
    <t>*Metodología para la conformación de hogares en el REBP</t>
  </si>
  <si>
    <t>Se elaboró la propuesta metodológica para la revisión de conformación de hogares en el REBP(hogares unipersonales)</t>
  </si>
  <si>
    <t xml:space="preserve">Se generaron identificadores únicos de persona en el REBP 2018, 2019 y 2020, se construye el insumo y se detectan anomalías para el análisis </t>
  </si>
  <si>
    <t>*Presentación REBP Grupo Interno 18072022</t>
  </si>
  <si>
    <t xml:space="preserve">Se están revisando anomalías que se detectaron en los insumos  "identificadores únicos de persona en el REBP 2018, 2019 y 2020",  </t>
  </si>
  <si>
    <t>Informe de análisis de cohortes dentro del REBP</t>
  </si>
  <si>
    <t xml:space="preserve">Se han publicado dos informes de estadística sociodemográfica aplicada y se han finalizado cinco informes que están en proceso de revisión y publicación. </t>
  </si>
  <si>
    <t xml:space="preserve">Se publicaron los informes titulados "Información sociodemográfica del pueblo Awá“. Las notas sociodemográfica de la Amazonía y del pueblo Sikuani están en edición. El boletín de la población NARP Choco esta finalizado, falta enviarlo a DICE. </t>
  </si>
  <si>
    <t>Se público el informe titulado "Tendencias de fecundidad de la población Negra, Afrocolombiana, Raizal y Palenquera" y ya se finalizo el informe de "migración venezolana y distribución" que esta en revisión de pares; así como el informe sobre "fecundidad y covid-19". El informe sobre mortalidad en grupos étnicos esta iniciando su producción.</t>
  </si>
  <si>
    <t>2022-07-14-Tendencias-de-la-fecundidad-poblacion-NARP
20220618_V5_Boletin Migración y distribución (1)
Main documento Fertility and Covid - with figures 29april22
Mortalidad étnica</t>
  </si>
  <si>
    <t>Se público el informe titulado "Tendencias de fecundidad de la población Negra, Afrocolombiana, Raizal y Palenquera" y ya se finalizaron los informes de "GEIH y ECV", "fecundidad y covid-19" y "sobremortalidad por COVID-19". El informe sobre "mortalidad en grupos étnicos" esta en producción.</t>
  </si>
  <si>
    <t>*2022-07-14-Tendencias-de-la-fecundidad-poblacion-NARP
*BOLETIN_SOCIODEMOGRÁFICO_GEIH_ECV_2021-BORRADOR
*Documento Exceso de Mortalidad por COVID-19_rev_ppandem_ajustado 
*Main documento Fertility and Covid - with figures 29april22
*Mortalidad_étnica_-_modelo,_salidas_del_modelo_y_suavizados</t>
  </si>
  <si>
    <t>Se ha avanzado parcialmente en la producción del informe titulado "Aplicación de la metodología de creación de municipios en las proyecciones de población 2005-2018"</t>
  </si>
  <si>
    <t>Aplicación de la metodología de creación de municipios en las proyecciones de población 2005-2018</t>
  </si>
  <si>
    <t>Se ha avanzado parcialmente en la producción del informe titulado "Aplicación de la metodología de creación de municipios en las proyecciones de población 2005-2018" en un 50% y en el informe sobre "demografía rural" en un 25%</t>
  </si>
  <si>
    <t>*2_Documento_cambios 2005-2018_Octubre_1122
*demografía rural 20221018</t>
  </si>
  <si>
    <t>051222_Creación municipios_Proyecc_Pobl_V1F.pdf, demografía rural 20221221.docx</t>
  </si>
  <si>
    <t>Se finalizó el informe sobre discapacidad y la triada del cuidado en Colombia, y esta en proceso de revisión de pares.</t>
  </si>
  <si>
    <t>Se finalizó el informe sobre discapacidad y el diamante del cuidado en Colombia, y esta en proceso de revisión de pares.</t>
  </si>
  <si>
    <t>Este hito se va a modificar próximamente, y se va a cambiar a temática  al aprovechamiento de la información de las Encuestas de Calidad de Vida y Gran Encuesta Integrada de Hogares.</t>
  </si>
  <si>
    <t>Avance en el procesamiento de los cuadros de salida y la construcción del anuario</t>
  </si>
  <si>
    <t xml:space="preserve"> Se creo la publicación seriada, se publico un documento metodológico, y esta en proceso de publicación en DICE el segundo.  </t>
  </si>
  <si>
    <t>Se creo la publicación seriada titulada "Metodologías demográficas aplicadas"</t>
  </si>
  <si>
    <t>Se espera en el mes de octubre   enviar el documento Metodología de proyección de las migraciones internas y exteriores de Colombia en su visión final a DICE.</t>
  </si>
  <si>
    <t>*Se creo la publicación seriada titulada "Metodologías demográficas aplicadas"
* Avance boletín demografía rural</t>
  </si>
  <si>
    <t>Se publicó el documento titulado "Estimación de las curvas de mortalidad a nivel subnacional: Colombia 2017" y se finalizo el documento titulado "Estimación de la omisión censal a nivel nacional y subnacional a partir de métodos demográficos, econométricos y geoestadístico", que se encuentra en manos de DICE.
Informes técnicos de consultoría del Dr. César Cristancho</t>
  </si>
  <si>
    <t xml:space="preserve">Se publicaron los documentos metodológicos titulados "Estimación de las curvas de mortalidad a nivel subnacional: Colombia 2017" ."Estimación de la omisión censal a nivel nacional y subnacional a partir de métodos demográficos, econométricos y geoestadístico", y se finalizo el documento de "Metodología de proyección de las migraciones internas y exteriores de Colombia" que esta pendiente de publicación.
</t>
  </si>
  <si>
    <t>*Devolver Segundo Informe.pdfDevolder Segundo Informe 1.pdf
*Metodologia_curva_mortalidad</t>
  </si>
  <si>
    <t xml:space="preserve"> Se ha finalizado de evaluar 3 de los 5 métodos para estimar los componentes demográficos.
Se inicio la evaluación del método de estimación de la población usando covariados espaciales. </t>
  </si>
  <si>
    <t xml:space="preserve">Se definió el modelo que se va a evaluar con la ayuda del profesor Douglas Leasure de la Universidad de Oxford. </t>
  </si>
  <si>
    <t>Se ha finalizado de evaluar 3 de los 5 métodos para estimar los componentes demográficos.
Se inicio la evaluación del método de estimación de la población usando covariados espaciales.</t>
  </si>
  <si>
    <t xml:space="preserve">Se trabajó el método ofadad y se construyó la base de dtos para el método bayesiano </t>
  </si>
  <si>
    <t>Al  cruzar las coordenadas de las edificaciones de catastro, el departamento del IGAC no coincide  el departamento DANE, la DIG esta revisando el cruce.</t>
  </si>
  <si>
    <t>Se evaluó la metodología</t>
  </si>
  <si>
    <t>Curvas_Mortalidad_Edades avanzadas: Contiene los scripts de ajuste de las curvas, junto con los resúmenes que se extraen (carpeta scr), además de la carpeta con los cuadros de salida (output). También te envío el avance del documento, te cuento realmente que no pude avanzar como quería porque me puse a validar las estimaciones con otra liberría de Ry me están dando estimaciones diferentes con los dos procedimientos, por tanto, este proyecto va realmente en un avance del 70%, mientras identifico cuales son las raíces de las diferencias.
Hijos_Propios: Contiene los scripts de match de hijos con madres (scr), y las tablas de resultados también (carpeta output). Este va en un avance del 100% en términos de la programación, pero no sé como va el tema de documentación.
Curva_Splines_Econometrica: Contiene los scripts para crear la base de datos final, así como el avance del documento. Este proyecto va en un avance del 25%
Evaluación de la metodología para la estimación de la fecundidad de Hauer y Schmertmann a partir del CNPV y el REBP: Inicio su producción.</t>
  </si>
  <si>
    <t>Curvas Mortalidad Edades avanzadas: 90% de avance.
Hijos_Propios: 75% de avance.
Curva_Splines_Econometrica: avance del 25%
Evaluación de la metodología para la estimación de la fecundidad de Hauer y Schmertmann a partir del CNPV y el REBP: Finalizado 100%.
Estimación de la mortalidad adulta con el método de orfandad: avance de 50%</t>
  </si>
  <si>
    <t>*20220819_Evaluación Metodología Fecundidad REBP_NMPM_YAMS (1)
*Boletin_Aplicación_Método_Hijos_Propios_En_elaboración
*doc_Edades_Avanzadas_15102022
*Método_de_Orfandad_para_evidencias_trimestre
*spline econométrico</t>
  </si>
  <si>
    <t>Articulo migración</t>
  </si>
  <si>
    <t>*covid migración revcc</t>
  </si>
  <si>
    <t>covid migración revcc 01042022.docx</t>
  </si>
  <si>
    <t>Se finalizó el artículo con las estimaciones y la redacción completa, únicamente falta enviarlo a revistas indexadas para su publicación.</t>
  </si>
  <si>
    <t>En desarrollo de acuerdo con los lineamientos actualizados de la DIVIPOLA del municipio y los retrasos derivados de este proceso.</t>
  </si>
  <si>
    <t>*Proyecciones-retroproyecciones hogares-Villavicencio-UPs-vanguardia (1).xlsx 
*Retro proyecciones-proyecciones-viviendas ocupadas-viviendas total cabecera-UPs-sector vanguardia-2005-2030.xlsx)</t>
  </si>
  <si>
    <t>Villavicencio, Vulnerabilidad social y sociodemográfica.ppt
Proceso en desarrollo de acuerdo con los lineamientos actualizados de la DIVIPOLA del municipio</t>
  </si>
  <si>
    <t>*Documento metodológico y de análisis de los principales resultados de la elaboración de proyecciones de población y derivados.
*Documento técnico de estudio postrenal de lineamientos para la gestión de riesgos naturales o de adaptabilidad climática focalizado para la ciudad de Villavicencio.
*Documento técnico de estudio postrenal de la segregación social, comparativo entre principales ciudades</t>
  </si>
  <si>
    <t xml:space="preserve"> El porcentaje de avance alcanzado para la meta durante el tercer trimestre corresponde al 100% el cual concuerda con la proyección. </t>
  </si>
  <si>
    <t>Se dio cumplimiento al programa de seguros con la entrega del informe trimestral, así como también se dio cumplimiento a la elaboración del Plan de Mantenimiento y sostenibilidad (PMAS).
El indicador se cumplió al 100% ya que se cumplió con el % de avance programado en los hitos para este trimestre.</t>
  </si>
  <si>
    <t>El programa de seguros ha fortalecido la gestión del proceso mediante el seguimiento al cumplimiento de reporte de siniestros a nivel nacional y las alertas en los casos que se requiera, de igual manera la ejecución de las actividades programadas del PMAS también aportan de manera significativa en el desarrollo de la misionalidad institucional.</t>
  </si>
  <si>
    <t>Para el levantamiento físico de inventario se reportó el avance esperado en el porcentaje del seguimiento efectuado, así como también se dio cumplimiento al programa de seguros con la entrega del informe trimestral y al cumplimiento al seguimiento del Plan de Mantenimiento y sostenibilidad (PMAS).
El indicador se cumplió al 100% ya que se cumplió con el % de avance programado en los hitos para este trimestre.</t>
  </si>
  <si>
    <t xml:space="preserve">El GIT de almacén e inventarios, en el primer semestre del año se realizó seguimiento a los avances en el levantamiento de inventarios de los funcionarios por cada una de las direcciones territoriales y DANE central. Se encontró que la DT centro oriente finalizó el proceso de levantamiento, así como en DANE central se realizó la verificación de las placas físicas de los elementos en servicio y bodega. Las DT centro occidente, suroccidente, noroccidente y centro solicitaron aplazamiento de las fechas. </t>
  </si>
  <si>
    <t xml:space="preserve">El proceso de Bienes y Servicios contribuyo al fortalecimiento de la entidad, mediante el avance del conteo físico de inventarios que garantizara  la ubicación de los inventarios, así como también el programa de seguros ha fortalecido la gestión del proceso mediante el seguimiento al cumplimiento de reporte de siniestros a nivel nacional y las alertas en los casos que se requiera, de igual manera la ejecución de las actividades programadas del PMAS aportaron de manera significativa en el desarrollo de la misionalidad institucional, mejorando las instalaciones locativas de las sedes CAN y Casa Esmeralda.
</t>
  </si>
  <si>
    <t>Para el seguimiento del levantamiento físico de inventario se reportó el avance esperado y se cumplieron con las tareas programadas, de acuerdo con lo establecido en el hito. Por otra parte se dio cumplimiento al programa de seguros con la entrega del informe trimestral y al cumplimiento al seguimiento del Plan de Mantenimiento y sostenibilidad (PMAS).
El indicador se cumplió al 100% ya que se cumplió con el % de avance programado en los hitos para este trimestre.</t>
  </si>
  <si>
    <t xml:space="preserve">
El proceso de Bienes y Servicios contribuyo al fortalecimiento de la entidad, a través del control de los activos físicos de la entidad, efectuado mediante el levantamiento físico de inventarios, así como también el programa de seguros ha fortalecido la gestión del proceso mediante el seguimiento al cumplimiento de reporte de siniestros a nivel nacional y las alertas en los casos que se requiera;  de igual manera la ejecución de las actividades programadas del PMAS aportaron de manera significativa el  mejoramiento de las instalaciones locativas de las sedes CAN y Casa Esmeralda.</t>
  </si>
  <si>
    <t xml:space="preserve">
Se finalizo el levantamiento físico de inventario y se cumplió con las actividades programadas. así como también se realizo la entrega final del documento de seguros y el  Plan de Mantenimiento y sostenibilidad (PMAS).
El indicador se cumplió al 100% ya que se cumplió con el % de avance programado en los hitos para este trimestre.</t>
  </si>
  <si>
    <t xml:space="preserve">El GIT de almacén e inventario, para el trimestre de referencia, finalizo con el proceso de levantamiento y  consolidación del informe final de levantamiento físico de inventarios. Se evidenció que gracias al seguimiento realizado y el trabajo de las territoriales se cumplió con el cronograma y tareas establecidas.  </t>
  </si>
  <si>
    <t xml:space="preserve">
El proceso de Bienes y Servicios logro el fortalecimiento de la entidad, a través del control de los activos físicos , llevado a cabo con el levantamiento físico de inventarios; por otra parte el programa de seguros ha fortalecido la gestión del proceso mediante el cumplimiento del reporte de siniestros a nivel nacional y las alertas en los casos que se requiera;  de igual manera la ejecución de las actividades programadas del PMAS aportaron de manera significativa en el desarrollo de la misionalidad institucional, mejorando las instalaciones locativas de las sedes CAN y Casa Esmeralda.</t>
  </si>
  <si>
    <t>El programa de seguros del Área Administrativa notifico 169 siniestros a la aseguradora en el primer trimestre, cuentan con el siguiente estado de reclamación, 9 siniestros han sido indemnizados, 35 ya cuenta con su respectiva liquidación, 124 están pendientes por respuesta por la aseguradora y 1 siniestro fue desistido por la territorial Cali, por error en la notificación.
Es importante mencionar, que adicional a los siniestros del primer trimestre de 2022, se han reportado a través del contrato 983139 a la aseguradora Previsora 1349 siniestros en las vigencias 2019, 2020 y 2021, y cuentan con el siguiente estado general de reclamación, indemnizados hay 1141, liquidados 106, pendientes de respuesta por la aseguradora 95 y desistidos por las territoriales para la reclamación ante la aseguradora 7. Estos siniestros se siguen gestionando en simultáneo con los siniestros de la vigencia 2022.</t>
  </si>
  <si>
    <t xml:space="preserve">El programa de seguros del Área Administrativa notifico 122 siniestros a la aseguradora en el segundo trimestre, de los 122 fueron 13 siniestros indemnizados, 34 liquidados, 72 están pendientes por respuesta por la aseguradora y 1 siniestro fue desistido por la territorial Bucaramanga, por error en la notificación en el número de placa y 2 objetados por vencimiento en reclamación.
Es importante mencionar, que el estado general de reclamaciones  a través del contrato 983139 a la aseguradora Previsora es el siguiente: 1641 siniestros en las vigencias 2019 hasta 2022, y cuentan con el siguiente estado general de reclamación: indemnizados hay 1497, liquidados 51, pendientes de respuesta por la aseguradora 82 y desistidos por las territoriales para la reclamación ante la aseguradora 9. se continua con el seguimiento y gestión.  </t>
  </si>
  <si>
    <t>El GIT servicios administrativos, en el marco del Plan de Mantenimiento y Sostenibilidad - PMAS, que tiene como fin conservar en buen estado de las instalaciones en DANE CAN y Casa Esmeralda, dio cumplimiento para el cuarto trimestre de la vigencia 2022, con el seguimiento de las  actividades programadas (mantenimiento general de plomería, limpieza de cubiertas y canales, pintura interna de oficinas,  pintura interna de zonas comunes, mantenimiento de silletería y  mantenimiento e instalación de luminarias.), adicionalmente se continuo con la ejecución de los contratos de planta eléctrica, suministro de ferretería, aires acondicionados y puertas corredizas de la puerta principal. Cumpliendo así la programación y ejecución de la vigencia.</t>
  </si>
  <si>
    <t>Se cumplió con la entrega y publicación de los productos establecidos en este hito 1.1. y en el Hito 1.2 se ha publicado las dos infografías, el boletín nacional y el IPM para municipios PDET</t>
  </si>
  <si>
    <t>En este Hito 1.2 se ha publicado las dos infografías, el boletín nacional y el IPM para municipios PDET</t>
  </si>
  <si>
    <t>Se dará cumplimiento en el IV Trimestre</t>
  </si>
  <si>
    <t xml:space="preserve">Cuatro (4) documentos editoriales para divulgar estadísticas con enfoque diferencial e Inter seccional </t>
  </si>
  <si>
    <t xml:space="preserve">No se ha finalizado la nota debido a inclusiones adicionales para fortalecer los cálculos de la brecha y a consideraciones de inclusión del estándar de los ODS para esta medición. </t>
  </si>
  <si>
    <t>Archivo de Word - Nota Brecha salarial 2022</t>
  </si>
  <si>
    <t>Archivo de Word</t>
  </si>
  <si>
    <t>Archivos en Word y power point_4 preparaciones eventos GEDI</t>
  </si>
  <si>
    <t xml:space="preserve">A la fecha la meta viene avanzando de forma satisfactoria. Cabe resaltar que para este segundo trimestre se realizo un total de 105 requerimientos de oferta y demanda y se logro la firma de un acuerdo entre el DANE y la Universidad </t>
  </si>
  <si>
    <t xml:space="preserve">Teniendo en cuenta que para el 2024 se desarrollara el Foro Mundial de  Datos, se hace necesario contar con un documento de lineamiento, que permita contar con los diversos compromisos, y pasos a seguir para su correcto desarrollo, En ese sentido, La Oficina de Relacionamiento Nacional e Internacional para este segundo semestre avanzo en el desarrollo del documento estableciendo con claridad los compromisos y los actores involucrados </t>
  </si>
  <si>
    <t xml:space="preserve">Teniendo en cuenta que para el 2024 se desarrollara el Foro Mundial de  Datos, se hace necesario contar con un documento de lineamiento, que permita contar con los diversos compromisos, y pasos a seguir para su correcto desarrollo, En ese sentido, La Oficina de Relacionamiento Nacional e Internacional para este tercer semestre a finalizo con el documento, estableciendo con claridad los compromisos y los actores involucrados. </t>
  </si>
  <si>
    <t>El grupo ODS en los meses de mayo y junio avanzó en la actualización de barómetros y seguimiento de producción de los indicadores con fuentes tradicionales para definición de plan trabajo priorizado en 2022 y remitió oficio de inclusión a DNP de 30 indicadores ODS al marco nacional</t>
  </si>
  <si>
    <t>El grupo ODS en los meses de mayo y junio avanzó en la revisión de barómetros y seguimiento de producción de los indicadores con fuentes alternativas y remitió oficio de inclusión a DNP de 30 indicadores ODS al marco nacional</t>
  </si>
  <si>
    <t>Se realizó la revisión y actualización del documento de contexto del uso de métodos y fuentes alternativas en la producción estadística para los indicadores ODS para revisión de la coordinación del GIT</t>
  </si>
  <si>
    <t>Se realizó la revisión y actualización de 247 barómetros de indicadores y se ajustó en el porcentaje de producción de 137 indicadores, avanzando en 91 indicadores</t>
  </si>
  <si>
    <t>Se realizó la revisión y actualización de 248 barómetros de indicadores y se ajustó en el porcentaje de producción 50 indicadores, avanzando en 35 de éstos</t>
  </si>
  <si>
    <t>Infografías publicadas 2022
infografía</t>
  </si>
  <si>
    <t>Se realizó la publicación de 3 notas estadísticas sobre temáticas relacionadas con los ODS 1 - 2 - 3 - 4 - 5 - 8</t>
  </si>
  <si>
    <t>Se realizó la publicación de 3 notas estadísticas sobre temáticas relacionadas con los ODS 4 - 8 - 10 - 13 - 14 - 15</t>
  </si>
  <si>
    <t>El grupo ODS publicó las notas estadísticas: Propiedad rural en Colombia: una perspectiva de género (aprovechamiento del catastro)​: 7 de julio, Demografía Empresarial​: 8 de julio, Nacimientos en niñas y adolescentes en Colombia 2022​: 22 de julio, Guía sobre la disponibilidad territorial para los Objetivos de Desarrollo Sostenible: 29 de julio, Población fuera de la fuerza laboral: Un análisis con perspectiva de género 2022​: 5 de agosto, Menstruación en Colombia​: 5 de agosto, Población Migrante venezolana, un panorama con enfoque de género – Segunda edición: 5 de agosto, Ciudades y comunidades Sostenibles: ODS 11​: 5 de agosto, Avances en la medición de los indicadores ODS 2.4.1 y 12.3.1.a en Colombia: 5 de agosto, Reporte de Avance de indicadores ODS priorizados: primer semestre 2022: 5 de agosto</t>
  </si>
  <si>
    <t xml:space="preserve">La Dirección Geoestadística realizó el operativo de actualización cartográfica y validación de conteo de unidades económicas en las ciudades de Riohacha, Tunja, Ibagué y Pasto. Las novedades cartográficas identificadas y los datos validados de conteo permitirán actualizar el marco censal del Censo Económico. Asimismo se realizó la actualización y mantenimiento del Directorio Estadístico de Empresas siguiendo los cronogramas y protocolos para este procedimiento, también se actualizó el directorio especializado de construcción (DEC) y se realizó la primera conformación del de transporte a partir de información del RUNT. </t>
  </si>
  <si>
    <t xml:space="preserve">La Dirección Geoestadística realizó el operativo de actualización cartográfica y validación de conteo de unidades económicas en las ciudades de Florencia, Yopal, Popayán, Medellín, Armenia, Cali, Manizales, Sincelejo, Valledupar, Bucaramanga, Barranquilla, Chía, Yumbo, Chinchiná, Cajicá, Sabaneta, Jamundí, Villavicencio y Bogotá. Las novedades cartográficas identificadas y los datos validados de conteo permitirán actualizar el marco censal del Censo Económico. Asimismo se realizó la actualización y mantenimiento completa del Directorio Estadístico de Empresas siguiendo los cronogramas y protocolos para este procedimiento, también se actualizó el directorio especializado de  transporte a partir de información de ministerios, superintendencias y agencias relacionadas con el sector mediante vigilancia o autoridad competente. </t>
  </si>
  <si>
    <t>Base de datos del DET integrada con la información de transporte fluvial, aéreo (carga y pasajeros) y transporte terrestre de carga. Base de datos del DEC con información incorporada de las declaraciones de renta de personas naturales y jurídicas proporcionada por la DIAN y clasificada por tamaño para diseño estadístico de los marcos del sector constructor. A la fecha se cuenta con un Directorio Estadístico de Empresas (DEE) que incorpora TODOS los sectores económicos y por tanto cubren el total de sectores económicos del censo económico y el Directorio Estadístico del Sector Público que cubre un sector particular, "Gobierno". De manera adicional a este directorio se tienen 2 directorios especializados (DEC-Construcción, DET-Transporte) para satisfacer dos necesidades temáticas puntuales del Censo Económico no generalizables a los demás sectores contemplados en el CE, estos son casos especiales por eso tuvieron una segmentación especial. Para el CE se tienen 8 sectores económicos. En contraste los directorios dan cuenta de 5,7 millones de registros, los cuales a cierre del tercer trimestre están en proceso de actualización con las novedades del primer semestre del 2022 la totalidad de los mismos con los proveedores de información: RUES, RELAB, encuestas económicas mensuales, SIIS y novedades que se reciben de las empresas por oficios y call tener. Con los 5,7 millones de registros en mantenimiento, se satisface el 20% de avance esperado del trimestre.
Se adjunta evidencia sobre Directorio de transporte a septiembre, rutinas de procesamiento y resultados a cierre de septiembre con información del 2022, Bases de datos del Directorio del Sector Público y Construcción actualizados.
Carpeta Compartida: TERCER TRIMESTRE (https://danegovco-my.sharepoint.com/personal/mlortizm_dane_gov_co/_layouts/15/onedrive.aspx?ct=1664415145621&amp;or=OWA%2DNT&amp;cid=66d35d93%2Df508%2D043e%2Dfd74%2D81cc62f95133&amp;ga=1&amp;id=%2Fpersonal%2Fmlortizm%5Fdane%5Fgov%5Fco%2FDocuments%2FEVIDENCIAS%20CE%2FTERCER%20TRIMESTRE)
Contenido:
- info_empresas_transporte_junio.xlsx
- 20220628_MARCO_CE.7z
- DEE_2021C2.7z
- DIR_SEC_PUB_DESCARGABLE_2022.xlsx
- GEOVISOR_DIR_SEC_PUB_ESTRUCTURA.xlsx
-REBE_2021C2.7z
-UE_CONSOLIDADO_202205030949.csv</t>
  </si>
  <si>
    <t>Directorios estadísticos de empresas con todos los sectores económicos, sector público y especializados de transporte y construcción actualizados con información acopiada durante el trimestre (RUES, RELAB, SIIS; encuestas económicas y registros administrativos de la DIAN y el sector transporte (Mintransporte, DIMAR y Aerocivil)</t>
  </si>
  <si>
    <t xml:space="preserve">La Dirección Geoestadística realizó el operativo de actualización cartográfica y validación de conteo de unidades económicas en las ciudades de Pereira, Envigado, Soledad, Cúcuta, Soacha, Cartagena, Piedecuesta, Bello, Santa Marta, Montería, San Andrés, Piedecuesta, Madrid y Tocancipá.
Las novedades cartográficas identificadas y los datos validados de conteo permitirán actualizar el marco censal del Censo Económico.
Se realizó la actualización y mantenimiento completa del Directorio Estadístico de Empresas siguiendo los cronogramas y protocolos para este procedimiento con información del RUES, RELAB, SIIS y encuestas económicas para lo observado en el año corrido 2022, también se actualizó el directorio especializado de  transporte y construcción a partir de información de ministerios, superintendencias y agencias relacionadas con el sector mediante vigilancia o autoridad competente información acopiada de la DIAN de los formularios 110 y 210. Finalmente, se realizó la georreferenciación completa para ser dispuesta al equipo del MGN para la asignación del código a nivel de manzana a cada unidad estadística. </t>
  </si>
  <si>
    <t>Productos Cartográficos con las novedades cartográficas recolectadas en los operativos de actualización cartográfica de las ciudades de Riohacha, Tunja, Ibagué y Pasto
Reportes de la Validación de conteo de unidades económicas de las ciudades de Riohacha, Tunja, Ibagué y Pasto:
Carpeta Compartida: https://danegovco-my.sharepoint.com/:f:/r/personal/cadeviav_dane_gov_co/Documents/2022_IMPRESOS_ACTUALIZACION?csf=1&amp;web=1&amp;e=mO0850
Contenido:
- Divipola 70001
- Divipola 17001
- Divipola 20001
- Divipola 05001
- Divipola 63001
- Divipola 76001
- Divipola 19001
- Divipola 11001
- Divipola 85001
- Divipola 18001
- Divipola 52001
- Divipola 15001
- Divipola 73001</t>
  </si>
  <si>
    <t>Productos Cartográficos elaborados:
https://danegovco-my.sharepoint.com/:f:/r/personal/cadeviav_dane_gov_co/Documents/2022_IMPRESOS_ACTUALIZACION?csf=1&amp;web=1&amp;e=mO0850
Productos provenientes de campo:
\\dg-est140\compartido\ACTUALIZACION_2022</t>
  </si>
  <si>
    <t>Se realizó el operativo de actualización cartográfica y validación de conteo de unidades económicas en las ciudades de Pereira, Envigado, Soledad, Cúcuta, Soacha, Cartagena, Piedecuesta, Bello, Santa Marta, Montería, San Andrés, Piedecuesta, Madrid y Tocancipá.</t>
  </si>
  <si>
    <t xml:space="preserve">Del hito que se tiene programado desarrollar se inicio durante este trimestre con el afinamiento de los manuales de recolección, guías rápidas por rol que se utilizaran el las aulas de entrenamiento dentro del proceso de aprendizaje,  se actualizaron y entregaron para diagramación 14 manuales por rol, y 7 guías rápidas para consulta de inquietudes durante el operativo de campo del censo experimental 2022, de acuerdo a lo arrojado en el diseño  de las actividades programadas a ejecutar, el 40% programado a desarrollar durante el segundo trimestre correspondió a la preparación de formatos, plantillas, guías rápida, manuales operativo, folletos, y demás instrumentos de recolección requeridos para la preparación del operativo en habiente real el censo experimental 2022. Se iniciaron las pruebas funcionales de los aplicativos de campo de acuerdo a la planeación de entrega por parte de OSIS. </t>
  </si>
  <si>
    <t>Se entregaron para aprendizaje los siguientes manuales guías rápidas por rol: Manual del Gestor Operativo, Manual del Coordinador del Centro Operativo Municipal, Manual del soporte informático, Manual del Coordinador de Campo, Manual del Coordinador de Ruta, Manual de Supervisor de barrido, Manual del Supervor de ruta, Manual del Supervisro de Recuento, Manual del Encuestador de barrido, Manual del Encuestador de Ruta, Manual del Recuentista, Manual del Apoyo Logístico, Manual del Analista, Manual Operativo del Censo Experimental 2022</t>
  </si>
  <si>
    <t>Se iniciaron las reuniones con DICE para la revisión de contenidos diagramados de los manuales, se ajustaron presentaciones para Aprendanet para el aprendizaje de los tutores y del centro de soporte, se realizaron reuniones con grupos étnicos en los municipios de Leticia, Mahates y Turbana, para explicarles el objeto del ejercicio y con seria la participación de las comunidades dentro del censo experimental.</t>
  </si>
  <si>
    <t>Del hito que se tiene programado desarrollar se inicio durante este trimestre con la convocatoria del censo experimental para el equipo base y recuento en Leticia que por motivos de conexión en Leticia  fue desarrollada de manera presencial y la convocatoria en Cartagena para el operativo de rutas la cual fue trabajada bajo aprendizaje virtual, e inicio del alistamiento de los elementos requeridos para el inicio del operativo de campo de acuerdo a los requerimientos operativos.</t>
  </si>
  <si>
    <t>Con base en los resultados de la convocatoria presencial desarrollada en Leticia, la Dirección Territorial inicio con los tramites de recibo de documentos del personal seleccionado, perfeccionamiento de contratos e inicio de los mismos. Recibo de la logística de materiales en el centro operativo de Leticia.</t>
  </si>
  <si>
    <t>29032022_Formulario_Transporte Empresas_ajuste
CE-documento-metodológico-censo-economico_REV GIT Serv</t>
  </si>
  <si>
    <t xml:space="preserve">• El Cuestionario del sector transporte fue elaborado y entregado a Sistemas. junto con la definición de especificaciones para el sistema de monitoreo y control de la prueba piloto de transporte. 
• El GIT Temática DSCN y el GIT DYPE de la DRA hemos entregado todos los requerimientos a la OSIS para los desarrollos del aplicativo de captura (fecha ambiente pruebas 13 julio 2022) Aplicativo de captura en Ambiente de pruebas, el Sistema de Análisis y el Sistema de Monitoreo y Captura.                                                                                                                                                                                       • Construcción de los productos:   
-. Directorio muestra prueba piloto.xlsx    
-. Documentos Metodológicos Sectoriales.docx   
-. Requerimiento OSIS.xlsx    
-. Ficha de Análisis Gobierno, Financiero, SP      
-. Propuesta formulario web.xlsx       
-. Ficha de Análisis Gobierno, Financiero, SP. </t>
  </si>
  <si>
    <t xml:space="preserve">* Durante el III Trimestre se avanzó en el desarrollo de todos los sistemas informáticos que se utilizarán en la prueba piloto de transporte: Sistema de captura, Sistema de Monitoreo y Control y sistema de Análisis.   De estos, el sistema de captura fue entregado para pruebas al finalizar el periodo.   Los otros dos sistemas serán entregados en el transcurso del IV trimestre.
* Durante el III trimestre se finalizó la elaboración de toda la documentación para la capacitación de los monitores en las Territoriales y el Analista en Dane Central que serán contratados en el IV trimestre para la prueba piloto de transporte: Ficha metodológica, Manual de Diligenciamento, Manual de crítica y Presentaciones para las sesiones de aprendizaje.  
* Se efectuó la convocatoria para la contratación de monitores y analista y al finalizar el III trimestre se llevó a cabo la jornada de aprendizaje tanto en la plataforma Aprendanet como de maner sincrónica con los encargados del GIT Temática de Servicios y el GIT Censos y Proyectos Especiales de la DRA, para la prueba piloto de transporte 
* En la prueba piloto del sector constructor - EASC, la DRA realizó seguimiento al proceso de recolección (asistencia al auto diligenciamiento de las fuentes).
* La DRA realizó las pruebas funcionales al sistema de monitoreo y control de la prueba piloto del sector constructor - EASC, que se encuentra en proceso de ajustes de incidencias, por parte de la OSIS.
* DIMPE realizó las pruebas funcionales a la ficha de análisis de la prueba piloto del sector constructor - EASC, que se encuentra en proceso de conexión con los formularios, por parte de la OSIS.
* Durante el tercer trimestre se priorizaron las actividades relacionadas con las pruebas al aplicativo de captura, entrenamiento del personal de recolección y actualización del DEC (Directorio Especializado de Construcción)
* Los Documentos sectoriales de la prueba piloto de GFSP fueron revisados por el comité del Censo Económico.
* El aplicativo de captura de los sectores Gobierno, Financiero y Servicios Públicos no fue entregado en producción por la OSIS.
* Esta pendiente por realizar la Ficha de Análisis por parte de la OSIS, relacionando las validaciones que se incluyeron en el Sistema de Monitoreo, Control y Análisis de la prueba piloto de construcción.
* Construcción de los productos de la prueba piloto de GFSP:  
* Muestra y reemplazos PP CEGFS.xlsx   
* Documentos Metodológicos Sectoriales.docx   
* Manual de usuario y diligenciamiento.docx </t>
  </si>
  <si>
    <t>El porcentaje de avance esperado corresponde a la entrega de especificaciones para el Sistema de monitoreo y control</t>
  </si>
  <si>
    <t>Carpeta CE_3.7 con las subcarpetas "Convenio DIAN" y "Marco estadístico" las cuales contienen la información de la DIAN en sus diferentes versiones enviada por la DIG, así como la información recolectada por medio de la miniencuesta. También se encuentra el archivo "Base ingresos y empleo_Marco Estadístico EASC_20221005" el cual corresponde al marco estadístico con 12.807 empresas</t>
  </si>
  <si>
    <t>Durante el tercer trimestre se realizaron varias rondas de pruebas funcionales al SMC (Sistema de Monitoreo y Control) y Ficha de análisis entregado por la Oficina de Sistemas. Al corte del 30 de septiembre se desplegó en producción la ficha de análisis y su desarrollo se terminó, pero el sistema no es funcional puesto que no se ha entregado por parte de la Oficina de Sistemas a satisfacción el SMC</t>
  </si>
  <si>
    <t>No se cumplió con el avance esperado</t>
  </si>
  <si>
    <t>Construcción de los productos:
-. Directorio muestra prueba piloto.xlsx
-. Documentos Metodológicos Sectoriales.docx
-. Requerimiento OSIS.xlsx
-. Ficha de Análisis Gobierno, Financiero, SP
-. Propuesta formulario web.xlsx
-. Ficha de Análisis Gobierno, Financiero, SP</t>
  </si>
  <si>
    <t xml:space="preserve">Versión junio para revisión del Comité del Censo Económico de Documento Metodológico para los  prueba piloto de los sectores Servicios Públicos, Financiero y Gobierno </t>
  </si>
  <si>
    <t>Documentos Metodológicos Sectoriales.docx</t>
  </si>
  <si>
    <t>Documentos Metodológicos Sectoriales</t>
  </si>
  <si>
    <t xml:space="preserve">Versión para revisión Final de Documento Metodológico para los  prueba piloto de los sectores Servicios Públicos, Financiero y Gobierno </t>
  </si>
  <si>
    <t>Documentos Metodológicos Sectoriales:
* 14092022 Documento Sector Financiero CE DSCN
* 14092022 Documento Sector Servicios Públicos CE DSCN
* 20220913 Documento temático Gobierno CE-DSCN</t>
  </si>
  <si>
    <t>Carpeta Compartida: https://danegovco-my.sharepoint.com/:f:/r/personal/spvargasv_dane_gov_co/Documents/DIRECCIONAMIENTO%20ESTRATEGICO/2022/Plan%20de%20acci%C3%B3n/Evidencias%20seguimiento%20CE?csf=1&amp;web=1&amp;e=bOT3Dt
Contenido:
- CE_4.1 Propuesta Documento Metodológico CE DCD Étnicos; CE_4.1,CE_4.2,CE_4.3Presentación Preguntas Étnicas CE 19042022; CE_4.1, CE_4.31 Borrador Plan de Pruebas de Campo MAHATES TURBANA LETICIA  CensoEconómico-etnicos- DCD</t>
  </si>
  <si>
    <t>En el trimestre objeto de seguimiento, se llevó a cabo una (1) reunión con líderes y autoridades de los consejos comunitarios de Mahates y Turbana, Bolívar, con la participación de representantes del Espacio Nacional de Consulta Previa para comunidades afrocolombianas, negras, raizales y palenqueras y representantes de la Comisión consultiva de alto nivel para comunidades afrocolombianas, negras, raizales y palenqueras; así como (1) reunión con líderes y autoridades de la organización indígena AZCAITA, pertenecientes a comunidades aledañas al casco urbano del municipio de Leticia, Amazonas (junio 2022).
En el segundo trimestre se tenían programadas dos reuniones, en consecuencia, el indicador se midió así: 2/2 = 100%, que en el año representa el 10% del avance. El avance reportado también corresponde al desarrollo de los demás espacios de trabajo que han adelantado los profesionales de la DCD, con las demás áreas técnicas involucradas en el Censo Económico, como actividad preparatoria a la realización de los demás talleres de abordaje con los grupos étnicos. Específicamente, se formuló propuesta para prueba de campo con una Kumpania del pueblo Rrom gitano, para el Censo Económico.</t>
  </si>
  <si>
    <t>Se llevó a cabo una (1) reunión con líderes y autoridades de la organización indígena AZCAITA, pertenecientes a comunidades aledañas al casco urbano del municipio de Leticia, Amazonas (9 de junio 2022).</t>
  </si>
  <si>
    <t>Copia de 08062022 Presentación CE P. Étnica Leticia</t>
  </si>
  <si>
    <t>En el trimestre objeto de seguimiento, se llevó a cabo una (1) reunión con líderes y autoridades de los consejos comunitarios de Mahates y Turbana, Bolívar (17 Septiembre 2022). También, se adelantó una (1) reunión con líderes y autoridades de la organización indígena AZCAITA, pertenecientes a comunidades aledañas al casco urbano del municipio de Leticia, Amazonas (14 Septiembre 2022).</t>
  </si>
  <si>
    <t>Se llevó a cabo una (1) reunión con líderes y autoridades de la organización indígena AZCAITA, pertenecientes a comunidades aledañas al casco urbano del municipio de Leticia, Amazonas (14 de septiembre 2022).</t>
  </si>
  <si>
    <t>14092022 ÉTNICOS Y GENERALIDADES OPERATIVAS_Barrido_CE
14092022 Acta Alistamiento Étnico Experimental CE</t>
  </si>
  <si>
    <t>Se han realizado las reuniones preliminares con el fin de realizar el diseño de las pruebas proyectadas para la concertación Étnica para el Censo Económico.
En el trimestre objeto de seguimiento, se llevó a cabo una (1) reunión con líderes y autoridades de los consejos comunitarios de Mahates y Turbana, Bolívar (17 Septiembre 2022). También, se adelantó una (1) reunión con líderes y autoridades de la organización indígena AZCAITA, pertenecientes a comunidades aledañas al casco urbano del municipio de Leticia, Amazonas (14 Septiembre 2022).</t>
  </si>
  <si>
    <t xml:space="preserve">Desarrollo de los siguientes espacios de trabajo: (i)Reuniones preparatorias para observadores del Experimental del CE (ir) Comité de planeación,  diseño  y  seguimiento  del Censo Económico. (iii) Reuniones de preparación para el diligenciamiento de formatos de pruebas en el desarrollo del Experimental del CE.(iv) Reunión con Comité de Economía Creativa para ajuste del documento  sobre  Economía  Creativa en el cuestionario básico a establecimiento del Censo Experimental.  </t>
  </si>
  <si>
    <t>Carpeta Compartida: https://danegovco-my.sharepoint.com/:f:/r/personal/spvargasv_dane_gov_co/Documents/DIRECCIONAMIENTO%20ESTRATEGICO/2022/Plan%20de%20acci%C3%B3n/Evidencias%20seguimiento%20CE?csf=1&amp;web=1&amp;e=bOT3Dt
Contenido:
- CE_4.2 Presentación CE_ROM_V1_20220324; CE_4.2 Planillas_y_fotografías_Taller_Rrom; C.E 4.2 Relatoría Reunión Acercamiento Pueblo Gitano; CE_4.1,CE_4.2,CE_4.3Presentación Preguntas Étnicas CE 19042022</t>
  </si>
  <si>
    <t>3006 Propuesta Prueba de Campo CE-étnicos RROM (1)</t>
  </si>
  <si>
    <t>Presupuesto Prueba Kumpania Girón
Propuesta Prueba de Campo CE-étnicos RROM (1)</t>
  </si>
  <si>
    <t xml:space="preserve">Desarrollo de los siguientes espacios de trabajo: (i)Reuniones preparatorias para observadores del Experimental del CE (ir) Comité de planeación,  diseño  y  seguimiento  del Censo Económico. (iii)Reuniones de preparación para el diligenciamiento de formatos de pruebas en el desarrollo del Experimental del CE.(iv) Reunión con Comité de Economía Creativa para ajuste del documento  sobre  Economía  Creativa en el cuestionario básico a establecimiento del Censo Experimental.  </t>
  </si>
  <si>
    <t>Carpeta Compartida: https://danegovco-my.sharepoint.com/:f:/r/personal/spvargasv_dane_gov_co/Documents/DIRECCIONAMIENTO%20ESTRATEGICO/2022/Plan%20de%20acci%C3%B3n/Evidencias%20seguimiento%20CE?csf=1&amp;web=1&amp;e=bOT3Dt
Contenido:
- CE_4.1,CE_4.2,CE_4.3Presentación Preguntas Étnicas CE 19042022; CE_4.1, CE_4.31 Borrador Plan de Pruebas de Campo MAHATES TURBANA LETICIA  CensoEconómico-etnicos- DCD</t>
  </si>
  <si>
    <t>Se llevó a cabo una (1) reunión con líderes y autoridades de los consejos comunitarios de Mahates y Turbana, Bolívar, con la participación de representantes del Espacio Nacional de Consulta Previa para comunidades afrocolombianas, negras, raizales y palenqueras y representantes de la Comisión consultiva de alto nivel para comunidades afrocolombianas, negras, raizales y palenqueras (4 de junio 2022).</t>
  </si>
  <si>
    <t>03062022 Presentación CE P. Étnica Mahates - Turbana
Copia de 24062022 Presentación Acercamiento Étnicos Experimental</t>
  </si>
  <si>
    <t>Se llevó a cabo una (1) reunión con líderes y autoridades de los consejos comunitarios de Mahates y Turbana, Bolívar (17 de septiembre 2022).</t>
  </si>
  <si>
    <t xml:space="preserve"> Durante el I trimestre del año, el GIT de planeación presupuestal avanzo en la elaboración de una matriz de control de seguimiento de los convenios y contratos interadministrativos que tienen ejecución vigente, con el objetivo que las áreas puedan contar con un instrumento que les permita consultar el estado de cada uno de ellos, en cuanto a desembolso, ejecución, saldos y fechas de terminación.</t>
  </si>
  <si>
    <t>Durante el II trimestre se llevó a cabo la consolidación y validación de la matriz con información asociada a los convenios y contratos administrativos con ejecución de recursos para 2022. Esta cuenta con las principales variables que permiten evidenciar valores, fechas y estados de desembolsos, entre otros por cada uno de los convenios/contratos. Esta matriz se alimenta mensualmente de los reportes de información que se generan a través del SIIF.
La matriz ya se encuentra disponible en el sharepoint de la entidad y esta siendo socializada con las diferentes áreas que cuentan con convenios y contratos en ejecución.</t>
  </si>
  <si>
    <t>EN el II trimestre, el GIT de planeación presupuestal consolidó la matriz de seguimiento a convenios y contratos con ejecución de presupuesto, teniendo en cuenta las recomendaciones de las áreas en cuanto a las variables que deben considerarse. De igual forma, se cargó en el sharepoint y se inició socialización mientras existían ajustes.
Esta matriz será actualizada de forma mensual con base en los reportes SIIF y/o cuando ocurran modificaciones o cambios importantes en los diferentes convenios o contratos</t>
  </si>
  <si>
    <t xml:space="preserve">En la preparación de los insumos necesarios para el indicador se tiene: 
1- Se revisó y ajustó el documento de revisión por  la dirección 2020-2021  con base en el resultado de la auditoria interna 2020 y los reportes de seguimiento de las herramientas del SIG (indicadores, riesgos, planes de mejoramiento, salidas no conformes y gestión documental de los procesos); 
2- desarrollo normativo en el marco del MSPI </t>
  </si>
  <si>
    <t>1- Se revisó y ajustó el documento de revisión por  la dirección 2020-2021  con base en el resultado de la auditoria interna 2020 y los reportes de seguimiento de las herramientas del SIG (indicadores, riesgos, planes de mejoramiento, salidas no con</t>
  </si>
  <si>
    <t>Revisi_Procedimiento de Rev. por la dirección versión 11
Solicitud ajustes</t>
  </si>
  <si>
    <t xml:space="preserve">El desarrollo de la meta  se evidencia en función de las siguientes actividades realizadas: 
1- Se revisó y ajustó el documento de revisión por  la dirección 2020-2021  con base en el resultado de la auditoria interna 2020 y los reportes de seguimiento de las herramientas del SIG (indicadores, riesgos, planes de mejoramiento, salidas no conformes y gestión documental de los procesos);
2- desarrollo normativo en el marco del MSPI </t>
  </si>
  <si>
    <t>Se revisó la documentación del Sistema de Gestión de Calidad (SGC), en el marco del alistamiento de la información requerida para el otorgamiento de la certificación de la calidad. 
En el siguiente trimestre se presenta los resultados de la actualización documental del SGC con base en los resultados de la autoría de Icontec y del proceso de Sinergia Organizacional
Se revisó el documento de contexto organizacional del SGA conforme al el plan de implementación de 2022 de estos Sistemas. 
Se revisó el diagnostico disponible 2019 y es necesario avanzar la construcción del contexto organizacional</t>
  </si>
  <si>
    <t>Revisi_Procedimiento de Rev. por la dirección versión 11</t>
  </si>
  <si>
    <t xml:space="preserve">Se revisó y actualizó el procedimiento de revisan por la dirección  con base en los requisitos de la NTC 9001:2015, necesario para la presentación de revisión por la dirección para el periodo de agosto 2021 hasta julio de 2022. Sin embargo dicha  actividad fue reprogramada para el 24 de octubre de 2022.
Se realizó la revisión de los documentos del SGA 
Se realizó una capacitación sobre MSPI _SGCI - Activos de información
Se trabajó el matiz de debilidades en el marco del SGA
Se trabajó la matriz de aspectos legales en el marco del SGA 
Se elaboro un documento con la propuesta de implementación del alto nivel basado en la NTC 
Acciones para el ultimo trimestre: 
1- El procedimiento de revisión por la dirección debe ser actualizado para dar cabida al cumplimiento de los requisitos de la NTC ISO 14.000 y el MSPI _SGSI 27.000. Esta actualización se trabajará en el último trimestre de la vigencia 2022
2-  documento de contexto actualizado en el marco del SGA  y del MSPI
</t>
  </si>
  <si>
    <t xml:space="preserve">Se revisó y actualizó el procedimiento de revisan por la dirección  con base en los requisitos de la NTC 9001:2015, necesario para la presentación de revisión por la dirección para el periodo de agosto 2021 hasta julio de 2022. Sin embargo dicha  actividad fue reprogramada para el 24 de octubre de 2022. 
El procedimiento de revisión por la dirección debe ser actualizado para dar cabida al cumplimiento de los requisitos de la NTC ISO 14.000 y el MSPI _SGSI 27.000. Esta actualización se trabajará en el último trimestre de la vigencia 2022
</t>
  </si>
  <si>
    <t>Procedimiento de revisión por la dirección  actualizado 
Enlace en solución</t>
  </si>
  <si>
    <r>
      <t xml:space="preserve">Se revisó y actualizó el procedimiento de revisan por la dirección  con base en los requisitos de la NTC 9001:2015, necesario para la presentación de revisión por la dirección para el periodo de agosto 2021 hasta julio de 2022. Sin embargo dicha  actividad fue reprogramada para el 24 de octubre de 2022. 
Se realizó la revisión de los documentos del SGA 
Se realizó una capacitación sobre MSPI _SGCI - Activos de información
Se trabajó el matiz de debilidades en el marco del SGA
Se trabajó la matriz de aspectos legales en el marco del SGA 
Se elaboro un documento con la propuesta de implementación del alto nivel basado en la NTC 
</t>
    </r>
    <r>
      <rPr>
        <b/>
        <sz val="18"/>
        <color rgb="FF000000"/>
        <rFont val="Segoe UI Light"/>
        <family val="2"/>
      </rPr>
      <t xml:space="preserve">Acciones para el ultimo trimestre: 
</t>
    </r>
    <r>
      <rPr>
        <sz val="18"/>
        <color rgb="FF000000"/>
        <rFont val="Segoe UI Light"/>
        <family val="2"/>
      </rPr>
      <t xml:space="preserve">
1- El procedimiento de revisión por la dirección debe ser actualizado para dar cabida al cumplimiento de los requisitos de la NTC ISO 14.000 y el MSPI _SGSI 27.000. Esta actualización se trabajará en el último trimestre de la vigencia 2022
2-  documento de contexto actualizado en el marco del SGA  y del MSPI
</t>
    </r>
  </si>
  <si>
    <t xml:space="preserve">El procedimiento de revisión por la dirección fue ajustado y aprobad, se realiza Rev.  por la dirección en dic de la vigencia 2022 para el SGC
El contexto cuenta con elementos de todos los sistemas </t>
  </si>
  <si>
    <t>Se realizó la actualización e implementación del procedimiento de revisión por la dirección, el contexto estratégico contiene elementos  de SST-SSI entre otros</t>
  </si>
  <si>
    <t>Se revisó el documento de contexto organizacional del SGA conforme al el plan de implementación de 2022 de estos Sistemas. 
Se revisó el diagnostico disponible 2019 y es necesario avanzar la construcción del contexto organizacional</t>
  </si>
  <si>
    <t>Documentos SharePoint SGA 
Evidencia de  Mintic sobre activos de información 
matiz de debilidades en el marco del SGA
matriz de aspectos legales en el marco del SGA 
propuesta de implementación del alto nivel basado en la NTC</t>
  </si>
  <si>
    <t xml:space="preserve">Se realizó la revisión de los documentos del SGA 
Se realizó una capacitación sobre MSPI _SGCI - Activos de información
Se trabajó el matiz de debilidades en el marco del SGA
Se trabajó la matriz de aspectos legales en el marco del SGA 
Se elaboro un documento con la propuesta de implementación del alto nivel basado en la NTC 
</t>
  </si>
  <si>
    <t>Para realizar la actualización del procedimiento de revisión por la dirección de conformidad a los requisitos de la NTC ISO 14.000 y el MSPI _SGSI 27.000, es necesario contar con un recurso técnico especializado el cual no se tiene en la entidad. Por esta razón el proceso se ralentiza al tener que iniciar el estudio de estos aspectos con los recursos limitados disponibles no especializados. Esta situación aplica para SIO, PGBS, PGT y PGID</t>
  </si>
  <si>
    <t xml:space="preserve">La auditoria de otorgamiento de la certificación de la calidad se llevo a cabo. Le entidad obtuvo la certificación del SIGI de acuerdo con la NTC 9001:2015. Sin embargo es necesario realizar el seguimiento al cumplimiento de los PM de las tres (3) no conformidad des:   1- Plan de Infraestructura; 2- Gestión de oportunidades; 3 inclusión de las DT en el marco de los procesos de auditoria de gestión </t>
  </si>
  <si>
    <t>En desarrollo del indicador durante el primer trimestre se cuentan con tres (3) de los cinco ( 5) documentos asociados con el cumplimiento de la meta. Los documentos finales son
1- Procedimiento de auditoria interna integrada
2- Manual del sistema integrado de gestión institucional 
3- Plan de implementación del SGA - para aprobación del Comité de Desempeño Institucional.  
A través de mesas de trabajo, se avanza en:_
1- Un (1) plan de implementación ajustado SST
2- Un (1) plan de implementación ajustado SSI. Para este último se cuenta con el plan de seguridad de la información, la propuesta de manual integrado de políticas en el marco de SSI - MSPI y del procedimiento de inventario y registro de activos de información, construidos con base en los lineamientos del MinTIC .</t>
  </si>
  <si>
    <t>En desarrollo de la meta, durante el primer trimestre se cuentan con tres (3) de los cinco ( 5) documentos asociados con el cumplimiento de la meta. Los documentos finales son
1- Procedimiento de auditoria interna integrada
2- Manual del sistema integrado de gestión institucional 
3- Plan de implementación del SGA - para aprobación del Comité de Desempeño Institucional.  
A través de mesas de trabajo, se avanza en:_
1- Un (1) plan de implementación ajustado SST
2- Un (1) plan de implementación ajustado SSI. Para este último se cuenta con el plan de seguridad de la información, la propuesta de manual integrado de políticas en el marco de SSI - MSPI y del procedimiento de inventario y registro de activos de información, construidos con base en los lineamientos del MinTIC .</t>
  </si>
  <si>
    <t>1- Se actualizó el procedimiento para auditorías internas.
2- Sin embargo, producto de los resultados de la auditoria de otorgamiento de la certificación de calidad por Icontec y el resultado de la auditoria al Proceso de Sinergia Organizacional y para cubrir también el programa el programa de evaluación de calidad del proceso estadístico  2021 -2022,  es necesario realizar una actualización del Procedimiento que se presentará en el reporte del tercer trimestre de 2022.</t>
  </si>
  <si>
    <t xml:space="preserve">El manual de calidad del SIGI se actualizó como requisito para la auditoria de certificación por Icontec.
 </t>
  </si>
  <si>
    <t>3-Se realizaron mesas de trabajo para la formulación y delimitación del plan de implementación del SGA - para aprobación del Comité de Desempeño Institucional</t>
  </si>
  <si>
    <t xml:space="preserve">SGA: Se prestó asesoría para la definición de la metodología y matiz de identificación de impactos ambientales. Se realizó un recorrido en la planta física del DANE para establecer los elementos de gestión ambiental referidos en la matriz de identificación de impactos ambientales. En el siguiente trimestre se debe confirmar la disponibilidad documental de la estructura de alto nivel del Sistema </t>
  </si>
  <si>
    <t xml:space="preserve">Listas de asistencias
matriz de impactos ambientales
diagnostico requisitos NTC 14.000 vs documentación  SGA
Enlace Isolucion SGA
Matriz legal ambienta  - contractual
SharePoint documentos en revisión </t>
  </si>
  <si>
    <t>Se debe controlar la ejecución en el ultimo trimestre a fin de cumplir con el entregable</t>
  </si>
  <si>
    <t>5- Se tiene el plan de seguridad de la información insumo base para el plan de Implementación ajustado del SSI.  Se cuenta con una propuesta de manual integrado de políticas en el marco de SSI - MSPI y del procedimiento de inventario y registro de activos de información, construidos con base en los lineamientos del MinTIC .</t>
  </si>
  <si>
    <t>Plan de implementación aprobado por el comité de SI</t>
  </si>
  <si>
    <t>RV_ ACTIVOS DE INFORMACION
Marco conceptual. doc.
Nota técnica de activos de información
Procedimiento Gestión de activos de Información
Comunicación activos de Información</t>
  </si>
  <si>
    <t>Los insumos para el calculo del indicador  se desarrollan de acuerdo con lo programado. En el trimestre se formuló y aprobó el programa de auditorias internas 2022 para el marco del NTC 9001-2018   y SGSST. Las auditorias a los procesos se inicia a partir del 21042022</t>
  </si>
  <si>
    <t>Se formuló y aprobó el programa de auditorias internas 2022 para el marco del NTC 9001-2018   y SGSST</t>
  </si>
  <si>
    <t>En desarrollo de la meta,  se  formuló y aprobó el programa de auditorias internas 2022 para el marco del NTC 9001-2018   y SGSST</t>
  </si>
  <si>
    <t xml:space="preserve">Se realizó las auditorias interna a 15 procesos del mapa de procesos institucional;  se inicio la auditoria a las OOEE 2021 -2022; </t>
  </si>
  <si>
    <t>Se elaboró el programa y plan de auditorías 2021 -2022, sin embargo es necesario realizar una actualización para dar cobertura a las totalidad de las direcciones territoriales y a alinear el programa con el calendario de evaluaciones de calidad del proceso estadístico</t>
  </si>
  <si>
    <t xml:space="preserve">Se elaboró el programa y plan de auditorías 2021 -2022, sin embargo es necesario realizar una actualización para dar cobertura a las totalidad de las direcciones territoriales y a alinear el programa con el calendario de evaluaciones de calidad del proceso estadístico
; </t>
  </si>
  <si>
    <t xml:space="preserve">Para dar por terminada al meta es necesario: 1- realizar el seguimiento a los PM derivados  de la auditoria de gestión a los procesos;  2- dar cumplimiento a la programación de las auditoria de calidad de las OOEE en el marco de la NTC PE 1000; 3- revisar  auditoría a direcciones territoriales
El cumplimiento se alcanza en el cuatro trimestre de 2022
</t>
  </si>
  <si>
    <t>auditorias interna a 15 procesos del mapa de procesos institucional;</t>
  </si>
  <si>
    <t xml:space="preserve">Se realizaron las auditorías internas a los procesos del mapa de procesos institucional en el marco del alistamiento a la auditoria de otorgamiento de la certificación de la calidad. el Resultado conllevo a los PM que se encuentran en  Isolucion , para aquellos con identificación de no conformidades ; 
Se inició la auditoria a las OOEE 2021 -2022 las cuales concluyen en el último trimestre de 2022
</t>
  </si>
  <si>
    <t>PM Auditorias registradas en ISOLCION 
Auditoria de  EPE y ELCO
Plan o programa de auditorias de las OOEE</t>
  </si>
  <si>
    <t>Durante el II trimestre de 2022, se han adelantado las siguientes acciones en el marco de esta meta:
1. Siete (7) mesas de trabajo internas entre OPLAN y las siguientes áreas: DIMPE, DCD, Cuentas Nacionales, DIG, CE, DICE, DIRPEN, Sistemas, áreas de soporte y Dirección de Recolección y Acopio, para validar los insumos y la propuesta de árbol de problemas y objetivos para la formulación de los nuevos proyectos.
2. Cuatro (4) mesas de trabajo con expertos del DNP proyecto difusión, Calidad SEN, proyecto información coyuntural (DIMPE-DSCN-DCD), proyecto sistema de información estructural (DCD-CE)
Se resalta la aprobación y cargue en aplicativo SUIFP para iniciar ejecución en 2023 del proyecto de DICE denominado "Consolidación de una cultura estadística a través de la información como un bien publico del país Nacional"</t>
  </si>
  <si>
    <t>Durante el II trimestre de 2022, se han adelantado las siguientes acciones en el marco de esta meta:
1. Siete (7) mesas de trabajo internas entre OPLAN y las siguientes áreas: DIMPE, DCD, Cuentas Nacionales, DIG, CE, DICE, DIRPEN, Sistemas, áreas de soporte y Dirección de Recolección y Acopio, para validar los insumos y la propuesta de árbol de problemas y objetivos para la formulación de los nuevos proyectos.
2. Cuatro (4) mesas de trabajo con expertos del DNP proyecto difusión, Calidad SEN, proyecto información coyuntural (DIMPE-DSCN-DCD), proyecto sistema de información estructural (DCD-CE).
Se resalta la aprobación y cargue en aplicativo SUIFP para iniciar ejecución en 2023 del proyecto de DICE denominado "Consolidación de una cultura estadística a través de la información como un bien publico del país Nacional"</t>
  </si>
  <si>
    <t xml:space="preserve">Durante el III trimestre de 2022, se han adelantado las siguientes acciones en el marco de esta meta:
1. Trece (13) mesas de trabajo internas entre OPLAN y las siguientes áreas: Sistemas, Dirección de Geoestadística, Dirección de Recolección y Acopio y Censos y Demografía, y fortaleciendo para validar los insumos y la propuesta de árbol de problemas y objetivos para la formulación de los nuevos proyectos.
2. Ocho (8) mesas de trabajo con expertos del DNP proyectos de sistemas, Dirección de Geoestadística, Dirección de Recolección y Acopio y Censos y Demografía
</t>
  </si>
  <si>
    <t>Durante el IV trimestre de 2022, se realizaron las siguientes mesas de trabajo para final ir la implantación de los proyectos de inversión.:
1. Diecinueve (19) mesas de trabajo internas entre OPLAN y las siguientes áreas: Sistemas, Dirección de Geoestadística, Dirección de Recolección y Acopio y Censos y Demografía, y fortaleciendo para validar los insumos y la propuesta de árbol de problemas y objetivos para la formulación de los nuevos proyectos.
2. Veintiún (21) mesas de trabajo con expertos del DNP proyectos de sistemas, Dirección de Geoestadística, Dirección de Recolección y Acopio y Censos y Demografía, Calidad SEN, Prospectiva, Información estructural, Información coyuntural.</t>
  </si>
  <si>
    <t>Durante el IV trimestre de 2022, se realizaron las siguientes mesas de trabajo para final ir la implentación de los proyectos de inversión.:
1. Diecinueve (19) mesas de trabajo internas entre OPLAN y las siguientes áreas: Sistemas, Dirección de Geoestadística, Dirección de Recolección y Acopio y Censos y Demografía, y fortaleciendo para validar los insumos y la propuesta de árbol de problemas y objetivos para la formulación de los nuevos proyectos.
2. Veintiún (21) mesas de trabajo con expertos del DNP proyectos de sistemas, Dirección de Geoestadística, Dirección de Recolección y Acopio y Censos y Demografía, Calidad SEN, Prospectiva, Información estructural, Información coyuntural.</t>
  </si>
  <si>
    <t>Durante el 3er trimestre  2022 se amplio la muestra aleatoria simple de las quejas, reclamos y denuncias (octubre 2021 - junio 2022) en el Informe de PQRSD, a fin de identificar sus causas, dada la dificultad con el aplicativo ORFEO, a fin de identificar posibles causas y  plantear  las alternativas de solución al CICCI.</t>
  </si>
  <si>
    <t xml:space="preserve">
Se han presentado retrasos en la ejecución de la meta, teniendo en cuenta que no se cuenta actualmente con el aplicativo de Orfeo que permita verificar las peticiones de PQRSD, se solicito una muestra a la Secretaria General, la cual se verificó y se analizó para el informe de PQRSD,  adicionalmente, no se logró realizar Sesión de Comité de CICCI durante el tercer trimestre de 2022</t>
  </si>
  <si>
    <t>Se tiene pendiente realizar la sesión de Comité Institucional de Coordinación de Control interno para presentar los análisis de PQRSD y denuncias presentadas por la Oficina de Control Disciplinario Interno</t>
  </si>
  <si>
    <t>Durante este segundo trimestre del 2022, se adelantaron las gestiones correspondientes por parte de la Oficina Asesora Jurídica para apoyar a las diferentes áreas de la entidad con liquidaciones de convenios y contratos, en este trámite</t>
  </si>
  <si>
    <t>Cuatro carpetas: Cristina Isabel Ortiz Cogollo, Johanna Iveth Arena Pérez, Karen Lisset Cruz Suarez, Nicolas Alexander Vallejo Correa.
Matriz estado actual Liquidaciones</t>
  </si>
  <si>
    <t xml:space="preserve">Se elaboró el plan de trabajo, se expidió la resolución 351 de 21 de febrero de 2022 mediante la cual se creó el Grupo Interno de Trabajo de asuntos Judiciales y se llevaron a cabo reuniones de acompañamiento con Territoriales para mejorar los procedimientos de manera que se puedan contrarrestar las reclamaciones en materia de contrato realidad. </t>
  </si>
  <si>
    <t>La Oficina Asesora Jurídica elaboró el plan de trabajo, se expidió la resolución 351 de 21 de febrero de 2022 mediante la cual se creó el Grupo Interno de Trabajo de asuntos Judiciales y se llevaron a cabo reuniones de acompañamiento con Territoriales para mejorar los procedimientos de manera que se puedan contrarrestar las reclamaciones en materia de contrato realidad.</t>
  </si>
  <si>
    <t>La Oficina Asesora Jurídica, durante el primer trimestre de 2022, elaboró el plan de trabajo,  expidió la resolución 351 de 21 de febrero de 2022 mediante la cual se creó el Grupo Interno de Trabajo de asuntos Judiciales y se llevaron a cabo reuniones de acompañamiento con Territoriales para mejorar los procedimientos de manera que se puedan contrarrestar las reclamaciones en materia de contrato realidad.</t>
  </si>
  <si>
    <t>La Oficina Asesora Jurídica brindó acompañamiento jurídico a las áreas técnicas y de soporte de la entidad, con el fin gestionar la suscripción de 8 convenios y contratos interadministrativos antes de la Ley de garantías</t>
  </si>
  <si>
    <t xml:space="preserve">Durante el segundo trimestre de 2022, no se gestionaron convenios ni contratos interadministrativos teniendo en cuenta la Ley de garantías electorales; sin embargo se realizó acompañamiento jurídico en las adiciones y prorrogas de los siguientes convenios:
Federación colombiana de ganaderos (FEDEGAN) DANE
Instituto distrital de recreación y deporte – IDRD - DANE FONDANE
</t>
  </si>
  <si>
    <t>Durante el segundo trimestre de 2022, no se gestionaron convenios ni contratos interadministrativos teniendo en cuenta la Ley de garantías electorales; sin embargo se realizó acompañamiento jurídico en las adiciones y prorrogas de los siguientes convenios:
Federación colombiana de ganaderos (FEDEGAN) DANE
Instituto distrital de recreación y deporte – IDRD - DANE FONDANE</t>
  </si>
  <si>
    <t xml:space="preserve"> Se realiza la propuesta inicial de:
i) La propuesta de valor de la OSIS
ir) Distribución de grupos de trabajo
iii) Preliminar "TO-BE" de procesos
iv) Preliminar de Roles Funciones
v) Preliminar de instancias de Gobierno </t>
  </si>
  <si>
    <t>Se han realizado reuniones internas para revisar las resoluciones internas que formalizan el funcionamiento y afectan, directa o indirectamente, el  Gobierno de TI (RES 1241 de 2021 - Oficial de Protección y Tratamiento de Datos, RES 0602 de 2021 - Gobierno Digital y Seguridad, RES 0424 de 2021 -   Asignación de Coordinadores, RES 0423 de 2021 - Asignación de personal de planta por GIT de la OSIS, RES 0421 de 2021 - Formalización de Grupos Internos de Trabajo y sus funciones, RES 0738 de 2020 - Seguridad y privacidad de la información, y RES 0667 de 2020 - Comité Seguridad Información) Se ha propuesto una versión preliminar del modelo de gobierno teniendo en cuenta el MRAE, modelo de gestión y gobierno de TI, y Gestión de proyectos de TI del MINTIC.</t>
  </si>
  <si>
    <t>Planeación y gobierno de TI_LP_20220630.pptx</t>
  </si>
  <si>
    <t>Documento  Word - Proyecto de resolución</t>
  </si>
  <si>
    <t>Se ha construido el  indicador y tablero de seguimiento al estado de los servicios de TI en sus diferentes capas y se está afinando y realizando las pruebas para el indicador de gestión presupuestal</t>
  </si>
  <si>
    <t>Indicadores de TI_LP_20220630.pptx</t>
  </si>
  <si>
    <t>Instrumento de medición PETI
Indicaciones de seguimientos PETI.
Topologías y diagramas  con la realidad de los servicios de DANE en función de la producción estadística.</t>
  </si>
  <si>
    <t>Topologías y diagramas  con la realidad de los servicios de DANE en función de la producción estadística.</t>
  </si>
  <si>
    <t xml:space="preserve">
Topologías y diagramas  con la realidad de los servicios de DANE en función de la producción estadística.</t>
  </si>
  <si>
    <t>El GIT Desarrollo de Personal está desarrollando el programa para el fortalecimiento del clima laboral a partir de los resultados de la EDI obtenidos en la medición 2021 y dentro de las actividades desarrolladas se encuentran: Taller de proyecto de vida y familia para pre pensionados; inducción para servidores nuevos y la reinducción institucional; Selección Mejor Equipo de Trabajo DANE; Cursos Tips Microsoft Excel, Word y Power Point;  Capacitación - Balance trabajo y familia</t>
  </si>
  <si>
    <t>El GIT Desarrollo de Personal está desarrollando el programa para el fortalecimiento del clima laboral a partir de los resultados de la EDI obtenidos en la medición 2021 y dentro de las actividades desarrolladas a corte del tercer trimestre se encuentran: Taller de comunicación asertiva; actividades del proyecto de líderes; se ha realizado la entrega de los elementos de bioseguridad; se han realizado capacitaciones entorno a las aplicaciones de Microsoft, entre otros.</t>
  </si>
  <si>
    <r>
      <rPr>
        <sz val="18"/>
        <color rgb="FF000000"/>
        <rFont val="Segoe UI Light"/>
        <family val="2"/>
      </rPr>
      <t>El GIT de Evaluación y Carrera Administrativa durante el segundo trimestre de 2022 adelanto el proceso para el nombramiento de</t>
    </r>
    <r>
      <rPr>
        <sz val="18"/>
        <color rgb="FFFF0000"/>
        <rFont val="Segoe UI Light"/>
        <family val="2"/>
      </rPr>
      <t xml:space="preserve"> </t>
    </r>
    <r>
      <rPr>
        <sz val="18"/>
        <color rgb="FF000000"/>
        <rFont val="Segoe UI Light"/>
        <family val="2"/>
      </rPr>
      <t xml:space="preserve">1 empleo de libre nombramiento y remoción mediante el proceso meritocrático, teniendo en cuenta la ley de garantías que estaba vigente durante el trimestre. </t>
    </r>
  </si>
  <si>
    <t xml:space="preserve">El GIT de Evaluación y Carrera Administrativa durante el segundo trimestre realizó el ajuste al número de algunas páginas del Manual Especifico de Funciones y Competencias Laborales.
La Comisión Nacional del Servicio Civil CNSC inicio la oferta del concurso para la modalidad de ascenso con la venta de pines desde el 28 de junio y va hasta el 18 de julio de 2022.
A través del Share Point se continua ofreciendo información a lo servidores aceca del concurso y se proporcionan respuesta a las inquietudes que se presentan . </t>
  </si>
  <si>
    <t>El GIT de Evaluación y Carrera Administrativa durante el tercer trimestre no recibió requerimiento adicional por parte Comisión Nacional del Servicio Civil CNSC, dado que se finalizó la etapa de planeación del concurso y se reportó toda la información requerida, en adelante, las actividades de continuidad del concurso son competencia de la CNSC hasta conocer la lista de elegibles o nuevos requerimientos por parte de la CNSC.
Los pronunciamientos que realice la CNSC entorno al concurso harán parte de los avances del proceso. 
Se ha proporcionado respuesta a las inquietudes o requerimientos presentados a través del espacio del concurso de méritos</t>
  </si>
  <si>
    <t>El GIT de Servicios Administrativos durante febrero y marzo gestionó la creación de las carpetas de los nuevos funcionarios en sistema 78. En cuanto a los funcionarios antiguos que continúan activos, se sigue con la actualización de sus hojas de vida con los nuevos actos administrativos que se van generando.</t>
  </si>
  <si>
    <t>El indicador se mide sobre el avance esperado, que para el I trimestre es del 10% del total de la meta, el cual se cumplió a cabalidad de acuerdo a lo programado como avance del hito SG_CP_5.1</t>
  </si>
  <si>
    <t>`- Correo designación del elaboración del manual de contratación y supervisión
- ULTIMA VERSION 22 - 11-2021 Diagnóstico Manual de Contratación
- Documento en Word del borrador preliminar del "Manual de Contratación DANE - FONDANE V4" Manual de Contratación DANE - FONDANE V4"
- Acta/ayuda de memoria del 31/03/2022</t>
  </si>
  <si>
    <t>El indicador se mide sobre el avance esperado, que para el II trimestre es del 30% del total de la meta, el cual se cumplió a cabalidad de acuerdo a lo programado como avance del hito SG_CP_5.1</t>
  </si>
  <si>
    <t>A partir de la mesa técnica realizada el 31 de marzo de 2022 el profesional German Correa realizó los ajustes al documento y envió por medio de correo electrónico un borrador el 02 de junio de 2022, el cual fue revisado y ajustado por el profesional Juan pablo Bustos. Este documento se encuentra en revisión por parte del profesional de calidad de la OPLAN designado, Hernando Mancipe.
  La Secretaría General  por medio de correo electrónico del 17 de junio delegó  a los profesionales Juan Pablo Bustos y María Paula Peña la continuidad del proceso de actualización de los manuales de contratación y supervisión,  teniendo en cuenta los aportes realizados por el Dr. Diego Correa sobre los mismos y así dar cumplimiento al Plan de Acción Institucional.</t>
  </si>
  <si>
    <t>El indicador se mide sobre el avance esperado, que para el III trimestre es del 55 % del total de la meta, el cual se cumplió a cabalidad de acuerdo a lo programado como avance del hito SG_CP_5.2</t>
  </si>
  <si>
    <t>A partir del documento enviado el 2 de junio por el profesional Juan Pablo Bustos se realizó  la revisión por parte de los profesionales de calidad tanto de la OPLAN como del GIT  Área Gestión de Compras públicas. Así mismo,  surtió una revisión del documento por parte de los representantes del SGA. En este momento el documento se encuentra en ajustes de acuerdo a las observaciones realizadas</t>
  </si>
  <si>
    <t>- Correo 29082022 Carolina Osorio Gómez  a los representantes del Sistema de Gestión Ambiental
- Correo 28092022 Representantes del SGA remiten correo con observaciones al Borrador manual de contratación
- Borrador Manual de Contratación Observaciones representantes del Sistema de Gestión Ambiental 280922
- Borrador Manual de Contratación DANE - FONDANE V4 Observaciones COG - OPLAN 19-07-2022
- Lista de asistencia (19-7-22) Revisión Manual de Contratación V4</t>
  </si>
  <si>
    <t>El indicador se mide sobre el avance esperado que para el I trimestre es del 10% del total de la meta, el cual se cumplió a cabalidad de acuerdo a lo programado como avance del hito SG_CP_6.1</t>
  </si>
  <si>
    <t>El GIT del Área Gestión de Compras públicas  elaboró del 15 de febrero al 30 de marzo del 2022 el borrador preliminar del  "Manual de Supervisión e Interventoría DANE / FONDANE V2" de acuerdo a las recomendaciones descritas en el documento "Diagnóstico Manual de Contratación" realizado en la vigencia 2021. Este documento fue presentado por parte del señor German Correa a la mesa técnica de compras públicas el 31 de marzo. Posteriormente, se establecieron en un documento (Ayuda de memoria ) los compromisos y fechas para la entrega final del  Manual y su respectiva socialización.</t>
  </si>
  <si>
    <t>`- Correo designación del elaboración del manual de contratación y supervisión
- ULTIMA VERSION 22 - 11-2021 Diagnóstico Manual de Contratación
- Documento en Word borrador   "Manual de supervisión V2" 
- Acta/ayuda de memoria 31/03/2022</t>
  </si>
  <si>
    <t>Basados en las recomendaciones realizadas en el documento "ULTIMA VERSION 22 - 11-2021 Diagnóstico Manual de Contratación en la vigencia 2021", la Secretaría General  por medio de correo electrónico delegó  al señor German Correa la elaboración del documento "Manual de Supervisión DANE - FONDANE V2". El cual,  inicio su actualización desde el 15 de febrero y presentó un avance del borrador el 31 de marzo en una mesa técnica con los delegados de compras públicas, en la cual, se asignaron los compromisos para la entrega final y su respectiva socialización.</t>
  </si>
  <si>
    <t xml:space="preserve">  La Secretaría General  por medio de correo electrónico del 17 de junio delegó  a los profesionales Juan Pablo Bustos y María Paula Peña la continuidad del proceso de actualización de los manuales de contratación y supervisión,  teniendo en cuenta los aportes realizados por el Dr. Diego Correa sobre los mismos y así dar cumplimiento al Plan de Acción Institucional.</t>
  </si>
  <si>
    <t>El indicador se mide sobre el avance esperado, que para el III trimestre es del 55 % del total de la meta, el cual se cumplió a cabalidad de acuerdo a lo programado como avance del hito SG_CP_6.2</t>
  </si>
  <si>
    <t xml:space="preserve">A partir del documento enviado el 29 de julio de 2022 por el profesional German Correa y el documento con radicado 20223130193302T de SINTRADANE se  realizaron  los ajustes al documento  por parte de Juan Pablo Bustos. El 09 de septiembre de 2022  se envió  el documento ajustado,  el cual fue revisados por profesionales designados de la Secretaría General y la OPLAN entre el 16 y 27 del mismo mes. En este momento el documento se encuentra en ajustes.
</t>
  </si>
  <si>
    <t>- Correo 290722 de Diego Correa donde remite borrador manual de supervisión
- Borrador Manual de supervisión Diego Correa 29072022
- Observaciones SINTRADANE al manual de supervisión 26082022 
- Borrador Manual de supervisión Juan Pablo Bustos 08092022
- Correo 09/09/22 Juan pablo Bustos se remite "Borrado manual de supervisión Juan Pablo Bustos 08092022 con control de cambios para revisión de la Secretaria General  - OPLAN
- Correo 160922 Carolina Osorio recordando la revisión del Borrador Manual de supervisión Juan Pablo Bustos 08092022
- Correo 160922 Yuri Sánchez remite observaciones al Borrador Manual de supervisión Juan Pablo Bustos 08092022
- Observaciones Yuri Sánchez Borrador Manual de supervisión 160922
- Borrador Manual de supervisión Observaciones Yuri Sánchez Secretaria General 160922
- Correo 160922 Hernando Mancipe remite observaciones al Borrador Manual de supervisión Juan Pablo Bustos 08092022
- Borrador Manual de supervisión Observaciones Hernando Mancipe OPLAN 160922
- Correo 270922 Johan Sebastián Herrera remite observaciones al Borrador Manual de supervisión Juan Pablo Bustos 08092022
- Borrador Manual de supervisión Observaciones Johan Sebastián Herrera Secretaria General 270922</t>
  </si>
  <si>
    <t>Dado que las variables del indicador corresponden a las capacitaciones realizadas sobre las capacitaciones planeadas. Para este trimestre no hay avance del indicador debido a que se tiene como producto la investigación realizada sobre las necesidades de capacitación sobre temas contractuales el cual se cumplió a un 100%</t>
  </si>
  <si>
    <t xml:space="preserve">El GIT del Área Gestión de Compras públicas realizó en el I trimestre del 2022 el diagnostico sobre las necesidades de capacitación para el  fortalecimiento en temas contractuales a través de una encuesta dirigida a los enlaces de contratación de Dane central y sus Territoriales. 
La encuesta fue diligenciada entre el 7 y 16 de marzo del año en curso y es la base para la elaboración del cronograma preliminar de socialización de temas contractuales. </t>
  </si>
  <si>
    <t xml:space="preserve">El 04 de marzo en mesa técnica el personal asignado del GIT del Área Gestión de Compras públicas diseñó y elaboró el formulario propuesta para la Identificación de las necesidades de capacitación y/o socialización en temas contractuales. Asi mismo, el día 7 de marzo se envió un correo electrónico a los enlaces de contratación en DANE Central y sus territoriales para su diligenciamiento. Posteriormente, se realiza la depuración y análisis de la base de datos resultante del diligenciamiento de la encuesta y se elabora un documento en formato PPT que contiene los resultados de la Investigación sobre necesidades de capacitación y/o socialización en temas contractuales, el cual es la base para la elaboración del cronograma preliminar de socialización de temas contractuales. 
</t>
  </si>
  <si>
    <t xml:space="preserve">
El 04 de marzo en mesa técnica el personal asignado del GIT del Área Gestión de Compras públicas diseñó y elaboró el formulario propuesta para la Identificación de las necesidades de capacitación y/o socialización en temas contractuales. Asi mismo, el día 7 de marzo se envió un correo electrónico a los enlaces de contratación en DANE Central y sus territoriales para su diligenciamiento. Posteriormente, se realiza la depuración y análisis de la base de datos resultante del diligenciamiento de la encuesta y se elabora un documento en formato PPT que contiene los resultados de la Investigación sobre necesidades de capacitación y/o socialización en temas contractuales, el cual es la base para la elaboración del cronograma preliminar de socialización de temas contractuales. </t>
  </si>
  <si>
    <t>Dado que las variables del indicador corresponden a las capacitaciones realizadas sobre las capacitaciones planeadas. Para el II trimestre no hay avance del indicador debido a que se tiene como producto un (1) cronograma de acciones , establecidos el cual se cumplió a un 100%</t>
  </si>
  <si>
    <t>Aunque el hito se finalizó en el II trimestre de 2022, el  GIT Área Gestión de Compras públicas, Servicios Profesionales y Apoyo a la Gestión realizó unas actualizaciones en lo referente a temas y fechas de las capacitaciones programadas con el fin de fortalecer los conocimientos del los colaboradores del DANE. Por lo anterior,  se establecido un Cronograma de capacitación y o socialización sobre temas contractuales V2.</t>
  </si>
  <si>
    <t>El GIT Área Gestión de Compras públicas, Servicios Profesionales y Apoyo a la Gestión realizó cuatro (4) capacitaciones de acuerdo al Cronograma de capacitación y o socialización sobre temas contractuales V2 establecido:
- 1. Capacitaciones DANE Compras Públicas: SIGEP II Activación de usuarios y validación de hojas de vida contratistas
- 2. Capacitaciones DANE Compras Públicas: Tienda Virtual del estado Colombiano  - Resolución 016 julio de 2022
-3. Capacitaciones DANE Compras Públicas: Aclaraciones sobre la circular 017. Lineamientos por la terminación de la emergencia sanitaria (firmas)
-4. Capacitaciones DANE Compras Públicas: Modificaciones Plan Anual de Adquisiciones</t>
  </si>
  <si>
    <t xml:space="preserve">- Evidencias SIGEP II Activación de usuarios y validación de hojas de vida contratistas
-  Evidencias Tienda Virtual del estado Colombiano  - Resolución 016 julio de 2022
- Evidencias Aclaraciones sobre la circular 017. Lineamientos por la terminación de la emergencia sanitaria (firmas)
- Evidencias Modificaciones Plan Anual de Adquisiciones
- Enlaces de los videos de las capacitaciones </t>
  </si>
  <si>
    <t>El GIT Área Gestión de Compras públicas, Servicios Profesionales y Apoyo a la Gestión realizó cuatro (4) evaluaciones de las capacitaciones siguientes:
- 1. Capacitaciones DANE Compras Públicas: SIGEP II Activación de usuarios y validación de hojas de vida contratistas
- 2. Capacitaciones DANE Compras Públicas: Tienda Virtual del estado Colombiano  - Resolución 016 julio de 2022
-3. Capacitaciones DANE Compras Públicas: Aclaraciones sobre la circular 017. Lineamientos por la terminación de la emergencia sanitaria (firmas)
-4. Capacitaciones DANE Compras Públicas: Modificaciones Plan Anual de Adquisición</t>
  </si>
  <si>
    <t xml:space="preserve"> Se cumplió con el hito de tener una Matriz de Necesidades de Infraestructura finalizada para la vigencia 2022, y de manera oportuna.
El indicador se cumplió al 100% ya que se cumplió con el % de avance programado en los hitos para este trimestre. </t>
  </si>
  <si>
    <t>Acta aprobación Matriz Necesidades de Infraestructura 2022F
Correo_ Olga Mercedes Gómez Marulanda – aprobó Plan Infra
MATRIZ NECESIDADES INFRAESTRUCTURA 2022 vf 04-02-2022
RECURSOS INFRAESTRUCTURA 2022</t>
  </si>
  <si>
    <t>El GIT Infraestructura, con base en los informes de las visitas realizadas por los profesionales del grupo a las sedes, los informes de las visitas de la aseguradora a las sedes y las solicitudes que hacen los Directores Territoriales en materia de infraestructura, consolidó la matriz de necesidades de infraestructura 2022. Para cada una de las necesidades se asignó una prioridad (alta, media o baja) y un presupuesto estimado para su ejecución. Esta matriz fue presentada y aprobada por la Coordinadora del Área Administrativa mediante acta en reunión del 25 de enero de 2022.</t>
  </si>
  <si>
    <t xml:space="preserve">Se cumplió con el hito de tener un (1) Plan de Infraestructura de la vigencia de acuerdo a los recursos asignados aprobado.
El indicador se cumplió al 100% ya que se cumplió con el % de avance programado en los hitos para este trimestre. </t>
  </si>
  <si>
    <t xml:space="preserve">Se cumplió con el hito de tener un (1) Un informe de seguimiento con la ejecución presupuestal y avance de actividades de la vigencia de acuerdo a los recursos asignados aprobado.
El indicador se cumplió al 100% ya que se cumplió con el % de avance programado en los hitos para este trimestre. </t>
  </si>
  <si>
    <t>El GIT de infraestructura realizo seguimiento a la ejecución de los recursos de infraestructura y a septiembre 30 presento un avance del 75,97%. Se han adjudicado 26 contratos de mantenimientos recurrentes y proyectos de infraestructura distribuidos así: Dane Central: 6 contratos, T. Barranquilla: 3 contratos, T. Bogotá: 3 contratos, T. Bucaramanga: 5 contratos, T. Cali: 1 contrato, T. Manizales: 3 contratos, T. Medellín: 5 contratos, y 2 contrataciones para profesionales del GIT Infraestructura y viáticos y tiquetes para visitas a las sedes.</t>
  </si>
  <si>
    <t xml:space="preserve"> Se cumplió con el hito de tener un cronograma para la implementación del Sistema de Gestión Ambiental, y de manera oportuna.
El indicador se cumplió al 100% ya que se cumplió con el % de avance programado en los hitos para este trimestre. </t>
  </si>
  <si>
    <t xml:space="preserve">Se cumplió con el hito de tener un informe de avance de la implementación del sistema de gestión ambiental entregado.
El indicador se cumplió al 100% ya que se cumplió con el % de avance programado en los hitos para este trimestre. </t>
  </si>
  <si>
    <t>La Coordinación del área Administrativa, y su equipo de Gestión Ambiental elaboraron los documentos del SGA, los cuales fueron revisados por la Oficina Asesora de Planeación para ser finalmente aprobados.
También se elaboró una metodología para llevar a cabo mesas técnicas de trabajo que permitan socializar y retroalimentar los documentos de Política Ambiental propuesta, contexto organizacional y roles y responsabilidades del Sistema de Gestión Ambiental.</t>
  </si>
  <si>
    <t>El GIT de Infraestructura considero necesario modificar el cronograma de implementación del Sistema de Gestión Ambiental el cual está programado para finalizar en el año 2024. La Coordinación del área Administrativa, y su equipo de Gestión Ambiental elaboraron siguientes documentos del SGA: Matriz de Aspectos e Impactos, Matriz Legal y Matriz de Requisitos Ambientales los cuales se encuentran en revisión. Se llevaron a cabo mesas técnicas de trabajo para socializar y retroalimentar los documentos de Política Ambiental propuesta, contexto organizacional y roles y responsabilidades del Sistema de Gestión Ambiental con los procesos de Gestión Contractual, Gestión Jurídica y Gestión Humana.</t>
  </si>
  <si>
    <t>Avance del primer Informe de ejecución imple mención SGA
Lista de asistencia MTT Taller ediciones
Listado asistencia MTT Gestión Humana_31-5-22
Listado de asistencia MTT Gestión Humana _16-6-22
Listado de asistencia MTT-Gestión Humana _10-6-22
SIO020GUI001f002V6 ACTA_MTT_GTH
SIO020GUI001f002V6 ACTA_MTT_Taller Ediciones</t>
  </si>
  <si>
    <t>Informe ejecución implementación SGA III trimestre F
Plan de implementación SGA 2022 V7</t>
  </si>
  <si>
    <t>El grupo de trabajo de Gestión Documental durante los meses de febrero y marzo de  2022 realizó la consolidación de los  archivos de transferencia del archivo central de Bogotá, adicionando la columna de valoración en la que se registró la información de disposición final según la Tabla de Retención que aplique y se elaboró un resumen el cual es la base para la elaboración del plan de trabajo.</t>
  </si>
  <si>
    <t xml:space="preserve">El grupo de trabajo de Gestión Documental  realizó la consolidación de los inventarios del archivo central, elaboró el plan de trabajo para la aplicación de las tablas de retención documental con fecha 24 de abril de 2022 e inició su ejecución.
El indicador se cumplió al 100% ya que se cumplió con el % de avance programado en los hitos para este trimestre. </t>
  </si>
  <si>
    <t xml:space="preserve">El grupo de trabajo de Gestión Documental elaboró el plan de trabajo para la aplicación de las tablas de retención documental con fecha 24 de abril de 2022 e inició su ejecución, empezando por las series de eliminación las cuales corresponden a las que se intervendrán en este periodo y suman 549 cajas. </t>
  </si>
  <si>
    <t>El grupo de trabajo de Gestión Documental elaboró el plan de trabajo para la aplicación de las tablas de retención documental con fecha 24 de abril de 2022 e inició su ejecución, empezando por las series de eliminación las cuales corresponden a las que se intervendrán en este periodo y suman 549 cajas y ha avanzado en el procesamiento de 426 cajas.</t>
  </si>
  <si>
    <t>Dado que las variables del indicador corresponden a las capacitaciones realizadas sobre las capacitaciones programadas * 100, para este primer trimestre se realizó una (1) capacitación o acompañamiento a la Dirección Territorial Centro para el hito SG_FIN_12.2 sobre las 12 programadas para los 2 hitos correspondientes lo cual el porcentaje de ejecución del indicador corresponde a 9%</t>
  </si>
  <si>
    <t>El área financiera según la programación de visitas o acompañamientos a las Direcciones Territoriales modalidad presencial o virtual, inició con el acompañamiento y/o capacitación de forma presencial a la Dirección Territorial Centro los días 30 y 31 de marzo en jornada completa de 8am - 5pm en donde se desarrollaron los siguientes temas: GIT SIIF:
- Nuevo formato de programación de PAC DANE y FONDANE
- Solicitud  de PAC para pago de rezago presupuestal Factura electrónica 
- Recomendaciones.
- Rol de superusuarios de la Dirección Territorial.
- Proceso pendiente 2021.
Administración de Usuarios
- Procedimiento reporte de novedades
- incompatibilidad de perfiles SIIF
- Perfiles especiales
- Asignación de certificados digitales
- Nueva forma de firmar archivos planos con firma para cargue en SIIF
Cuentas bancarias para abono a cuenta
- Depuración de cuentas bancarias
- Proceso para solicitud de cambio de cuentas bancarias.
Parametrizaciones en SIIF Nación
- Cambio de ordenadores de gasto
- Varios SII Nación
GIT CONTABILIDAD: Aclaración de conceptos: Cuentas por pagar, conciliaciones contables y tributarias Revisión Cronograma de información contable 
GIT CENTRAL DE CUENTAS: Aclaración de conceptos: Depuración de la liquidación de cuentas de cobro, revisión formato de seguimiento de cuentas. Conceptos de liquidación y retención. 
GIT PRESUPUESTO: Aclaración de conceptos: Reservas Presupuestales, Vigencias Expiradas, expedición de RPs y CDPs, y actualización de terceros en SIIF Nación. 
GESTIÓN DE CALIDAD: Revisión caracterización del proceso, documentación, mapa de riesgos, indicadores de gestión, plan de acción y anticorrupción.</t>
  </si>
  <si>
    <t>Dado que las variables del indicador corresponden a las capacitaciones realizadas sobre las capacitaciones programadas * 100, para este segundo trimestre se realizaron cuatro (4) capacitaciones o socializaciones para un acumulado de 5 capacitaciones en total de lo que llevamos del año, sobre las 12 capacitaciones programadas en  los 2 hitos correspondientes. lo cual el porcentaje de ejecución del indicador corresponde a 42%</t>
  </si>
  <si>
    <t xml:space="preserve">Para el segundo trimestre del año integrantes del área financiera asistieron a 3 capacitaciones con los siguientes temas relacionados con los módulos del SIIF Nación:
Capacitación Virtual Administración PAC
GESTIÓN Y DEVOLUCION DE INGRESOS
CAPACITACIÓN VIRTUAL GESTIÓN CAJA MENOR
Las capacitaciones mencionadas se desarrollaron entre los meses de Abril, Mayo y Junio. </t>
  </si>
  <si>
    <t xml:space="preserve">El área financiera para el segundo trimestre del año en curso, desarrolló y ejecutó las 4 capacitaciones planteadas en los hitos mencionados para el plan de acción en temas relacionados con los módulos contables del siif nación y la gestión financiera relacionada con el plan de contingencias y la gestión con las reservas presupuestales y cuentas por pagar. </t>
  </si>
  <si>
    <t>Dado que las variables del indicador corresponden a las capacitaciones realizadas sobre las capacitaciones programadas * 100, para este tercer trimestre se realizaron tres (3) capacitaciones o socializaciones para un acumulado de 9 capacitaciones en total de lo que llevamos del año, sobre las 12 capacitaciones programadas en  los 2 hitos correspondientes. lo cual el porcentaje de ejecución al tercer trimestre del indicador corresponde a 75%</t>
  </si>
  <si>
    <t xml:space="preserve">Para el tercer trimestre del año integrantes del área financiera asistieron a 2 capacitaciones con los siguientes temas relacionados con los módulos del SIIF Nación:
GESTIÓN DE TESORERIAS Y  
Reclasificación de deducciones devolución de
deducciones reintegros presupuestales y no presupuestales
Las capacitaciones mencionadas se desarrollaron entre los meses de julio, agosto y septiembre. </t>
  </si>
  <si>
    <t>El área financiera para el tercer trimestre del año en curso, desarrolló y ejecutó  3 capacitaciones en temas relacionados con los módulos contables del siif nación y la gestión financiera relacionada con el proceso de facturación electrónica.</t>
  </si>
  <si>
    <t xml:space="preserve">Presentación visitas a direcciones territoriales
Listas de asistencia de la visita a la Dirección Territorial Centro
Correo electrónico informado la visita a la dirección territorial 
Ayuda de memoria de la visita a la Dirección Territorial </t>
  </si>
  <si>
    <t>Para el segundo trimestre del año el área financiera desarrolló 2 capacitaciones o socializaciones relacionadas con los temas:
1. Plan de Contingencia del SIIF Nación capacitación desarrollada el día 6/05/2022 
2. Socialización Guía Lineamientos para el cierre de vigencia, formatos de justificación de reservas presupuestales y cuentas por pagar, en donde se resaltaron temas importantes relacionados con la cadena presupuestal y la radicación de cuentas de cobro para contratista y proveedores, programación de PAC. capacitación que se desarrollo el día 12/05/2022</t>
  </si>
  <si>
    <t xml:space="preserve">
Listas de asistencia 
Correos de invitación en Outlook
</t>
  </si>
  <si>
    <t>Para el tercer trimestre del año el área financiera desarrolló 1 capacitación o socialización relacionada con el tema:
1. Documento Soporte para los no obligados a facturar  capacitación desarrollada el día 26/08/2022</t>
  </si>
  <si>
    <t xml:space="preserve">
Listas de asistencia
Correos de invitación en Outlook</t>
  </si>
  <si>
    <t>Se cumple con la elaboración del plan de acción de fortalecimiento a territoriales 
que se ejecutara en el 2022.</t>
  </si>
  <si>
    <t>1. Presupuesto asignado 2022
2. Propuesta de perfiles operativos 2022
3. PES_Procedimiento conformación BPSO
4. Necesidades para la plataforma soporte al procedimiento de selección
5. Plantilla Plan de recolección
6. Cartilla operativa
9. PPT - Encuentro Territorial_ Popayán 24 y 25 de marzo 2022
10. Variables BD precontractual y contractual</t>
  </si>
  <si>
    <t>Documentos trabajando sy gestionados para la mejora de los procesos que realizan misionalmente las territoriales. Al igual que, los documentos soporte de las mejoras a las diferentes operaciones desarrolladas a nivel nacional,</t>
  </si>
  <si>
    <t>Durante el segundo semestre se logró el cierre de los siguientes hitos: Proponer mejoras al procedimiento de  selección del personal operativo, proponer mejoras a las herramientas utilizadas como soporte al procedimiento de selección del personal operativo y establecer un mecanismos para la consolidación de la información precontractual y contractual a nivel nacional. Por último, se ha avanzado en la propuesta del procedimiento para el acopio en el marco de la documentación complementaria requerida para la recolección y el acopio, así como en la generación de los reportes necesarios a partir de la consolidación de la información precontractual y contractual a nivel nacional. Los productos generados fueron: Nuevo procedimiento para la conformación del BPSO, Sistema de alertas para la identificación de participantes, Sistema para el seguimiento de la selección, Cronograma invitaciones públicas y el Código para unificar las bases de contratación.</t>
  </si>
  <si>
    <t>Documentos trabajando y gestionados para la mejora de los procesos que realizan misionalmente las territoriales. Al igual que, los documentos soporte de las mejoras a las diferentes operaciones desarrolladas a nivel nacional</t>
  </si>
  <si>
    <t>- Se programó la mesa interinstitucional realizada con las entidades del CONSEJO NACIONAL DE ECONOMÍA NARANJA, de la misma forma se realizó la primera reunión con la SIC sobre los indicadores a incluir en el séptimo reporte de economía naranja.
- Se desarrollaron los comités de economía circular para revisar los compromisos del plan de trabajo en cuanto al diseño del Sistema de Información de Economía Circular – SIEC, el avance de las submetas en la que se revisa la información y la posible inclusión de indicadores en el quinto reporte de economía circular
- En el marco del convenio con la Anla se está revisando e identificando las operaciones estadísticas y registros administrativos relevantes para economía circular y la ENEC</t>
  </si>
  <si>
    <t>Documento - Quinto reporte Economía Circular</t>
  </si>
  <si>
    <t xml:space="preserve">
Se realizó la reunión interinstitucional con Minciencias y Mincultura sobre la propuesta de cambio de nombre de Naranja a Cultural y Creativa el pasado 16 de septiembre. De la misma forma se estuvo trabajando con las direcciones técnicas y las entidades de Mincultura, Artesanías de Colombia, la Dirección Nacional de Derechos de Autor, en la elaboración del VIII Reporte de Economía Cultural y Creativa a publicarse durante el mes de diciembre.
- Se ha trabajado en la elaboración del Sistema de Información de economía circular a publicarse el próximo 26 de octubre; en el mismo tema se ha trabajado con las direcciones técnicas en la elaboración del Sexto Reporte de Economía Circular a publicarse en el mes de noviembre. Igualmente se desarrollaron los comités y seguimientos en economía circular para revisar los compromisos del plan de trabajo, incluyendo el seguimiento al diseño del Sistema de Información de Economía Circular – SIEC con la firma consultora Datasketch.
</t>
  </si>
  <si>
    <t>Se realiza la entrega de la recolección basada en la actualización del plan de recolección de la CEED con la implementación de los coeficientes de incidencia identificados, adicional se entrega base con la recolección realizada de subcapítulos, pendiente revisión y realimentación de temática.</t>
  </si>
  <si>
    <t>Se entrega base con la recolección realizada de subcapítulos, pendiente revisión y realimentación de temática</t>
  </si>
  <si>
    <t>Entrega subcapítulos CEED-Coeficientes.pdf
Sondeo subcapítulos definitivo.xlsx</t>
  </si>
  <si>
    <t>Se realiza la recolección de información de la FIVI 2022 y con esta la aplicación de las nuevas variables de caracterización de la muestra, definiendo a su vez para el primer trimestre de recolección al actualización del plan de recolección con los numerales de las actividades a realizar y sus variaciones frente a las nuevas variables aplicadas y su proyección en el cronograma de actividades de la operación.</t>
  </si>
  <si>
    <t>Se relaciona el cronograma e indicador de cobertura del operativo de la EMCES en el cual se realiza la ejecución y recolección de la información, al ser una operación continua, este manual de recolección se define desde construcción y por parte de la Dirección de Recolección y acopio se realizan los ajustes pertinentes reportados en los avances de cobertura y cronograma.</t>
  </si>
  <si>
    <t>Se relaciona el cronograma e indicador de cobertura del operativo de la Encuesta de viajeros internacionales, en el cual se realiza la ejecución y recolección de la información, al ser una operación continua, este manual de recolección se define desde construcción y por parte de la Dirección de Recolección y acopio se realizan los ajustes pertinentes reportados en los avances de cobertura y cronograma.</t>
  </si>
  <si>
    <t>Se consolidan las bases de datos correspondiente al mes de marzo para las operaciones de la EVI marítimo y aéreo, en donde se establecen los cambios establecidos en el rediseño de la operación y cuyo resultados se representan al 80% de avance total de la recolección.</t>
  </si>
  <si>
    <t>Se entrega base con la cobertura competa para la ampliación de la ELIC como censo y la publicación de la estadística la realiza temática el 15 de septiembre.</t>
  </si>
  <si>
    <t>Se relaciona el cronograma e indicador de cobertura del operativo de la MTA, en el cual se realiza la ejecución y recolección de la información, al ser una operación continua, este manual de recolección se define desde construcción y por parte de la Dirección de Recolección y acopio se realizan los ajustes pertinentes reportados en los avances de cronograma.</t>
  </si>
  <si>
    <t>Se realiza la entrega del 30% de las bases recolectadas totales de la muestra establecida, con esta se realiza el análisis y depuración de la información para su entrega preliminar.</t>
  </si>
  <si>
    <t xml:space="preserve">Se analiza y depura la base de datos de acuerdo a parámetros de inclusión, nivel de ingresos y personal con año base 2019. </t>
  </si>
  <si>
    <t>Aun no ha sido posible cumplir con el hito debido a que aun no nos han asignados permisos para poder poder el aplicativo en producción</t>
  </si>
  <si>
    <t>matriz Ejecución de pruebas.xlsx
MUESTRA DE EJECUCION DE PRUEBAS.docx</t>
  </si>
  <si>
    <t>Aun no ha sido posible avanzar con el hito debido a que aun no nos han asignados permisos para poder poder el aplicativo en producción</t>
  </si>
  <si>
    <t xml:space="preserve">Se establece el inventario documental para realizar la clasificación y consolidación de los registro documentales a cargo de la Dirección de Recolección y Acopio, además de la adición de los documentos que se derivan la  creación de los nuevos documentos que como nueva Dirección se realizan y se socializan en el sistema de gestión, este proceso de actualización documental se realizará como un manejo de indicadores de avance el cual se verificará según las fechas establecidas para alcanzar la meta de actualización. </t>
  </si>
  <si>
    <t>Se logra el avance en la actualización documental, basado principalmente en la prioridad de soportes para las operaciones en campo, generando la programación del cronograma basado en las fechas operativas y su aplicación en campo de los registros documentales, con este proceso se realiza el control de avance en donde se definen los indicadores de avance y alcance de cada uno de los GIT y de los tipos documentales actualizados y en proceso de revisión y cargue.</t>
  </si>
  <si>
    <t>Se realiza la consolidación de los documentos que se proyectan a creación por parte de las coordinaciones de la dirección de recolección y acopio, en donde se complementa al inventario documental del proceso PES, al igual que la creación de documentos base y de formatos para creación como Dirección de Recolección y Acopio.</t>
  </si>
  <si>
    <t xml:space="preserve">El porcentaje de avance está de conformidad  con lo planeado. 
Este porcentaje hace referencia al avance de diseño, desarrollo y las pruebas realizadas en el ambiente de pruebas de la funcionalidad. </t>
  </si>
  <si>
    <t xml:space="preserve">El porcentaje es debido a que a la fecha no se ha entregado a la totalidad un desarrollo al 100%. </t>
  </si>
  <si>
    <t>Se entrega al 100% desarrollada e implementada la funcionalidad denominada tipificador de la conversación. Conforme a esta funcionalidad, los asesores asignen el tema principal y/o subtema de que se trató en la conversación y así se puede obtener la estadística de los temas más consultados por los ciudadanos. 
El tipificador de la conversación se visualiza en el módulo de Asesor Web al finalizar la conversación con el ciudadano, este aparece como un link a un formulario y quedará tipificado tema, subtema, relevancia. El sistema almacena la información seleccionada por el asesor en la base de información para posteriormente aplicar el algoritmo de análisis y conteo y visualizar la información desde el módulo de reportes. Unos de los objetivos de almacenar dichos datos es analizar la información para identificar posibles tendencias de los ciudadanos y así enfocar los esfuerzos en la actualización de la base de conocimiento del sistema.</t>
  </si>
  <si>
    <t>Conforme a la estrategia para el “fortalecimiento de los medios para la divulgación de información en el proceso de rendición de cuentas y de información pública”, se entrega un informe correspondiente al periodo enero – junio de 2021,  en el que se describen las acciones ejecutadas para: 
1. Ruedas de prensa.
Se entrega un sub – anexo denominado Registro de comunicados y ruedas de prensa, que contiene la siguiente información  Fecha, Nombre de la investigación, Rueda de prensa, Comunicado de prensa, Periodo de referencia, Fecha - comité interno de la investigación, Fecha y hora - aval del comunicado por parte de la dirección técnica, Fecha y hora - Publicación de la investigación, Link transmisión rueda de prensa, Link comunicado de prensa.
2. Redes sociales 
Se entrega un sub – anexo denominado CALENDARIO EDITORIAL CON MÉTRICAS, que contiene la  siguiente información: Fecha publicación, Hora, Copy publicación, Enlace, Categoría contenido, Hashtags, Red Social, Tipo de contenido. Adicionalmente por red social se entrega el promedio de alcance, el promedio de interacciones y el promedio de porcentaje de engagement. 
3. Viajes en territorio 
Se entrega un sub – anexo, denominado formato Relacionamiento con medios con el detalle de las reuniones.</t>
  </si>
  <si>
    <t>Conforme a la estrategia para el “fortalecimiento de los medios para la divulgación de información en el proceso de rendición de cuentas y de información pública”, se entrega un informe correspondiente al periodo julio – septiembre,  en el que se describen las acciones ejecutadas para: 
1. Ruedas de prensa. Se entrega un sub – anexo denominado Registro de comunicados y ruedas de prensa, que contiene la siguiente información  Fecha, Nombre de la investigación, Rueda de prensa, Comunicado de prensa, Periodo de referencia, Fecha - comité interno de la investigación, Fecha y hora - aval del comunicado por parte de la dirección técnica, Fecha y hora - Publicación de la investigación, Link transmisión rueda de prensa, Link comunicado de prensa.
2. Redes sociales: Se entrega un sub – anexo denominado CALENDARIO EDITORIAL CON MÉTRICAS, que contiene la  siguiente información: Fecha publicación, Hora, Copy publicación, Enlace, Categoría contenido, Hashtags, Red Social, Tipo de contenido. Adicionalmente por red social se entrega el promedio de alcance, el promedio de interacciones y el promedio de porcentaje de engagement. 
3. Viajes en territorio: Se entrega un sub – anexo, denominado formato Relacionamiento con medios con el detalle de las reuniones.</t>
  </si>
  <si>
    <t xml:space="preserve"> 1. Carpeta:  DISEÑOS DE LIBRETAS Y PORTADAS contiene diseños de libretas para talleres de socialización e inducción
2. Carpeta: PROGRAMACIÓN TALLERES, contiene matriz con el presupuesto para el próximo taller de socialización en el resguardo Chololobo en Cumaribo
3. Carpeta: TALLER STA TERESITA _VICHADA que contiene: listados de asistencia, acuerdo de implementación y material fotográfico del taller
https://danegovco.sharepoint.com/sites/PlanesInstitucionales-MetasHisttricasporrea2018-2022/Documentos%20compartidos/Forms/AllItems.aspx?id=%2Fsites%2FPlanesInstitucionales%2DMetasHisttricasporrea2018%2D2022%2FDocumentos%20compartidos%2FDCD%2FEvidencias%20Planes%20Institucionales%202022%2FPAI&amp;viewid=4898ae3e%2D639a%2D41ac%2Db718%2D8f47bbb2b81e</t>
  </si>
  <si>
    <t>a). Se realizó taller de capacitación a las parteras y parteros de Asoredipar Chocó, de la Subregión del Darién, correspondiente a los municipios de Acandí, Rio Sucio, Unguía, Carmen del Darién y Juradó.
b). Se finalizó el diseño y construcción de la Cartilla para el diligenciamiento de los formatos de notificación y registro de nacimiento y muerte para grupos étnicos.</t>
  </si>
  <si>
    <t>Se alcanzó con la definición y discusión de variables del cuestionario</t>
  </si>
  <si>
    <t>2_TDR Componente Temático (Internacional)
3_TDR Conteo Gobernabilidad (Internacional)</t>
  </si>
  <si>
    <t>En el trimestre se consolidó el documento de agenda integral étnica; el documento de diagnóstico de registros es definitivo; y se firmó un convenio con el PNUD por medio del cual se contratarán a los delegados técnicos del MPC</t>
  </si>
  <si>
    <t>Se consolidó documento de Agenda Integral étnica</t>
  </si>
  <si>
    <t>Documento de avance violencia en el Choco</t>
  </si>
  <si>
    <t>Se avanzo en la revisión de literatura del documento sobre el Cauca.</t>
  </si>
  <si>
    <t>Revisión de literatura Cauca</t>
  </si>
  <si>
    <t>En el II trimestre se continuó trabajando en el diseño y construcción de los instrumentos para el Registro de Vehículos de Tracción Animal -RVTA- entre los que se cuentan:
-Guía RTVA, afinación del Cuestionario e Instructivo.
-Elaboración del programa de captura para el RVTA</t>
  </si>
  <si>
    <t>Se ajustó la Guía metodológica del RVTA, como producto de la prueba de campo, así como de los aportes y sugerencias del componente técnico.  Se envió a DICE para su edición final y se envió a los municipios.</t>
  </si>
  <si>
    <t xml:space="preserve">Se hizo contacto con los municipios vía correo, se identificaron los que son de difícil contacto y se procedió a hacer llamadas  por call center. Con un avance del 50% de los municipios se han obtenido certificaciones de inexistencia de minería y la presencia de minería de subsistencia en otros  </t>
  </si>
  <si>
    <t>Libro de Excel "base gestión municipios 2022"</t>
  </si>
  <si>
    <t>Libro de Excel “20220228_V8_Cuestionario_CM con ajustes.xls” con los cambios realizados en el cuestionario</t>
  </si>
  <si>
    <t>Documento Word "Manual de diligenciamiento CM"</t>
  </si>
  <si>
    <t>Participación en mesas de trabajo del ISWGHS webinars y de DESA/WHO TAG -Wolking Group 2 webinar: Measuring the Impact of COVID-19 on Mortality: the potencial of high frequency surveys. Aplicación de referencias internacionales para la medición de fenómenos demográficos y poblacionales.</t>
  </si>
  <si>
    <t>Se avanza con las conclusiones y recomendaciones en la  reunión del Grupo de Expertos de las Naciones Unidas sobre el Impacto de la Pandemia de Covid-19 en la Realización de Censos de Población y Vivienda y en Preocupaciones sobre la Calidad de los Datos del Censo y análisis temático de resultados sociodemográficos de la ECV</t>
  </si>
  <si>
    <t>Participación en las Conclusiones y Recomendaciones de la Reunión del Grupo de Expertos de las Naciones Unidas sobre el Impacto de la Pandemia de Covid-19 en la Realización de Censos de Población y Vivienda y en Preocupaciones sobre la Calidad de los Datos del Censo y análisis temático de resultados sociodemográficos de la ECV
Conclusiones and Recommendations EGM Census 2021.docx
Solicitud de cuadros ECV – campesinos.eml</t>
  </si>
  <si>
    <t>Propuestas inclusión preguntas en la ECV 2022</t>
  </si>
  <si>
    <t xml:space="preserve">La Dirección de Geoestadística, durante este periodo avanzo en la actualización de las bases de datos del directorio estadístico con la información gestionada de las encuestas económicas.
Y se avanza en la actualización de la información del directorio del sector público con las novedades encontradas en la mesa CIEFP, se incluyen dos bases de datos estructuradas y la información gestionada con los proveedores del DAFP. </t>
  </si>
  <si>
    <t>La Dirección de Geoestadística, durante este periodo avanzo en la actualización de las bases de datos del directorio público a partir de la información suministrada a al fecha.
Y se avanza en  los procesos de documentación de los proceso adelantados.</t>
  </si>
  <si>
    <t>Información Directorio Sector Público</t>
  </si>
  <si>
    <t>La Dirección de Geoestadística, en este periodo del año diseño las metodologías del directorios. Y se avanza en la documentación final.</t>
  </si>
  <si>
    <t>Se generó el modelo de esquema de base de datos definido con las entidades y bases de datos estructuradas junto con sus procesos de calidad como parte del proceso de actualización mantenimiento del DESA.</t>
  </si>
  <si>
    <t>Modelamiento Esquema de Base de Datos</t>
  </si>
  <si>
    <t>El porcentaje de avance está de conformidad  con lo planeado. Este porcentaje hace referencia a la actualización cartográficas temática del marco geoestadístico nacional</t>
  </si>
  <si>
    <t>La Dirección de Geoestadística, durante este trimestre del año avanzo en las actividades de actualización del marco geoestadístico nacional en sus componentes cartográficos y temáticos, como en la gestión de recuentos y generación de productos cartográficos para las operaciones estadísticas requeridos.</t>
  </si>
  <si>
    <t>La Dirección de Geoestadística, durante este trimestre del año continuo con las actividades de actualización del marco geoestadístico nacional en sus componentes cartográficos y temáticos, como en la gestión de recuentos y generación de productos cartográficos para las operaciones estadísticas requeridos.</t>
  </si>
  <si>
    <t>Se elaboraron los productos cartográficos requeridos para las operaciones estadísticas de GEIH, CEED, EGIT, MANZANAS NUEVAS, y EMICRON.</t>
  </si>
  <si>
    <t>Se elaboraron los productos cartográficos requeridos para las operaciones estadísticas de GEIH, CEED, EGIT, ECSC, EMICRON y ECV 2022</t>
  </si>
  <si>
    <t>Se generaron los productos cartográficos (análogos y digitales) como apoyo a las operaciones estadísticas del DANE como: Gran Encuesta Integrada de Hogares - GEIH, Censo de Edificaciones - CEED, Encuesta de Gasto Interno en Turismo - EGIT, Encuesta de Convivencia y seguridad Ciudadana - ECSC, Encuesta de micro establecimientos - EMICRON y Encuesta de Calidad de Vida - ECV.</t>
  </si>
  <si>
    <t xml:space="preserve">
Se generaron los reportes de la verificación de 54 conglomerados del MMRA con presencia de cultivo de coco y mandarina, de acuerdo con la información suministrada por ASOHOFRUCOL y de 1.600 conglomerados del MMRA con presencia de cultivo de palma según la última base de información geográfica entregada por FEDEPALMA.</t>
  </si>
  <si>
    <t xml:space="preserve">Se generaron los reportes de la verificación de los conglomerados del MMRA con presencia de cultivos de brócoli, mora, palma y uva de acuerdo a la información suministrada por ASOHOFRUCOL. </t>
  </si>
  <si>
    <t>Durante este trimestre se atendieron los requerimientos por parte de grupos internacionales y nacionales así:
Inter-Agency and Expert Group on Disaster-related statistics: revisión de los documentos ajustados por el Grupo a partir de las observaciones entregadas por sus integrantes.​ Grupo de Trabajo de Estadísticas sobre la Medición y Registro de Indicadores Relativos a la Reducción del Riesgo de Desastres de la CEA-CEPAL/Subgrupo de Trabajo: Desarrollo de la versión interactiva en línea de la matriz de recomendaciones institucionales y metodológicas para la medición de indicadores ODS relacionados con desastres y con el Marco de Sendai (ST-MATRIZ).​
Apoyo al seguimiento para la construcción hoja de ruta sector estadísticas UNGRD. Coordinación con IGAC para consolidación de documento preliminar.​
Apoyo al desarrollo de compromisos del DANE con la Federación Colombiana de Municipios en el marco del Comité Nacional de Gestión del Riesgo de Desastres.​
Apoyo al requerimiento de la UNGRD sobre el Plan de Acción para la atención de la segunda temporada de lluvias 2022 del sector estadísticas.​
Atención a iniciativas y articulaciones - integración de información estadística y geoespacial:​ Presentación e informe de resultados de la Cuarta Sesión de la sala de Geografía y Medio Ambiente del CASEN. ​
y en MEGA:​ Formalización Plan de Trabajo 2022 - 2025 GT-IIEG y cargue información de Colombia - MEGA versión 2.0 ajustada.​</t>
  </si>
  <si>
    <t>Durante este periodo se destacan las siguientes actividades de participación en grupos focales: GRD internacional:​
UN-GGIM Américas Regional Working group on Access and Use of Geospatial Información foro Disaster Risk Reduction and Climate Change: Se finaliza y entrega el documento: "Good practices, value proposition of a governance model on geospatial information management and services for Disasters and initial policies and standards"​, GRD nacional: desarrollo de actividades enmarcadas en:​ Proyecto 1.6.3 UNGRD del PNGRD 2015-2030​, Seguimiento a los Proyectos  UNGRD - IGAC 1.1.14, 1.1.15 y 1.1.16, Actualización del PNGRD 2015-2030, Participación en iniciativas y articulaciones nacionales e internacionales:  Group on Earth Observation; Sabasi Open Institute África; Comisión de Estadísticas Europeas y de MEGA: ​ Desarrollo parcial del capítulo de revisión del Principio 3 del documento de Diagnóstico del cumplimiento de principios de GSGF en el MEGA y Socialización del plan de trabajo 2022 al GT-IIEG.  Propuesta de objetivos generales y específicos para el plan 2023-2025.</t>
  </si>
  <si>
    <t>El porcentaje de avance está de conformidad con lo planeado. Este porcentaje hace referencia los avances metodológicos del proyecto para la evaluación de dinámicas urbanas y el monitoreo del desarrollo sostenible a partir de técnicas que integren la información estadística y geoespacial.</t>
  </si>
  <si>
    <t>Se trabajo en los indicadores de dinámica urbana:​ donse se cálculo las métricas espaciales a nivel de cuadricula y gradiente, posterior revisión y análisis de interpretación de resultados.​
Se avanza en el modelo de crecimiento urbano con modelo Random Forest y obtención de mapa de transición de probabilidades derivadas de crecimiento urbano 2015-2020, en área de prueba (Barranquilla).​
y se Desarrollo de rutinas en Python para la identificación de posibles crecimientos urbanos a partir de imágenes satelitales Sentinel-2, y la identificación de posibles nuevos centros poblados y crecimientos urbanos a partir de imágenes de radar (Sentinel-1).​
Asi mismo, se ha trabajado en los indicadores ODS, con el modelo automatizado en versión definitiva, para actualización del ODS 9.1.1. (sujeto a datos disponibles de población mundial vigencia 2021) y el cálculo preliminar del indicador ODS 11.7.1 actualizado a vigencia 2021, sobre nueva muestra de ciudades.</t>
  </si>
  <si>
    <t>La Dirección de Geoestadística, durante este periodo,  avanza en mantener y definir la estrategia de difusión del Geoportal y el desarrollo de las herramientas colaborativas demandadas.</t>
  </si>
  <si>
    <t>Documentos Cartografía colaborativa</t>
  </si>
  <si>
    <t xml:space="preserve">
Durante este periodo se finalizo el levantamiento,  diseño y desarrollo, y se está trabajando  en la recuperación y desarrollo de las funcionalidades de edición​ de niveles geográficos de MGN seleccionados (Manzana), ​ sitios de interés y equipamientos.​ 
</t>
  </si>
  <si>
    <t>La Dirección de Geoestadística, durante este periodo avanza en los acercamientos con los observatorios inmobiliarios que permita recoger solicitudes, dudas y/o novedades para brindar soporte técnico y tenerlos encuentra en la herramienta.</t>
  </si>
  <si>
    <t xml:space="preserve"> A la fecha se avanza en los contactos con 18 observatorios inmobiliarios, con el ánimo de mostrar los avances del Observatorio Inmobiliario Nacional – OIN, compartir y discutir formatos, recoger solicitudes, dudas y/o novedades, se debe tener presente que en algunos casos particulares se han llegado a realizar hasta 4 sesiones por entidad.
Asi mismo, se desarrollo un modelo (UML) en lenguaje interlist para el suministro de información por parte de los Observatorios Inmobiliarios Locales al OIN como segunda fase, para lo cual se ha tenido acompañamiento de Swiss Tierras, para que cumpla con lo estipulado en el modelo LADM-COL para catastro multipropósito.
</t>
  </si>
  <si>
    <t>14 RRAA del SIECI analizados
1 RA de migración Colombia analizado</t>
  </si>
  <si>
    <t xml:space="preserve">Se consolidaron listas de chequeo producto de la evaluación de las siguientes operaciones:
1. Pulso Empresarial
2. Cuenta ambiental y económica de flujos de energía
3. Consumo de agua potable
4. Tasa de Interés Bancario Corriente
5. Desembarcos de Pesquerías Artesanales en Sitios de Acopio de la Producción Pesquera
6. Medición de la Calidad de la Educación a partir de los Exámenes Saber
7. Tasa de interés de captación y de colocación mas representativa de mercado y la comercial promedio de captación del sistema financiero.
8. Área y cambio de cobertura Glaciar
</t>
  </si>
  <si>
    <t>Listas de chequeo producto de la evaluación de las siguientes operaciones:
1. Pulso Empresarial
2. Cuenta ambiental y económica de flujos de energía
3. Consumo de agua potable
4. Tasa de Interés Bancario Corriente
5. Desembarcos de Pesquerías Artesanales en Sitios de Acopio de la Producción Pesquera
6. Medición de la Calidad de la Educación a partir de los Exámenes Saber
7.Tasa de interés de captación y de colocación mas representativa de mercado y la comercial promedio de captación del sistema financiero.
8. Área y cambio de cobertura Glaciar</t>
  </si>
  <si>
    <t>Proyecto de resolucion_811
Documento Marco-aseguramiento-calidad-estadística-SEN
Pantallazo página web del DANE donde se publicó la consulta
Correo de envío consulta a entidades SEN</t>
  </si>
  <si>
    <t>Con respecto al avance cualitativo de la meta, durante el primer trimestre de 2022, se construyó el proyecto de resolución para la oficialización del documento del Marco de Aseguramiento de la Calidad para Colombia y se abrió la consulta pública para las entidades del SEN, con el fin de obtener comentarios y aportes para este documento. DE igual manera se realizó la revisión de las herramientas asociadas al instrumento de autoevaluación, con el fin de evidenciar posibles ajustes previo a su oficialización</t>
  </si>
  <si>
    <t>Los acompañamientos en materia de los instrumentos del marco de aseguramiento de la calidad estadística, se realizarán posterior a su oficialización, actividad que se ejecutará a partir del tercer trimestre de 2022, de acuerdo con lo establecido en el Plan de Acción. En consecuencia, el avance cuantitativo corresponde al desarrollo de los procesos de oficialización, que para el caso del documento del MAC, ya se encuentra en revisión de estilo y para el instrumento de autoevaluación se realizaron los últimos ajustes para un último pilotaje con entidades SEN.</t>
  </si>
  <si>
    <t xml:space="preserve">
1. Documento Marco aseguramiento calidad estadística SEN ajustado de acuerdo con los resultados de las consultas
2. Correo de envío consulta DANE</t>
  </si>
  <si>
    <t>1. Documento Marco aseguramiento calidad estadística SEN ajustado de acuerdo con los resultados de las consultas.
2. Correo de envío a corrección de estilo y diagramación DANE</t>
  </si>
  <si>
    <t xml:space="preserve">Se realizó el último pilotaje del instrumento con 5 entidades del Sistema Estadístico Nacional:
1. Banco de la República
2. Ministerio de Cultura
3. Invemar
4. Minciencias
5. Superservicios
Como resultado de este ejercicio, se hicieron ajustes en el instrumento de autoevaluación
</t>
  </si>
  <si>
    <t xml:space="preserve">1. Formularios diligenciados por cada dimensión (4) a cada una de las operaciones que hacen parte del componente de comercio exterior.
2. Informe preliminar revisión sistémica componente de comercio exterior (en fase de construcción) </t>
  </si>
  <si>
    <t>Se remite el informe al equipo de revisiones sistémicas para su revisión. Se envía a revisión de la coordinación de calidad.</t>
  </si>
  <si>
    <t>Formulario de identificación del problema ajustado
Guía diligenciamiento del problema ajustada</t>
  </si>
  <si>
    <t>Ajuste de forma  en el desarrollo del formulario de identificación del problema, definición de lineamientos para el módulo de consultas y seguimiento</t>
  </si>
  <si>
    <t>Se realizaron ajustes adicionales en el desarrollo del formulario de identificación del problema y se inició el desarrollo del modulo de consultas y seguimiento</t>
  </si>
  <si>
    <t>1. Desarrollo del modulo 1. Formato de identificación del problema:
http://revfocalizadas.dane.gov.co/  
2. Diseño de los módulos de consulta y de seguimiento</t>
  </si>
  <si>
    <t>Para la actualización del Código Regional de Buenas Prácticas, se generó una propuesta de ajuste  que se sometió a consideración de los países que forman parte del Grupo de Trabajo, a través del envío de un cuestionario. Actualmente se están revisando los resultados de la aplicación del cuestionario, identificando las buenas practicas que deben ser adicionadas, eliminadas o modificadas</t>
  </si>
  <si>
    <t>1. Cuestionario actualización CRBP
2. Primera sistematización actualización CRBP
3. Correo envío cuestionario países
4. Correo envío presentaciones países
5. CRBP Colombia (ppt)
6. INEC Ecuador - CBPE (ppt)
7. INEI Código Buenas Practicas (ppt)
8. Capstone Documento 1 (ppt)</t>
  </si>
  <si>
    <t xml:space="preserve">Se avanzó en la reactivación de la salas especializadas de Salud, Gobierno y Economía. De igual manera se reactivaron 7 mesas estadística y se instaló la mesa de actividades económicas informales. </t>
  </si>
  <si>
    <t>Se han reactivado las instancias de coordinación del SEN: de esta manera se desarrollaron sesiones de la salas especializadas del Casen de Justicia, Economía y Salud; de igual manera, se ha trabajado en la notas estadística de Economía y de la sala de geografía. 
Con relación a las mesas Estadísticas Sectoriales, se instaló la mesa de Actividades Informales, y se han realizado mesas de transporte, agropecuaria, migración, economía circular, étnica, Naranja y Minero energética.</t>
  </si>
  <si>
    <t xml:space="preserve"> Carpeta Mesa de Actividades Informales: Acta de reunión, correos enviados y recibidos , presentación, proyecto de resolución comité interno de informalidad, resumen de actividades.
Mesas de transporte: Lista de asistencia, cuestionario y acta de reunión.
Mesa agropecuaria: Acta de reunión, presentaciones, archivos de medata.
Mesa étnica/étnico: Cuadros de salida, Ficha de metadato para indicadores, Instrumentos.
Mesa de Economía Naranja: Correos enviados y recibidos, documentos compartidos en la mesa.
 Economía circular: Propuesta de indicadores IDEAM, Indicadores ENEC e indicadores  EC 5 y 6, cronograma.
 Mesa Minero energética y Mesa de Migración: Correos enviados y recibidos y en la carpeta de documentos compartidos mesa </t>
  </si>
  <si>
    <t xml:space="preserve">En el primer trimestre se reactivaron las salas especializada del CASEN y también  algunas mesas estadísticas, como transporte, agropecuaria, migración, economía circular, étnica, Naranja y Minero energética. </t>
  </si>
  <si>
    <t> Se realizó la instalación del CES de Geografía, de igual manera se trabajaron las líneas de investigación en las 5 salas especializadas y se esta trabajando en la realización de notas del CASEN. por otra parte se continua trabajando con las mesas estadísticas</t>
  </si>
  <si>
    <t xml:space="preserve">En el segundo trimestres se activo el CES de Geografía, también se han revisado las líneas de investigación en las 5 salas especializadas del CASEN, con relación a las mesas se reactivó la mesa de TIC y la de Justicia y se continua trabajando con las mesas de Circular, Migración, Servicios públicos, étnica. </t>
  </si>
  <si>
    <t>Instalación de CES de Geografía, se están trabajando las 5 salas de casn y se tienen reactivaron las mesas de Justicia y tic. Se dio inicio al seguimiento del PEN para el primer semestre 2022.</t>
  </si>
  <si>
    <t xml:space="preserve">En el tercer trimestres se  dio inicio al proceso para la continuación de los CES, se continúan  revisado las líneas de investigación,  en las 5 salas especializadas del CASEN, se publicaron dos notas estadísticas y se están elaborando 3 notas mas, con relación a las mesas se reactivó la mesa de Turismo y  se continua trabajando con las mesas Agropecuaria, Transporte,  Circular, Migración, Servicios públicos, Étnica </t>
  </si>
  <si>
    <t>Se inició el proceso de continuación de los CES, se continúan  revisado las líneas de investigación,  en las 5 salas especializadas del CASEN, se publicaron dos notas estadísticas y se están elaborando 3 notas mas, con relación a las mesas se reactivó la mesa de Turismo y  se continua trabajando con las mesas Agropecuaria, Transporte,  Circular, Migración, Servicios públicos, Étnica.
Para el CASEN, se elaboró un documento donde se registran los principales logros, las principales recomendaciones a las líneas de investigación trabajadas, las lecciones aprendidas y recomendaciones para  la nueva conformación.
El seguimiento del PEN, se elaboró el informe de seguimiento para el I semestre, a nivel global se registra un avance del 75%
Se reactivó el SICODE, se hicieron las pruebas y se inició la actualización de las  Operaciones Estadísticas y los Registros Administrativos por parte de los integrantes del SEN.
Se elaboró un documento con el estado global de la producción y difusión de OO.EE</t>
  </si>
  <si>
    <t>El informe de seguimiento esta en proceso de construcción, de acuerdo con los insumos que nos entreguen los responsables de las acciones y metas.</t>
  </si>
  <si>
    <t>Debido al ataque cibernético que sufrió el DANE, no ha sido posible realizar actualización en el inventario en línea, sin embargo se han brindado asesorías a las entidades para la identificación de OOEE y RRAA, mientras se logra contar de nuevo con el SICODE.</t>
  </si>
  <si>
    <t>Documento Informe OO.EE  y RR.AA  I Sem 2022 y reporte de actualización</t>
  </si>
  <si>
    <t>Se llevaron a cabo 11 capacitaciones a diferentes entidades públicas y privadas
Se desarrollaron las capacitaciones de acuerdo con lo programado en el Plan de Capacitaciones del SEN: 
1. Socialización sobre la Metodología de formulación del Plan Estadístico
2. Socialización sobre la Política de Gestión de Información Estadística en el Marco del Modelo Integrado de Planeación y Gestión – MIPG.
3.Taller de diseño, construcción e interpretación de indicadores.
4.Socialización sobre la metodología de formulación de una línea base de indicadores</t>
  </si>
  <si>
    <t>Presentación socialización sobre la Metodología de formulación del Plan Estadístico
Lista de asistencia a la socialización sobre la Política de Gestión de Información Estadística en el Marco del Modelo Integrado de Planeación y Gestión – MIPG.
Presentación y listas de asistencia a los talleres de diseño, construcción e interpretación de indicadores.
Presentación de la socialización sobre la metodología de formulación de una línea base de indicadores</t>
  </si>
  <si>
    <t>Se avanzó en el desarrollo de los 5 cursos nuevos virtuales, de igual manera, se realizaron las tres capacitaciones programadas en el plan de capacitaciones del SEN 2022.</t>
  </si>
  <si>
    <t>Se llevaron a cabo 14 capacitaciones a diferentes entidades públicas y privadas
Se desarrollaron las capacitaciones de acuerdo con lo programado en el Plan de Capacitaciones del SEN:
1. Capacitaciones Clasificaciones CIIU 4.0 A.C., CPC 2.0, CUOC, CCIF. 
2. Capacitación proceso estadístico, documentación y norma técnica de la calidad.
3.Capaciación estándares estadísticos SDMX, DDI y DC.</t>
  </si>
  <si>
    <t>Se avanzó en el desarrollo de los cursos virtuales, de igual manera, se realizaron las catorce capacitaciones programadas en el plan de capacitaciones del SEN 2022.</t>
  </si>
  <si>
    <t>Se desarrollaron las capacitaciones programadas en el plan, de las cuales somos responsable el GIT de Regulación estadística. Por ultimo,
Se realizó migración de los cursos virtuales de las anteriores vigencias a la nueva plataforma definida por la oficina de sistemas, se solucionaron los inconvenientes que se venían presentando
De los 5 cursos nuevos programados se diseñaron 3 y están en proceso de construcción 2</t>
  </si>
  <si>
    <t>Se desarrolló el plan de socializaciones a de Política de Gestión de Información Estadística en el Maco del Modelo Integrado de Planeación y Gestión – MIPG; metodología de formulación de una línea base de indicadores, y metodología de formulación de un plan estadístico. Capacitaciones Clasificaciones CIIU 4.0 A.C.,CUOC.
2. Capacitaciones proceso estadístico, documentación y norma técnica de la calidad.
3.Capacitaciones estándares estadísticos SDMX, DDI y DC.</t>
  </si>
  <si>
    <t>Se desarrollaron las capacitaciones programadas en el plan, de las cuales somos responsable el GIT de Regulación estadística. Por ultimo,
Se realizó migración de los cursos virtuales de las anteriores vigencias a la nueva plataforma definida por la oficina de sistemas, se solucionaron los inconvenientes que se venían presentando
De los 5 cursos nuevos programados se diseñaron 3 y están en proceso de construcción 2
Se elaboró un documento que contiene lecciones aprendidas de acciones realizadas para la generación de capacidades estadísticas.
Se elaboró un documento con el estado global de la producción y difusión de OO.EE y un reporte actualizado a septiembre 30 de 2022.
Se desarrolló el plan de socializaciones acorde al plan determinado, para el tercer trimestre se realizaron las socializaciones de Política de Gestión de Información Estadística en el Maco del Modelo Integrado de Planeación y Gestión – MIPG; metodología de formulación de una línea base de indicadores, y metodología de formulación de un plan estadístico.
Migración a la nueva plataforma institucional de aprendizaje, de los contenidos de los 10 cursos que se encontraban en la antigua plataforma, diseñados en las vigencias anteriores, lo anterior teniendo en cuenta los problemas presentados en la plataforma inicial definida por sistemas.
Adecuación, diseño y maquetación de 3 de los 5 cursos nuevos programados para la vigencia 2022. Revisión en plataforma por parte de expertos.
Inicio de adecuación, diseño y maquetación de 2 de los 5 cursos nuevos programados para la vigencia 2022
elaboración documento que contiene lecciones aprendidas de las acciones de generación de capacidades  a través de las herramientas ofertadas por el DANE (Cursos y capacitaciones) a través del programa de Fortalecimiento Estadístico Territorial.</t>
  </si>
  <si>
    <t xml:space="preserve">Diez (10) cursos virtuales en plataforma Aprenda net activos </t>
  </si>
  <si>
    <t>De acuerdo con los ciclos de capacitación de los cursos virtuales, en noviembre se puso a disposición el cuarto y último ciclo, cumpliendo así con la meta establecida: los cursos dispuestos en el ultimo ciclo fueron: Enfoque diferencial e Inter seccional en la producción estadística
Condiciones para la evaluación de la calidad estadística
Clasificaciones Estadísticas Económicas 1: (Clasificación Industrial Internacional Uniforme de Todas las Actividades Económicas Revisión 4 Adaptada para Colombia – CIIU Rev. 4 A.C)
Clasificaciones Estadísticas Sociales 1: Clasificación Internacional Normalizada de la Educación Adaptada para Colombia (CINE A.C.) y Clasificación Única de Ocupaciones para Colombia (CUOC)
Política de Gestión de la información estadística
Marco de aseguramiento de la calidad para Colombia
Norma técnica de calidad del proceso estadístico NTC PE 1000:2020</t>
  </si>
  <si>
    <t>Se están desarrollando los cursos de clasificaciones sociales y económicas nivel 2</t>
  </si>
  <si>
    <t xml:space="preserve">Se están desarrollando los cursos de clasificaciones sociales y económicas nivel 2, en proceso de diagramación. </t>
  </si>
  <si>
    <t>Elaboración documento que contiene lecciones aprendidas de las acciones de generación de capacidades  a través de las herramientas ofertadas por el DANE (Cursos y capacitaciones) a través del programa de Fortalecimiento Estadístico Territorial.</t>
  </si>
  <si>
    <t>Se cuenta con una versión en borrador del esquema de la revisión de pares de registros administrativos que aún no ha sido validada ni cargada en la página del SEN. Se han realizado aproximaciones con la ADRES y el Ministerio de Educación para validar su participación en el proceso e iniciar con las mesas de trabajo. El Comité de Administración de Datos del Sistema Estadístico Nacional fue instaurado el 13 de diciembre de 2021 y tuvo su primera sesión de 2022 el 15 de marzo. Se desarrolló una guía en conjunto con la Coordinación del Directorio Esta disco de la DIG y que esta siendo implementada por DIRPEN. Adicionalmente se han diagnosticado 19 registros entregados por las cámaras de comercio. El comité cuenta con la participación de todas las entidades miembros y su secretaría técnica avanza en el plan de trabajo propuesto para el periodo 2021-2022.</t>
  </si>
  <si>
    <t xml:space="preserve">Se cuenta con una versión en borrador del esquema de la revisión de pares de registros administrativos que aún no ha sido validada ni cargada en la página del SEN. Se han realizado aproximaciones con la ADRES y el Ministerio de Educación para validar su participación en el proceso e iniciar con las mesas de trabajo. El Comité de Administración de Datos del Sistema Estadístico Nacional fue instaurado el 13 de diciembre de 2021 y tuvo su primera sesión de 2022 el 15 de marzo. Se desarrolló una guía en conjunto con la Coordinación del Directorio Esta disco de la DIG y que está siendo implementada por DIRPEN. Adicionalmente se han diagnosticado 19 registros entregados por las cámaras de comercio. El comité cuenta con la participación de todas las entidades miembros y su secretaría técnica avanza en el plan de trabajo propuesto para el período 2021-2022.
</t>
  </si>
  <si>
    <t>Se cuenta con una versión final del documento titulado: Metodología de Revisión de Pares de Registros Administrativos, la cual fue presentada en el evento Resultados y desafíos del Sistema Estadístico Nacional frente a la calidad y aprovechamiento de Registros Administrativos el día 7 de julio de 2022. Está pendiente el cargue de la versión del documento en la página web del SEN. Se cuenta con el visto bueno de la ADRES y del Ministerio de Educación para el inicio de las mesas de trabajo. Para el caso de la revisión de pares de la BDUA se cuenta con la confirmación de casi la totalidad de los pares revisores. Se han realizado talleres con diferentes entidades territoriales y se han revisado diferentes estrategias nacionales para la recolección de información relacionada a unidades productivas informales, así como kits de fortalecimiento de capacidades estadísticas a nivel internacional. El Comité de Administración de Datos del Sistema Estadístico Nacional fue instaurado el 13 de diciembre de 2021 y tuvo su primera sesión de 2022 el 15 de marzo. El comité cuenta con la participación de todas las entidades miembros y su secretaría técnica avanza en el plan de trabajo propuesto para el período 2021-2022. Este hito se presentó con un avance del 100% en el primer trimestre.</t>
  </si>
  <si>
    <t>Se cuenta con una versión final del documento titulado: Metodología de Revisión de Pares de Registros Administrativos, la cual fue presentada en el evento Resultados y desafíos del Sistema Estadístico Nacional frente a la calidad y aprovechamiento de Registros Administrativos el día 7 de julio de 2022. Está pendiente el cargue de la versión del documento en la página web del SEN.</t>
  </si>
  <si>
    <t>DIRPEN_13.1._MET_Rev_Pares_RRAA.pdf
DIRPEN_13.1._PPT_Webinar_RR.AA._060722VF.pdf
DIRPEN_13.1._Publicación MET Rev. de pares y ppt resultados .pdf</t>
  </si>
  <si>
    <t>Está pendiente el cargue de la versión del documento titulado Metodología de Revisión de Pares de Registros Administrativos en la página web del SEN. Se cuenta con el visto bueno de la ADRES y del Ministerio de Educación para el inicio de las mesas de trabajo y las revisiones de pares del SIMAT y SISBÉN. La revisión de pares de la BDUA está en proceso de elaboración del plan de acción de fortalecimiento. También se completó el documento de revisión de pares del RUES junto al plan de acción de fortalecimiento respectivo. Se han realizado talleres con diferentes entidades territoriales y se han revisado diferentes estrategias nacionales para la recolección de información relacionada a unidades productivas informales así como kits de fortalecimiento de capacidades estadísticas a nivel internacional. Se tuvo un primer acercamiento con representantes administradores del SIECI, quedan pendientes las siguientes reuniones. El Comité de Administración de Datos del Sistema Estadístico Nacional fue instaurado el 13 de diciembre de 2021 y tuvo su primera sesión de 2022 el 15 de marzo. El comité cuenta con la participación de todas las entidades miembros y su secretaría técnica avanza en el plan de trabajo propuesto para el periodo 2021-2022. Este hito se presentó con un avance del 100% en el primer trimestre.</t>
  </si>
  <si>
    <t>Está pendiente el cargue de la versión del documento titulado Metodología de Revisión de Pares de Registros Administrativos en la página web del SEN.</t>
  </si>
  <si>
    <t>DIRPEN_13.1._MET_Rev_Pares_RRAA.pdf
DIRPEN_13.1._PPT_Webinar_RR.AA._060722VF.pdf
DIRPEN_13.1._Publicación MET Rev. de pares y ppt resultados .pdf</t>
  </si>
  <si>
    <t>Se han realizado aproximaciones con la ADRES y el Ministerio de Educación para validar su participación en el proceso e iniciar con las mesas de trabajo para la gestión de revisión de pares de la Base de Datos Única de Afiliados (BDUA).</t>
  </si>
  <si>
    <t>Se cuenta con una versión en borrador del esquema de la revisión de pares de registros administrativos que aún no ha sido validada ni cargada en la página del SEN. Se han realizado aproximaciones con la ADRES y el Ministerio de Educación para validar su participación en el proceso e iniciar con las mesas de trabajo. El Comité de Administración de Datos del Sistema Estadístico Nacional fue instaurado el 13 de diciembre de 2021 y tuvo su primera sesión de 2022 el 15 de marzo. Se desarrolló una guía en conjunto con la Coordinación del Directorio Estadísco de la DIG y que está siendo implementada por DIRPEN. Adicionalmente se han diagnosticado 19 registros entregados por las cámaras de comercio. El comité cuenta con la participación de todas las entidades miembros y su secretaría técnica avanza en el plan de trabajo propuesto para el período 2021-2022.</t>
  </si>
  <si>
    <t xml:space="preserve">Se cuenta con el visto bueno de la ADRES y del Ministerio de Educación para el inicio de las mesas de trabajo. Para el caso de la revisión depares de la BDUA se cuenta con la confirmación de casi la totalidad de los pares revisores. </t>
  </si>
  <si>
    <t>DIRPEN_13.2._Seguimiento al proceso de convocatoria a la revisión de pares de la BDUA ADRES.pdf
DIRPEN_13.2._Revisión de Pares BDUA-DNP.pdf
DIRPEN_13.2._Confirmación Revisión de Pares SIMAT y SNIES_MEN.pdf</t>
  </si>
  <si>
    <t>Se cuenta con el visto bueno de la ADRES y del Ministerio de Educación para el inicio de las mesas de trabajo y las revisiones de pares del SIMAT y SISBÉN. La revisión de pares de la BDUA está en proceso de elaboración del plan de acción de fortalecimiento. También se completó el documento de revisión de pares del RUES junto al plan de acción de fortalecimiento respectivo.</t>
  </si>
  <si>
    <t>DIRPEN_13.2._Plan de acción V1.3.docx
DIRPEN_13.2._22.09.22_Acta-Mesa3_RevParesBDUA (1).docx</t>
  </si>
  <si>
    <t>Se desarrolló una guía en conjunto con la Coordinación del Directorio Estadísco de la DIG y que esta siendo implementada por DIRPEN. Adicionalmente se han diagnosticado 19 registros entregados por las cámaras de comercio.</t>
  </si>
  <si>
    <t>Diagnósticos Técnicos de Información y Formatos de validación de las Cámaras de Comercio de Arauca, Cartagena, Cúcuta, Pereira, Honda, Sevilla, Tuluá, Cali, Facatativá, Dosquebradas, Girardot, Magdalena Medio, Santa Rosa de Cabal y Sur-Oriente del Tolima. 
Diagrama de flujo Chequeo técnico y guía de diagnóstico de la BD Cámaras de Comercio</t>
  </si>
  <si>
    <t>El Comité de Administración de Datos del Sistema Estadístico Nacional fue instaurado el 13 de diciembre de 2021 y tuvo su primera sesión de 2022 el 15 de marzo. El comité cuenta con la participación de todas las entidades miembros y su secretaría técnica avanza en el plan de trabajo propuesto para el periodo 2021-2022.</t>
  </si>
  <si>
    <t>El Comité de Administración de Datos del Sistema Estadístico Nacional fue instaurado el 13 de diciembre de 2021 y tuvo su primera sesión de 2022 el 15 de marzo. El comité cuenta con la participación de todas las entidades miembros y su secretaría técnica avanza en el plan de trabajo propuesto para el periodo 2021-2022. Este hito se presentó con un avance del 100% en el primer trimestre.</t>
  </si>
  <si>
    <t xml:space="preserve">En el documento de Política de Gobierno de RR.AA. y FF.AA. se incluyeron las bases generales para la gobernanza del Sistema de Gestión de Proveedores. Adicionalmente, los documentos de procedimiento se articularon con los lineamientos de la política. Se realizaron reuniones de conceptualización del módulo de registros estadísticos.  Se realizaron mesas de trabajo para la actualización y validación de los 7 documentos de procedimiento de los subprocesos de GPD. Se ha realizado la gestión de los 10 RR.AA. del convenio con la DIAN. Se ha realizado la gestión para el acceso a los RR.AA. de ICONTEC, RUNT y Superintendencia de Transporte, estos dos últimos, en el marco de la construcción del Directorio Estadístico de Transporte. Se continuó la gestión para el acceso a los datos de Telefónica. Se gestionó el acceso a los datos de la BDUA
Se gestionó el acceso a los datos de la Tropa Económica de la Secretaría Distrital de Planeación de Bogotá. En el documento de Política de Gobierno de RR.AA. y FF.AA. se incluyeron las bases generales que dan cuenta de las funciones transversales del grupo de trabajo y se cuenta con una primera versión en borrador de la resolución. </t>
  </si>
  <si>
    <t xml:space="preserve">En el documento de Política de Gobierno de RR.AA. y FF.AA. se incluyeron las bases generales para la gobernanza del Sistema de Gestión de Proveedores. Adicionalmente, los documentos de procedimiento se articularon con los lineamientos de la política. </t>
  </si>
  <si>
    <t>En el documento de Política de Gobierno de RR.AA. y FF.AA. se incluyeron las bases generales para la gobernanza del Sistema de Gestión de Proveedores. Adicionalmente, los documentos de procedimiento se articularon con los lineamientos de la política. Se realizaron reuniones de conceptualización del módulo de registros estadísticos.  Se realizaron mesas de trabajo para la actualización y validación de los 7 documentos de procedimiento de los subprocesos de GPD. Se ha realizado la gestión de los 10 RR.AA. del convenio con la DIAN. Se ha realizado la gestión para el acceso a los RR.AA. de ICONTEC, RUNT y Superintendencia de Transporte, estos dos últimos, en el marco de la construcción del Directorio Estadístico de Transporte. Se continuó la gestión para el acceso a los datos de Telefónica. Se gestionó el acceso a los datos de la BDUA
Se gestionó el acceso a los datos de la Tropa Económica de la Secretaría Distrital de Planeación de Bogotá. En el documento de Política de Gobierno de RR.AA. y FF.AA. se incluyeron las bases generales que dan cuenta de las funciones transversales del grupo de trabajo y se cuenta con una primera versión en borrador de la resolución</t>
  </si>
  <si>
    <t>Se diseñó un plan de mejoramiento del proceso de gestión de proveedores y se está realizando un ajuste a los documentos de procedimiento del proceso, lo cual impactará la estructura del documento del esquema de gobernanza. Se cuenta con una participación activa en el desarrollo del Sistema de Gestión de Proveedores en el marco del Proyecto - Sistema de Registros Estadísticos SRE para la explotación de datos administrativos en los INEs de Bolivia, Chile, Colombia y Perú. En este sistema se está conceptualizando la inclusión de un modulo del inventario de registros estadísiticos.Se diseñó un plan de mejoramiento del proceso de gestión de proveedores y se está realizando un ajuste a los documentos de procedimiento del proceso, lo cual impactará la estructura del documento del esquema de gobernanza. Se realizó una actualización del documento de la Política de Gobierno de RR.AA. Y FF.AA. Y se realizó una revisión de los referentes documentales requeridos para la estructuración del grupo de trabajo.</t>
  </si>
  <si>
    <t>Se diseñó un plan de mejoramiento del proceso de gestión de proveedores, el cual ya está ajustado y en socialización. Se realizó una agenda y una invitación par a participar en el evento de Sistema de Registros Estadísticos SRE para la explotación de datos administrativos en los INEs de Bolivia, Chile, Colombia y Perú. Está programada una agenda para la primera semana de noviembre con diferentes actividades de aprendizaje. El 7 de octubre se realizó una presentación de registros estadísticos y su aprovechamiento estadístico en el DANE que permite la creación del grupos de RRAA según la revisión de pares, la calidad y la política de gobierno de datos.</t>
  </si>
  <si>
    <t>Se cuenta con una participación activa en el desarrollo del Sistema de Gestión de Proveedores en el marco del Proyecto - Sistema de Registros Estadísticos SRE para la explotación de datos administrativos en los INEs de Bolivia, Chile, Colombia y Perú. En este sistema se está conceptualizando la inclusión de un modulo del inventario de registros estadísticos.</t>
  </si>
  <si>
    <t>Se realizó una agenda y una invitación par a participar en el evento de Sistema de Registros Estadísticos SRE para la explotación de datos administrativos en los INEs de Bolivia, Chile, Colombia y Perú. Está programada una agenda para la primera semana de noviembre con diferentes actividades de aprendizaje.</t>
  </si>
  <si>
    <t>Se realizaron mesas de trabajo para la actualización y validación de los 7 documentos de procedimiento de los subprocesos de GPD.
Se ha realizado la gestión de los 10 RR.AA. del convenio con la DIAN.
Se ha realizado la gestión para el acceso a los RR.AA. de ICONTEC, RUNT y Superintendencia de Transporte, estos dos últimos, en el marco de la construcción del Directorio Estadístico de Transporte. 
Se continuó la gestión para el acceso a los datos de Telefónica
Se gestionó el acceso a los datos de la BDUA
Se gestionó el acceso a los datos de la Tropa Económica de la Secretaría Distrital de Planeación de Bogotá</t>
  </si>
  <si>
    <t xml:space="preserve">En el documento de Política de Gobierno de RR.AA. y FF.AA. se incluyeron las bases generales que dan cuenta de las funciones transversales del grupo de trabajo y se cuenta con una primera versión en borrador de la resolución. </t>
  </si>
  <si>
    <t>Se realizó una actualización del documento de la Política de Gobierno de RR.AA. Y FF.AA. Y se realizó una revisión de los referentes documentales requeridos para la estructuración del grupo de trabajo.</t>
  </si>
  <si>
    <t>El 7 de octubre se realizó una presentación de registros estadísticos y su aprovechamiento estadístico en el DANE que permite la creación del grupos de RRAA según la revisión de pares, la calidad y la política de gobierno de datos.</t>
  </si>
  <si>
    <t>14.4 Informe Comisión Corea noviembre 2022_REVC_13122022
14.4 Status of Administrativa data management</t>
  </si>
  <si>
    <t xml:space="preserve">Se realizó un ajuste al documento base de la política de Gobierno de RR.AA. Y FF.AA. y se ha realizado una revisión de la resolución que regula la conformación y el funcionamiento del Directorio Estadístico de la Dirección de Geoestadística mediante un esquema de responsabilidad compartida. </t>
  </si>
  <si>
    <t xml:space="preserve">Se realizó una actualización del documento de la Política de Gobierno de RR.AA. Y FF.AA. Y se realizó una revisión de los referentes documentales requeridos para la estructuración del grupo de trabajo. Se realizó una revisión de la documentación del Comité del Directorio Estadístico del DANE. Se está realizando la implementación de las acciones priorizadas; O1.5, O1.7, O1.11,O1.12,01.13,O3.1,03.10,O4.3 Y O4.4 </t>
  </si>
  <si>
    <t>Se realizó una actualización del documento de la Política de Gobierno de RR.AA. Y FF.AA. Y se realizó una revisión de los referentes documentales requeridos para la estructuración del grupo de trabajo. Se realizó una revisión de la documentación del Comité del Directorio Estadístico del DANE.</t>
  </si>
  <si>
    <t xml:space="preserve">El 7 de octubre se realizó una presentación de registros estadísticos y su aprovechamiento estadístico en el DANE que permite la creación del grupos de RRAA según la revisión de pares, la calidad y la política de gobierno de datos. Se está realizando la implementación de las acciones priorizadas; O1.5, O1.7, O1.11,O1.12,01.13,O3.1,03.10,O4.3 Y O4.4 </t>
  </si>
  <si>
    <t>15.1 Informe Comisión Corea noviembre 2022_REVC_13122022
15.1 Status of Administrativa data management</t>
  </si>
  <si>
    <t>Matriz Hoja de ruta Política de Gobierno de RR.AA. y FF.AA
Link del aplicativo GPD
Carpeta CAD: Carpeta Implementación, Acta de Instauración, Acta de Primera Sesión 15 de marzo 2022, Carpeta de Instrumentos con los formularios de requerimientos de información, 
Carpeta Plan de Trabajo 2021-2022 con los comentarios de los miembros a los planes de trabajo, Procesos: Actas de sesiones de trabajo, Brochures, Informe Global Proyecto de Resolución CAD
Carpeta Anonimización: Documentos de anonimización, presentaciones y verificaciones de la anonimización.
Carpeta Revisiones de Pares de RRAA: Seguimientos de las revisión de pares</t>
  </si>
  <si>
    <t xml:space="preserve">Se está realizando la implementación de las acciones priorizadas; O1.5, O1.7, O1.11,O1.12,01.13,O3.1,03.10,O4.3 Y O4.4 </t>
  </si>
  <si>
    <t xml:space="preserve">Para el tercer trimestre de la vigencia se avanzó en las estrategias de divulgación del marco ético estadístico, las cuales se enfocaron en: 1) promocionar el último ciclo del curso virtual de SETE que iniciará en el mes de octubre.  Este curso se divulgó en la página del SEN. 2) Se invitó a las instancias deliberativas del SETE a participar de la jornada de rendición de cuentas del SETE 2021-2022. 3) Se realizó el vídeo sobre el marco ético del SETE, el cual, será presentado en el webitar "Ética y recolección de información, desde una perspectiva territorial" programado para el mes de octubre. Por último, 4) Se realizó la nota conceptual del webinar con la cual se invitó a los panelistas a participar de este evento. </t>
  </si>
  <si>
    <t>PPT_EAI Sesión SA_30092022
Presentacion_Evaluación Ética ENA_FINAL</t>
  </si>
  <si>
    <t>A la fecha se realizaron el total de actividades de las que se tenían programadas</t>
  </si>
  <si>
    <t>Se ha elaborado el consolidado de Planes de Proyecto viables a ejecutar en el año 2022 defiendo elementos de los proyectos de desarrollo a partir del Plan Estratégico de Desarrollo de Capacidades realizado por OPLAN, pero en ese consolidado no están los proyectos formulado pues la formulación se realiza mediante el formato Plan de Proyecto y eso se verá reflejado en el hito No 17.2  Plan Operativo de desarrollo de capacidades e innovación (a partir del Plan de Proyecto a través del formato Plan de proyecto).</t>
  </si>
  <si>
    <t xml:space="preserve"> A la fecha se realizaron el total de actividades de las que se tenían programadas </t>
  </si>
  <si>
    <t>Se lleva un avance del 40% en el Seguimiento a los avances de los proyectos y actualización de los objetivos, acciones o tiempos de acuerdo con los tiempos y avances definidos en el Plan de Proyecto mediante el Formato de seguimiento a los proyectos de desarrollo de capacidades y adicionalmente con la medición del indicador seguimiento global de los proyectos realizado el 15 de julio 2022</t>
  </si>
  <si>
    <t>Se lleva un avance del  70% en el avance global de la meta 18 concerniente a un documento de desarrollo de capacidades con efectos y aprendizajes para GCI soportándose en los avances de los hitos:  un 100% en  el reporte de la transferencia y un 20% en el documento de efectos y aprendizajes</t>
  </si>
  <si>
    <t xml:space="preserve">Hasta el momento se tiene el formato de efectos y aprendizajes para el proyecto curso de auditores de la norma técnica NTC PE 1000, pues según los cronogramas y programación de transferencias, es el único proyecto que puede diligenciar este formato. </t>
  </si>
  <si>
    <t>Hito 18.2 Doc. Efectos y Aprendizajes del Desarrollo de Capacidades en el DANE-Proyecto curso auditores NTC PE</t>
  </si>
  <si>
    <t>El GIT de capital social durante el primer trimestre inició la revisión de frecuencias de la ronda anterior y de los campos textuales de las preguntas que incluyen la opción otro cual, para la revisión del cuestionario y la propuesta  de ajustes para la siguiente ronda.</t>
  </si>
  <si>
    <t xml:space="preserve">20220322 FORMULARIO SEGUIMIENTO ELCO 2019_Frecuencias_  (archivo adjunto xlxs)
20220323 Análisis Otro cuál - UAndes (archivo adjunto xlxs
</t>
  </si>
  <si>
    <t xml:space="preserve">El GIT de capital social durante el primer trimestre inició la revisión de frecuencias de la ronda anterior y de los campos textuales de las preguntas que incluyen la opción otro cual, para la revisión del cuestionario particularmente, del módulo de necesidades jurídicas, preguntas de la policía nacional y del módulo de incidentes de seguridad digital.
</t>
  </si>
  <si>
    <t>El GIT de capital social durante el tercer trimestre concluyó la revisión del aplicativo para el operativo de campo  de ECSC 2022. Durante esta fase se realizaron las pruebas al aplicativo de recolección y se confirmó la inclusión del módulo de necesidades jurídicas mediante la suscripción del convenio 634 de 2002, el 4 de agosto.</t>
  </si>
  <si>
    <t>Se completaron las actividades relacionadas con la revisión del aplicativo a través del plan de pruebas al su desarrollo.</t>
  </si>
  <si>
    <t>El GIT de precios y costos ha realizado la producción del ICOCED en las fechas y horarios establecidos, de acuerdo a los estándares de calidad esperados para la operación estadística. Teniendo en cuenta el proceso y los tiempos de producción del índice, durante los tres primeros meses del año se ha hecho la difusión de resultados de los meses de enero y febrero de 2022. Se adjuntan los boletines de difusión como prueba del trabajo realizado.</t>
  </si>
  <si>
    <t xml:space="preserve">El GIT de precios y costos ha realizado la producción del ICOCED en las fechas y horarios establecidos, de acuerdo a los estándares de calidad esperados para la operación estadística. Teniendo en cuenta el proceso y los tiempos de producción del índice, durante los meses de julio, agosto y septiembre. Se adjuntan los boletines de difusión como prueba del trabajo realizado.  (Nota: ateniendo el calendario oficial de difusión, la publicación realizada el mes de julio se refiere a las variaciones de junio, es importante la acotación para comprender que el boletín publicado ese mes de julio, se nombra como ICOCED de junio)
</t>
  </si>
  <si>
    <t>Una (1)  análisis, evaluación y depuración de información recolectada y procesamiento del infractor de las actividades del IPI</t>
  </si>
  <si>
    <t>Durante el tercer trimestre de 2022 el equipo de temática del IPI en conjunto con el equipo de deflactores viene trabajando en la construcción de los inflactores necesarios para obtener las cifras del IPI en términos reales y nominales.
-Se realizo ejercicio del inflactor de  energía revisado
-Se realizo ejercicio de inflactor de petróleo revisado
-Se realizo ejercicio del inflactor de carbón revisado
-Se realizo ejercicio de inflactor de gas minero revisado
-Se realizo ejercicio de inflactor de acueducto revisado</t>
  </si>
  <si>
    <t>Presentación proceso de inflactacción actividades IPI
Ejercicio inflactor de petróleo revisado
Ejercicio inflactor de energía revisado
Ejercicio inflactor de carbón revisado
Ejercicio inflactor de gas minero revisado
Ejercicio inflactor de acueducto revisado</t>
  </si>
  <si>
    <t>Para el documento para el diseño/ rediseño ajustado, envía la actualización de protocolos</t>
  </si>
  <si>
    <t>Para el procesamiento de la información finalizado, se envían las bases con la información contenida del primer trimestre.</t>
  </si>
  <si>
    <t>1-ARCHIVOS PLANOS EAID 2021 (22-09-2022)
3-ENTREGA UNION CORREGIDA
1ra revisión EAID 2021</t>
  </si>
  <si>
    <t>Descarga de planos realizada por equipo DRA del cuarto corte de la EAID 2021
Entrega de archivos planos unificados con malla de validación por equipo diseños muestrales, en base y en archivo malla.
Archivos relacionados con revisiones necesarias a realizar de las fuentes garantizando la consistencia de la información recolectad</t>
  </si>
  <si>
    <t xml:space="preserve">Se presentan las reuniones que se han logrado con expertos del sector para conocer necesidades de información y obtener mayor análisis de información en la propuesta de rediseño de la operación estadística, actas de reunión a mesas de trabajo realizadas por GITS ETUP en la identificación de necesidades de usuarios internos y externos </t>
  </si>
  <si>
    <t>Cartas Taxi: 1 ALIANZA DE TAXIS Y TRANSPORTE DEL NORTE S A S,2 ALO TAXIS S.A,3 ASOC. PROPIETARIOS DE TAXIS AEROPUERTO EL DORADO-ASTAXDORADO...; Memorias: Reunión 12 y 13 de Sep 2022; Mesa de trabajo ETUP Usuarios internos: Lista de asistencia Mesa de trabajo No 1,2,3 y 4, Reunión 6,9 y 16 Julio y 22 de Octubre; Viabilidad ETUP_18032022 (1).docx; Presentación de taxis 12092022.pptx; Invitación Taxis.doc; Directorio Taxis. Actualizado.xlsx; Directorio Taxis. 1er operativo.xlsx; DIRECTORIO EMPRESAS DE TAXIS FINAL 2022. Distribución territoriales.xlsx; Bitácora. Asistencia Taxis.xlsx</t>
  </si>
  <si>
    <t>Se realizo la propuesta en Sector transporte urbano para la inclusión de taxis pero no fue posible dada la complejidad en la recolección de la información. Adicional , se han trabajado en varias propuestas para el formulario, esto con el fin de acceder mas fácil a la información. Este último esperamos de concretar para el siguiente trimestre con éxito.</t>
  </si>
  <si>
    <t>Presentación Rediseño V6, V5,V4,V3;  Acta ETUP 10.10.22; Acta ETUP 26.09.2022</t>
  </si>
  <si>
    <t>No se presenta avance esperado por falta de ejecución de tareas y actividades del hito en responsabilidad del líder temático de la operación estadística</t>
  </si>
  <si>
    <t xml:space="preserve">Se han hecho 5 propuestas de formulario en las cuales ya se ha definido cuales son las variables que se van a presentar ante la Dra. Dora Sánchez de Aponte </t>
  </si>
  <si>
    <t>Se confirmaron las necesidades de información con los integrantes de la sumisa de leche, se realizó prueba de campo al cuestionario rediseñado y a partir de la prueba de campo se cuenta con una nueva versión del cuestionario rediseñado, se rediseño la muestra, se cuenta con una primer versión de las especificaciones al aplicativo y de los manuales.</t>
  </si>
  <si>
    <t>Avance del cuestionario  de recolección Rediseño de Leche  
Avance manuales (Manual de diligenciamiento LECHE, Manual del Coordinador, Manual del Supervisor LECHE, Manual del analista LECHE y Manual operativo LECHE y plantilla de supervisión)
Avance rediseño muestra
Propuesta aplicativo Leche</t>
  </si>
  <si>
    <t>•Se han incorporado las bases oficiales entregadas por FEDEGAN FNG, sustituyendo las tablas utilizadas en el proceso por las bases oficiales del 1° y 2° Ciclo de Vacunación de 2021.
•Continúa la identificación de las posibles inconsistencias de la base del segundo ciclo, con el objetivo de validar la información, teniendo en cuenta los resultados evidenciados en el 1° Ciclo.
•Se han generado los cuadros de salida definitivos para publicación el 29 de junio 2022, por parte del DANE, correspondiente al 1° Ciclo de Vacunación 2021 y a las temáticas agregadas en tres ejes: 1. Caracterización del inventario bovino y bufalino. 2. Caracterización del ganadero. y 3. Caracterización del predio-ganadero.
•Se continúa con el adelanto de las actividades de análisis y consistencia de la información del ciclo II 2021, teniendo como referente lo publicado por la Encuesta Nacional Agropecuaria ENA y las publicaciones sobre el Ciclo de Vacunación que realiza FEDEGAN FNG.
•Se están desarrollando actividades para el aprovechamiento de información por parte de los grupos internos del DANE, para la actualización de los Marcos estadísticos y el Directorio Agropecuaria.
•Se han identificado puntos de mejora en la captura de la información asociada a las coordenadas del predio, nombre de veredas, nombre y sexo del gandero. Se construirá una mesa de trabajo interinstitucional (DANE, FEDEGAN-FNG e ICA) para avanzar en estas actividades.
•Se está desarrollando el ejercicio para el rediseño del registro de información de volumen y precio de la leche en finca, del componente de precios del SIPSA.</t>
  </si>
  <si>
    <r>
      <t>Dentro de las actividades definidas para la consecución de este hito se encuentran las siguientes para el I trimestre del 2022:</t>
    </r>
    <r>
      <rPr>
        <b/>
        <sz val="18"/>
        <color rgb="FF000000"/>
        <rFont val="Segoe UI Light"/>
        <family val="2"/>
      </rPr>
      <t xml:space="preserve">
Acopio bases mensuales de datos para revisión temática</t>
    </r>
    <r>
      <rPr>
        <sz val="18"/>
        <color rgb="FF000000"/>
        <rFont val="Segoe UI Light"/>
        <family val="2"/>
      </rPr>
      <t>: El acopio de estas bases se consolidó en el equipo del líder temático</t>
    </r>
    <r>
      <rPr>
        <b/>
        <sz val="18"/>
        <color rgb="FF000000"/>
        <rFont val="Segoe UI Light"/>
        <family val="2"/>
      </rPr>
      <t xml:space="preserve">
Operativo recuperación información municipios con deuda periodos enero 2019-diciembre 2021</t>
    </r>
    <r>
      <rPr>
        <sz val="18"/>
        <color rgb="FF000000"/>
        <rFont val="Segoe UI Light"/>
        <family val="2"/>
      </rPr>
      <t>:  La recuperación se dio con 90 fuentes. Con 2 fuentes reportaron y se validó la no tenencia de licencias de construcción (Litoral del Pacífico y Juradó). Se validó en la reunión marcar para el 2019 como "CNM_P" a los municipios de San Andrés, Nariño y San Sebastián, Cauca. Falta repuesta de Nuqui a julio 2019, Roberto Payán octubre 2021 a la fecha, Olaya Herrera mayo 2021 a la fecha, Puerto Rico diciembre 2021 y Sucre,Cauca desde mayo 2021 a la fecha. Faltan 5 por responder (1 tiene el compromiso de entrega a más tardar el 8 de abril)</t>
    </r>
    <r>
      <rPr>
        <b/>
        <sz val="18"/>
        <color rgb="FF000000"/>
        <rFont val="Segoe UI Light"/>
        <family val="2"/>
      </rPr>
      <t xml:space="preserve">
Creación y cargue de formularios recuperados en la base final de ELIC</t>
    </r>
    <r>
      <rPr>
        <sz val="18"/>
        <color rgb="FF000000"/>
        <rFont val="Segoe UI Light"/>
        <family val="2"/>
      </rPr>
      <t>: Al 31 de marzo se han subido un total de 89 registros: 2019 (44), 2020 (2), 2021 (43). Pendiente de cargue en base definitiva periodo enero 2019-enero 2022 son 551 registros (403 registros son licencias de construcción y 148 CNM). Cargados en base definitiva en total 180, octubre 2021 (13), noviembre 2021 (25), diciembre 2021 (112) y enero 2022 (20). El dato final de pendiente se conocerá el 01 de abril de 2022, plazo para cerrar. De 805 registros totales se han cargado 254 registros (31,5%) entre el 3 marzo - 30 marzo.</t>
    </r>
  </si>
  <si>
    <t>El procesamiento para la publicación de la ampliación de cobertura se llevó a cabo durante el mes de agosto y septiembre, con la publicación del 15 de septiembre.</t>
  </si>
  <si>
    <t>"Documento Metodológico INDICADOR DE MEZCLA ASFÁLTICA -IMA_20220408_v1"; "Ficha Metodológica Indicador de Mezcla Asfáltica IMA_20220408_v1"; "Plan general_IMA_20211230"; correo solicitud avance comité técnico "RV Plan general_IMA"</t>
  </si>
  <si>
    <t>No se registró un avance en la elaboración de la propuesta técnico-económica, puesto que las actividades y gestión con el Min Vivienda se ha concentrado en lo correspondiente a la liquidación del convenio 1048 (030) del 2021</t>
  </si>
  <si>
    <t>Se iniciará en octubre la elaboración de la propuesta técnico económica. No se ha iniciado esta actividad, debido a que el temático a cargo se ha priorizado las actividades relacionadas con el diagnóstico del Censo de Edificaciones, ampliación de cobertura y rediseño del boletín VIS y NO VIS</t>
  </si>
  <si>
    <t>La meta inicia a partir del segundo trimestre</t>
  </si>
  <si>
    <t>.El equipo de GIT Temática Ambiental adelantó el análisis y procesamiento de la información del módulo ambiental de la EAS 2020 se publicaron resultados sobre las actividades ambientales en las cuales se realizaron gastos e inversiones.
Se realizaron las pruebas a los aplicativos de captura de los módulos de la EAS 2021 y EAC 2021 cuya recolección se realizará durante el segundo semestre de 2022. 
Adicionalmente, se ha realizado el proceso de crítica de las bases de la información recolectada en la EAC2021, con el fin de solicitar a la DRA la realización de consultas sobre las respuestas recibidas.
Además, se trabaja con la EAS en la estructuración de un visor que permita realizar la validación de la información que se obtenga en la EAS 2021</t>
  </si>
  <si>
    <t xml:space="preserve">
Se elaboraron y entregaron al GIT de Muestras los cuadros de salida para el módulo de la EAC.
Se han realizado tres descargas de la información reportada en la EAC, a la cual se le ha realizado el correspondiente análisis de consistencia, solicitando a la DRA realizar las consultas requeridas. 
Se realizaron pruebas al aplicativo de captura de la EAC
En la EAS y la EAC se acordó con la Oficina de Sistemas el esquema de los archivos planos del módulo ambiental. </t>
  </si>
  <si>
    <t>El GIT de precios y costos ha realizado la producción del ICOCED en las fechas y horarios establecidos, de acuerdo a los estándares de calidad esperados para la operación estadística. Teniendo en cuenta el proceso y los tiempos de producción del índice, durante los tres primeros meses del año se ha hecho la difusión de resultados de los meses de enero y febrero de 2022. Se adjuntan los boletines de difusión como prueba del trabajo realizado.
Adicional a la producción regular del índice, también se ha culminado el borrador de la metodología donde se encuentran los elementos de diseño - rediseño, así como aspectos relacionados con los requerimientos, ajustes y pruebas del proceso estadístico de la OE, además de la recopilación de las necesidades identificadas frente a la OE entre agosto de 2019 a marzo de 2021.</t>
  </si>
  <si>
    <t xml:space="preserve">
El GIT de precios y costos ha realizado la producción del ICOCED en las fechas y horarios establecidos, de acuerdo a los estándares de calidad esperados para la operación estadística. Teniendo en cuenta el proceso y los tiempos de producción del índice, durante los meses de julio, agosto y septiembre. Se adjuntan los boletines de difusión como prueba del trabajo realizado. (Nota: ateniendo el calendario oficial de difusión, la publicación realizada el mes de julio se refiere a las variaciones de junio, es importante la acotación para comprender que el boletín publicado ese mes de julio, se nombra como ICOCED de junio)</t>
  </si>
  <si>
    <t xml:space="preserve">
Se realizó el ajuste de los ítems por los que se indagan en el módulo</t>
  </si>
  <si>
    <t>.
El grupo de trabajo temático de la ECV se encuentra haciendo seguimiento a operativo de campo durante el III trimestre y hasta el 15 de noviembre</t>
  </si>
  <si>
    <t>Metodología_GASTO_ECV 2022_13-12-22 Rev.</t>
  </si>
  <si>
    <t>Se avanzó en el documento metodológico de la cuenta satélite del deporte nacional en el diseño del acopio</t>
  </si>
  <si>
    <t xml:space="preserve">Se realizó el documento borrador de plan de trabajo y de diseño de los COUs trimestrales, incorporando las recomendaciones metodológicas para su medición. Así como, las mejoras y actualizaciones propuestas al marco central para las cuentas nacionales trimestrales de bienes y servicios  </t>
  </si>
  <si>
    <t xml:space="preserve">La DSCN, durante el primer trimestre de 2022 realizó el documento borrador de plan de trabajo y de diseño de los COUs trimestrales, incorporando las recomendaciones metodológicas para su medición. Así como, las mejoras y actualizaciones propuestas al marco central para las cuentas nacionales trimestrales de bienes y servicios  </t>
  </si>
  <si>
    <t xml:space="preserve">Se realizó el documento provisional de plan de trabajo y de diseño de los COUs trimestrales, incorporando las recomendaciones metodológicas para su medición. Así como, las mejoras y actualizaciones propuestas al marco central para las cuentas nacionales trimestrales de bienes y servicios  </t>
  </si>
  <si>
    <t xml:space="preserve">La DSCN, en el segundo trimestre de 2022 actualizó el documento provisional de plan de trabajo y de diseño de los COUs trimestrales, incorporando las recomendaciones metodológicas para su medición. Así como, las mejoras y actualizaciones propuestas al marco central para las cuentas nacionales trimestrales de bienes y servicios  </t>
  </si>
  <si>
    <t>En el primer trimestre de 2022, la DSCN realizó la versión preliminar del tipo documental modelo funcional, para el cálculo de los balances oferta utilización e indicadores priorizados digitales que hacen parte del contexto de la medición de la economía digital en Colombia. Este documento representa gráficamente las fases del proceso de cálculo y seguimiento a los procesos y subprocesos estadísticos basado en el modelo GSBPM.</t>
  </si>
  <si>
    <t>Diagrama de Contexto
Diagrama de Nivel Cero
Diagrama de Nivel Uno
Diagrama Jerárquico</t>
  </si>
  <si>
    <t>El visor de resultados de la Matriz insumo producto, permite consultar los resultados de las publicaciones y observar las métricas más importantes en cuatro secciones y un espacio de conceptos básicos, para los años 2015 y 2017.  A través de este visualizador se podrá acceder a la información del marco central y las matrices complementarias que componen el modelo MIP, además incorpora una intemaz sencilla que permite visualizar los informes con gráficos.</t>
  </si>
  <si>
    <t>Archivos con las pruebas realizadas al visor de datos.</t>
  </si>
  <si>
    <t>El documento de planeación, diseño y diagnóstico del ITAED (Indicadores trimestrales de actividad económica departamental) recogen los lineamientos y aspectos metodológicos a seguir para el desarrollo del proyecto; para ello se hizo una investigación de referentes nacionales e internacionales, diagnóstico de información existente y faltante, y en términos generales de la hoja de ruta a seguir.</t>
  </si>
  <si>
    <t>Los indicadores de coyuntura son una herramienta importante e indispensable para las instituciones nacionales y locales en relación con la economía, por lo cual genera estadísticas para contar con información relevante para sus proyecciones futuras, toma de decisiones acertadas y políticas de mayor calidad. El documento de planeación, diseño y diagnóstico del ITAED (Indicadores trimestrales de actividad económica departamental) recogen los lineamientos y aspectos metodológicos a seguir para el desarrollo del proyecto; para ello se hizo una investigación de referentes nacionales e internacionales, diagnóstico de información existente y faltante, y en términos generales de la hoja de ruta a seguir.</t>
  </si>
  <si>
    <t>El acopio de estadística básica detalla la información utilizada para los diferentes departamentos del país y sus actividades económicas con periodicidad trimestral, como insumo para los diferentes cálculos sectoriales. Creación y diseño de activos para la consolidación, síntesis y análisis de resultados para los departamentos del país en el marco del proyecto ITAED.</t>
  </si>
  <si>
    <t>Archivo de trabajo con la síntesis, consolidación y análisis por departamentos con los cálculos y resultados</t>
  </si>
  <si>
    <t>Las cuentas departamentales son un conjunto de cálculos económicos que describen y explican las economías de los diferentes departamentos del país. La metodología desarrollada por las cuentas departamentales de Colombia constituyen un ejercicio positivo en el que se han detectado importantes avances de acuerdo a las experiencias pasadas y notables esfuerzos dada la limitación en la disponibilidad de información. No obstante, existen importantes aspectos que deben tenerse en cuenta para futuras investigaciones y que constituyen importantes líneas de mejora. Es importante conocer las experiencias de los demás países en el tema de las cuentas regionales, conocer sus metodologías, indicadores, métodos, cálculos, alcance, difusión, limitaciones y aprendizajes.</t>
  </si>
  <si>
    <t>Se elabora en Excel propuesta inicial de formato de publicación,</t>
  </si>
  <si>
    <t xml:space="preserve"> Se identificaron las fases a desarrollar en el transcurso de  año 2022 y se estableció fechas preliminares </t>
  </si>
  <si>
    <t>Se identificaron las fases a desarrollar en el transcurso de  año 2022 y se estableció fechas preliminares</t>
  </si>
  <si>
    <t>36,1 cronograma-Plante de trabajo STOCK</t>
  </si>
  <si>
    <t>Se avanzó en la ficha metodología</t>
  </si>
  <si>
    <t>n/a</t>
  </si>
  <si>
    <t>Se avanzó en  la consolidación el plan de trabajo del Plan integral de acción de la comisión intersectorial de información financiera pública  en el marco del compes 4008,   logrando integrar las diferentes instituciones que hacen esta.</t>
  </si>
  <si>
    <t>38.1_1 Documento de Contexto Director sesión 2 CIIIEFP
-38.1_2 BM SECO - Síntesis Modelo Conceptual de la GFP consolidada.cleaned
-38.1_3 Sesion2
-38.1_4 Sesion3
-38.1_5 Presentación CIIGFP_reunión 16 junio FINAL
-38.1_6 PIA Versión de aprobación
-38.1_7 Acta 001 de 2021 V1
-38.1_8 Documento de empalme CIIGFP-CT V.2</t>
  </si>
  <si>
    <t xml:space="preserve">Se encuentra una primera versión del documento de conciliación de tabla puente diligenciado </t>
  </si>
  <si>
    <t xml:space="preserve"> Durante el trimestre I de 2022 la DSCN avanzó en el cumplimiento de las actividades del convenio DANE-CRA, relacionados con la documentación y el acopio de información.  </t>
  </si>
  <si>
    <t xml:space="preserve">Durante el trimestre I de 2022 la DSCN elaboró los informes de ejecución y gestión de actividades de los meses de enero-febrero y marzo en cumplimiento del convenio DANE-CRA, relacionados con la documentación y fase de acopio. </t>
  </si>
  <si>
    <t xml:space="preserve"> Durante el trimestre II de 2022 la DSCN avanzó en el cumplimiento de las actividades del convenio DANE-CRA, relacionados con la documentación y el acopio de información.  </t>
  </si>
  <si>
    <t>Durante el trimestre II de 2022 la DSCN avanzó en la construcción de la documentación relacionada con ficha metodológica, documento metodológico, plan general y/o documento diseño de un esquema de plan de acción para la publicación habitual; así mismo elaboró los informes de ejecución y gestión de actividades de los meses de abril, mayo y junio en cumplimiento del convenio DANE-CRA, relacionados con la documentación y fase de acopio.
Además, se adelantó el acopio de información necesaria para el cálculo de la Productividad Total de los Factores de las actividades económicas especificadas en el convenio 01 de 2022 - DANE/CRA.</t>
  </si>
  <si>
    <t>Archivos con información de - trabajo asociada a Remuneraciones de los asalariados,  series de empleo para archivo básico,  series ocupadas y horas trabajadas para archivos de insumos de trabajo.  - Capital con información de FBKF, plantilla matriz de inversión  y Producción.</t>
  </si>
  <si>
    <t>El acopio de estadística básica detalla la información utilizada para los departamentos del país objeto d observación sus actividades económicas con periodicidad trimestral, como insumo para los diferentes cálculos sectoriales. Posterior al proceso de cálculos, se realizaron archivos para la consolidación, síntesis y análisis de resultados para los principales departamentos del país. Los resultados obtenidos fueron sometidos a diferentes procesos de iteraciones, para garantizar la coherencia y consistencia macroeconómica para la serie 2015 I a 2022 I articulada y alineada a las investigaciones de las cuentas nacionales.</t>
  </si>
  <si>
    <t>Se avanzo en Estudios Previos preliminares y la carta de intensión, la recepción de documentos por parte de la universidad para la formalización de los convenios</t>
  </si>
  <si>
    <t>La Dirección Territorial Suroccidente firmo el memorando de entendimiento No. 003 con la Universidad de Nariño, con el objeto de aunar esfuerzos con el fin de difundir información estadística a través del Centro de Datos, fomentando el acercamiento de la población a la cultura estadística.</t>
  </si>
  <si>
    <t>Memorando 004 U Católica Pereira Firmado</t>
  </si>
  <si>
    <t xml:space="preserve">La Dirección Territorial Noroccidente, ha visto afectada la gestión y avance en el cumplimiento de la meta programada "firma de 4 convenios interadministrativos con universidades", en el sentido que para la vigencia 2022 se ha presentado el nombramiento de 3 diferentes directores encargados, por periodos de 3 meses o menos; lo que ha significado que no se tenga una continuidad en el desarrollo de la gestión con las universidades. </t>
  </si>
  <si>
    <t>El convenio suscrito con la universidad de Sucre</t>
  </si>
  <si>
    <t xml:space="preserve">Las Direcciones Territoriales adelantaron durante el I trimestre de 2022, en articulación con sus equipos de trabajo un (1) documento que contiene la primer versión de la narrativa usando el método propuesto. Este documento describe los hitos más representativos de la gestión territorial 2018-2022, logros, desafíos entre otra información representativa . </t>
  </si>
  <si>
    <t>Finalizado en el I trimestre.
Correo socialización Narrativa Territorial</t>
  </si>
  <si>
    <t>Se cuenta con dos convenios nuevos suscritos con la Universidad del Rosario y la Alcaldía de Villavicencio, ambos para aunar esfuerzos que permitan obtener información estadísticas en temas estratégicos cómo población y aspectos migratorios.
Importante tener en cuenta que el valor de $30.000 corresponde a la asignación que tiene FONDANE, la cual es un techo que se va utilizando a medida que se suscriben convenios/contratos con diferentes entidades</t>
  </si>
  <si>
    <t>Considerando las proyecciones de procesos y las negociaciones en trámite, se considera que se ha cumplido la meta para ambos productos, toda vez que los procesos en desarrollo tienen como año de ejecución 2023. Lo anterior no implica que en lo que resta del IV trimestre se realice algún proceso por parte de las áreas del DANE.
Es importante tener en cuenta que la ejecución de los convenios/contratos continúan durante el resto de la vigencia, por lo que el componente presupuestal seguirá teniendo modificaciones hasta el 31 de diciembre de 2022 y/o aquellos que tengan prorrogas y/o adiciones para 2023.</t>
  </si>
  <si>
    <t>MEJORAMIENTO  DE LA INFRAESTRUCTURA Y EQUIPAMIENTO FÍSICO DE LA ENTIDAD A NIVEL   NACIONAL</t>
  </si>
  <si>
    <t>Sedes mantenidas</t>
  </si>
  <si>
    <t>C-0499-1003-7-0-0499016-02</t>
  </si>
  <si>
    <t>AMFIS_2022</t>
  </si>
  <si>
    <t xml:space="preserve">SEGUIMIENTO SEGUNDO SEMESTRE 2022
 TERCERA LÍNEA DE DEFENSA </t>
  </si>
  <si>
    <t xml:space="preserve">Auditor OCI </t>
  </si>
  <si>
    <t>Observaciones sobre evidencia por hito (disponibilidad, adecuación)</t>
  </si>
  <si>
    <t xml:space="preserve">Observaciones sobre la meta (avance, retrasos, recomendaciones) </t>
  </si>
  <si>
    <t>N.A.</t>
  </si>
  <si>
    <t>Hito programado para ser finalizado en el 1er. Sem. 2022 y reportado por el proceso como finalizado para el mismo periodo. La conclusión del seguimiento realizado por la OCI, se encuentra en el informe correspondiente al 1er. Sem. 2022</t>
  </si>
  <si>
    <t>Meta reportada por la dependencia como finalizada</t>
  </si>
  <si>
    <t>Hito reportado por la dependencias como finalizado en el IV. trimestre 2022</t>
  </si>
  <si>
    <t>Luisa Fernanda Duarte C.</t>
  </si>
  <si>
    <t>Luisa Duarte- 23/02/2023: Se observa como evidencia presentación en Power Point denominada “Comité de expertos: Rediseño índice de pobreza multidimensional” con fecha de Agosto 30/ 2022 en donde se describen los objetos de rediseño, etapas de rediseño, hitos de rediseño y propuesta del cronograma rediseño – II fase,  manera se adjunta como evidencia acta de reunión de fecha 21 de septiembre 2022 del comité de expertos – pobreza monetaria sin embargo este se encuentra en formato Word y no contiene las firmas de aprobación respectivas y finalmente se observa evidencia de ayuda de memoria en formato Word con fecha del 9 de febrero de 2022.</t>
  </si>
  <si>
    <t>Realizada la verificación de las evidencias que soportan cada hito de la meta, se observa el cumplimiento por parte de  la Dirección GIT pobreza  de la realización de un documento del rediseño del Índice de Pobreza Multidimensional (IPM).</t>
  </si>
  <si>
    <t>Luisa Duarte- 23/02/2023: Se observa como primera evidencia Documento en PowerPoint con la presentación del “Comité de expertos rediseño índice de pobreza multidimensional” con fecha del 30 de agosto de 2022,  como segunda evidencia se observa documento en Word del acta de reunión  del comité extraordinario de expertos en pobreza – sesión IPM  con fecha 8 de abril de 2022, en tercer lugar se observa documento en Word del proceso de rediseño del índice de pobreza multidimensional para Colombia 2019-2021 y finalmente se encuentra documento con los avances en el rediseño del índice de pobreza multidimensional para Colombia 2019-2022. Lo anterior dando cumplimiento al presente hito.</t>
  </si>
  <si>
    <t xml:space="preserve">Hito programado para ser finalizado en el 1er. Sem. 2022 y reportado por el proceso como finalizado para el mismo periodo. La conclusión del seguimiento realizado por la OCI, se encuentra en el informe correspondiente al 1er. Sem. 2022 
</t>
  </si>
  <si>
    <t>Se evidencia el cumplimiento total de la meta frente a la producción de cuatro (4) documentos editoriales para divulgar estadísticas con enfoque diferencial e intersectorial.</t>
  </si>
  <si>
    <t>Hito programado para ser finalizado en el 1er. Sem 2022 y reportado por el proceso como finalizado posteriormente.
Luisa Duarte 23/02/2023: Se observa como evidencia una nota estadística denominada brecha salarial de género en Colombia- 2022 la cual se encuentra publicada en la pagina Web de la entidad en el siguiente enlace: //www.dane.gov.co/files/investigaciones/notas-estadisticas/dic-brecha-salarail-genero-2022-v3.pdf por lo que se observa el cumplimiento del presente hito.</t>
  </si>
  <si>
    <t>Hito programado para ser cumplido en el 2do. Sem 2022 y reportado por el proceso como finalizado en el 1er. Sem 2022.</t>
  </si>
  <si>
    <t>Luisa Duarte 23/02/2023: Se observa como evidencia documento en Excel denominado “requerimientos de oferta y demanda 2022” con una ejecución de enero a diciembre de la vigencia 2022.</t>
  </si>
  <si>
    <t>Se evidencia el cumplimiento total de la meta respecto al aumento del 8% de las solicitudes de intercambio de conocimientos, y misiones o visitas técnicas por entidades y organismos internacionales, con respecto a la meta cuatrienal del 36%</t>
  </si>
  <si>
    <t>Hito reportado por la dependencias como finalizado en el III. trimestre 2022</t>
  </si>
  <si>
    <t>Se evidencia el cumplimiento de la meta asociada a la inclusión de diez (10) indicadores ODS para realizar medición y seguimiento de la Agenda 2030 con fuentes y métodos tradicionales producidos en su totalidad.</t>
  </si>
  <si>
    <t>Se observa oficio dirigido a la Directora de Seguimiento y Evaluación de Políticas Públicas del Departamento Nacional de Planeación con numero radicado 20221000000651T con fecha 12 de mayo de 2022 con asunto “solicitud de inclusión de indicadores ODS en el marco de seguimiento Nacional” remitido por el Director del Departamento Administrativo Nacional de Estadística.</t>
  </si>
  <si>
    <t>Hito programado para ser finalizado en el 1er. Sem. 2022 y reportado por el proceso como finalizado para el mismo periodo. La conclusión del seguimiento realizado por la OCI, se encuentra en el informe correspondiente al 1er. Sem. 2022. Se verifica ajuste a la evidencia de acuerdo a conclusión/recomendación  del auditor de la OCI.
Luisa Duarte 23/02/2023: Se observa como evidencia documento denominado “Indicadores fuentes alternativas 2022 III trimestre” en donde se indica la inclusión de tres indicadores ( 9.1.1, 16-7-2 y 16.b.1) los cuales cuentan con el seguimiento respectivo.</t>
  </si>
  <si>
    <t>De acuerdo a las evidencias analizadas frente a  cada hito que compone la meta, se determina que se dio cumplimiento a los Tres  indicadores ODS para realizar medición y seguimiento de la Agenda 2030 con métodos y fuentes alternativas.</t>
  </si>
  <si>
    <t>Luisa Duarte 23/02/2023: Se observan tres evidencias la primera corresponde a la metodología General de estadísticas experimentales: calculo de información complementaria de los indicadores 16.b.1 y 16.7.2 a partir de Facebook código DSO–EE-MET-01 VERSIÓN FECHA 06-05-2022, en segundo lugar se evidencia presentación en PowerPoint sobre el calculo de indicadores del ODS 16 usando redes sociales y en tercer lugar se evidencia los cuadros de salida final para el calculo de indicadores, dando así cumplimiento al presente Hito.</t>
  </si>
  <si>
    <t>Luisa Duarte 23/02/2023: Se observa oficio dirigido a la Directora de Seguimiento y Evaluación de Políticas Públicas del Departamento Nacional de Planeación con numero radicado 20221000000651T con fecha 12 de mayo de 2022 con asunto “solicitud de inclusión de indicadores ODS en el marco de seguimiento Nacional” remitido por el Director del Departamento Administrativo Nacional de Estadística.</t>
  </si>
  <si>
    <t>Luisa Duarte 23/02/2023: Se observa como evidencia documento en Word denominado Estrategia institucional para el aprovechamiento de nuevas fuentes de diagnostico  con fecha de noviembre de 2022, dando así cumplimiento al presente Hito.</t>
  </si>
  <si>
    <t>meta reportada por la dependencia como finalizada</t>
  </si>
  <si>
    <t>Luisa Duarte 23/02/2023: Se observa como evidencia documento en PDF denominado “Ficha metodológica – Censo económico sector transporte (prueba piloto)” con fecha septiembre de 2022 dando cumplimiento al presente hito.</t>
  </si>
  <si>
    <t>De acuerdo con la verificación de cada uno de los hitos que componen la presente meta se observa que se encuentran con estado “En gestión” los hitos 3.3, 3.4, 3.5 y 3.6 teniendo en cuenta que no pudieron ser terminados en la vigencia 2022. Por lo anterior la presente meta no fue cumplida.</t>
  </si>
  <si>
    <t>Luisa Duarte 23/02/2023: Se observa como primera evidencia Informe No.5 de avance y cobertura -prueba piloto de transporte con fecha diciembre 23 de 2022 y como segunda evidencia se observa correo electrónico de remisión del informe operativo final el 28 de diciembre de 2022 para la prueba piloto de transporte por parte del profesional del GIT de censos y proyectos especiales, dando cumplimiento al presente hito.</t>
  </si>
  <si>
    <t>Luisa Duarte 23/02/2023: Se observa como evidencia del HITO 3.3 el Informe Final de Resultados de la Prueba Piloto de Transporte para el Censo Económico versión 1 , de igual manera se observa cronograma de actividades de la operación para 2023, remitido el 13 de diciembre de 2022 donde consta que la fecha de entrega del Informe sería el 6 de febrero de 2023, por lo anterior se evidencia que el informe final no pudo ser remitido durante la vigencia 2022, por lo anterior el presente hito aun se encuentra en "gestión" y no se encuentra terminado.</t>
  </si>
  <si>
    <t>Luisa Duarte 23/02/2023: Realizada la verificación de la evidencia remitida, se observa video de Seguimiento Función de Producción Prueba Piloto de Transporte-20221209_100823-Grabación de la reunión.mp4. del 9 de diciembre de 2022 en donde se informa que para finalizar el directorio falta las bases de datos del RUNT suministradas por el ministerio de transporte, razón por la cual no se ha podido elaborar el presupuesto para el Censo Económico. Por lo anterior el hito continua en "gestión" y no logra ser terminado en la vigencia 2022.</t>
  </si>
  <si>
    <t>Luisa Duarte 23/02/2023: Realizada la verificación de la evidencia cargada se observa correo electrónico donde se confirma “el despliegue de versión actualizada del smc transporte, con los ajustes a las incidencias presentadas" sin embargo  los sistemas de monitoreo y control y análisis no se encuentran terminados. por lo anterior el presente hito continua en "Gestión".</t>
  </si>
  <si>
    <r>
      <t>Luisa Duarte 23/02/2023: Realizada la verificación de la evidencia remitida, se observa un video de Seguimiento de Función de Producción Prueba Piloto de Transporte-20221209_100823-Grabación de la reunión.mp4. del 9 de diciembre de 2022 en donde se informa que "</t>
    </r>
    <r>
      <rPr>
        <i/>
        <sz val="18"/>
        <rFont val="Segoe UI Light"/>
        <family val="2"/>
      </rPr>
      <t>la versión del sistema de captura desplegada en el operativo de la prueba piloto fue diferente a la que se probó durante los meses de octubre y noviembre, y que no fue probada</t>
    </r>
    <r>
      <rPr>
        <sz val="18"/>
        <rFont val="Segoe UI Light"/>
        <family val="2"/>
      </rPr>
      <t>.” (minuto 9:15 de la grabación).  Debido a esto, es necesario efectuar ajustes al sistema de captura. Por todo lo anterior, el sistema de captura no se encuentra terminado, y el estado  del hito se encuentra “en gestión” .
Por lo anterior el presente hito no fue terminado en la vigencia 2022.
Por todo lo anterior, el sistema de captura no se encuentra terminado, y el estado real del hito se reportó “en gestión”.</t>
    </r>
  </si>
  <si>
    <t xml:space="preserve">Luisa Duarte 23/02/2023: Se observa como evidencia una matriz de ejecución de pruebas del sistema de análisis de la encuesta anual del sector de construcción, también se observa formato GTE-020-PDT-002-f-005 Aceptación de pruebas realizadas a sistema de información con fecha de aprobación el 31 de agosto de 2022 cuyo objetivo es “El objetivo de este documento es la aceptación de la ejecución de la totalidad de las pruebas realizadas por los usuarios del sistema de información, validando así su cumplimiento con los requisitos de funcionalidad esperados para proceder a la puesta en producción del producto final”. el presente documento se encuentra firmado y aprobado, dando cumplimiento al presente hito.	</t>
  </si>
  <si>
    <t>Luisa Duarte 23/02/2023: Se observa como evidencia cinco informes de avance y cobertura -prueba piloto EASC con fechas de 7 de octubre, 14 de octubre, 24 de octubre, 28 de octubre, 9 de noviembre y un informe final adicional (versión definitiva) del 22 de diciembre de 2022 que contiene los aspectos generales de la prueba piloto, equipo y cronograma de trabajo, descripción del desarrollo de las actividades, contingencias, soluciones técnicas, seguimiento a la implementación de la prueba piloto, análisis preliminar de resultados, evaluación de la prueba piloto, colusiones y recomendaciones y estimación del presupuesto, dando así cumplimiento al presente hito.</t>
  </si>
  <si>
    <t>Luisa Duarte 23/02/2023: Se observa como evidencia un informe final (versión definitiva) del 22 de diciembre de 2022 que contiene los aspectos generales de la prueba piloto, equipo y cronograma de trabajo, descripción del desarrollo de las actividades, contingencias, soluciones técnicas, seguimiento a la implementación de la prueba piloto, análisis preliminar de resultados, evaluación de la prueba piloto, colusiones y recomendaciones y estimación del presupuesto, dando así cumplimiento al presente hito.</t>
  </si>
  <si>
    <t>Luisa Duarte 23/02/2023: Se observa como evidencia cuatro documentos tres en formato Excel el primero es un análisis de presupuesto del área técnica EASC del 20 de diciembre de 2022, el segundo una proyección de costos 2023, el tercero una segunda proyección de costos y como cuarta evidencia se deja el informe final EASC en el cual se observa en el ítem numero 11 una estimación preliminar del presupuesto EASC 2024 que contiene un ejercicio presupuestal técnico a través de dos Escenarios  y total de costos general, dando así cumplimiento al presente hito.</t>
  </si>
  <si>
    <t>Luisa Duarte 23/02/2023: Se observa como evidencia un documento en Word denominado “Documento metodológico encuesta anual del sector construcción EASC” de diciembre 2022 que contiene un diseño de la operación estadístico, diseño temático, diseño de la recolección y acopio, diseño del procesamiento, diseño del análisis, diseño de la difusión y comunicación, diseño de la evaluación de las fases de proceso y diseño de los sistemas de producción y flujos de trabajo, dando así cumplimiento al presente Hito.</t>
  </si>
  <si>
    <t>Luisa Duarte 23/02/2023: Se observa como evidencia cuatro documentos en Word el primero un documento temático del sector financiero y seguros con fecha septiembre 2022, el segundo es un documento temático  del sector gobierno general con fecha agosto 2022, el tercero un documento temático del sector servicios públicos domiciliaros de agosto 2022 y el cuarto un documento metodológico de la encuesta anual del sector construcción EASC, dando así cumplimiento al presente hito.</t>
  </si>
  <si>
    <t>Luisa Duarte 23/02/2023: Verificadas las evidencias, se observa un documento con el manual de usuario y diligenciamiento formulario web sector gobierno, financiero y servicios públicos domiciliarios de fecha junio 2022 y link http://eccuentasnacionales.dane.gov.co/. Por lo anterior se evidencia el cumplimiento del presente hito.</t>
  </si>
  <si>
    <t>Luisa Duarte 23/02/2023: Verificadas las evidencias, se observan cuatro documentos el primero un archivo en Excel con la estadística y bitácora de pruebas SMC del 2 de septiembre de 2022, el segundo documento corresponde a un reporte de diligenciamiento para ejecución de pruebas y recolección de evidencias, el tercer documento corresponde a una matriz de información de pruebas y por ultimo se observa un documento de incidencias SMC de cuentas nacionales, dando así cumplimiento al presente hito.</t>
  </si>
  <si>
    <t xml:space="preserve">Luisa Duarte 23/02/2023: Se observa como evidencia informe final “prueba piloto censo económico de Colombia de los sectores gobierno general, financiero y seguros y servicios públicos domiciliarios” de fecha diciembre de 2022, el cual contiene los aspectos generales de la prueba piloto de los sectores gobierno, financiero, seguros y servicios públicos, contiene la descripción de quipo y cronograma de trabajo, desarrollo de las actividades, selección, contratación y entrenamiento del personal operativo, soluciones a incidente en el aplicativo de captura, análisis de bases de datos y evaluación de la prueba piloto, evidencia que confirma el cumplimiento del hito.	</t>
  </si>
  <si>
    <t>Luisa Duarte 23/02/2023: Se observa como evidencia informe final “prueba piloto censo económico de Colombia de los sectores gobierno general, financiero y seguros y servicios públicos domiciliarios” de fecha diciembre de 2022, el cual contiene los resultados de la prueba piloto, conclusiones y recomendaciones. dando cumplimiento al presente hito.</t>
  </si>
  <si>
    <t>Luisa Duarte 23/02/2023: Se observa como evidencia informe final “prueba piloto censo económico de Colombia de los sectores gobierno general, financiero y seguros y servicios públicos domiciliarios” de fecha diciembre de 2022 con la aprobación del presupuesto actualizado.
Por lo anterior se observa el cumplimiento del presente hito.</t>
  </si>
  <si>
    <t>Angela Viviana Torres V.</t>
  </si>
  <si>
    <t>Hito cumplido, procedimiento cargado en Isolucion.</t>
  </si>
  <si>
    <t>Se concluye cumplida la meta; sin embargo, se sugiere documentar el alacnace de la fase 2 de implementación del SSI, o adjuntar plan.</t>
  </si>
  <si>
    <t>Hito cumplido, manual cargado en Isolucion.</t>
  </si>
  <si>
    <t>Hito cumplido, se evidencia documento plan de implementación SGA.</t>
  </si>
  <si>
    <t xml:space="preserve">Se aportó evidencia del  plan de implementación SGA. Hito cumplido </t>
  </si>
  <si>
    <t>Hito cumplido, se evidencia documento plan de implementación SST.</t>
  </si>
  <si>
    <t>Hito cumplido, se evidencia documento plan de implementación SSI.</t>
  </si>
  <si>
    <r>
      <rPr>
        <sz val="18"/>
        <rFont val="Segoe UI Light"/>
        <family val="2"/>
      </rPr>
      <t>En el contenido del plan de implementación SSI no se logra identificar el alcance de la fase 2, para así contrastar que las evidencias soporten el cumplimiento del Hito. El reporte no contiene redacción de avance cualitativo del Hito. Se sugiere especificar el alcance de la fase 2 o adjuntar plan de implementación.</t>
    </r>
    <r>
      <rPr>
        <sz val="18"/>
        <color rgb="FFFF0000"/>
        <rFont val="Segoe UI Light"/>
        <family val="2"/>
      </rPr>
      <t xml:space="preserve">
</t>
    </r>
  </si>
  <si>
    <t>Hito programado para ser finalizado en el 1er. Sem 2022 y reportado por el proceso como finalizado posteriormente en el IV trimestre 2022.</t>
  </si>
  <si>
    <t>Hito reportado por el proceso como finalizado para el 1er. Sem. 2022. La conclusión del seguimiento realizado por la OCI, se encuentra en el informe correspondiente al 1er. Sem. 2022</t>
  </si>
  <si>
    <t>Meta e hitos que vienen de compromisos PAI 2021.</t>
  </si>
  <si>
    <t>Se sugiere anexar el documento de plan de reestructuración de los proyectos de inversión diseñado al que hace referencia la meta, ya que los pantallazos de reuniones no permiten evidenciar el alcance del plan de reestructuración de los proyectos de inversión.</t>
  </si>
  <si>
    <t>De acuerdo a las evidencias cargadas, con corte a 30-12-2022, se generaron  en total 31 informes de seguimiento, evaluación y auditoria. No se evidencia cumplimiento del hito, ya que los soportes no reflejan la totalidad de informes señalados.</t>
  </si>
  <si>
    <t>Se sugiere Verificar y anexar la totalidad de informes generados en el cumplimiento de la meta, ya que los soportes no reflejan lo expuesto en la misma</t>
  </si>
  <si>
    <t>Hito cumplido, la evidencia refleja el avance cuantitativo y cualitativo del mismo</t>
  </si>
  <si>
    <t>Las evidencias permiten comprobar la realización de 1 actividad de prevención del riesgo; sin embargo el hito expone la realización de 2 actividades, lo que refleja cumplimiento al 50%</t>
  </si>
  <si>
    <t xml:space="preserve">Hito reportado por la dependencias como finalizado en el IV. trimestre 2022. No presento avance en I,II y II trimestre, según lo programado </t>
  </si>
  <si>
    <t xml:space="preserve">Hito reportado por la dependencias como finalizado en el III trimestre 2022, según lo programado </t>
  </si>
  <si>
    <t>Luisa Duarte 23/02/2023: Se observa como evidencia proyecto de decreto  “por la cual se expiden disposiciones sobre estadísticas oficiales en el país” y se adiciona el Decreto 1170 de 2015, Reglamentario Único del Sector Administrativo de Información Estadística en lo relacionado con la Designación de la Persona que encabeza la Dirección del Departamento Administrativo Nacional de Estadística – DANE” dando así cumplimiento al presente hito.</t>
  </si>
  <si>
    <t>De acuerdo con las evidencias analizadas se observó que la oficina Asesora Jurídica cumplió con la meta de elaborar y tramitar un proyecto de Decreto por el cual se reglamentó los criterios para la designación del Director del DANE.</t>
  </si>
  <si>
    <t>Hito reportado por la dependencias como finalizado en el IV trimestre 2022.</t>
  </si>
  <si>
    <t xml:space="preserve">Hito reportado por la dependencias como finalizado en el IV trimestre 2022, </t>
  </si>
  <si>
    <t>De acuerdo con las evidencias analizadas se observa que la oficina Asesora Jurídica cumplió la elaboración de un proceso de definición de criterios de requerimiento funcional para la implementación de un aplicativo web, de la gestión de los procesos contractuales de convenios y contratos interadministrativos de la entidad.</t>
  </si>
  <si>
    <t>Luisa Duarte 23/02/2023: Se observa como evidencia los siguientes documentos:
1.	Correo de solicitud de desarrollo de sistema de información - Aplicativo Web Gestión OAJ del 29 de diciembre de 2022
2.	Formato de solicitud de desarrollo de sistemas de información para el desarrollo de “Aplicativo web para el Seguimiento y control de la gestión de Convenios y Contratos Interinstitucionales y de la defensa judicial del DANE – FONDAN” aprobado y firmado.
Por lo anterior se observa el cumplimiento del hito.</t>
  </si>
  <si>
    <t>Hito cumplido. En reunión con el enlace, se pudo contrastar el repositorio de hojas de vida: GHUMANA creado por la oficina de Sistemas.</t>
  </si>
  <si>
    <t xml:space="preserve">Hito reportado por la dependencias como finalizado en el IV trimestre 2022, según lo programado </t>
  </si>
  <si>
    <t>Hito reportado por la dependencias como finalizado en el IV trimestre 2022, según lo programado</t>
  </si>
  <si>
    <t>Se recomienda contar con la versión final revisada y aprobada del manual de supervisión e interventoría, y se disponga del mismo en Isolucion</t>
  </si>
  <si>
    <t>Se evidencia manual de supervisión sin resolución asociada, no se encuentra publicado en Isolucion. En reunión con el enlace, se evidencia que esta meta se incluyó en el PAI 2023 para entrega de versión final del manual. La evidencia, permite reflejar el cumplimiento esperado.</t>
  </si>
  <si>
    <t>Hito cumplido. Se evidencia listado de asistencia a convocatoria de socialización</t>
  </si>
  <si>
    <t>Hito cumplido. Se adjunta pieza comunicativa publicada y enviada</t>
  </si>
  <si>
    <t>Hito reportado por la dependencias como finalizado en el IV trimestre 2022,</t>
  </si>
  <si>
    <t>Se evidencia cumplimiento de la meta</t>
  </si>
  <si>
    <t>Hito cumplido, se presentan dos informes de seguimiento con la ejecución presupuestal y avance de actividades con corte septiembre y diciembre 2022</t>
  </si>
  <si>
    <t>Se evidencia base de datos del inventario del archivo relacionado con el hito; el cual está relacionado con las TRD publicadas, cuyo link fue aportado por el enlace en reunión bilateral. 
https://www.dane.gov.co/index.php/servicios-al-ciudadano/tramites/transparencia-y-acceso-a-la-informacion-publica/tablas-de-retencion-documental#tablas-de-retencion-version-3-2021</t>
  </si>
  <si>
    <t>Se adjuntan listados de asistencia y envío de los mismos, de parte del ministerior de Hacienda. En reunión con el enlace, se puede contrastar que dichas capacitaciones son dictadas por el MinHacienda, hito cumplido.</t>
  </si>
  <si>
    <t>Las evidencias permiten comprobar la sistencia a las capacitaciones dictadas por el MinHacienda; sin embargom, se recomienda contar con la programación de las capacitaciones, ya que es un compromiso relacionado con la meta</t>
  </si>
  <si>
    <t xml:space="preserve">Luisa Duarte 23/02/2023: Se observa como evidencia los siguientes documentos:
Respecto al comité de economía circular se observan las siguientes actas:
1.	Acta reunión 6 de octubre de 2022
2.	Acta reunión 13 de octubre de 2022
3.	Acta reunión 20 de octubre de 2022
4.	Acta reunión 27 de octubre de 2022
5.	Acta reunión 10 de noviembre de 2022
6.	Acta reunión 17 de noviembre de 2022
7.	Acta reunión 24 de noviembre de 2022
8.	Acta reunión 3 de noviembre de 2022
9.	Acta reunión 1 de diciembre de 2022
10.	Acta reunión 22 de diciembre de 2022
Respecto al comité de economía naranja se observan las siguientes actas:
1.	Acta reunión 21 de octubre de 2022
2.	Acta reunión 7 de octubre de 2022
3.	Acta reunión 18 de noviembre de 2022
4.	Acta reunión 4 de noviembre de 2022
5.	Acta reunión 16 de diciembre de 2022
6.	Acta reunión 2 de diciembre de 2022
De acuerdo a lo anterior se observa el cumplimiento del presente hito.
</t>
  </si>
  <si>
    <t>Realizada la verificación de los hitos que componen la meta se observa que la subdirección cumplió con la realización y publicación de dos reportes de información para economía naranja y economía circular.</t>
  </si>
  <si>
    <t>Luisa Duarte 23/02/2023: Se observa como evidencia el octavo reporte de economía naranja “economía cultura y creativa” y el sexto reporte 2022 de economía circular, los cuales se encuentran publicados 
•	https://www.dane.gov.co/index.php/estadisticas-por-tema/ambientales/economia-circular/reportes-de-economia-circular#:~:text=Sexto%20reporte%20de%20Econom%C3%ADa%20Circular&amp;text=Esta%20versi%C3%B3n%20tambi%C3%A9n%20incluye%205,y%20de%20emisiones%20al%20aire).
•	https://www.dane.gov.co/files/investigaciones/pib/sateli_cultura/economia-naranja/7to-reporte-economia-naranja.pdf
Se observa el cumplimiento del presente hito.</t>
  </si>
  <si>
    <t>Hito reportado por la dependencias como finalizado en el III trimestre 2022,</t>
  </si>
  <si>
    <t>Cesar Augusto Vargas Y.</t>
  </si>
  <si>
    <t>Hito programado para ser cumplido en el 2do. Sem 2022 y reportado por el proceso como finalizado en el 1er. Sem 2022.
a) Hito: (Un (1) archivo con la validación y análisis de la consistencia de información para la inclusión de 34 municipios adicionales en la cobertura de publicación del CEED, entregado); que, al ser verificado, no se dispone de información para consulta.</t>
  </si>
  <si>
    <t>Hito programado para ser cumplido en el 2do. Sem 2022 y reportado por el proceso como finalizado en el 1er. Sem 2022.
b) Hito: (Un (1) archivo con la validación de la información histórica completa, para ampliar la cobertura de la ELIC a 800 municipios, entregada); que, al ser verificado, se dispone de un documento para el III trimestre “Base agosto 2022 - Validación Inconsistencias ELIC.xlsx”,  base de datos correspondiente al mes de agosto 2022 con validaciones de 1029 municipios de Colombia.</t>
  </si>
  <si>
    <t>Hito programado para ser finalizado en el 1er. Sem 2022 y reportado por el proceso como finalizado posteriormente.
a) Hito: (Un (1) documento con especificaciones técnicas del aplicativo finalizado); que, al ser verificado, se dispone de un documento “Especificaciones del Sistema de Monitoreo y Control - SMC”; como documento borrador que describe especificaciones técnicas (Mínimos del servidor, Otras característica y Mínimos del cliente).</t>
  </si>
  <si>
    <t>Realizado el seguimiento al cumplimiento de la meta “Un (1) Informe de implementación del sistema de monitoreo y control para las encuestas de convivencia y seguridad ciudadana, consumo cultural y gasto interno en turismo, aplicado”, se evidencio:
a) Hito: (Un (1) documento con especificaciones técnicas del aplicativo finalizado); que, al ser verificado, se dispone de un documento “Especificaciones del Sistema de Monitoreo y Control - SMC”; como documento borrador que describe especificaciones técnicas (Mínimos del servidor, Otras característica y Mínimos del cliente).
b) Hito: (Un (1) informe de pruebas del aplicativo realizado.); que, al ser verificado, se dispone de cuatro documentos para el IV trimestre 2022 (agendamiento pruebas, informe pruebas Villavicencio, Pruebas SMC DRA 2 y Pruebas SMC DRA), documentos que citan observaciones posteriores a la realización de pruebas por cada uno de los procesos involucrados.
c) Hito: (Un (1) Informe de la implementación del aplicativo terminado.); que, al ser verificado, se dispone de un documento para el IV trimestre 2022 (INFORME SMC IMPLEMENTACIÓN FINAL), reporte que menciona la aplicación del Sistema de Monitoreo y Control – SMC en las investigaciones (convivencia y seguridad ciudadana, consumo cultural y gasto interno en turismo); si bien el responsable del cumplimiento precisa que “A pesar de estos obstáculos, se pudo avanzar en lo que estaba al alcance del desarrollador, y se puede decir que contamos con un producto mínimo viable implementado que en el año 2023 seguirá sujeto a mejoras”, se recomienda continuar con el desarrollo e implementación en su fase final del SMC.
Por lo que se concluye, que la meta cumple con lo definido por el proceso.</t>
  </si>
  <si>
    <t>b) Hito: (Un (1) informe de pruebas del aplicativo realizado.); que, al ser verificado, se dispone de cuatro documentos para el IV trimestre 2022 (agendamiento pruebas, informe pruebas Villavicencio, Pruebas SMC DRA 2 y Pruebas SMC DRA), documentos que citan observaciones posteriores a la realización de pruebas por cada uno de los procesos involucrados.</t>
  </si>
  <si>
    <t>c) Hito: (Un (1) Informe de la implementación del aplicativo terminado.); que, al ser verificado, se dispone de un documento para el IV trimestre 2022 (INFORME SMC IMPLEMENTACIÓN FINAL), reporte que menciona la aplicación del Sistema de Monitoreo y Control – SMC en las investigaciones (convivencia y seguridad ciudadana, consumo cultural y gasto interno en turismo); si bien el responsable del cumplimiento precisa que “A pesar de estos obstáculos, se pudo avanzar en lo que estaba al alcance del desarrollador, y se puede decir que contamos con un producto mínimo viable implementado que en el año 2023 seguirá sujeto a mejoras”, se recomienda continuar con el desarrollo e implementación en su fase final del SMC.</t>
  </si>
  <si>
    <t>Hito programado para ser finalizado en el 1er. Sem. 2022 y reportado por el proceso como finalizado para el mismo periodo. La conclusión del seguimiento realizado por la OCI, se encuentra en el informe correspondiente al 1er. Sem. 2022
a)	Hito: (Un (1) Documento con la estructura del equipo de la Unidad Analítica.); que, al ser verificado, se dispone de un documento “Documento con la estructura de la Unidad Analítica” (Generalidades y estructura del equipo de la Unidad Analítica).</t>
  </si>
  <si>
    <t>Realizado el seguimiento al cumplimiento de la meta “Un (1) plan de trabajo por líneas de investigación y aporte a la planeación y realización de los procesos de recolección para la creación de la unidad de analítica, aplicado.”, se evidencio:
a)	Hito: (Un (1) Documento con la estructura del equipo de la Unidad Analítica.); que, al ser verificado, se dispone de un documento “Documento con la estructura de la Unidad Analítica” (Generalidades y estructura del equipo de la Unidad Analítica).
b)	Hito: (Un (1) Archivo con la estructuración de las líneas de investigación.); que, al ser verificado, se dispone de un documento para el I trimestre (Estructuración de las líneas de investigación), documento que tiene como objetivo general “Establecer las líneas de investigación que contribuyan al fortalecimiento en el desarrollo de las actividades requeridas para los subprocesos Recolección / Acopio.”
c)	Hito: (Un (1) Documento con el plan de trabajo por línea de investigación.); que, al ser verificado, se dispone de cuatro documentos para el IV trimestre (Propuesta de fortalecimiento de insumos para la Recolección y Acopio, Generación de reportes contratación, Sistema para la identificación del personal a contratar y Seguimiento al Plan de trabajo de las líneas de investigación cuarto trimestre). 
Consultado el documento “Seguimiento al Plan de trabajo de las líneas de investigación cuarto trimestre”, se observa un cronograma de  SEGUIMIENTO AL PLAN DE TRABAJO DE LAS LÍNEAS DE INVESTIGACIÓN (Desarrollo de métricas para el fortalecimiento de diagnósticos, Desarrollo de algoritmos de limpieza y ensamble de bases de datos antiguas para integrarlas en los tableros dinámicos y Desarrollo de propuestas de fortalecimiento de insumos para la Recolección y el Acopio.)
Por lo que se concluye, que la meta cumple con lo definido por el proceso, al definir un plan de trabajo por líneas de investigación y se evidencio propuesta de fortalecimiento de insumos para la Recolección y Acopio.</t>
  </si>
  <si>
    <t>Hito programado para ser finalizado en el 1er. Sem. 2022 y reportado por el proceso como finalizado para el mismo periodo. La conclusión del seguimiento realizado por la OCI, se encuentra en el informe correspondiente al 1er. Sem. 2022
b)	Hito: (Un (1) Archivo con la estructuración de las líneas de investigación.); que, al ser verificado, se dispone de un documento para el I trimestre (Estructuración de las líneas de investigación), documento que tiene como objetivo general “Establecer las líneas de investigación que contribuyan al fortalecimiento en el desarrollo de las actividades requeridas para los subprocesos Recolección / Acopio.”</t>
  </si>
  <si>
    <t>c)	Hito: (Un (1) Documento con el plan de trabajo por línea de investigación.); que, al ser verificado, se dispone de cuatro documentos para el IV trimestre (Propuesta de fortalecimiento de insumos para la Recolección y Acopio, Generación de reportes contratación, Sistema para la identificación del personal a contratar y Seguimiento al Plan de trabajo de las líneas de investigación cuarto trimestre). 
Consultado el documento “Seguimiento al Plan de trabajo de las líneas de investigación cuarto trimestre”, se observa un cronograma de  SEGUIMIENTO AL PLAN DE TRABAJO DE LAS LÍNEAS DE INVESTIGACIÓN (Desarrollo de métricas para el fortalecimiento de diagnósticos, Desarrollo de algoritmos de limpieza y ensamble de bases de datos antiguas para integrarlas en los tableros dinámicos y Desarrollo de propuestas de fortalecimiento de insumos para la Recolección y el Acopio.)</t>
  </si>
  <si>
    <t>Hito reportado por la dependencias como finalizado en el IV trimestre 2022, según lo programado.</t>
  </si>
  <si>
    <t>a)	Hito: (Un (1) documento con el resultado de las pruebas del diseño de la herramienta de precio de venta de cigarrillos y tabaco, finalizado); que, al ser verificado, no se dispone del documento en el repositorio para tal fin.</t>
  </si>
  <si>
    <t>Realizado el seguimiento al cumplimiento de la meta “Una (1) base documental con los resultados de pruebas a los aplicativos desarrollados para la recolección, análisis y validación de la información, entregada.”, se evidencio:
a)	Hito: (Un (1) documento con el resultado de las pruebas del diseño de la herramienta de precio de venta de cigarrillos y tabaco, finalizado); que, al ser verificado, no se dispone del documento en el repositorio para tal fin.
b)	Hito: (Un (1) documento con los resultados de las pruebas al instrumento de recolección de la Encuesta Anual de Comercio - EAC, entregado); que, al ser verificado, se dispone de cinco reportes para el IV trimestre (EAC Modulo 7 y modulo 8, PRUEBAS PDA,  DSO-EAC-ECO-001_V17_Pruebas_DRA, DSO-EAC-EVA-001_V16_Pruebas_enviar y EAC_Cuestionario 2021_Control de cambios), que permiten visualizar las pruebas realizadas al aplicativo de la EAC y resultados realizados con sus variaciones por parte de la oficina de sistemas.
c)	Hito: (Un (1) documento con el resultado de las pruebas del diseño de la herramienta de la Encuesta Anual de Servicios - EAS, finalizado); que, al ser verificado, se dispone de 22 documentos, con pruebas al aplicativo y el resultado de aplicación al mismo.
d)	Hito: (Un (1) documento con el resultado de las pruebas del diseño de los nuevos instrumentos de recolección  en las investigaciones ESAG y SIPSA, finalizado); que, al ser verificado, se dispone de dos carpetas (aplicativos ESAG y correos app), donde no se evidencio las pruebas realizadas a los instrumento de recolección SIPSA y ESAG; salvo correos donde se informa la realización de las mismas. 
Por lo que se concluye, que la meta no cumple con lo definido por el proceso.</t>
  </si>
  <si>
    <t>b)	Hito: (Un (1) documento con los resultados de las pruebas al instrumento de recolección de la Encuesta Anual de Comercio - EAC, entregado); que, al ser verificado, se dispone de cinco reportes para el IV trimestre (EAC Modulo 7 y modulo 8, PRUEBAS PDA,  DSO-EAC-ECO-001_V17_Pruebas_DRA, DSO-EAC-EVA-001_V16_Pruebas_enviar y EAC_Cuestionario 2021_Control de cambios), que permiten visualizar las pruebas realizadas al aplicativo de la EAC y resultados realizados con sus variaciones por parte de la oficina de sistemas.</t>
  </si>
  <si>
    <t>c)	Hito: (Un (1) documento con el resultado de las pruebas del diseño de la herramienta de la Encuesta Anual de Servicios - EAS, finalizado); que, al ser verificado, se dispone de 22 documentos, con pruebas al aplicativo y el resultado de aplicación al mismo.</t>
  </si>
  <si>
    <t xml:space="preserve">d)	Hito: (Un (1) documento con el resultado de las pruebas del diseño de los nuevos instrumentos de recolección  en las investigaciones ESAG y SIPSA, finalizado); que, al ser verificado, se dispone de dos carpetas (aplicativos ESAG y correos app), donde no se evidencio las pruebas realizadas a los instrumento de recolección SIPSA y ESAG; salvo correos donde se informa la realización de las mismas. </t>
  </si>
  <si>
    <t>Se presenta correo con información del proceso de prueba de la herramienta diseñada. El enlace aportó informe, lo cual evidencia cumplimiento del hito</t>
  </si>
  <si>
    <t>Hito programado para ser finalizado en el 1er. Sem 2022 y reportado por el proceso como finalizado posteriormente.</t>
  </si>
  <si>
    <t>Se adjunta cuadro resumen del estado de visores. El enlace aportó informe, lo cual evidencia cumplimiento del hito</t>
  </si>
  <si>
    <t xml:space="preserve">No se dio cumplimiento al hito de acuerdo a lo programado </t>
  </si>
  <si>
    <t>No se dio cumplimiento a la meta propuesta. Según lo informado, esta continua bajo la meta del PAI 2023 "DCD_2: Implementación de la estrategia étnica mediante el desarrollo de talleres con las comunidades para notificación de hechos de nacimientos y muertes, en los departamentos de Amazonas, Guainía, Chocó, Buenaventura, Pueblo Kogui de la Sierra Nevada de Santa Marta (La Guajira - Magdalena)"
Es de anotar que según lo programado, los hitos DCD 1,2 Y DCD 1.3, estaban para ser finalizados en el alto trimestre del año.</t>
  </si>
  <si>
    <t>No se dio cumplimiento a la meta propuesta. Según lo informado, esta continua bajo la meta del PAI 2023 "DCD_ 24: Un (1) documento con la metodología a aplicar para la adecuación del SEN con enfoque diferencial étnico, elaborado."</t>
  </si>
  <si>
    <t>Hito programado para ser cumplido en el 2do. Sem 2022 y reportado por el proceso como finalizado en el 1er. Sem 2022.
a)	Hito: (Un (1) capítulo de la historia demográfica de la violencia en el Valle del Cauca en los últimos 35 años, producido.); que, al ser verificado, se dispone un documento (Entrega Violencia en el Valle_entrega_final.); documento de 35 páginas que trata de la “La violencia armada y algunas de sus consecuencias en el Valle del Cauca: 1986-2017”.</t>
  </si>
  <si>
    <t>Realizado el seguimiento al cumplimiento de la meta “Tres (3) capítulos de la historia demográfica de la violencia en los departamentos de Colombia en los últimos 35 años,  finalizados.”, se evidencio:
a)	Hito: (Un (1) capítulo de la historia demográfica de la violencia en el Valle del Cauca en los últimos 35 años, producido.); que, al ser verificado, se dispone un documento (Entrega Violencia en el Valle_entrega_final.); documento de 35 páginas que trata de la “La violencia armada y algunas de sus consecuencias en el Valle del Cauca: 1986-2017”.
b)	Hito: (Un (1) capítulo de la historia demográfica de la violencia en Choco en los últimos 35 años, producido.); que, al ser verificado, se dispone de un documento (Chocó_evidencia_documento_entrega_final.), que permiten visualizar de forma preliminar en un documento de 32 páginas “La violencia armada y algunas de sus consecuencias en el Chocó: 1986-2017”. 
c)	Hito: (Un (1) capítulo de la historia demográfica de la violencia en Cauca en los últimos 35 años, producido.); que, al ser verificado, se dispone de un documento (Documento_Cauca_entrega_Final.). Revisado su contenido de 31 páginas, se contextualiza “La violencia armada y algunas de sus consecuencias en el departamento del Cauca: 1986-2017”.
Se recomienda al responsable de la implementación de la meta, ajustar el documento del hito 2 en el repositorio de evidencias, el cual aparece como una versión borrador.
Por lo que se concluye, que la meta cumple con lo definido por el proceso.</t>
  </si>
  <si>
    <t xml:space="preserve">b)	Hito: (Un (1) capítulo de la historia demográfica de la violencia en Choco en los últimos 35 años, producido.); que, al ser verificado, se dispone de un documento (Chocó_evidencia_documento_entrega_final.), que permiten visualizar de forma preliminar en un documento de 32 páginas “La violencia armada y algunas de sus consecuencias en el Chocó: 1986-2017”. </t>
  </si>
  <si>
    <t>c)	Hito: (Un (1) capítulo de la historia demográfica de la violencia en Cauca en los últimos 35 años, producido.); que, al ser verificado, se dispone de un documento (Documento_Cauca_entrega_Final.). Revisado su contenido de 31 páginas, se contextualiza “La violencia armada y algunas de sus consecuencias en el departamento del Cauca: 1986-2017”.
Se recomienda al responsable de la implementación de la meta, ajustar el documento del hito 2 en el repositorio de evidencias, el cual aparece como una versión borrador.</t>
  </si>
  <si>
    <t>a)	Hito: (Un (1) documento del diseño temático del visor, elaborado); que, al revisar el III trimestre, se dispone de un documento (VIsor_municipal_NARP.), que “permite consultar la información del Censo Nacional de Población y Vivienda -CNPV 2018 por municipio y grupo étnico. Así mismo, explorar características de la población por: (1) Distribución de la población del municipio por grupo étnico, (2) Población por Censo 2005-2018, (3) Población por edad y sexo, (4) clase y territorialidad étnica (5) asistencia educativa y (6) nivel educativo”</t>
  </si>
  <si>
    <t>Realizado el seguimiento al cumplimiento de la meta “Un (1) visor de información sociodemográfica a nivel municipal para la población negra, afrocolombiana, raizal y palenquera, elaborado.”, se evidencio:
a)	Hito: (Un (1) documento del diseño temático del visor, elaborado); que, al revisar el III trimestre, se dispone de un documento (VIsor_municipal_NARP.), que “permite consultar la información del Censo Nacional de Población y Vivienda -CNPV 2018 por municipio y grupo étnico. Así mismo, explorar características de la población por: (1) Distribución de la población del municipio por grupo étnico, (2) Población por Censo 2005-2018, (3) Población por edad y sexo, (4) clase y territorialidad étnica (5) asistencia educativa y (6) nivel educativo”
b)	Hito: (Una (1) base de datos con el procesamiento de la información a nivel municipal, procesada); que, al ser verificado, se dispone de un documento (Visor-TCCN), que permiten visualizar la información sociodemográfica la población negra, afrocolombiana, raizal y palanquera.
c)	Hito: (Un (1) visor de información sociodemográfica a nivel municipal, elaborado); que, para el IV trimestre, se dispone de un documento (Grupos étnicos información técnica.), el cual contiene pantallazos que demuestran los visores de (Población Negra, Afrocolombiana, Raizal y Palenquera (NARP), Población Gitana o Rrom y Pueblos indígenas).
Por lo que se concluye, que la meta cumple con lo definido por el proceso.</t>
  </si>
  <si>
    <t>b)	Hito: (Una (1) base de datos con el procesamiento de la información a nivel municipal, procesada); que, al ser verificado, se dispone de un documento (Visor-TCCN), que permiten visualizar la información sociodemográfica la población negra, afrocolombiana, raizal y palanquera.</t>
  </si>
  <si>
    <t>c)	Hito: (Un (1) visor de información sociodemográfica a nivel municipal, elaborado); que, para el IV trimestre, se dispone de un documento (Grupos étnicos información técnica.), el cual contiene pantallazos que demuestran los visores de (Población Negra, Afrocolombiana, Raizal y Palenquera (NARP), Población Gitana o Rrom y Pueblos indígenas).</t>
  </si>
  <si>
    <t>Hito programado para ser cumplido en el 2do. Sem 2022 y reportado por el proceso como finalizado en el 1er. Sem 2022.
a)	Hito: (Un (1) documento con la detección y análisis de requerimientos, elaborado); que, al revisar el II trimestre, se dispone de un documento (Detección y análisis de necesidades RVTA VF), donde en su numeral 1.1 Detección de necesidades internas, se define que  ”La labor de la entidad en la ejecución de este registro surge de la aplicación del parágrafo del Artículo 3º de la Ley 2138 de 2021, la cual enuncia: “El Departamento Nacional de Estadística (DANE), definirá y coordinará con las entidades territoriales las líneas metodológicas que sustentarán la realización del censo que habla el presente artículo y los mecanismos de seguimiento al presente programa por parte de dichas entidades”.</t>
  </si>
  <si>
    <t>Realizado el seguimiento al cumplimiento de la meta “Una (1) metodología para el desarrollo de censo de vehículos de tracción animal, elaborada.”, se evidencio:
a)	Hito: (Un (1) documento con la detección y análisis de requerimientos, elaborado); que, al revisar el II trimestre, se dispone de un documento (Detección y análisis de necesidades RVTA VF), donde en su numeral 1.1 Detección de necesidades internas, se define que  ”La labor de la entidad en la ejecución de este registro surge de la aplicación del parágrafo del Artículo 3º de la Ley 2138 de 2021, la cual enuncia: “El Departamento Nacional de Estadística (DANE), definirá y coordinará con las entidades territoriales las líneas metodológicas que sustentarán la realización del censo que habla el presente artículo y los mecanismos de seguimiento al presente programa por parte de dichas entidades”.
b)	Hito: (Un (1) diseño temático, elaborado); que, al ser verificado, se dispone de un documento (INSTRUCTIVO DE DIIGENCIAMIENTO RVTA VF), documento que tiene como objetivo general “Obtener información de cada una de las personas propietarias de los vehículos de tracción animal, identificando características socio demográficas y económicas básicas; así como también información básica de identificación de los vehículos de tracción 
animal objeto de sustitución, con el fin de dar cumplimiento a la ley 2138 de 2021.”; también se puede evidenciar una estructura y contenido de la siguiente manera: Capítulo I. Ubicación, Capítulo II. Datos del propietario, Capítulo III. Datos del vehículo de tracción 
animal -VTA y Capítulo IV. Autorización de tratamiento de datos.
c)	Hito: (Un (1) instrumento de recolección, elaborado); que, para el II trimestre, se dispone de cuatro documentos (Aplicativo Programa de Captura, CUESTIONARIO REGISTRO DE VEHÍCULOS DE TRACCIÓN ANIMAL VF, INSTRUCTIVO_DE_INSTALACION_SOFTWARE_CSPRO77 VF y MANUAL_DE_USUARIO_RVTA VF).
d)	Hito: (Una (1) guía para la elaboración de censo de vehículos de tracción animal, elaborada.); que, al ser verificado, se dispone de un documento (GUÍA PARA EL REGISTRO DE VEHÍCULOS DE TRACCIÓN ANIMAL-RVTA VF), el cual en sus 29 paginas orienta a los entes distritales y municipales sobre la aplicación del proceso de registro de vehículos de tracción animal-RVTA, en cumplimiento de la Ley 2138 de 2021.
Por lo que se concluye, que la meta cumple con lo definido por el proceso.</t>
  </si>
  <si>
    <t>Hito programado para ser cumplido en el 2do. Sem 2022 y reportado por el proceso como finalizado en el 1er. Sem 2022.
b)	Hito: (Un (1) diseño temático, elaborado); que, al ser verificado, se dispone de un documento (INSTRUCTIVO DE DIIGENCIAMIENTO RVTA VF), documento que tiene como objetivo general “Obtener información de cada una de las personas propietarias de los vehículos de tracción animal, identificando características socio demográficas y económicas básicas; así como también información básica de identificación de los vehículos de tracción 
animal objeto de sustitución, con el fin de dar cumplimiento a la ley 2138 de 2021.”; también se puede evidenciar una estructura y contenido de la siguiente manera: Capítulo I. Ubicación, Capítulo II. Datos del propietario, Capítulo III. Datos del vehículo de tracción 
animal -VTA y Capítulo IV. Autorización de tratamiento de datos.</t>
  </si>
  <si>
    <t>Hito programado para ser cumplido en el 2do. Sem 2022 y reportado por el proceso como finalizado en el 1er. Sem 2022.
c)	Hito: (Un (1) instrumento de recolección, elaborado); que, para el II trimestre, se dispone de cuatro documentos (Aplicativo Programa de Captura, CUESTIONARIO REGISTRO DE VEHÍCULOS DE TRACCIÓN ANIMAL VF, INSTRUCTIVO_DE_INSTALACION_SOFTWARE_CSPRO77 VF y MANUAL_DE_USUARIO_RVTA VF).</t>
  </si>
  <si>
    <t>Hito programado para ser cumplido en el 2do. Sem 2022 y reportado por el proceso como finalizado en el 1er. Sem 2022.
d)	Hito: (Una (1) guía para la elaboración de censo de vehículos de tracción animal, elaborada.); que, al ser verificado, se dispone de un documento (GUÍA PARA EL REGISTRO DE VEHÍCULOS DE TRACCIÓN ANIMAL-RVTA VF), el cual en sus 29 paginas orienta a los entes distritales y municipales sobre la aplicación del proceso de registro de vehículos de tracción animal-RVTA, en cumplimiento de la Ley 2138 de 2021.</t>
  </si>
  <si>
    <t>a)	Hito: (Una (1) base de datos del Marco Geoestadístico Nacional cartográfico y temático, actualizado, con ajuste de limites territoriales, surgimiento/eliminación de centros poblados, crecimiento horizontal y vertical y actualización de variable vivienda.); que, al revisar el IV trimestre, se dispone una carpeta (ACTUALIZACION_CARTOGRAFICA) en los ámbitos rurales y urbanos, que al indagar no se dispone de información para realizar el seguimiento al hito definido.</t>
  </si>
  <si>
    <t>Realizado el seguimiento al cumplimiento de la meta “Un (1) marco geoestadístico nacional actualizado en sus componentes cartográficos y temáticos.”, se evidencio:
a)	Hito: (Una (1) base de datos del Marco Geoestadístico Nacional cartográfico y temático, actualizado, con ajuste de limites territoriales, surgimiento/eliminación de centros poblados, crecimiento horizontal y vertical y actualización de variable vivienda.); que, al revisar el IV trimestre, se dispone una carpeta (ACTUALIZACION_CARTOGRAFICA) en los ámbitos rurales y urbanos, que al indagar no se dispone de información para realizar el seguimiento al hito definido.
b)	Hito: (Un (1) informe de evaluación del Marco Geoestadístico Nacional); que, al ser verificado, se dispone para el IV trimestre una carpeta (INFORME_EVALUACION_MGN), que al ser revisada no se encontró documentos que permita hacer seguimiento al hito definido por el proceso.
c)	Hito: (Cien mil (100.000) productos cartográficos para las operaciones estadísticas generados); que, para el IV trimestre, se dispone de una carpeta (GENERACION_PRODUCTOS), que contiene un documento “12. DICIEMBRE_2022”; documento que permite ver en cifras el consolidado mes a mes de algunas operaciones estadísticas , sus etapas, productos y cantidades durante la vigencia 2022. No se logra evidenciar la generación de los Cien mil (100.000) productos cartográficos para las operaciones estadísticas, por lo que se le solicita al responsable de la ejecución del hito, aportar evidencias que permitan determinar el cumplimiento de este.
d)	Hito: (Una (1) base nacional de datos de recuento validada para la actualización del Marco Geoestadístico Nacional y uso de las operaciones estadísticas); que, al ser verificado, se dispone de carpeta comprimida (12_DICIEMBRE), la cual no se pudo validar por errores al momento de consultarla.
e)	Hito: (Realizar sesiones enfocadas a fortalecer las capacidades técnicas en el uso e integración de la información estadística y geoespacial, en el marco del programa de fortalecimiento a las sedes y subsedes del DANE); que, al ser verificado, se dispone de carpeta (FORTALECIMIENTO_SUBSEDES), con los siguientes documentos: 20221220_Evaluación de satisfacción de la capacitación_Taller Fortalecimiento.xlsx, 20221220_Territorial_Norte_Sede Barranquilla_ASISTENCIA.xlsx, 20221221_Cuestionario Taller de Fortalecimiento Territorial NORTE_RESPUESTAS.docx, 20221221_Evaluación de satisfacción de la capacitación_Taller Fortalecimiento.xlsx, 20221221_Informe_Taller Fortalecimiento Territoriales_Norte.docx y 20221221_Territorial_Norte_Sede Barranquilla_ASISTENCIA.xlsx. 
No se logró evidenciar sesiones de fortalecimiento al resto de cedes y subsedes del DANE a nivel nacional.
Por lo que se concluye, que la meta no cumple con lo definido por el proceso.</t>
  </si>
  <si>
    <t>b)	Hito: (Un (1) informe de evaluación del Marco Geoestadístico Nacional); que, al ser verificado, se dispone para el IV trimestre una carpeta (INFORME_EVALUACION_MGN), que al ser revisada no se encontró documentos que permita hacer seguimiento al hito definido por el proceso.</t>
  </si>
  <si>
    <t>c)	Hito: (Cien mil (100.000) productos cartográficos para las operaciones estadísticas generados); que, para el IV trimestre, se dispone de una carpeta (GENERACION_PRODUCTOS), que contiene un documento “12. DICIEMBRE_2022”; documento que permite ver en cifras el consolidado mes a mes de algunas operaciones estadísticas , sus etapas, productos y cantidades durante la vigencia 2022. No se logra evidenciar la generación de los Cien mil (100.000) productos cartográficos para las operaciones estadísticas, por lo que se le solicita al responsable de la ejecución del hito, aportar evidencias que permitan determinar el cumplimiento de este.</t>
  </si>
  <si>
    <t>d)	Hito: (Una (1) base nacional de datos de recuento validada para la actualización del Marco Geoestadístico Nacional y uso de las operaciones estadísticas); que, al ser verificado, se dispone de carpeta comprimida (12_DICIEMBRE), la cual no se pudo validar por errores al momento de consultarla.</t>
  </si>
  <si>
    <t>e)	Hito: (Realizar sesiones enfocadas a fortalecer las capacidades técnicas en el uso e integración de la información estadística y geoespacial, en el marco del programa de fortalecimiento a las sedes y subsedes del DANE); que, al ser verificado, se dispone de carpeta (FORTALECIMIENTO_SUBSEDES), con los siguientes documentos: 20221220_Evaluación de satisfacción de la capacitación_Taller Fortalecimiento.xlsx, 20221220_Territorial_Norte_Sede Barranquilla_ASISTENCIA.xlsx, 20221221_Cuestionario Taller de Fortalecimiento Territorial NORTE_RESPUESTAS.docx, 20221221_Evaluación de satisfacción de la capacitación_Taller Fortalecimiento.xlsx, 20221221_Informe_Taller Fortalecimiento Territoriales_Norte.docx y 20221221_Territorial_Norte_Sede Barranquilla_ASISTENCIA.xlsx. 
No se logró evidenciar sesiones de fortalecimiento al resto de cedes y subsedes del DANE a nivel nacional.</t>
  </si>
  <si>
    <t>a)	Hito: (Un (1) geovisor para la consulta de las estadísticas territoriales, resultado de la batería base de indicadores territoriales consolidada por DIRPEN); que, al revisar el IV trimestre, se dispone una carpeta (GEOVISOR_TERRITORIALES) que contiene información de: requerimientos, diseño, base de datos, desarrollo, pruebas, manuales y producción.</t>
  </si>
  <si>
    <t>Realizado el seguimiento al cumplimiento de la meta “Geoportal y herramientas colaborativas demandadas para la actualización de los marcos, desarrollados.”, se evidencio:
a)	Hito: (Un (1) geovisor para la consulta de las estadísticas territoriales, resultado de la batería base de indicadores territoriales consolidada por DIRPEN); que, al revisar el IV trimestre, se dispone una carpeta (GEOVISOR_TERRITORIALES) que contiene información de: requerimientos, diseño, base de datos, desarrollo, pruebas, manuales y producción.
b)	Hito: (Una (1) herramienta de cartografía colaborativa optimizada e implementada para la actualización de los niveles geográficos del MGN y variables temáticas.); que, al revisar el IV trimestre, se dispone una carpeta (GEOVISOR_TERRITORIALES) que contiene información de: requerimientos, diseño, base de datos, desarrollo, pruebas, manuales y producción, herramienta que al ser consultada en la dirección https://geoportal.dane.gov.co/geovisores/territorio/cartografia-colaborativa-mgn
Se observa un “Geovisor de cartografía colaborativa MGN”.
c)	Hito: (Una (1) estrategia de fortalecimiento de difusión del geoportal con entidades y academia, definida); que, para el IV trimestre, se dispone de una carpeta (DIFUSION_GEOPORTAL) que contiene siete documentos que permiten ver la difusión del geoportal, entre ellas la plataforma de YouTube y a través de la herramienta “Escuela de 
Secretaría” del Ministerio de Educación Nacional.
Por lo que se concluye, que la meta cumple con lo definido por el proceso.</t>
  </si>
  <si>
    <t>b)	Hito: (Una (1) herramienta de cartografía colaborativa optimizada e implementada para la actualización de los niveles geográficos del MGN y variables temáticas.); que, al revisar el IV trimestre, se dispone una carpeta (GEOVISOR_TERRITORIALES) que contiene información de: requerimientos, diseño, base de datos, desarrollo, pruebas, manuales y producción, herramienta que al ser consultada en la dirección https://geoportal.dane.gov.co/geovisores/territorio/cartografia-colaborativa-mgn
Se observa un “Geovisor de cartografía colaborativa MGN”.</t>
  </si>
  <si>
    <t>c)	Hito: (Una (1) estrategia de fortalecimiento de difusión del geoportal con entidades y academia, definida); que, para el IV trimestre, se dispone de una carpeta (DIFUSION_GEOPORTAL) que contiene siete documentos que permiten ver la difusión del geoportal, entre ellas la plataforma de YouTube y a través de la herramienta “Escuela de 
Secretaría” del Ministerio de Educación Nacional.</t>
  </si>
  <si>
    <t xml:space="preserve">Luisa Duarte 23/02/2023: Se observa como evidencia diagnostico y planes de fortalecimiento para  RRAA del SIECI y RA de migración Colombia, respeto a migración Colombia se encuentra documentado la ficha de revisión de bases de datos, el formulario de características técnicas de migración y el plan de trabajo, también se evidencia la socialización de resultados diagnostico de calidad de registro administrativo “entradas y salidas internacionales “ migración Colombia, y respecto a SIECI se observa los datos diagnostico y estimación del potencial económico para Aburra sur, el diagnostico de información de Amazonas, Armenia, Ocaña, Ramiriquí, Riohacha, Sincelejo, Villavicencio y Jumbo.
Dando así cumplimiento al presente hito </t>
  </si>
  <si>
    <t>De acuerdo con la verificación de cada uno de los hitos que componen la presente meta se observa el cumplimiento de los mismo durante la vigencia 2022 así dando cumplimiento a la implementación de un programa de Fortalecimiento de RRAA implementado.</t>
  </si>
  <si>
    <t>Luisa Duarte 23/02/2023: Se observa como evidencia los documentos del proceso de anonimización del censo experimental, la Matriz de estructura de anonimización y el plan de trabajo actualizado, dando cumplimiento al presente hito.</t>
  </si>
  <si>
    <t>Hito programado para ser finalizado en el 1er. Sem 2022 y reportado por el proceso como finalizado posteriormente.
Luisa Duarte 23/02/2023: Realizada la verificación de las evidencias remitidas en cuanto al cumplimiento del presente hito se observa el informe de seguimiento de diagnósticos de registros administrativos el cual contiene la implementación de los planes  de fortalecimiento. Por lo anterior se observa el cumplimientos del presente hito.</t>
  </si>
  <si>
    <t>Luisa Duarte 23/02/2023: Realizada la verificación de las evidencias remitidas en cuanto al cumplimiento del presente hito se observa el informe de los talleres de socialización de los instrumentos de programa de fortalecimiento RRAA de fecha diciembre de 2022, el cual contiene la metodología, objetivo, resultados, grado de satisfacción e identificación de debilidades de los programas de fortalecimiento.
Por lo anterior se observa el cumplimiento del presente hito.</t>
  </si>
  <si>
    <t xml:space="preserve">Luisa Duarte 23/02/2023: se observa como evidencia informe final  diagnóstico del registro administrativo denominado “diagnóstico de productores atendidos en el marco del fondo nacional de fomento hortifrutícola fnfh” dando cumplimiento al presente hito.
</t>
  </si>
  <si>
    <t>Hito programado para ser finalizado en el 1er. Sem 2022 y reportado por el proceso como finalizado posteriormente.
Luisa Duarte 23/02/2023: se observa evidencia de la publicación del documento “Marco de aseguramiento de la calidad estadística del sistema estadístico nacional de Colombia “por parte del DIRPEN en el siguiente enlace https://www.sen.gov.co/files/normatividad/calidad/Marco-Aseguramiento-Calidad-SEN-Colombia-2022.pdf
Por lo que se logra evidencias el cumplimiento del presente hito.</t>
  </si>
  <si>
    <t>De acuerdo con la verificación de cada uno de los hitos que componen la presente meta se observa el cumplimiento e implementación de un Marco de aseguramiento de la calidad y sus instrumentos, que contribuyen a la gestión de la calidad estadística.</t>
  </si>
  <si>
    <t>Luisa Duarte 23/02/2023: se observa evidencia del cumplimiento del presente hito un documento con el reporte del plan de acción 2022- acompañamientos entidades SEN para la implementación del Marco de Aseguramiento de la Calidad Estadística del SEN de Colombia con fecha de diciembre 2022.</t>
  </si>
  <si>
    <t>Luisa Duarte 23/02/2023: se observa evidencia del cumplimiento del presente hito mediante el siguiente enlace https://www.sen.gov.co/normatividad/autoevaluacion herramienta de autoevaluación el cual despliega una lista de chequeo y guía de uso visor de autoevaluaciones con fecha de noviembre de 2022.</t>
  </si>
  <si>
    <t>Luisa Duarte 23/02/2023: se observa evidencia informe final de la revisión sistemática a las estadísticas  de comercio exterior con fecha de diciembre de 2022, que contiene metodología de revisión sistemática, recolección de evidencias y diagnóstico. Dando así cumplimiento al presente hito.</t>
  </si>
  <si>
    <t>Luisa Duarte 23/02/2023: se verifica enlace remitido:  
Link: https://revisionesfocalizadas.dane.gov.co/encuesta/
https://www.sen.gov.co/novedades/noticias/Revisiones%20focalizadas.
En el cual se observa el despliegue de la aplicación para el Formato de Identificación del Problema de la Revisión Focalizada.
Por lo anterior se observa el cumplimiento del presente Hito.</t>
  </si>
  <si>
    <t>Luisa Duarte 23/02/2023: Se realiza la verificación de las evidencias remitidas y se observa documento en Excel que “contiene la actualización del Código Regional de Buenas Prácticas que es el resultado del trabajo realizado con los países miembros del Grupo de Trabajo de Revisión de Pares de la CEPAL” el archivo de igual manera contiene el entorno institucional, el proceso estadístico y la producción estadística.
De acuerdo con lo anterior se observa el cumplimiento del presente hito.</t>
  </si>
  <si>
    <t>Se llevo a cabo el cumplimiento de cada uno de los hitos que componen la meta respecto a la revisión de una metodología para la revisión de pares para ser aplicada en los países de América Latina y el Caribe.</t>
  </si>
  <si>
    <t>Luisa Duarte 23/02/2023: Verificadas las evidencias se observa el documento de Metodología de revisión de pares de calidad estadística para América Latina y el Caribe, dando cumplimiento al presente hito.</t>
  </si>
  <si>
    <t xml:space="preserve">El hito fue reportado como no cumplido por la dependencia según lo programado </t>
  </si>
  <si>
    <t>No se dio cumplimiento a la meta propuesta. Según lo informado, esta continua bajo la meta del PAI 2023 "DIRPEN_13. Instancias de coordinación del SEN gestionadas y dinamizadas con generación de productos y resultados."</t>
  </si>
  <si>
    <t>Hito reportado por la dependencias como finalizado en el Mii trimestre 2022,</t>
  </si>
  <si>
    <t>Hito programado para ser finalizado en el 1er. Sem 2022 y reportado por el proceso como finalizado posteriormente.
Luisa Duarte 23/02/2023: Verificadas las evidencias se observa el documento de METODOLOGÍA DE REVISIÓN DE  PARES DE REGISTROS ADMINISTRATIVOS Para asegurar la calidad e incentivar el aprovechamiento estadístico coherente. De fecha Junio de 2022, dando así cumplimiento al presente hito.</t>
  </si>
  <si>
    <t>De acuerdo con las evidencias analizadas se observó que el proceso DIRPEN cumplió con las cuatro acciones de optimización del aprovechamiento de registros administrativos en el SEN, cumpliendo así la meta propuesta.</t>
  </si>
  <si>
    <t>Luisa Duarte 23/02/2023: Verificadas las evidencias se observa la revisión de pares de los registros administrativos: PILA, RUES y BDUA a través de un informe global  de revisión de pares del registro administrativo estratégico Base de datos única de afiliados BDUA, el informe global de revisión de pares del registro administrativo registro único empresarial y social -RUES e informe global de revisión de pares del registro administrativo de la planilla integrada de liquidación PILA. De acuerdo a lo anterior se observa el cumplimiento del hito.</t>
  </si>
  <si>
    <t xml:space="preserve">Luisa Duarte 23/02/2023: Verificadas las evidencias se la realización de prueba piloto en Barranquilla en donde se evidencias la siguiente documentación: plan de trabajo en Barranquilla, primera mesa de trabajo “Metodología de implementación de la Guía de buenas prácticas para el diseño de registros administrativos de actividades económicas informales" con fecha 01 de diciembre de 2022, segunda mesa de trabajo “Contexto de los registros administrativos realizados en el Distrito de Barranquilla “ de fecha 9 de diciembre de 2022, tercera Mesa de trabajo para la implementación de la Guía de buenas prácticas para el diseño de registros administrativos de actividades económicas informales con fecha 16 de diciembre 2022 y 4ta Mesa de Trabajo de la Revisión de Pares del registro administrativo Base de Datos Única de Afiliados-BDUA con fecha 12 de diciembre de 2022, Por otro lado se observan los documentos de diagnostico y territorios respecto a las cámaras de comercio y territorios  (Informes diagnósticos). Dando así cumplimiento al presente hito.
 </t>
  </si>
  <si>
    <t>No se dio cumplimiento a la meta propuesta. Según lo informado, esta continua bajo las metas del PAI 2023 "DIRPEN_18. Documento de Lineamientos que permitan estandarizar la integración entre encuestas y registros administrativos, a partir de la integración entre la encuesta de hogares y registros de impuestos que permita la validación de la pertinencia de los procesos de gestión de proveedores;  DIRPEN_3. Inventario anual de oferta y demanda de información estadística y de Registros Administrativos, actualizado"</t>
  </si>
  <si>
    <t>Hito reportado por la dependencias IV como finalizado en el III trimestre 2022,</t>
  </si>
  <si>
    <t>Hito reportado por la dependencias como finalizado en el IV III trimestre 2022,</t>
  </si>
  <si>
    <t>No se dio cumplimiento a la meta propuesta. Según lo informado, esta continua bajo la meta del PAI 2023 "DIRPEN_22. Sistema de Ética Estadística - SETE alineado con las instancias de decisión a nivel estratégico, táctico y operativo, ELABORADO"</t>
  </si>
  <si>
    <t>No se dio cumplimiento a la meta propuesta. Según lo informado, esta continua bajo la meta del PAI 2023 "DIRPEN_25. Un (1) Plan Operativo de Desarrollo de Capacidades e Innovación, en el que se incluirán los proyectos del año 2022 que no finalizaron las 4 fases del proceso al cierre del año 2022."</t>
  </si>
  <si>
    <t>Hito reportado por la dependencias como finalizado en el III III trimestre 2022,</t>
  </si>
  <si>
    <t>No se dio cumplimiento a la meta propuesta. Según lo informado, esta continua bajo la meta del PAI 2023 "DIRPEN_25. Un (1) documento consolidado de efectos y aprendizajes en el que se incluirán los proyectos del año 2022 que no finalizaron las 4 fases del proceso al cierre del año 2022. DIRPEN_"</t>
  </si>
  <si>
    <t>Duvy Johanna Plazas S.</t>
  </si>
  <si>
    <t>Según lo reportado por el proceso, la meta fue finalizada en el 1er. Sem 2022 .  La conclusión del seguimiento realizado por la OCI, se encuentra en el informe correspondiente al 1er. Sem. 2022</t>
  </si>
  <si>
    <t>Hito programado para ser finalizado en el 1er. Sem 2022 y reportado por el proceso como finalizado en el IV trimestre 2022</t>
  </si>
  <si>
    <t>Hito reportado por la dependencias como finalizado en el II III trimestre 2022,</t>
  </si>
  <si>
    <t>La meta fue reportada por la dependencia como finalizada en el III trimestre 2022</t>
  </si>
  <si>
    <t xml:space="preserve">Hito reportado como no finalizado por la dependencia </t>
  </si>
  <si>
    <t>La meta fue reportada como no finalizada, continua en el PAI 2023 en la meta "DT_1: Acuerdos con universidades o centros culturales, para fortalecer actividades operativas de las sedes en el territorio planeados en el 2022 y formalizados en el 2023
Dos (2) convenios realizados por la Dirección Territorial Centro - Bogotá  
Un (1) convenio realizado por la Dirección Territorial Centro Oriente - Bucaramanga 
Cuatro (4) convenios realizados por la Dirección Territorial Noroccidente - Medellín"</t>
  </si>
  <si>
    <t>De acuerdo con las evidencias analizadas para cada hito, se observó el cumplimiento por parte de las direcciones territoriales en la implementación de una estrategia de deslocalización de funciones operativas o administrativas de las Sedes del DANE.</t>
  </si>
  <si>
    <t>Hito programado para ser finalizado en el 1er. Sem. 2022 y reportado por el proceso como finalizado para el mismo periodo. La conclusión del seguimiento realizado por la OCI, se encuentra en el informe correspondiente al 1er. Sem. 2022
Luisa Duarte 23/02/2023: Se realizo la verificación de las evidencias cargas para el presente hito, en donde se observo 6 documentos el primero correspondiente a la Estrategia de deslocalización de procesos operativos o administrativos, diseñada con prueba piloto con fecha junio de 2022, un segundo documentos denominado deslocalización de los procesos operativos y administrativos de fecha junio de 2022, un tercer documento con los resultados prueba piloto de deslocalización de los procesos operativos y administrativos con fecha octubre de 2022, un cuarto documento con el compromiso plan de acción institucional – pai meta: Una (1) estrategia de deslocalización de funciones operativas o administrativas de las sedes del DANE implementada de junio de 2022 y finalmente un documento con la estrategias de deslocalización de procesos operativos de fecha junio de 2022. De acuerdo a lo anterior se observa el cumplimiento del presente hito.</t>
  </si>
  <si>
    <t>Luisa Duarte 23/02/2023: Se realizo la verificación de las evidencias cargas para el presente hito en donde se observó:
1.	Compromiso plan de acción institucional – pai-septiembre 2022 (territorial centro)
2.	compromiso plan de acción institucional – pai – septiembre 2022 (Manizales)
3.	Propuesta deslocalización territorial noroccidente
4.	Resultados de la prueba piloto de deslocalización de los procesos operativos y administrativos – octubre 2022 (suroccidente)
5.	Estrategia de deslocalización de procesos operativos o administrativos, diseñada con prueba piloto- septiembre de 2022 (territorial norte)
6.	Estrategia de deslocalización documentada e implementada (dirección territorial noroccidente Medellín – montería – Quibdó)
7.	Resultados prueba piloto de deslocalización de los procesos operativos y administrativos – octubre 2022 (territorial centro oriente)
Dando así cumplimiento al presente hito.</t>
  </si>
  <si>
    <t xml:space="preserve">Luisa Duarte 23/02/2023: Se observa como evidencia el documento definitivo de la “estrategia de deslocalización de funciones operativas o administrativas de las sedes del DANE, implementada" el cual contiene Un (1) documento diagnóstico de la actual operación y distribución de cargas operativas y administrativas de las territoriales, una estrategia de deslocalización distribución de cargas administrativas en el proceso de gestión contractual, resultados de prueba piloto de la aplicación de la estrategia de deslocalización de procesos, aplicada en cada territorial ya la Estrategia de deslocalización de procesos operativos o administrativos, ajustada e implementada. Dando así cumplimiento al presente hito.
</t>
  </si>
  <si>
    <t>Luisa Duarte 23/02/2023: Se observa como evidencia los siguientes documentos:
1.	Convenio de asociación no. 04 de 2022, suscrito entre el departamento administrativo nacional de estadística – DANE/fondo rotatorio del departamento administrativo nacional de estadística y el colegio mayor nuestra señora del rosario.
2.	Convenio interadministrativo no. 01 de 2022, celebrado entre la comisión de regulación de agua potable y saneamiento básico (cra) y el departamento administrativo nacional de estadística – el fondo rotatorio del departamento administrativo nacional de estadística (DANE/FONDANE)
3.	convenio interadministrativo no. cv-004-2022 suscrito entre la unidad de planeación minero-energética - UPME y el departamento administrativo nacional de estadística DANE / fondo rotatorio del departamento administrativo nacional de estadística FONDANE
4.	Convenio DANE-FONDANE  y el municipio de Villavicencio
5.	Convenio DANE y el Instituto Distrital de Recreación y Deporte - IDRD 
6.	Convenio interadministrativo entre DANE y SECRETARÍA DISTRITAL DE DESARROLLO ECONÓMICO
7.	Convenio interadministrativo entre DANE y Distrito especial de ciencia, tecnología e innovación de Medellín- Departamento administrativo de planeación.
8.	Convenio interadministrativo entre DANE y Ministerio de Justicia y Derecho 
9.	Convenio interadministrativo entre DANE y El Ministerio del Deporte
10.	Convenio interadministrativo entre DANE y secretaria distrital de Desarrollo Económico
11.	Convenio interadministrativo entre DANE y fondo rotatorio del departamento administrativo nacional de estadística y asociación HORTIFRUTÍCOLA de Colombia – ASOHOFRUCOL
12.	Convenio interadministrativo entre DANE y municipio de Medellín
13.	Convenio interadministrativo entre DANE y Fiduciaria Colombiana de Comercio Exterior S,A Fidulcolex
14.	Convenio interadministrativo entre DANE y El Ministerio de Educación superior- MEN
Pro lo anterior se observa el cumplimiento del presente hito.</t>
  </si>
  <si>
    <t>De acuerdo con las evidencias analizadas para cada hito, se observó el cumplimiento por parte de FONDANE en la suscripción de Veinte (20) convenios y contratos interadministrativos para el sistema estadístico nacional, lo cual determina el cumplimiento de la presente meta.</t>
  </si>
  <si>
    <t>Luisa Duarte 23/02/2023: Se observa como evidencia los siguientes documentos:
1.	CONTRATO SUSCRITO ENTRE LA SUPERINTENDENCIA FINANCIERA DE COLOMBIA Y EL DEPARTAMENTO ADMINISTRATIVO NACIONAL DE ESTADÍSTICA – DANE Y EL FONDO ROTATORIO DEL DEPARTAMENTO ADMINISTRATIVONACIONAL DE ESTADÍSTICA DANE – FONDANE.
2.	CONTRATO INTERADMINISTRATIVO CELEBRADO ENTRE EL INSTITUTO DE HIDROLOGÍA, METEOROLOGÍA Y ESTUDIOS AMBIENTALES –IDEAM DEPARTAMENTO ADMINISTRATIVO NACIONAL DE ESTADISTICA-DANE/ FONDO ROTATORIO DEL DEPARTAMENTO ADMINISTRATIVO NACIONAL DE ESTADISTICA – FONDANE
3.	CONTRATO INTERADMINSTRATIVO DE 2022, SUSCRITO ENTRE LA AUTORIDAD NACIONAL DE ACUICULTURA Y PESCA – AUNAP Y EL DANE-FONDANE
4.	CONTRATO INTERADMINISTRATIVO No. ICFES-459-2022 CELEBRADO ENTRE EL INSTITUTO COLOMBIANO PARA LA EVALUACIÓN DE LA EDUCACIÓN – ICFES Y DEPARTAMENTO ADMINISTRATIVO NACIONAL DE ESTADÌSTICA - DANE Y EL FONDO ROTATORIO DEL DEPARTAMENTO ADMINISTRATIVO NACIONAL DE ESTADISTICA – FONDANE
5.	CONTRATO INTERADMINISTRATIVO CON LA SUPERINTENDENCIA DE SERVICIOS PÚBLICOS DOMICILIARIOS
6.	OPS CON EL NSTITUTO DE INVESTIGACIONES MARINAS Y COSTERAS "José Benito Vives de Andréis"- INVEMAR
Así se observa el cumplimiento del presente hito.</t>
  </si>
  <si>
    <r>
      <t>Luisa Duarte 23/02/2023: Se observa como evidencia dos notas estadísticas denominadas “</t>
    </r>
    <r>
      <rPr>
        <i/>
        <sz val="18"/>
        <color theme="1"/>
        <rFont val="Calibri"/>
        <family val="2"/>
        <scheme val="minor"/>
      </rPr>
      <t xml:space="preserve">Población migrante Venezolana en Colombia, un panorama con enfoque de género” </t>
    </r>
    <r>
      <rPr>
        <sz val="18"/>
        <color theme="1"/>
        <rFont val="Calibri"/>
        <family val="2"/>
        <scheme val="minor"/>
      </rPr>
      <t>y</t>
    </r>
    <r>
      <rPr>
        <i/>
        <sz val="18"/>
        <color theme="1"/>
        <rFont val="Calibri"/>
        <family val="2"/>
        <scheme val="minor"/>
      </rPr>
      <t xml:space="preserve"> “Propiedad rural en Colombia: un análisis con perspectiva de género e integración de fuentes de datos</t>
    </r>
    <r>
      <rPr>
        <sz val="18"/>
        <color theme="1"/>
        <rFont val="Calibri"/>
        <family val="2"/>
        <scheme val="minor"/>
      </rPr>
      <t>” las cuales se encuentran publicadas en la página Web de la entidad en los siguientes enlaces: https: //www.dane.gov.co/files/investigaciones/notas-estadisticas/jul_2022_nota_estadistica_propiedad_rural.pdf  y https://www.dane.gov.co/files/investigaciones/notas-estadisticas/ago-Nota_Estadistica_Poblacion_Migrante_SegundaEdicion.pdf</t>
    </r>
  </si>
  <si>
    <r>
      <t xml:space="preserve">Luisa Duarte 23/02/2023: Se observa documento en Excel denominado </t>
    </r>
    <r>
      <rPr>
        <i/>
        <sz val="18"/>
        <color theme="1"/>
        <rFont val="Calibri"/>
        <family val="2"/>
        <scheme val="minor"/>
      </rPr>
      <t xml:space="preserve">“Matriz seguimiento indicadores priorizados 2022” </t>
    </r>
    <r>
      <rPr>
        <sz val="18"/>
        <color theme="1"/>
        <rFont val="Calibri"/>
        <family val="2"/>
        <scheme val="minor"/>
      </rPr>
      <t>donde se identifica la información de un total de 16 indicadores ODS.</t>
    </r>
  </si>
  <si>
    <r>
      <t xml:space="preserve">Luisa Duarte 23/02/2023: Realizada la verificación de la evidencia cargada se observan los siguientes documentos Diccionario de datos, muestra EASC, una ayuda de memoria con fecha del 19/10/2022 en donde se revisaron las últimas entregas por parte de diseños muestrales, base ingresos </t>
    </r>
    <r>
      <rPr>
        <sz val="18"/>
        <color rgb="FF000000"/>
        <rFont val="Times New Roman"/>
        <family val="1"/>
      </rPr>
      <t>y empleo Marco Estadístico EASC, documento en Word con el diseño estadístico y presentación de la encuesta anual sector de la construcción, evidenciándose así el cumplimiento del hito.</t>
    </r>
  </si>
  <si>
    <t>Hito programado para ser cumplido en el 2do. Sem 2022 y reportado por el proceso como finalizado en el 1er. Sem 2022.
Luisa Duarte 23/02/2023: Se observa como evidencia los siguientes documentos, frente a ayudas de memoria para la participación en comisiones internacionales  con participación del Director General:
1.	Nota Conceptual las Cuentas Nacionales Trimestrales por Sector Institucional-CNTSI como herramienta de análisis económico- Martes, 07 de junio de 2022
2.	Ayuda de Memoria Principales cifras y avances de la Cuenta satélite del Deporte (CSD)-Lunes 13 de junio de 202
3.	Ayuda de Memoria Reunión Programa de las Naciones Unidas para el Desarrollo (PNUD) Colombia-Jueves 24 de febrero del 202
4.	Aide-memoire Second Extraordinary session of the Governing Board of the United Nations Educational, Scientific and Cultural Organization's Institute for Statistics- February 28, 202
5.	Ayuda de Memoria Reunión Embajador de Francia Presencial: Jueves 03 de marzo del 2022
6.	Ayuda de Memoria Foro de los Países de América Latina y el Caribe sobre el Desarrollo Sostenible 2022 Lunes 07 al miércoles 09 de marzo del 2022
7.	Aide-Memoire United Nations Statistical Commission Bureau Meeting Tuesday, 10 May 2022
8.	Ayuda de Memoria Cuarta Reunión de la Conferencia Regional sobre Población y Desarrollo de América Latina y el Caribe Martes 28 al jueves 30 de junio del 2022
9.	Aide-Memoire
10.	Second Meeting of the Data Stewardship Working Group in 2022 May 24th, 2022
11.	Aide Memorie Meeting with GPSDD Wednesday, May 25th, 2022
12.	Aide Memoire Kickoff data access sprint use cases Monday, May 30th 2002
13.	Nota Conceptual Presentación de Resultados Índice de Capacidad Estadística Territorial miércoles 1 de junio de 2022
14.	Aide Memoire
15.	Avoiding Data Graveyards Project Consultations April 29 ,2022
Se observa así cumplimiento del presente hito.</t>
  </si>
  <si>
    <t>De acuerdo con las evidencias analizadas para cada hito, se observó el cumplimiento de la meta relacionada con la preparación  a la dirección en el desarrollo de reuniones con socios estratégicos que aporten al posicionamiento de la entidad  a nivel nacional e internacional por parte de la Dirección Git Relacionamiento.</t>
  </si>
  <si>
    <t>Hito programado para ser cumplido en el 2do. Sem 2022 y reportado por el proceso como finalizado en el 1er. Sem 2022.
Luisa Duarte 23/02/2023: Realizada la verificación de las evidencias cargadas se observan 30 documentos de preparación para la participación de la dirección en reuniones y  eventos para el fortalecimiento de las actividades realizadas por el DANE, realizada una  verificación aleatoria se encuentran: Informe del grupo de trabajo sobre la administración de los datos, Measuring countries progress towards reaching long-term climate targets: Progress of the IPAC and future challenges, Country experiences: summary of contributed papers, Informe del grupo de alto nivel de colaboración, coordinación y fomento de la capacidad en materia de estadística para la agenda 2030 para el desarrollo sostenible, entre otros documentos de apoyo.
Por lo anterior se observa el cumplimiento del presente hito.</t>
  </si>
  <si>
    <t>Luisa Duarte 23/02/2023: Realizada la verificación de la evidencia cargada se observa documento en  Excel que incluye el plan de acción de cada institución del SEN, el cual contiene información de la entidad o dependencia responsable, encuesta o registro administrativo, Acción para la inclusión del enfoque diferencial en la producción o difusión de la información recolectada, Fecha prevista implementación de la acción, resultado o producto, observaciones, avances, reuniones y semáforo de ejecución.
Por lo anterior se observa el cumplimiento del presente hito.</t>
  </si>
  <si>
    <t>De acuerdo con las evidencias analizadas para cada hito, se observó el cumplimiento de la meta relacionada con la implementación de la  Guía de Enfoque Diferencial e Interseccional en el Sistema Estadístico Nacional, para concretar acciones de corto plazo por parte de la Dirección - GIT GEDI.</t>
  </si>
  <si>
    <t>Hito programado para ser cumplido en el 2do. Sem 2022 y reportado por el proceso como finalizado en el 1er. Sem 2022.
Luisa Duarte 23/02/2023: Realizada la verificación de la evidencia cargada se observa documento de Word que incluye la descripción del proceso de implementación de la Guía y los retos identificados denominado “Informe final de la experiencia de corto plazo de implementación de la “guía para la inclusión del enfoque diferencial e interseccional en la producción estadística del sen” y retos de implementación”
Por lo anterior se observa el cumplimiento del presente hito.</t>
  </si>
  <si>
    <t>En términos generales, la evidencia aportada permite confirmar avance esperado en la meta.Se sugiere ampliar evidencia del Hito 3.4</t>
  </si>
  <si>
    <t>Hito programado para ser finalizado en el 1er. Sem. 2022 y reportado por el proceso como finalizado para el mismo periodo. La conclusión del seguimiento realizado por la OCI, se encuentra en el informe correspondiente al 1er. Sem. 2023</t>
  </si>
  <si>
    <t>Se evidencia presentación de socialización de cuota 2023. Se sugiere anexar archivo de actualización y distribución. Hito cumplido</t>
  </si>
  <si>
    <t>Se evidencia presentación, citación y documentos relacionados con la socialización a las áreas del diligenciamiento del instrumento de programación presupuestal. No se evidencia descripción cualitativa del avance. Sin embargo, se evidencia cumplimiento del hito</t>
  </si>
  <si>
    <t>a)	Hito: (Elaborar productos geoespaciales, geo analíticos y de geo visualización a demanda, como soporte a los procesos de difusión de información estadística y otras fuentes generados.); que, al revisar el IV trimestre, se dispone una carpeta comprimida (NOVIEMBRE) que contiene mapas temáticos que soportan la difusión de resultados geo analíticos y geo visores.</t>
  </si>
  <si>
    <t>Realizado el seguimiento al cumplimiento de la meta “Productos geoespaciales, geo analíticos y de geo visualización a demanda, como soporte a los procesos de difusión de información estadística y otras fuentes generados.”, se evidencio:
a)	Hito: (Elaborar productos geoespaciales, geo analíticos y de geo visualización a demanda, como soporte a los procesos de difusión de información estadística y otras fuentes generados.); que, al revisar el IV trimestre, se dispone una carpeta comprimida (NOVIEMBRE) que contiene mapas temáticos que soportan la difusión de resultados geo analíticos y geo visores.
Por lo que se concluye, que la meta cumple con lo definido por el proceso.</t>
  </si>
  <si>
    <t>Se puede evidenciar cumplimiento de la meta</t>
  </si>
  <si>
    <t>Se observa catálogo de componentes de información. El enlace aporta nueva evidencia, que refleja cumplimiento del hito.</t>
  </si>
  <si>
    <t>Se observa catálogo de componentes de información y archivo de especificación técnica para consumo de información de SIENA a través de SDM, con lo cual se evidencia avance satisfactorio en el hito, de acuerdo a lo esperado</t>
  </si>
  <si>
    <t>Se aportan informes de instalación y configuración PDI, lo cual evidencia satisfactoriamente el avance esperado en el hito</t>
  </si>
  <si>
    <t>La evidencia de informes de servicio de interoperabilidad relacionados con el hito, refleja adecuadamente el avance reportado por la OSIS.</t>
  </si>
  <si>
    <t>De acuerdo a las evidencias presentadas para los hitos, se concluye que la meta se cumple de acuerdo al alcance estipulado</t>
  </si>
  <si>
    <t xml:space="preserve">Se evidencia archivo con catálgo de componentes de información GEIH. refleja adecuadamente el avance reportado por la OSIS.  </t>
  </si>
  <si>
    <t>Se verifica modelo de flujos de información, evidenciando cumplimiento del hito en cuanto al porcentaje esperado.</t>
  </si>
  <si>
    <t>Se evidencia archivo con catálgo de componentes de información GEIH. evidenciando cumplimiento del hito en cuanto al porcentaje esperado.</t>
  </si>
  <si>
    <t xml:space="preserve">Las evidencias reflejan presentaciones de reportes de analítica de la web DANE; el enlace aporta los reportes correspondientes a los meses de: Junio y septiembre a diciembre 2022, evidenciando cumplimiento del hito en cuanto al porcentaje esperado.
</t>
  </si>
  <si>
    <t xml:space="preserve">Luisa Duarte 23/02/2023: Realizada la verificación de la evidencia remitida:
Link:  link:  http://revfocalizadas.dane.gov.co/
Se observa  aplicativo para el formato de identificación del problema de la revisión focalizada desarrollado.
Hito reportado por la dependencia como no cumplido </t>
  </si>
  <si>
    <t>Meta reportada como no finalizada. El proceso continúa en el PAI 2023 con esta meta en  "DIRPEN_21 Plataforma tecnológica del SEN 2.0. con desarrollo, mantenimiento y actualización de funcionalidades realizados"</t>
  </si>
  <si>
    <t xml:space="preserve">Luisa Duarte 8/03/2023: Se realizó la verificación de las evidencias cargadas y se observan dos carpetas Sen Files y Sen Portal Web que contienen los documentos con la actualización de los contenidos de la WEB SEN y con las pruebas que se realizaron en los módulos de SICODE. 
Hito reportado por la dependencia como no cumplido </t>
  </si>
  <si>
    <t>Luisa Duarte 8/03/2023: Se observa como evidencia el link https://bibliotecadoctecnica.dane.gov.co/inventario/buscador en donde se encuentra la biblioteca de documentación técnica de operaciones estadísticas del DANE realizada. Por lo anterior se evidencia el cumplimiento del presente hito.</t>
  </si>
  <si>
    <t>El hito fue reportado como no cumplido por la dependencia</t>
  </si>
  <si>
    <t>Meta reportada como no finalizada. El proceso continúa en el PAI 2023 con esta meta en  "DIRPEN_15 Estudios de prospectiva y análisis de datos que conduzcan a la modernización de la gestión en el proceso estratégico y misional del DANE y perfilamiento de necesidades en analítica en la entidad, realizados."</t>
  </si>
  <si>
    <t>Luisa Duarte 8/03/2023: Realizada la verificación de la evidencia cargada se observan siete (7) carpetas correspondientes a las territoriales Cauca, Chía, Madrid, Pasto, Puerto tejada, Valle del cauca y Yopal en la cuales se observa el cumplimiento de las asesorías técnicas o acompañamiento a entidades territoriales en las metodologías de planificación estadística, de acuerdo con la demanda de los territorios.</t>
  </si>
  <si>
    <t>Realizada la verificación de cada uno de los hitos que componen la meta se observa que se cumplió con la implementación de un programa de Fortalecimiento Estadístico Territorial.</t>
  </si>
  <si>
    <t>Hito programado para ser finalizado en el 1er. Sem 2022 y reportado por el proceso como finalizado posteriormente.
Luisa Duarte 8/03/2023: Una vez verificadas las evidencias cargadas, se observa como cumplimiento del presente hito el análisis general de los resultados de la implementación de la política “GESTIÓN DE LA INFORMACIÓN ESTADÍSTICA” con fecha de agosto de 2022, el cual contiene el contexto sobre la política de gestión de la información estadística, los principales resultados de la política, los resultados de la política de gestión de información estadística para la vigencia 2021 y conclusiones. Observado así el cumplimiento del presente hito.</t>
  </si>
  <si>
    <t>Luisa Duarte 8/03/2023: Una vez verificadas las evidencias cargadas, se observa como cumplimiento del presente hito la actualización de la política de gestión de información estadística con fecha de septiembre de 2022, de igual manera se observa evidencia de la remisión de los ajustes al manual operativo correspondiente a la política de gestión de información estadística, el anexo técnico correspondiente a los niveles de implementación y el formato en Excel de las preguntas propuestas para que hagan parte de la medición del índice de desempeño institucional, por medio de correo electrónico con fecha del 9 de septiembre de 2022. Dando así cumplimiento al presente hito.</t>
  </si>
  <si>
    <t xml:space="preserve">Luisa Duarte 8/03/2023: Se realizó la verificación de los link remitidos por el proceso, en los  cuales se evidencia el cumplimiento y publicación de los seis documentos técnicos para el fortalecimiento de la producción estadística.
Codigo-Nacional-de-Buenas-Practicas-2022.pdf (sen.gov.co)  
Recomendaciones-documentacion-metadatos-registroAdmi.pdf (dane.gov.co)
Recomendaciones-plan-entrenamiento-personal.pdf (dane.gov.co)
Guia-elaboracion-fichas-metodologicas.pdf (dane.gov.co)
Guia-elaboracion-documento-metodologico.pdf (dane.gov.co)
Microsoft Word - 20221229_V10_Cuadros_de_salida.docx (dane.gov.co) </t>
  </si>
  <si>
    <t xml:space="preserve">Realizada la verificación de cada uno de los hitos que componen la meta se observa que se cumplió con la implementación de programas de herramientas para el fortalecimiento de la regulación y la calidad estadística.
</t>
  </si>
  <si>
    <t>Luisa Duarte 8/03/2023: Se realizó la verificación de las evidencias aportadas y se observa el cumplimiento y publicación de las Cinco clasificaciones con mantenimiento oficializadas para Colombia en los siguientes links:
https://www.dane.gov.co/files/sen/clasificacion/ICCS_A_C_2022.pdf  https://www.dane.gov.co/files/acerca/Normatividad/resoluciones/2022/Resolucion-2308-de-2022.pdf
https://www.dane.gov.co/files/sen/nomenclatura/ciiu/CIIU_Rev_4_AC2022.pdf  https://www.dane.gov.co/files/acerca/Normatividad/resoluciones/2022/Resolucion-2306-de-2022.pdf
https://www.dane.gov.co/files/sen/nomenclatura/cuoc/documento-clasificacion-unica-ocupaciones-colombia-CUOC-2022.pdf  https://www.dane.gov.co/files/acerca/Normatividad/resoluciones/2022/Resolucion-1439-de-2022.pdf
https://www.dane.gov.co/files/sen/nomenclatura/cpc/CPC_21AC_2022.pdf https://www.dane.gov.co/files/acerca/Normatividad/resoluciones/2022/Resolucion-2302-de-2022.pdf
https://www.dane.gov.co/files/sen/nomenclatura/cpc/CPC_21AC_2021.pdf  https://www.dane.gov.co/files/acerca/Normatividad/resoluciones/2022/Resolucion-0459-de-2022.pdf</t>
  </si>
  <si>
    <t>Luisa Duarte 8/03/2023: Una vez verificadas las evidencias cargadas, se observa como evidencia diez (10) tablas correlativas, así:
1.	Clasificación del consumo individual por finalidades 1999 internacional (CCIF1999 Int) vs Clasificación del consumo individual por finalidades 2018 adaptada para Colombia (CCIF 2018 A.C) (2 documentos)
2.	Clasificación del consumo individual por finalidades 2018 adaptada para Colombia  (CCIF 2018 A.C) vs Clasificación del consumo individual por finalidades 2018 internacional (CCIF 2018 A.C) (2 documentos)
3.	Correlativa Arancel vs Cuentas Nacionales (2 documentos)
4.	Clasificación industrial Internacional Uniforme de todas las actividades económicas revisión 4 internacional – CIIU 4Int vs Clasificación industrial Internacional Uniforme de todas las actividades económicas revisión 4 adaptada para Colombia- CIIU Rev 4 ac (2 documentos)
5.	Total de partidas arancelarias por series históricas (Totpart63) (2 documentos)
6.	Correlativa arancel vs arancel (1993 - 2022) (2 documentos)
Dando así cumplimiento al presente hito.</t>
  </si>
  <si>
    <t>Luisa Duarte 8/03/2023: Una vez verificadas las evidencias cargadas, se observa como evidencia 10 informes de los procesos de intervención finalizados, dando así cumplimiento al presente hito.
Formato informe de intervención regulación estadística clasificación económica
Informé de acompañamiento a la actualización de la documentacióntécnca.docx
Informé de acompañamiento a la implementación de calificaciones. sociales.
Informe de acompañamiento al Censo Económlco.docx
Informe de acompañamiento DANE 2022.dooc
Informe de acompañamiento DOI y OC, Archivo Nacional de Datos.
Informe de imp1ementación del SOMX.docx
Informe de intervención plan de capacitaciones. 2022.docx 
Informe de intervención métricas calidad
informe de procesos de intervención y respuesta a solicitudes. de entidades. externas 
informe de aplicación instrumentos de autoevaluación_2022.docx</t>
  </si>
  <si>
    <t>Luisa Duarte 8/03/2023: Se observa como evidencia documento en Excel con un total de 314 conceptos estandarizados de las temáticas de actividad estadística, ambiental, demográfica, económica y social. Por lo anterior se observa el cumplimiento del presente hito.</t>
  </si>
  <si>
    <t>Luisa Duarte 8/03/2023: Se observa como evidencia documento en Excel con un total de 40 conceptos actualizados difundidos en el sistema de consulta del DANE sobre actividad estadística, ambiental, demográfica, económica y social. Por lo anterior se observa el cumplimiento del presente hito.</t>
  </si>
  <si>
    <t>Luisa Duarte 8/03/2023: Se observa como evidencia documento en Word con el Informe de gestión, resultados, lecciones aprendidas y recomendaciones en la generación de regulación pertinente para el SEN, con fecha de julio de 2022 el cual contiene el alcance de regulación, documentación técnica, clasificaciones económicas, clasificaciones sociales, estandarización de conceptos, capacitaciones, acompañamiento en la implementación de la regulación, verificación de la regulación y comité de clasificaciones estadísticas. Por lo anterior se observa el cumplimiento del presente hito.</t>
  </si>
  <si>
    <t>Hito reportado por la dependencias como finalizado en el III trimestre 2022.</t>
  </si>
  <si>
    <t>Hito programado para ser finalizado en el 1er. Sem. 2022 y reportado por el proceso como finalizado para el mismo periodo. La conclusión del seguimiento realizado por la OCI, se encuentra en el informe correspondiente al 1er. Sem. 2024</t>
  </si>
  <si>
    <t>Hito programado para ser finalizado en el 1er. Sem. 2022 y reportado por el proceso como finalizado para el mismo periodo. La conclusión del seguimiento realizado por la OCI, se encuentra en el informe correspondiente al 1er. Sem. 2025</t>
  </si>
  <si>
    <t>Hito programado para ser finalizado en el 1er. Sem. 2022 y reportado por el proceso como finalizado para el mismo periodo. La conclusión del seguimiento realizado por la OCI, se encuentra en el informe correspondiente al 1er. Sem. 2026</t>
  </si>
  <si>
    <t>Hito programado para ser finalizado en el 1er. Sem. 2022 y reportado por el proceso como finalizado para el mismo periodo. La conclusión del seguimiento realizado por la OCI, se encuentra en el informe correspondiente al 1er. Sem. 2027</t>
  </si>
  <si>
    <t>Hito reportado por la dependencias como finalizado en el III  trimestre 2022.</t>
  </si>
  <si>
    <t xml:space="preserve">Hito programado para ser finalizado en el 1er. Sem. 2022 y reportado por el proceso como finalizado para el mismo periodo. La conclusión del seguimiento realizado por la OCI, se encuentra en el informe correspondiente al 1er. Sem. 2024
a)	Hito: (Un (1) cronograma con la planeación de las OOEE programadas por las direcciones productoras.); que, al revisar el I trimestre, se dispone un documento (Cronograma Expo_Impo_2022.) calendario de EXPORTACIONES e IMPORTACIONES de enero a diciembre 2022.
</t>
  </si>
  <si>
    <t>Realizado el seguimiento al cumplimiento de la meta “Una (1) base de datos de exportaciones e importaciones recolectada.”, se evidencio:
a)	Hito: (Un (1) cronograma con la planeación de las OOEE programadas por las direcciones productoras.); que, al revisar el I trimestre, se dispone un documento (Cronograma Expo_Impo_2022.) calendario de EXPORTACIONES e IMPORTACIONES de enero a diciembre 2022.
b)	Hito: (Un (1) cierre operativo con puntualidad de las OOEE programadas por las direcciones productoras); que, al revisar el IV trimestre, se dispone de seis correos electrónicos donde la DIAN informa de la disponibilidad de la información relacionada con las exportaciones; no se observa relación de la información disponible con el hito descrito.
c)	Hito: (Un (1) Informe de cierre y/o critica entregado con puntualidad con la información recolectada para cada una de las OOEE programadas por las direcciones productoras.); que, para el IV trimestre, se dispone de seis correos electrónicos informando la disponibilidad de bases de Exportaciones e Importaciones; no se observa relación de la información disponible con el hito descrito.
d)	Hito: (Un (1) Informe con los mecanismos de verificación de la información recolectada); que, al revisar el III trimestre, se dispone de seis correos electrónicos, en los cuales se mencionan archivos adjuntos que no se suministraron como parte de la evidencia; por tanto, no se observa relación de la información disponible con el hito descrito.
Por lo que se concluye, que la meta no cumple con lo definido por el proceso.</t>
  </si>
  <si>
    <t xml:space="preserve">b)	Hito: (Un (1) cierre operativo con puntualidad de las OOEE programadas por las direcciones productoras); que, al revisar el IV trimestre, se dispone de seis correos electrónicos donde la DIAN informa de la disponibilidad de la información relacionada con las exportaciones; no se observa relación de la información disponible con el hito descrito.
</t>
  </si>
  <si>
    <t xml:space="preserve">c)	Hito: (Un (1) Informe de cierre y/o critica entregado con puntualidad con la información recolectada para cada una de las OOEE programadas por las direcciones productoras.); que, para el IV trimestre, se dispone de seis correos electrónicos informando la disponibilidad de bases de Exportaciones e Importaciones; no se observa relación de la información disponible con el hito descrito.
</t>
  </si>
  <si>
    <t>d)	Hito: (Un (1) Informe con los mecanismos de verificación de la información recolectada); que, al revisar el III trimestre, se dispone de seis correos electrónicos, en los cuales se mencionan archivos adjuntos que no se suministraron como parte de la evidencia; por tanto, no se observa relación de la información disponible con el hito descrito.</t>
  </si>
  <si>
    <t>Hito programado para ser finalizado en el 1er. Sem. 2022 y reportado por el proceso como finalizado para el mismo periodo. La conclusión del seguimiento realizado por la OCI, se encuentra en el informe correspondiente al 1er. Sem. 2024
a)	Hito: (Un (1) cronograma con la planeación de las OOEE programadas por las direcciones productoras.); que, al revisar el I trimestre, se dispone un documento (Cronograma procesamiento MTCES_2021-4.) documento asociado a la “Muestra Trimestral de Comercio Exterior de Servicios - MTCES” para el periodo de enero-marzo 2022.</t>
  </si>
  <si>
    <t>Realizado el seguimiento al cumplimiento de la meta “Una (1) base de datos de Muestra Trimestral de Comercio Exterior Servicios recolectada.”, se evidencio:
a)	Hito: (Un (1) cronograma con la planeación de las OOEE programadas por las direcciones productoras.); que, al revisar el I trimestre, se dispone un documento (Cronograma procesamiento MTCES_2021-4.) documento asociado a la “Muestra Trimestral de Comercio Exterior de Servicios - MTCES” para el periodo de enero-marzo 2022.
b)	Hito: (Un (1) cierre operativo con puntualidad de las OOEE programadas por las direcciones productoras); que, al revisar el IV trimestre, se dispone de nueves documentos.
c)	Hito: (Un (1) Informe de cierre y/o critica entregado con puntualidad con la información recolectada para cada una de las OOEE programadas por las direcciones productoras.); que, para el IV trimestre, se dispone de nueve documentos.
d)	|Hito: (Un (1) Informe con los mecanismos de verificación de la información recolectada); que, para el IV trimestre, se dispone de tres documentos (AVANCE CRITICA MTCES, CONSOLIDADO_COBERTURA_MTCES y Cronograma 2022 EMCES - MTCES UNIFICADO.)
Por lo que se concluye, que la meta cumple con lo definido por el proceso.</t>
  </si>
  <si>
    <t>b)	Hito: (Un (1) cierre operativo con puntualidad de las OOEE programadas por las direcciones productoras); que, al revisar el IV trimestre, se dispone de nueves documentos.+DK250</t>
  </si>
  <si>
    <t>c)	Hito: (Un (1) Informe de cierre y/o critica entregado con puntualidad con la información recolectada para cada una de las OOEE programadas por las direcciones productoras.); que, para el IV trimestre, se dispone de nueve documentos.</t>
  </si>
  <si>
    <t>d)	|Hito: (Un (1) Informe con los mecanismos de verificación de la información recolectada); que, para el IV trimestre, se dispone de tres documentos (AVANCE CRITICA MTCES, CONSOLIDADO_COBERTURA_MTCES y Cronograma 2022 EMCES - MTCES UNIFICADO.)</t>
  </si>
  <si>
    <t>Hito programado para ser finalizado en el 1er. Sem. 2022 y reportado por el proceso como finalizado para el mismo periodo. La conclusión del seguimiento realizado por la OCI, se encuentra en el informe correspondiente al 1er. Sem. 2024
a)	Hito: (Un (1) cronograma con la planeación de las OOEE programadas por las direcciones productoras.); que, al revisar el I trimestre, se dispone un documento (CRONOGRAMA ETUP 2022.) documento asociado a la “ACTIVIDADES ETUP 2022”.</t>
  </si>
  <si>
    <t>Realizado el seguimiento al cumplimiento de la meta “Una (1) base de datos de la Encuesta de Trasporte Urbano de pasajeros recolectada.”, se evidencio:
a)	Hito: (Un (1) cronograma con la planeación de las OOEE programadas por las direcciones productoras.); que, al revisar el I trimestre, se dispone un documento (CRONOGRAMA ETUP 2022.) documento asociado a la “ACTIVIDADES ETUP 2022”.
b)	Hito: ((1) cierre operativo con puntualidad de las OOEE programadas por las direcciones productoras); que, al revisar el IV trimestre, se dispone de cuatro documentos (29.12.2022 Historico, BASE_ETUP_3TRIMESTRE_2022, Indicador de cobertura trimestre 3 y INFORME CIERRE NOVIEMBRE 2022.)
c)	Hito: (Un (1) Informe de cierre y/o critica entregado con puntualidad con la información recolectada para cada una de las OOEE programadas por las direcciones productoras.); que, al revisar el IV trimestre, se dispone de cuatro documentos (29.12.2022 Historico, BASE_ETUP_3TRIMESTRE_2022, Indicador de cobertura trimestre 3 e INFORME CIERRE NOVIEMBRE 2022.)
d)	|Hito: (Un (1) Informe con los mecanismos de verificación de la información recolectada); que, para el IV trimestre, se dispone de cuatro documentos (29.12.2022 Historico, BASE_ETUP_3TRIMESTRE_2022, Indicador de cobertura trimestre 3 e INFORME CIERRE NOVIEMBRE 2022.)
Por lo que se concluye, que la meta cumple con lo definido por el proceso.</t>
  </si>
  <si>
    <t>b)	Hito: ((1) cierre operativo con puntualidad de las OOEE programadas por las direcciones productoras); que, al revisar el IV trimestre, se dispone de cuatro documentos (29.12.2022 Historico, BASE_ETUP_3TRIMESTRE_2022, Indicador de cobertura trimestre 3 y INFORME CIERRE NOVIEMBRE 2022.)</t>
  </si>
  <si>
    <t>c)	Hito: (Un (1) Informe de cierre y/o critica entregado con puntualidad con la información recolectada para cada una de las OOEE programadas por las direcciones productoras.); que, al revisar el IV trimestre, se dispone de cuatro documentos (29.12.2022 Historico, BASE_ETUP_3TRIMESTRE_2022, Indicador de cobertura trimestre 3 e INFORME CIERRE NOVIEMBRE 2022.)</t>
  </si>
  <si>
    <t>d)	|Hito: (Un (1) Informe con los mecanismos de verificación de la información recolectada); que, para el IV trimestre, se dispone de cuatro documentos (29.12.2022 Historico, BASE_ETUP_3TRIMESTRE_2022, Indicador de cobertura trimestre 3 e INFORME CIERRE NOVIEMBRE 2022.)</t>
  </si>
  <si>
    <t>Hito programado para ser finalizado en el 1er. Sem. 2022 y reportado por el proceso como finalizado para el mismo periodo. La conclusión del seguimiento realizado por la OCI, se encuentra en el informe correspondiente al 1er. Sem. 2024
a)	Hito: (Un (1) cronograma con la planeación de las OOEE programadas por las direcciones productoras.); que, al revisar el I trimestre, se dispone un documento (Cronograma selección EGIT.) documento asociado a la “Función de Producción de las encuestas apersonas e instituciones para Convocatoria, capacitación, selección y contratación”</t>
  </si>
  <si>
    <t>Realizado el seguimiento al cumplimiento de la meta “Una (1) base de datos de Encuesta de Gasto de Interno de Turismo recolectada.”, se evidencio:
a)	Hito: (Un (1) cronograma con la planeación de las OOEE programadas por las direcciones productoras.); que, al revisar el I trimestre, se dispone un documento (Cronograma selección EGIT.) documento asociado a la “Función de Producción de las encuestas apersonas e instituciones para Convocatoria, capacitación, selección y contratación”
b)	Hito: (Un (1) cierre operativo con puntualidad de las OOEE programadas por las direcciones productoras); que, al revisar el III trimestre, se dispone de un documento (Cierre EGIT 2207.)
c)	Hito: (Un (1) Informe de cierre y/o critica entregado con puntualidad con la información recolectada para cada una de las OOEE programadas por las direcciones productoras.); que, al revisar el III trimestre, se dispone de cuatro documentos (AGOTADOS_EGIT 2207, Informe de Contexto_2207, REPORTE_SEG_MUESTRA_2207 e RESUMEN DE COBERTURA CIERRE 2207.), observando un Informe de Contexto Encuesta de Gasto Interno en Turismo – EGIT.
d)	Hito: (Un (1) Informe con los mecanismos de verificación de la información recolectada); que, para el III trimestre, se dispone de dos documentos (Reporte de seguimiento EGIT e SISTEMAS_VS_CAMPO_2207_22-07-22.)
Por lo que se concluye, que la meta cumple con lo definido por el proceso.</t>
  </si>
  <si>
    <t>b)	Hito: (Un (1) cierre operativo con puntualidad de las OOEE programadas por las direcciones productoras); que, al revisar el III trimestre, se dispone de un documento (Cierre EGIT 2207.)</t>
  </si>
  <si>
    <t>c)	Hito: (Un (1) Informe de cierre y/o critica entregado con puntualidad con la información recolectada para cada una de las OOEE programadas por las direcciones productoras.); que, al revisar el III trimestre, se dispone de cuatro documentos (AGOTADOS_EGIT 2207, Informe de Contexto_2207, REPORTE_SEG_MUESTRA_2207 e RESUMEN DE COBERTURA CIERRE 2207.), observando un Informe de Contexto Encuesta de Gasto Interno en Turismo – EGIT.</t>
  </si>
  <si>
    <t>d)	Hito: (Un (1) Informe con los mecanismos de verificación de la información recolectada); que, para el III trimestre, se dispone de dos documentos (Reporte de seguimiento EGIT e SISTEMAS_VS_CAMPO_2207_22-07-22.)</t>
  </si>
  <si>
    <t>Hito programado para ser finalizado en el 1er. Sem. 2022 y reportado por el proceso como finalizado para el mismo periodo. La conclusión del seguimiento realizado por la OCI, se encuentra en el informe correspondiente al 1er. Sem. 2024
a)	Hito: (Un (1) cronograma con la planeación de las OOEE programadas por las direcciones productoras.); que, al revisar el I trimestre, se dispone un documento (EPS_Cronograma Convocatoria, Selección y Contratacion_2022.) documento asociado a la “Función de Producción de las encuestas apersonas e instituciones para Convocatoria, capacitación, selección y contratación”.</t>
  </si>
  <si>
    <t>Realizado el seguimiento al cumplimiento de la meta “Una (1) base de datos de la Encuesta de Pulso Social recolectada.”, se evidencio:
a)	Hito: (Un (1) cronograma con la planeación de las OOEE programadas por las direcciones productoras.); que, al revisar el I trimestre, se dispone un documento (EPS_Cronograma Convocatoria, Selección y Contratacion_2022.) documento asociado a la “Función de Producción de las encuestas apersonas e instituciones para Convocatoria, capacitación, selección y contratación”.
b)	Hito: (Un (1) cierre operativo con puntualidad de las OOEE programadas por las direcciones productoras); que, al revisar el III trimestre, se dispone de un documento (Cierre EPS 2207.)
c)	Hito: (Un (1) Informe de cierre y/o critica entregado con puntualidad con la información recolectada para cada una de las OOEE programadas por las direcciones productoras.); que, al revisar el III trimestre, se dispone de tres documentos 01. EPS_R. COBERTURA_2022, 04. EPS_SISTEMAS_2022, e 06. GRAFICAS_SEGUIMIENTO_2022).
d)	Hito: (Un (1) Informe con los mecanismos de verificación de la información recolectada); que, para el III trimestre, se dispone de dos documentos (2022.07.12_EPS_Inconsistencias_alarmas_RC e Reporte de seguimiento EPS.), en uno de los documentos aportados se puede observar la verificación de la información recolectada como lo es el reporte de inconsistencias de cobertura.
Por lo que se concluye, que la meta cumple con lo definido por el proceso.</t>
  </si>
  <si>
    <t>b)	Hito: (Un (1) cierre operativo con puntualidad de las OOEE programadas por las direcciones productoras); que, al revisar el III trimestre, se dispone de un documento (Cierre EPS 2207.)</t>
  </si>
  <si>
    <t>c)	Hito: (Un (1) Informe de cierre y/o critica entregado con puntualidad con la información recolectada para cada una de las OOEE programadas por las direcciones productoras.); que, al revisar el III trimestre, se dispone de tres documentos 01. EPS_R. COBERTURA_2022, 04. EPS_SISTEMAS_2022, e 06. GRAFICAS_SEGUIMIENTO_2022).</t>
  </si>
  <si>
    <t>d)	Hito: (Un (1) Informe con los mecanismos de verificación de la información recolectada); que, para el III trimestre, se dispone de dos documentos (2022.07.12_EPS_Inconsistencias_alarmas_RC e Reporte de seguimiento EPS.), en uno de los documentos aportados se puede observar la verificación de la información recolectada como lo es el reporte de inconsistencias de cobertura.</t>
  </si>
  <si>
    <t>Hito programado para ser finalizado en el 1er. Sem. 2022 y reportado por el proceso como finalizado para el mismo periodo. La conclusión del seguimiento realizado por la OCI, se encuentra en el informe correspondiente al 1er. Sem. 2024
a)	Hito: (Un (1) cronograma con la planeación de las OOEE programadas por las direcciones productoras.); que, al revisar el I trimestre, se dispone un documento (EMICRON-CRO-2022 -MOP vd) “CRONOGRAMA OPERATIVO - ENCUESTA DE MICRONEGOCIOS - EMICRON” de los meses enero a diciembre 2022.</t>
  </si>
  <si>
    <t>Realizado el seguimiento al cumplimiento de la meta “Una (1) base de datos de Micronegocios_ Rural_Urbano recolectada.”, se evidencio:
a)	Hito: (Un (1) cronograma con la planeación de las OOEE programadas por las direcciones productoras.); que, al revisar el I trimestre, se dispone un documento (EMICRON-CRO-2022 -MOP vd) “CRONOGRAMA OPERATIVO - ENCUESTA DE MICRONEGOCIOS - EMICRON” de los meses enero a diciembre 2022.
b)	Hito: (Un (1) cierre operativo con puntualidad de las OOEE programadas por las direcciones productoras); que, al revisar el IV trimestre, se dispone de dos documentos (EMICRON_INFORMES DE CIERRE Etapa 2207 y EMICRON_INFORMES DE CIERRE Etapa 2208.)
c)	Hito: (Un (1) Informe de cierre y/o critica entregado con puntualidad con la información recolectada para cada una de las OOEE programadas por las direcciones productoras.); que, al revisar el IV trimestre, se dispone de dos documentos (EMICRON_INFORMES DE CIERRE Etapa 2207 y EMICRON_INFORMES DE CIERRE Etapa 2208.), presentaciones que tratan cobertura con indicadores resultantes de los operativos en campo.
d)	Hito: (Un (1) Informe con los mecanismos de verificación de la información recolectada); que, para el IV trimestre, se dispone de dos documentos (EMICRON_CONS RES_COB_2207 20221024_evi y EMICRON_CONS RES_COB_2208 20221121 evi).
Por lo que se concluye, que la meta cumple con lo definido por el proceso.</t>
  </si>
  <si>
    <t>b)	Hito: (Un (1) cierre operativo con puntualidad de las OOEE programadas por las direcciones productoras); que, al revisar el IV trimestre, se dispone de dos documentos (EMICRON_INFORMES DE CIERRE Etapa 2207 y EMICRON_INFORMES DE CIERRE Etapa 2208.)</t>
  </si>
  <si>
    <t>c)	Hito: (Un (1) Informe de cierre y/o critica entregado con puntualidad con la información recolectada para cada una de las OOEE programadas por las direcciones productoras.); que, al revisar el IV trimestre, se dispone de dos documentos (EMICRON_INFORMES DE CIERRE Etapa 2207 y EMICRON_INFORMES DE CIERRE Etapa 2208.), presentaciones que tratan cobertura con indicadores resultantes de los operativos en campo.</t>
  </si>
  <si>
    <t>d)	Hito: (Un (1) Informe con los mecanismos de verificación de la información recolectada); que, para el IV trimestre, se dispone de dos documentos (EMICRON_CONS RES_COB_2207 20221024_evi y EMICRON_CONS RES_COB_2208 20221121 evi).</t>
  </si>
  <si>
    <t>Hito programado para ser finalizado en el 1er. Sem. 2022 y reportado por el proceso como finalizado para el mismo periodo. La conclusión del seguimiento realizado por la OCI, se encuentra en el informe correspondiente al 1er. Sem. 2022
a)	Hito: (Un (1) cronograma con la planeación de las OOEE programadas por las direcciones productoras.); que, al revisar el I trimestre, se dispone un documento (CRONOGRAMA GEIH 2022), “CRONOGRAMA OPERATIVO GRAN ENCUESTA INTEGRADA DE HOGARES” de los meses enero a diciembre 2022.</t>
  </si>
  <si>
    <t>Realizado el seguimiento al cumplimiento de la meta “Una (1) base de datos de Gran Encuesta Integrada de Hogares - Nuevos - ENERO Departamentos recolectada.”, se evidencio:
a)	Hito: (Un (1) cronograma con la planeación de las OOEE programadas por las direcciones productoras.); que, al revisar el I trimestre, se dispone un documento (CRONOGRAMA GEIH 2022), “CRONOGRAMA OPERATIVO GRAN ENCUESTA INTEGRADA DE HOGARES” de los meses enero a diciembre 2022.
b)	Hito: (Un (1) cierre operativo con puntualidad de las OOEE programadas por las direcciones productoras); que, al revisar el IV trimestre, se dispone de una carpeta comprimida con información relacionada con cierre de etapa 2210/2211 de la GEIH marco 2018.
c)	Hito: (Un (1) Informe de cierre y/o critica entregado con puntualidad con la información recolectada para cada una de las OOEE programadas por las direcciones productoras.); que, al revisar el IV trimestre, se dispone de una carpeta comprimida “Informes de cierre IV trimestre”, información relacionada con cierre de etapa 2210/2211 de la GEIH.
d)	Hito: (Un (1) Informe con los mecanismos de verificación de la información recolectada); que, para el IV trimestre se dispone de seis documentos que resumen la cobertura en las ciudades aplicadas.
Por lo que se concluye, que la meta cumple con lo definido por el proceso.</t>
  </si>
  <si>
    <t>b)	Hito: (Un (1) cierre operativo con puntualidad de las OOEE programadas por las direcciones productoras); que, al revisar el IV trimestre, se dispone de una carpeta comprimida con información relacionada con cierre de etapa 2210/2211 de la GEIH marco 2018.</t>
  </si>
  <si>
    <t>c)	Hito: (Un (1) Informe de cierre y/o critica entregado con puntualidad con la información recolectada para cada una de las OOEE programadas por las direcciones productoras.); que, al revisar el IV trimestre, se dispone de una carpeta comprimida “Informes de cierre IV trimestre”, información relacionada con cierre de etapa 2210/2211 de la GEIH.</t>
  </si>
  <si>
    <t>d)	Hito: (Un (1) Informe con los mecanismos de verificación de la información recolectada); que, para el IV trimestre se dispone de seis documentos que resumen la cobertura en las ciudades aplicadas.</t>
  </si>
  <si>
    <t>Hito programado para ser finalizado en el 1er. Sem. 2022 y reportado por el proceso como finalizado para el mismo periodo. La conclusión del seguimiento realizado por la OCI, se encuentra en el informe correspondiente al 1er. Sem. 2022
a)	Hito: (Un (1) cronograma con la planeación de las OOEE programadas por las direcciones productoras.); que, al revisar el I trimestre, se dispone un documento (Cronograma_Operaciones infraestructura 2022).</t>
  </si>
  <si>
    <t>Realizado el seguimiento al cumplimiento de la meta “Una (1) base de datos de Licencias de la construcción recolectada.”, se evidencio:
a)	Hito: (Un (1) cronograma con la planeación de las OOEE programadas por las direcciones productoras.); que, al revisar el I trimestre, se dispone un documento (Cronograma_Operaciones infraestructura 2022).
b)	Hito: (Un (1) cierre operativo con puntualidad de las OOEE programadas por las direcciones productoras); que, al revisar el IV trimestre se dispone de cuatro documentos con información relacionada con el operativo ELIC de los meses de sep-nov 2022.
c)	Hito: (Un (1) Informe de cierre y/o critica entregado con puntualidad con la información recolectada para cada una de las OOEE programadas por las direcciones productoras.); que, al revisar el IV trimestre se dispone de dos documentos tipo planilla indicador de calidad central.
d)	Hito: (Un (1) Informe con los mecanismos de verificación de la información recolectada); que, para el IV trimestre se dispone de un documento (SEGUIMIENTO ELIC a DIC 2022) que muestra seguimientos realizados durante la vigencia 2022.
Por lo que se concluye, que la meta cumple con lo definido por el proceso</t>
  </si>
  <si>
    <t>b)	Hito: (Un (1) cierre operativo con puntualidad de las OOEE programadas por las direcciones productoras); que, al revisar el IV trimestre se dispone de cuatro documentos con información relacionada con el operativo ELIC de los meses de sep-nov 2022.</t>
  </si>
  <si>
    <t>c)	Hito: (Un (1) Informe de cierre y/o critica entregado con puntualidad con la información recolectada para cada una de las OOEE programadas por las direcciones productoras.); que, al revisar el IV trimestre se dispone de dos documentos tipo planilla indicador de calidad central.</t>
  </si>
  <si>
    <t>d)	Hito: (Un (1) Informe con los mecanismos de verificación de la información recolectada); que, para el IV trimestre se dispone de un documento (SEGUIMIENTO ELIC a DIC 2022) que muestra seguimientos realizados durante la vigencia 2022.</t>
  </si>
  <si>
    <t xml:space="preserve">Hito programado para ser finalizado en el 1er. Sem. 2022 y reportado por el proceso como finalizado para el mismo periodo. La conclusión del seguimiento realizado por la OCI, se encuentra en el informe correspondiente al 1er. Sem. 2024
a)	Hito: (Un (1) cronograma con la planeación de las OOEE programadas por las direcciones productoras.); que, al revisar el I trimestre, se dispone un documento (cronograma IPC). </t>
  </si>
  <si>
    <t>Realizado el seguimiento al cumplimiento de la meta “Una (1) base de datos de Índice de Precios al Consumidor recolectada.”, se evidencio:
a)	Hito: (Un (1) cronograma con la planeación de las OOEE programadas por las direcciones productoras.); que, al revisar el I trimestre, se dispone un documento (cronograma IPC). 
b)	Hito: (Un (1) cierre operativo con puntualidad de las OOEE programadas por las direcciones productoras); que, al revisar el IV trimestre se dispone de tres documentos (ENTREGA IPC DICIEMBRE 2022, ENTREGA IPC NOVIEMBRE 2022 y ENTREGA IPC OCTURE 2022) con información relacionada con el operativo IPC de los meses de oct-dic 2022.
c)	Hito: (Un (1) Informe de cierre y/o critica entregado con puntualidad con la información recolectada para cada una de las OOEE programadas por las direcciones productoras.); que, al revisar el IV trimestre se dispone de tres documentos (ENTREGA IPC DICIEMBRE 2022, ENTREGA IPC NOVIEMBRE 2022 y ENTREGA IPC OCTURE 2022) con información relacionada con el operativo IPC de los meses de oct-dic 2022.
d)	Hito: (Un (1) Informe con los mecanismos de verificación de la información recolectada); que, para el IV trimestre se dispone de un documento (Informe de seguimiento Operativo -IPC 2022) oct-dic 2022.
Por lo que se concluye, que la meta cumple con lo definido por el proceso.</t>
  </si>
  <si>
    <t>b)	Hito: (Un (1) cierre operativo con puntualidad de las OOEE programadas por las direcciones productoras); que, al revisar el IV trimestre se dispone de tres documentos (ENTREGA IPC DICIEMBRE 2022, ENTREGA IPC NOVIEMBRE 2022 y ENTREGA IPC OCTURE 2022) con información relacionada con el operativo IPC de los meses de oct-dic 2022.</t>
  </si>
  <si>
    <t>c)	Hito: (Un (1) Informe de cierre y/o critica entregado con puntualidad con la información recolectada para cada una de las OOEE programadas por las direcciones productoras.); que, al revisar el IV trimestre se dispone de tres documentos (ENTREGA IPC DICIEMBRE 2022, ENTREGA IPC NOVIEMBRE 2022 y ENTREGA IPC OCTURE 2022) con información relacionada con el operativo IPC de los meses de oct-dic 2022.</t>
  </si>
  <si>
    <t>d)	Hito: (Un (1) Informe con los mecanismos de verificación de la información recolectada); que, para el IV trimestre se dispone de un documento (Informe de seguimiento Operativo -IPC 2022) oct-dic 2022.</t>
  </si>
  <si>
    <t xml:space="preserve">Hito programado para ser finalizado en el 1er. Sem. 2022 y reportado por el proceso como finalizado para el mismo periodo. La conclusión del seguimiento realizado por la OCI, se encuentra en el informe correspondiente al 1er. Sem. 2024
a)	Hito: (Un (1) cronograma con la planeación de las OOEE programadas por las direcciones productoras.); que, al revisar el I trimestre, se dispone un documento (cronograma transporte-ICES). </t>
  </si>
  <si>
    <t>Realizado el seguimiento al cumplimiento de la meta “Una (1) base de datos de Índice de Costos de la Educación Superior recolectada.”, se evidencio:
a)	Hito: (Un (1) cronograma con la planeación de las OOEE programadas por las direcciones productoras.); que, al revisar el I trimestre, se dispone un documento (cronograma transporte-ICES). 
b)	Hito: (Un (1) cierre operativo con puntualidad de las OOEE programadas por las direcciones productoras); que, al revisar el IV trimestre se dispone de un documento (entrega base ICES nov 2022) con información relacionada con el operativo ICES.
c)	Hito: (Un (1) Informe de cierre y/o critica entregado con puntualidad con la información recolectada para cada una de las OOEE programadas por las direcciones productoras.); que, al revisar el IV trimestre se dispone de dos documentos (entrega base ICES nov 2022 e Informe de seguimiento Operativo -ICES 2022).
d)	Hito: (Un (1) Informe con los mecanismos de verificación de la información recolectada); que, para el IV trimestre se dispone de un documento (Informe de seguimiento Operativo -ICES 2022.) oct-dic 2022.
Por lo que se concluye, que la meta cumple con lo definido por el proceso.</t>
  </si>
  <si>
    <t>b)	Hito: (Un (1) cierre operativo con puntualidad de las OOEE programadas por las direcciones productoras); que, al revisar el IV trimestre se dispone de un documento (entrega base ICES nov 2022) con información relacionada con el operativo ICES.</t>
  </si>
  <si>
    <t>c)	Hito: (Un (1) Informe de cierre y/o critica entregado con puntualidad con la información recolectada para cada una de las OOEE programadas por las direcciones productoras.); que, al revisar el IV trimestre se dispone de dos documentos (entrega base ICES nov 2022 e Informe de seguimiento Operativo -ICES 2022).</t>
  </si>
  <si>
    <t>d)	Hito: (Un (1) Informe con los mecanismos de verificación de la información recolectada); que, para el IV trimestre se dispone de un documento (Informe de seguimiento Operativo -ICES 2022.) oct-dic 2022.</t>
  </si>
  <si>
    <t>Hito programado para ser finalizado en el 1er. Sem. 2022 y reportado por el proceso como finalizado para el mismo periodo. La conclusión del seguimiento realizado por la OCI, se encuentra en el informe correspondiente al 1er. Sem. 2024
a)	Hito: (Un (1) cronograma con la planeación de las OOEE programadas por las direcciones productoras.); que, al revisar el I trimestre, se dispone un documento (CONCRETO CRONOGRAMA Actividades 2022).</t>
  </si>
  <si>
    <t>Realizado el seguimiento al cumplimiento de la meta “Una (1) base de datos de Estadísticas de Concreto recolectada.”, se evidencio:
a)	Hito: (Un (1) cronograma con la planeación de las OOEE programadas por las direcciones productoras.); que, al revisar el I trimestre, se dispone un documento (CONCRETO CRONOGRAMA Actividades 2022).
b)	Hito: (Un (1) cierre operativo con puntualidad de las OOEE programadas por las direcciones productoras); que, al revisar el IV trimestre se dispone de tres documentos (Cierre operativo noviembre Concreto, Cierre operativo octubre Concreto e Cierre operativo septiembre Concreto).
c)	Hito: (Un (1) Informe de cierre y/o critica entregado con puntualidad con la información recolectada para cada una de las OOEE programadas por las direcciones productoras.); que, al revisar el IV trimestre se dispone de tres documentos (Consolidado Temática noviembre 2022-holcim, Consolidado Temática octubre 2022 e Consolidado Temática septiembre 2022).
d)	Hito: (Un (1) Informe con los mecanismos de verificación de la información recolectada); que, para el IV trimestre se dispone de tres documentos (GESTOR DE ENCUESTA CONCRETO NOVIEMBRE, GESTOR DE ENCUESTA CONCRETO OCTUBRE e GESTOR DE ENCUESTA CONCRETO SEPTIEMBRE) sep-nov 2022.
Por lo que se concluye, que la meta cumple con lo definido por el proceso.</t>
  </si>
  <si>
    <t>b)	Hito: (Un (1) cierre operativo con puntualidad de las OOEE programadas por las direcciones productoras); que, al revisar el IV trimestre se dispone de tres documentos (Cierre operativo noviembre Concreto, Cierre operativo octubre Concreto e Cierre operativo septiembre Concreto).</t>
  </si>
  <si>
    <t>c)	Hito: (Un (1) Informe de cierre y/o critica entregado con puntualidad con la información recolectada para cada una de las OOEE programadas por las direcciones productoras.); que, al revisar el IV trimestre se dispone de tres documentos (Consolidado Temática noviembre 2022-holcim, Consolidado Temática octubre 2022 e Consolidado Temática septiembre 2022).</t>
  </si>
  <si>
    <t>d)	Hito: (Un (1) Informe con los mecanismos de verificación de la información recolectada); que, para el IV trimestre se dispone de tres documentos (GESTOR DE ENCUESTA CONCRETO NOVIEMBRE, GESTOR DE ENCUESTA CONCRETO OCTUBRE e GESTOR DE ENCUESTA CONCRETO SEPTIEMBRE) sep-nov 2022.</t>
  </si>
  <si>
    <t>No se pudo realizar seguimiento a la meta “Una (1) base de datos de Encuesta en Investigación y desarrollo recolectada.” Por falta de información en el repositorio dispuesto para tal fin.</t>
  </si>
  <si>
    <t>De acuerdo con las evidencias analizadas para cada hito, se observó el cumplimiento de la meta relacionada con la realización y asistencia de un ciclo de capacitaciones en las Direcciones Territoriales.</t>
  </si>
  <si>
    <t>Luisa Duarte 8/03/2023: Con el fin de verificar el cumplimiento del presente hito, se revisó la evidencia cargada en donde se observan lo siguientes documentos: 
-	Documentos en Excel con el listado de asistencia de octubre a diciembre del territorial centro 2022
-	Listado Asistencia capacitación en gestión documental de fecha 28 de octubre de 2022
-	Listado asistencia capacitación seguridad vial – alcoholemia de fecha 10 de noviembre de 2022
-	Listado asistencia capacitación seguridad vial – Manejo defensivo de fecha 25 de noviembre de 2022
-	Listado asistencia SG-SST de fecha noviembre de 2022
-	Listado asistencia taller aprender haciendo 23 y 24 de noviembre de 2022
-	Listado asistencia taller conócete a ti mismo del 19 de diciembre de 2022
-	Listado asistencia taller trabajo en equipo 26 de diciembre de 2022
-	Listado asistencia actividades bienestar PIC y SST Noroccidente
-	Asistencia capacitación territorial suroccidente del mes de octubre
-	Asistencia charla código general del proceso de fecha 29 de septiembre 2022
-	Asistencia charla Microsoft TO DO del 10 de julio de 2022
-	Asistencia Tips para ser un ciudadano ambientalmente responsable 20 de octubre de 2022
-	Lineamientos para la actualización y adopción de los formatos Acuerdo de Confidencialidad y no Divulgación y Autorización para el Tratamiento de Datos Personales de fecha de 2 de noviembre de 2022
-	Capacitación Gestión del Riesgo de Desastres 17/11/2022
Que no le saquen tarjeta roja por incurrir en falta disciplinarias 15/12/2022
-	Listado asistencia DTN de octubre a diciembre
Por lo anterior se observa el cumplimiento del presente hito.</t>
  </si>
  <si>
    <t>a)	Hito: (Cinco (5) cuadros de salida con la nueva versión de las proyecciones de población, procesados.); que, al revisar el IV trimestre, se dispone de tres carpetas y dos documentos (1. Fecundidad, 2. Mortalidad, 3. Migración, 4. Población y 5. Población municipal).</t>
  </si>
  <si>
    <t>Realizado el seguimiento al cumplimiento de la meta “Cinco (5) cuadros de salida con la nueva versión de las proyecciones de población en versión prueba, ajustadas por los efectos del  COVID-19 y la inmigración desde Venezuela entre otros factores, producidos.”, se evidencio:
a)	Hito: (Cinco (5) cuadros de salida con la nueva versión de las proyecciones de población, procesados.); que, al revisar el IV trimestre, se dispone de tres carpetas y dos documentos (1. Fecundidad, 2. Mortalidad, 3. Migración, 4. Población y 5. Población municipal).
b)	Hito: (Cinco (5) cuadros de salida con la nueva versión de las proyecciones de población, analizados.); que, al revisar el IV trimestre se dispone de cinco documentos (1. Fecundidad_RUPBTH_v20221222, 2. Mortalidad_RUPMX_v20221222, 3. Migración_RUPMGN_v20221222, 4. Población_RUPPOP_v20221222 y 5. Población Municipal_VISOR_DPTO_MPIO_V20221226).
Por lo que se concluye, que la meta cumple con lo definido por el proceso.</t>
  </si>
  <si>
    <t>b)	Hito: (Cinco (5) cuadros de salida con la nueva versión de las proyecciones de población, analizados.); que, al revisar el IV trimestre se dispone de cinco documentos (1. Fecundidad_RUPBTH_v20221222, 2. Mortalidad_RUPMX_v20221222, 3. Migración_RUPMGN_v20221222, 4. Población_RUPPOP_v20221222 y 5. Población Municipal_VISOR_DPTO_MPIO_V20221226).</t>
  </si>
  <si>
    <t>a)	Hito: (Numero de cuadros de salida para el anuario estadístico de movimientos internacionales, analizados.); que, al revisar el IV trimestre, se dispone de un documento (Cuadros_Anuario_Anexos_2021_movimientos_internacionales (1)_original).</t>
  </si>
  <si>
    <t>Realizado el seguimiento al cumplimiento de la meta “Un (1) anuario estadístico de movimiento internacionales, publicado.”, se evidencio:
a)	Hito: (Numero de cuadros de salida para el anuario estadístico de movimientos internacionales, analizados.); que, al revisar el IV trimestre, se dispone de un documento (Cuadros_Anuario_Anexos_2021_movimientos_internacionales (1)_original).
b)	Hito: (Número de cuadros de salida para el anuario estadístico de movimientos internacionales, procesado.); que, al revisar el IV trimestre se dispone de un documento (Cuadros_Anuario_Anexos_2021_Movimientos_internacionales_Ver1). Documento que contiene 40 cuadros de Anuario de entradas y salidas de viajeros internacionales. 
c)	Hito: (Un (1) anuario estadístico de movimientos internacionales, publicado.); que, al revisar el IV trimestre se dispone de un documento (Anuario_Anexos_2021_Movimientos_internacionales_publicado).
Como parte del seguimiento a la meta se verifico la publicación del anuario estadístico en la siguiente ruta: https://www.google.com.co/url?sa=t&amp;rct=j&amp;q=&amp;esrc=s&amp;source=web&amp;cd=&amp;ved=2ahUKEwiakoPw2rb9AhWEg4QIHTpfCrgQFnoECBEQAQ&amp;url=https%3A%2F%2Fwww.dane.gov.co%2Ffiles%2Finvestigaciones%2Fpoblacion%2Fmigraciones%2Fanuario_anexos_2021.xlsx&amp;usg=AOvVaw0SRiRavnIiue0L1YIdkAZU
Por lo que se concluye, que la meta cumple con lo definido por el proceso.</t>
  </si>
  <si>
    <t xml:space="preserve">b)	Hito: (Número de cuadros de salida para el anuario estadístico de movimientos internacionales, procesado.); que, al revisar el IV trimestre se dispone de un documento (Cuadros_Anuario_Anexos_2021_Movimientos_internacionales_Ver1). Documento que contiene 40 cuadros de Anuario de entradas y salidas de viajeros internacionales. </t>
  </si>
  <si>
    <t>c)	Hito: (Un (1) anuario estadístico de movimientos internacionales, publicado.); que, al revisar el IV trimestre se dispone de un documento (Anuario_Anexos_2021_Movimientos_internacionales_publicado).
Como parte del seguimiento a la meta se verifico la publicación del anuario estadístico en la siguiente ruta: https://www.google.com.co/url?sa=t&amp;rct=j&amp;q=&amp;esrc=s&amp;source=web&amp;cd=&amp;ved=2ahUKEwiakoPw2rb9AhWEg4QIHTpfCrgQFnoECBEQAQ&amp;url=https%3A%2F%2Fwww.dane.gov.co%2Ffiles%2Finvestigaciones%2Fpoblacion%2Fmigraciones%2Fanuario_anexos_2021.xlsx&amp;usg=AOvVaw0SRiRavnIiue0L1YIdkAZU</t>
  </si>
  <si>
    <t>Hito programado para ser cumplido en el 2do. Sem 2022 y reportado por el proceso como finalizado en el 1er. Sem 2022.
a)	Hito: (Una (1) publicación seriada de metodologías para documentos metodológicos para la actualización continua de la producción de información poblacional y demográfica, creada); que, al revisar el III trimestre, se dispone de dos documentos (Metodologia_curva_mortalidad y RE_ solicitud de procesamientos - demografía rural); información que está relacionada con “Estimación de las curvas de mortalidad a nivel subnacional: Colombia 2017”.</t>
  </si>
  <si>
    <t>b)	Hito: (Tres (3) documentos metodológicos para la actualización continua de la producción de información poblacional y demográfica, publicados.); que, al revisar el IV trimestre se dispone de tres documentos (06062022_Metodologia_curva_mortalidad (1), Metodologia_Estimación de la Omisión Censal_23-05-2022_RevNMPM Lina y Metodología_proyección_migraciones_Colombia), documentos que tratan “Estimación de las curvas de mortalidad a nivel subnacional: Colombia 2017, Estimación de la Omisión Censal a partir de la evaluación de la cobertura nacional y subnacional del Censo Nacional de Población y Vivienda 2018 y Metodología de proyección de las migraciones internas y exteriores de Colombia”.</t>
  </si>
  <si>
    <t>La evidencia refleja presentación con informe de la evaluación de impacto al que hace referencia el hito, evidenciando cumplimiento, de acuerdo al porcentaje esperado</t>
  </si>
  <si>
    <t>Se aporta informe de levantamiento físico de inventarios de acuerdo a lo establecido, dando cumplimiento al hito</t>
  </si>
  <si>
    <t>Se presentan informes trimestrales de siniestralidad del programa de seguros, dando cumplimiento al hito</t>
  </si>
  <si>
    <t>Se adjuntan como evidencia, los archivos de planeación, aprobación y ejecución PMAS, dando cumplimiento al hito</t>
  </si>
  <si>
    <t>Realizado el seguimiento al cumplimiento de la meta “Tres (3) documentos metodológicos para la actualización continua de la producción de información poblacional y demográfica, publicados.”, se evidencio:
a)	Hito: (Una (1) publicación seriada de metodologías para documentos metodológicos para la actualización continua de la producción de información poblacional y demográfica, creada); que, al revisar el III trimestre, se dispone de dos documentos (Metodologia_curva_mortalidad y RE_ solicitud de procesamientos - demografía rural); información que está relacionada con “Estimación de las curvas de mortalidad a nivel subnacional: Colombia 2017”.
b)	Hito: (Tres (3) documentos metodológicos para la actualización continua de la producción de información poblacional y demográfica, publicados.); que, al revisar el IV trimestre se dispone de tres documentos (06062022_Metodologia_curva_mortalidad (1), Metodologia_Estimación de la Omisión Censal_23-05-2022_RevNMPM Lina y Metodología_proyección_migraciones_Colombia), documentos que tratan “Estimación de las curvas de mortalidad a nivel subnacional: Colombia 2017, Estimación de la Omisión Censal a partir de la evaluación de la cobertura nacional y subnacional del Censo Nacional de Población y Vivienda 2018 y Metodología de proyección de las migraciones internas y exteriores de Colombia”.
Por lo que se concluye, que la meta cumple con lo definido por el proceso.</t>
  </si>
  <si>
    <t>Realizado el seguimiento al cumplimiento de la meta “Un (1) fortalecimiento de la capacidad operativa para ampliar la cobertura de recolección de las operaciones estadísticas de infraestructura, mediante los archivos que den cuenta de la ampliación, terminada.”, se evidencio:
a) Hito: (Un (1) archivo con la validación y análisis de la consistencia de información para la inclusión de 34 municipios adicionales en la cobertura de publicación del CEED, entregado); que, al ser verificado, no se dispone de información para consulta.
b) Hito: (Un (1) archivo con la validación de la información histórica completa, para ampliar la cobertura de la ELIC a 800 municipios, entregada); que, al ser verificado, se dispone de un documento para el III trimestre “Base agosto 2022 - Validación Inconsistencias ELIC.xlsx”,  base de datos correspondiente al mes de agosto 2022 con validaciones de 1029 municipios de Colombia.
Por lo que se concluye, que la meta no cumple con lo definido por el proceso.</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</si>
</sst>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164" formatCode="_ * #,##0.00_ ;_ * \-#,##0.00_ ;_ * &quot;-&quot;??_ ;_ @_ "/>
    <numFmt numFmtId="165" formatCode="_-[$$-409]* #,##0.00_ ;_-[$$-409]* \-#,##0.00\ ;_-[$$-409]* &quot;-&quot;??_ ;_-@_ "/>
    <numFmt numFmtId="166" formatCode="_-[$$-409]* #,##0_ ;_-[$$-409]* \-#,##0\ ;_-[$$-409]* &quot;-&quot;??_ ;_-@_ "/>
    <numFmt numFmtId="167" formatCode="dd/mm/yyyy;@"/>
    <numFmt numFmtId="168" formatCode="_-[$$-240A]\ * #,##0.00_-;\-[$$-240A]\ * #,##0.00_-;_-[$$-240A]\ * &quot;-&quot;??_-;_-@_-"/>
    <numFmt numFmtId="169" formatCode="_-[$$-240A]\ * #,##0_-;\-[$$-240A]\ * #,##0_-;_-[$$-240A]\ * &quot;-&quot;??_-;_-@_-"/>
    <numFmt numFmtId="170" formatCode="_-&quot;$&quot;\ * #,##0_-;\-&quot;$&quot;\ * #,##0_-;_-&quot;$&quot;\ * &quot;-&quot;??_-;_-@_-"/>
    <numFmt numFmtId="171" formatCode="_-[$$-240A]\ * #,##0_-;\-[$$-240A]\ * #,##0_-;_-[$$-240A]\ * &quot;-&quot;_-;_-@_-"/>
    <numFmt numFmtId="172" formatCode="_-[$$-240A]\ * #,##0.0_-;\-[$$-240A]\ * #,##0.0_-;_-[$$-240A]\ * &quot;-&quot;??_-;_-@_-"/>
    <numFmt numFmtId="173" formatCode="_-[$$-409]* #,##0.0_ ;_-[$$-409]* \-#,##0.0\ ;_-[$$-409]* &quot;-&quot;??_ ;_-@_ "/>
    <numFmt numFmtId="174" formatCode="0.0%"/>
    <numFmt numFmtId="175" formatCode="_-&quot;$&quot;\ * #,##0.0_-;\-&quot;$&quot;\ * #,##0.0_-;_-&quot;$&quot;\ * &quot;-&quot;??_-;_-@_-"/>
    <numFmt numFmtId="176" formatCode="d/m/yyyy"/>
  </numFmts>
  <fonts count="4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Arial"/>
      <family val="2"/>
    </font>
    <font>
      <u/>
      <sz val="12"/>
      <color theme="10"/>
      <name val="Calibri"/>
      <family val="2"/>
      <scheme val="minor"/>
    </font>
    <font>
      <b/>
      <sz val="18"/>
      <color theme="1"/>
      <name val="Segoe UI"/>
      <family val="2"/>
    </font>
    <font>
      <sz val="18"/>
      <color theme="1"/>
      <name val="Segoe UI Light"/>
      <family val="2"/>
    </font>
    <font>
      <b/>
      <sz val="18"/>
      <color rgb="FFFFFFFF"/>
      <name val="Segoe UI Light"/>
      <family val="2"/>
    </font>
    <font>
      <b/>
      <sz val="18"/>
      <color theme="0"/>
      <name val="Segoe UI Light"/>
      <family val="2"/>
    </font>
    <font>
      <b/>
      <sz val="18"/>
      <color rgb="FFBA004C"/>
      <name val="Segoe UI Light"/>
      <family val="2"/>
    </font>
    <font>
      <b/>
      <sz val="18"/>
      <color rgb="FF002060"/>
      <name val="Segoe UI Light"/>
      <family val="2"/>
    </font>
    <font>
      <b/>
      <sz val="18"/>
      <color rgb="FF000000"/>
      <name val="Segoe UI Light"/>
      <family val="2"/>
    </font>
    <font>
      <sz val="18"/>
      <color rgb="FF000000"/>
      <name val="Segoe UI Light"/>
      <family val="2"/>
    </font>
    <font>
      <b/>
      <sz val="18"/>
      <color theme="1"/>
      <name val="Segoe UI Light"/>
      <family val="2"/>
    </font>
    <font>
      <sz val="18"/>
      <name val="Segoe UI Light"/>
      <family val="2"/>
    </font>
    <font>
      <b/>
      <sz val="18"/>
      <name val="Segoe UI Light"/>
      <family val="2"/>
    </font>
    <font>
      <u/>
      <sz val="18"/>
      <color theme="10"/>
      <name val="Segoe UI Light"/>
      <family val="2"/>
    </font>
    <font>
      <b/>
      <sz val="18"/>
      <color theme="1" tint="4.9989318521683403E-2"/>
      <name val="Segoe UI Light"/>
      <family val="2"/>
    </font>
    <font>
      <sz val="18"/>
      <color rgb="FF444444"/>
      <name val="Segoe UI Light"/>
      <family val="2"/>
    </font>
    <font>
      <u/>
      <sz val="11"/>
      <color theme="10"/>
      <name val="Calibri"/>
      <family val="2"/>
      <scheme val="minor"/>
    </font>
    <font>
      <sz val="18"/>
      <color rgb="FF0070C0"/>
      <name val="Segoe UI Light"/>
      <family val="2"/>
    </font>
    <font>
      <i/>
      <sz val="18"/>
      <color rgb="FF000000"/>
      <name val="Segoe UI Light"/>
      <family val="2"/>
    </font>
    <font>
      <sz val="18"/>
      <color rgb="FFFF0000"/>
      <name val="Segoe UI Light"/>
      <family val="2"/>
    </font>
    <font>
      <u/>
      <sz val="18"/>
      <color theme="1"/>
      <name val="Segoe UI Light"/>
      <family val="2"/>
    </font>
    <font>
      <b/>
      <sz val="18"/>
      <color rgb="FFFFD966"/>
      <name val="Segoe UI Light"/>
      <family val="2"/>
    </font>
    <font>
      <sz val="18"/>
      <color theme="0"/>
      <name val="Segoe UI Light"/>
      <family val="2"/>
    </font>
    <font>
      <sz val="10"/>
      <color theme="1"/>
      <name val="Calibri"/>
      <family val="2"/>
      <scheme val="minor"/>
    </font>
    <font>
      <b/>
      <u/>
      <sz val="18"/>
      <color rgb="FF000000"/>
      <name val="Segoe UI Light"/>
      <family val="2"/>
    </font>
    <font>
      <i/>
      <sz val="18"/>
      <color rgb="FFED7D31"/>
      <name val="Segoe UI Light"/>
      <family val="2"/>
    </font>
    <font>
      <sz val="18"/>
      <color rgb="FFED7D31"/>
      <name val="Segoe UI Light"/>
      <family val="2"/>
    </font>
    <font>
      <sz val="18"/>
      <color rgb="FF486995"/>
      <name val="Segoe UI Light"/>
      <family val="2"/>
    </font>
    <font>
      <b/>
      <sz val="18"/>
      <color rgb="FFAEAAAA"/>
      <name val="Segoe UI Light"/>
      <family val="2"/>
    </font>
    <font>
      <u/>
      <sz val="18"/>
      <color rgb="FF000000"/>
      <name val="Segoe UI Light"/>
      <family val="2"/>
    </font>
    <font>
      <vertAlign val="superscript"/>
      <sz val="18"/>
      <color rgb="FF000000"/>
      <name val="Segoe UI Light"/>
      <family val="2"/>
    </font>
    <font>
      <sz val="18"/>
      <color theme="1"/>
      <name val="Calibri"/>
      <family val="2"/>
      <scheme val="minor"/>
    </font>
    <font>
      <b/>
      <sz val="18"/>
      <color theme="0"/>
      <name val="Segoe UI"/>
      <family val="2"/>
    </font>
    <font>
      <i/>
      <sz val="18"/>
      <name val="Segoe UI Light"/>
      <family val="2"/>
    </font>
    <font>
      <i/>
      <sz val="18"/>
      <color theme="1"/>
      <name val="Calibri"/>
      <family val="2"/>
      <scheme val="minor"/>
    </font>
    <font>
      <sz val="18"/>
      <color rgb="FF000000"/>
      <name val="Times New Roman"/>
      <family val="1"/>
    </font>
    <font>
      <b/>
      <sz val="15"/>
      <color theme="0"/>
      <name val="Segoe UI"/>
      <family val="2"/>
    </font>
    <font>
      <b/>
      <sz val="12"/>
      <color indexed="81"/>
      <name val="Tahoma"/>
      <family val="2"/>
    </font>
    <font>
      <sz val="12"/>
      <color indexed="81"/>
      <name val="Tahoma"/>
      <family val="2"/>
    </font>
  </fonts>
  <fills count="38">
    <fill>
      <patternFill patternType="none"/>
    </fill>
    <fill>
      <patternFill patternType="gray125"/>
    </fill>
    <fill>
      <patternFill patternType="solid">
        <fgColor rgb="FFBA004C"/>
        <bgColor rgb="FF000000"/>
      </patternFill>
    </fill>
    <fill>
      <patternFill patternType="solid">
        <fgColor theme="0"/>
        <bgColor indexed="64"/>
      </patternFill>
    </fill>
    <fill>
      <patternFill patternType="solid">
        <fgColor theme="3" tint="0.79998168889431442"/>
        <bgColor rgb="FF000000"/>
      </patternFill>
    </fill>
    <fill>
      <patternFill patternType="solid">
        <fgColor theme="2" tint="-9.9978637043366805E-2"/>
        <bgColor rgb="FF000000"/>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8" tint="-0.249977111117893"/>
        <bgColor rgb="FF000000"/>
      </patternFill>
    </fill>
    <fill>
      <patternFill patternType="solid">
        <fgColor theme="0" tint="-0.499984740745262"/>
        <bgColor rgb="FF000000"/>
      </patternFill>
    </fill>
    <fill>
      <patternFill patternType="solid">
        <fgColor theme="0"/>
        <bgColor rgb="FF000000"/>
      </patternFill>
    </fill>
    <fill>
      <patternFill patternType="solid">
        <fgColor rgb="FF002060"/>
        <bgColor indexed="64"/>
      </patternFill>
    </fill>
    <fill>
      <patternFill patternType="solid">
        <fgColor rgb="FFF2DDDB"/>
        <bgColor rgb="FF000000"/>
      </patternFill>
    </fill>
    <fill>
      <patternFill patternType="solid">
        <fgColor theme="8" tint="0.59999389629810485"/>
        <bgColor rgb="FF000000"/>
      </patternFill>
    </fill>
    <fill>
      <patternFill patternType="solid">
        <fgColor rgb="FF002060"/>
        <bgColor rgb="FF000000"/>
      </patternFill>
    </fill>
    <fill>
      <patternFill patternType="solid">
        <fgColor rgb="FFFFFFFF"/>
        <bgColor rgb="FF000000"/>
      </patternFill>
    </fill>
    <fill>
      <patternFill patternType="solid">
        <fgColor rgb="FFFFFFFF"/>
        <bgColor indexed="64"/>
      </patternFill>
    </fill>
    <fill>
      <patternFill patternType="solid">
        <fgColor rgb="FFFFFFFF"/>
        <bgColor rgb="FFF2F2F2"/>
      </patternFill>
    </fill>
    <fill>
      <patternFill patternType="solid">
        <fgColor rgb="FFFFFFFF"/>
        <bgColor rgb="FFEFEFEF"/>
      </patternFill>
    </fill>
    <fill>
      <patternFill patternType="solid">
        <fgColor theme="2" tint="-9.9978637043366805E-2"/>
        <bgColor indexed="64"/>
      </patternFill>
    </fill>
    <fill>
      <patternFill patternType="solid">
        <fgColor theme="0"/>
        <bgColor rgb="FFF2F2F2"/>
      </patternFill>
    </fill>
    <fill>
      <patternFill patternType="solid">
        <fgColor theme="2" tint="-9.9978637043366805E-2"/>
        <bgColor rgb="FFF2F2F2"/>
      </patternFill>
    </fill>
    <fill>
      <patternFill patternType="solid">
        <fgColor rgb="FFD6DCE4"/>
        <bgColor rgb="FF000000"/>
      </patternFill>
    </fill>
    <fill>
      <patternFill patternType="solid">
        <fgColor theme="4" tint="0.79998168889431442"/>
        <bgColor indexed="64"/>
      </patternFill>
    </fill>
    <fill>
      <patternFill patternType="solid">
        <fgColor theme="0" tint="-0.14999847407452621"/>
        <bgColor indexed="64"/>
      </patternFill>
    </fill>
    <fill>
      <patternFill patternType="solid">
        <fgColor theme="3" tint="0.79998168889431442"/>
        <bgColor rgb="FFF2F2F2"/>
      </patternFill>
    </fill>
    <fill>
      <patternFill patternType="solid">
        <fgColor rgb="FFED7D31"/>
        <bgColor indexed="64"/>
      </patternFill>
    </fill>
    <fill>
      <patternFill patternType="solid">
        <fgColor rgb="FFFFD966"/>
        <bgColor indexed="64"/>
      </patternFill>
    </fill>
    <fill>
      <patternFill patternType="solid">
        <fgColor theme="3" tint="-0.249977111117893"/>
        <bgColor rgb="FF000000"/>
      </patternFill>
    </fill>
    <fill>
      <patternFill patternType="solid">
        <fgColor theme="6" tint="-0.499984740745262"/>
        <bgColor indexed="64"/>
      </patternFill>
    </fill>
    <fill>
      <patternFill patternType="solid">
        <fgColor rgb="FFF2DDDB"/>
        <bgColor indexed="64"/>
      </patternFill>
    </fill>
    <fill>
      <patternFill patternType="solid">
        <fgColor rgb="FFD6DCE4"/>
        <bgColor indexed="64"/>
      </patternFill>
    </fill>
    <fill>
      <patternFill patternType="solid">
        <fgColor theme="0" tint="-0.14999847407452621"/>
        <bgColor rgb="FF000000"/>
      </patternFill>
    </fill>
    <fill>
      <patternFill patternType="solid">
        <fgColor theme="6" tint="0.59999389629810485"/>
        <bgColor indexed="64"/>
      </patternFill>
    </fill>
    <fill>
      <patternFill patternType="solid">
        <fgColor theme="6" tint="0.59999389629810485"/>
        <bgColor rgb="FF000000"/>
      </patternFill>
    </fill>
    <fill>
      <patternFill patternType="solid">
        <fgColor theme="6" tint="0.39997558519241921"/>
        <bgColor indexed="64"/>
      </patternFill>
    </fill>
    <fill>
      <patternFill patternType="solid">
        <fgColor theme="0" tint="-4.9989318521683403E-2"/>
        <bgColor rgb="FF000000"/>
      </patternFill>
    </fill>
    <fill>
      <patternFill patternType="solid">
        <fgColor rgb="FF8E002F"/>
        <bgColor rgb="FF000000"/>
      </patternFill>
    </fill>
  </fills>
  <borders count="244">
    <border>
      <left/>
      <right/>
      <top/>
      <bottom/>
      <diagonal/>
    </border>
    <border>
      <left style="dotted">
        <color rgb="FF000000"/>
      </left>
      <right style="dotted">
        <color rgb="FF000000"/>
      </right>
      <top style="dotted">
        <color rgb="FF000000"/>
      </top>
      <bottom style="dotted">
        <color rgb="FF000000"/>
      </bottom>
      <diagonal/>
    </border>
    <border>
      <left style="hair">
        <color auto="1"/>
      </left>
      <right style="hair">
        <color auto="1"/>
      </right>
      <top/>
      <bottom style="hair">
        <color auto="1"/>
      </bottom>
      <diagonal/>
    </border>
    <border>
      <left style="hair">
        <color theme="1"/>
      </left>
      <right style="hair">
        <color theme="1"/>
      </right>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bottom/>
      <diagonal/>
    </border>
    <border>
      <left/>
      <right style="hair">
        <color rgb="FF000000"/>
      </right>
      <top/>
      <bottom style="hair">
        <color rgb="FF000000"/>
      </bottom>
      <diagonal/>
    </border>
    <border>
      <left style="hair">
        <color theme="1"/>
      </left>
      <right style="hair">
        <color theme="1"/>
      </right>
      <top style="hair">
        <color theme="1"/>
      </top>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indexed="64"/>
      </left>
      <right style="hair">
        <color indexed="64"/>
      </right>
      <top/>
      <bottom style="hair">
        <color rgb="FF000000"/>
      </bottom>
      <diagonal/>
    </border>
    <border>
      <left style="hair">
        <color auto="1"/>
      </left>
      <right/>
      <top/>
      <bottom/>
      <diagonal/>
    </border>
    <border>
      <left style="hair">
        <color auto="1"/>
      </left>
      <right/>
      <top/>
      <bottom style="hair">
        <color auto="1"/>
      </bottom>
      <diagonal/>
    </border>
    <border>
      <left/>
      <right/>
      <top/>
      <bottom style="hair">
        <color theme="1"/>
      </bottom>
      <diagonal/>
    </border>
    <border>
      <left style="dotted">
        <color rgb="FF000000"/>
      </left>
      <right style="dotted">
        <color rgb="FF000000"/>
      </right>
      <top style="dotted">
        <color rgb="FF000000"/>
      </top>
      <bottom/>
      <diagonal/>
    </border>
    <border>
      <left style="dotted">
        <color rgb="FF000000"/>
      </left>
      <right style="dotted">
        <color rgb="FF000000"/>
      </right>
      <top/>
      <bottom/>
      <diagonal/>
    </border>
    <border>
      <left style="dotted">
        <color rgb="FF000000"/>
      </left>
      <right style="dotted">
        <color rgb="FF000000"/>
      </right>
      <top/>
      <bottom style="dotted">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theme="1"/>
      </left>
      <right/>
      <top style="hair">
        <color theme="1"/>
      </top>
      <bottom/>
      <diagonal/>
    </border>
    <border>
      <left style="hair">
        <color rgb="FF000000"/>
      </left>
      <right style="hair">
        <color rgb="FF000000"/>
      </right>
      <top/>
      <bottom style="hair">
        <color rgb="FF000000"/>
      </bottom>
      <diagonal/>
    </border>
    <border>
      <left style="hair">
        <color theme="1"/>
      </left>
      <right style="hair">
        <color theme="1"/>
      </right>
      <top style="hair">
        <color rgb="FF000000"/>
      </top>
      <bottom/>
      <diagonal/>
    </border>
    <border>
      <left style="hair">
        <color theme="1"/>
      </left>
      <right/>
      <top style="hair">
        <color theme="1"/>
      </top>
      <bottom style="hair">
        <color theme="1"/>
      </bottom>
      <diagonal/>
    </border>
    <border>
      <left/>
      <right style="hair">
        <color theme="1"/>
      </right>
      <top style="hair">
        <color theme="1"/>
      </top>
      <bottom/>
      <diagonal/>
    </border>
    <border>
      <left/>
      <right style="hair">
        <color theme="1"/>
      </right>
      <top style="hair">
        <color theme="1"/>
      </top>
      <bottom style="hair">
        <color theme="1"/>
      </bottom>
      <diagonal/>
    </border>
    <border>
      <left style="hair">
        <color auto="1"/>
      </left>
      <right/>
      <top style="hair">
        <color auto="1"/>
      </top>
      <bottom/>
      <diagonal/>
    </border>
    <border>
      <left style="hair">
        <color theme="1"/>
      </left>
      <right style="hair">
        <color auto="1"/>
      </right>
      <top style="hair">
        <color theme="1"/>
      </top>
      <bottom/>
      <diagonal/>
    </border>
    <border>
      <left style="hair">
        <color theme="1"/>
      </left>
      <right style="hair">
        <color auto="1"/>
      </right>
      <top/>
      <bottom/>
      <diagonal/>
    </border>
    <border>
      <left style="hair">
        <color theme="1"/>
      </left>
      <right style="hair">
        <color auto="1"/>
      </right>
      <top/>
      <bottom style="hair">
        <color theme="1"/>
      </bottom>
      <diagonal/>
    </border>
    <border>
      <left style="hair">
        <color theme="1"/>
      </left>
      <right style="dotted">
        <color rgb="FF000000"/>
      </right>
      <top style="hair">
        <color theme="1"/>
      </top>
      <bottom/>
      <diagonal/>
    </border>
    <border>
      <left style="hair">
        <color theme="1"/>
      </left>
      <right style="dotted">
        <color rgb="FF000000"/>
      </right>
      <top/>
      <bottom/>
      <diagonal/>
    </border>
    <border>
      <left style="hair">
        <color theme="1"/>
      </left>
      <right style="dotted">
        <color rgb="FF000000"/>
      </right>
      <top/>
      <bottom style="hair">
        <color theme="1"/>
      </bottom>
      <diagonal/>
    </border>
    <border>
      <left style="dotted">
        <color theme="1"/>
      </left>
      <right style="dotted">
        <color theme="1"/>
      </right>
      <top style="dotted">
        <color theme="1"/>
      </top>
      <bottom style="dotted">
        <color theme="1"/>
      </bottom>
      <diagonal/>
    </border>
    <border>
      <left/>
      <right/>
      <top style="hair">
        <color indexed="64"/>
      </top>
      <bottom style="hair">
        <color indexed="64"/>
      </bottom>
      <diagonal/>
    </border>
    <border>
      <left/>
      <right/>
      <top/>
      <bottom style="hair">
        <color indexed="64"/>
      </bottom>
      <diagonal/>
    </border>
    <border>
      <left style="hair">
        <color rgb="FF000000"/>
      </left>
      <right style="hair">
        <color indexed="64"/>
      </right>
      <top style="dotted">
        <color rgb="FF000000"/>
      </top>
      <bottom/>
      <diagonal/>
    </border>
    <border>
      <left style="hair">
        <color rgb="FF000000"/>
      </left>
      <right style="hair">
        <color indexed="64"/>
      </right>
      <top/>
      <bottom style="hair">
        <color rgb="FF000000"/>
      </bottom>
      <diagonal/>
    </border>
    <border>
      <left style="hair">
        <color rgb="FF000000"/>
      </left>
      <right style="hair">
        <color auto="1"/>
      </right>
      <top/>
      <bottom/>
      <diagonal/>
    </border>
    <border>
      <left style="dotted">
        <color rgb="FF000000"/>
      </left>
      <right/>
      <top style="dotted">
        <color rgb="FF000000"/>
      </top>
      <bottom/>
      <diagonal/>
    </border>
    <border>
      <left/>
      <right style="dotted">
        <color theme="1"/>
      </right>
      <top style="dotted">
        <color theme="1"/>
      </top>
      <bottom/>
      <diagonal/>
    </border>
    <border>
      <left style="dotted">
        <color theme="1"/>
      </left>
      <right style="dotted">
        <color theme="1"/>
      </right>
      <top style="dotted">
        <color theme="1"/>
      </top>
      <bottom/>
      <diagonal/>
    </border>
    <border>
      <left style="dotted">
        <color rgb="FF000000"/>
      </left>
      <right/>
      <top/>
      <bottom/>
      <diagonal/>
    </border>
    <border>
      <left/>
      <right style="dotted">
        <color theme="1"/>
      </right>
      <top/>
      <bottom/>
      <diagonal/>
    </border>
    <border>
      <left style="dotted">
        <color theme="1"/>
      </left>
      <right style="dotted">
        <color theme="1"/>
      </right>
      <top/>
      <bottom/>
      <diagonal/>
    </border>
    <border>
      <left/>
      <right style="dotted">
        <color theme="1"/>
      </right>
      <top/>
      <bottom style="dotted">
        <color theme="1"/>
      </bottom>
      <diagonal/>
    </border>
    <border>
      <left style="dotted">
        <color theme="1"/>
      </left>
      <right style="dotted">
        <color theme="1"/>
      </right>
      <top/>
      <bottom style="dotted">
        <color theme="1"/>
      </bottom>
      <diagonal/>
    </border>
    <border>
      <left style="dotted">
        <color rgb="FF000000"/>
      </left>
      <right/>
      <top style="dotted">
        <color rgb="FF000000"/>
      </top>
      <bottom style="dotted">
        <color rgb="FF000000"/>
      </bottom>
      <diagonal/>
    </border>
    <border>
      <left style="dotted">
        <color rgb="FF000000"/>
      </left>
      <right/>
      <top/>
      <bottom style="dotted">
        <color rgb="FF000000"/>
      </bottom>
      <diagonal/>
    </border>
    <border>
      <left style="dotted">
        <color theme="1"/>
      </left>
      <right/>
      <top style="dotted">
        <color theme="1"/>
      </top>
      <bottom style="dotted">
        <color theme="1"/>
      </bottom>
      <diagonal/>
    </border>
    <border>
      <left/>
      <right style="dotted">
        <color theme="1"/>
      </right>
      <top style="dotted">
        <color theme="1"/>
      </top>
      <bottom style="dotted">
        <color theme="1"/>
      </bottom>
      <diagonal/>
    </border>
    <border>
      <left style="hair">
        <color auto="1"/>
      </left>
      <right style="hair">
        <color theme="1"/>
      </right>
      <top style="hair">
        <color rgb="FF000000"/>
      </top>
      <bottom/>
      <diagonal/>
    </border>
    <border>
      <left style="hair">
        <color auto="1"/>
      </left>
      <right style="hair">
        <color theme="1"/>
      </right>
      <top/>
      <bottom style="hair">
        <color rgb="FF000000"/>
      </bottom>
      <diagonal/>
    </border>
    <border>
      <left style="hair">
        <color auto="1"/>
      </left>
      <right/>
      <top style="hair">
        <color auto="1"/>
      </top>
      <bottom style="hair">
        <color auto="1"/>
      </bottom>
      <diagonal/>
    </border>
    <border>
      <left style="hair">
        <color auto="1"/>
      </left>
      <right style="hair">
        <color theme="1"/>
      </right>
      <top style="hair">
        <color theme="1"/>
      </top>
      <bottom/>
      <diagonal/>
    </border>
    <border>
      <left style="hair">
        <color theme="1"/>
      </left>
      <right/>
      <top style="hair">
        <color auto="1"/>
      </top>
      <bottom/>
      <diagonal/>
    </border>
    <border>
      <left/>
      <right style="hair">
        <color auto="1"/>
      </right>
      <top style="hair">
        <color auto="1"/>
      </top>
      <bottom/>
      <diagonal/>
    </border>
    <border>
      <left style="hair">
        <color theme="1"/>
      </left>
      <right style="hair">
        <color auto="1"/>
      </right>
      <top style="hair">
        <color auto="1"/>
      </top>
      <bottom/>
      <diagonal/>
    </border>
    <border>
      <left style="hair">
        <color auto="1"/>
      </left>
      <right style="hair">
        <color theme="1"/>
      </right>
      <top/>
      <bottom/>
      <diagonal/>
    </border>
    <border>
      <left style="hair">
        <color theme="1"/>
      </left>
      <right/>
      <top/>
      <bottom/>
      <diagonal/>
    </border>
    <border>
      <left/>
      <right style="hair">
        <color auto="1"/>
      </right>
      <top/>
      <bottom/>
      <diagonal/>
    </border>
    <border>
      <left style="hair">
        <color auto="1"/>
      </left>
      <right style="hair">
        <color theme="1"/>
      </right>
      <top/>
      <bottom style="hair">
        <color auto="1"/>
      </bottom>
      <diagonal/>
    </border>
    <border>
      <left/>
      <right style="hair">
        <color auto="1"/>
      </right>
      <top/>
      <bottom style="hair">
        <color auto="1"/>
      </bottom>
      <diagonal/>
    </border>
    <border>
      <left style="hair">
        <color theme="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theme="1"/>
      </right>
      <top style="hair">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hair">
        <color theme="1"/>
      </left>
      <right/>
      <top/>
      <bottom style="hair">
        <color theme="1"/>
      </bottom>
      <diagonal/>
    </border>
    <border>
      <left style="hair">
        <color rgb="FF000000"/>
      </left>
      <right style="hair">
        <color auto="1"/>
      </right>
      <top style="hair">
        <color auto="1"/>
      </top>
      <bottom/>
      <diagonal/>
    </border>
    <border>
      <left style="hair">
        <color auto="1"/>
      </left>
      <right style="hair">
        <color theme="1"/>
      </right>
      <top/>
      <bottom style="hair">
        <color theme="1"/>
      </bottom>
      <diagonal/>
    </border>
    <border>
      <left style="hair">
        <color theme="1"/>
      </left>
      <right/>
      <top/>
      <bottom style="hair">
        <color auto="1"/>
      </bottom>
      <diagonal/>
    </border>
    <border>
      <left style="hair">
        <color auto="1"/>
      </left>
      <right style="hair">
        <color auto="1"/>
      </right>
      <top style="hair">
        <color theme="1"/>
      </top>
      <bottom/>
      <diagonal/>
    </border>
    <border>
      <left style="hair">
        <color auto="1"/>
      </left>
      <right style="hair">
        <color indexed="64"/>
      </right>
      <top/>
      <bottom style="hair">
        <color theme="1"/>
      </bottom>
      <diagonal/>
    </border>
    <border>
      <left/>
      <right style="dotted">
        <color rgb="FF000000"/>
      </right>
      <top style="dotted">
        <color rgb="FF000000"/>
      </top>
      <bottom style="dotted">
        <color rgb="FF000000"/>
      </bottom>
      <diagonal/>
    </border>
    <border>
      <left/>
      <right style="hair">
        <color theme="1"/>
      </right>
      <top/>
      <bottom/>
      <diagonal/>
    </border>
    <border>
      <left/>
      <right style="hair">
        <color theme="1"/>
      </right>
      <top/>
      <bottom style="hair">
        <color theme="1"/>
      </bottom>
      <diagonal/>
    </border>
    <border>
      <left/>
      <right style="hair">
        <color indexed="64"/>
      </right>
      <top/>
      <bottom style="hair">
        <color rgb="FF000000"/>
      </bottom>
      <diagonal/>
    </border>
    <border>
      <left style="hair">
        <color rgb="FF000000"/>
      </left>
      <right style="dotted">
        <color rgb="FF000000"/>
      </right>
      <top style="hair">
        <color rgb="FF000000"/>
      </top>
      <bottom/>
      <diagonal/>
    </border>
    <border>
      <left style="hair">
        <color rgb="FF000000"/>
      </left>
      <right style="dotted">
        <color rgb="FF000000"/>
      </right>
      <top/>
      <bottom/>
      <diagonal/>
    </border>
    <border>
      <left style="hair">
        <color rgb="FF000000"/>
      </left>
      <right style="dotted">
        <color rgb="FF000000"/>
      </right>
      <top/>
      <bottom style="hair">
        <color rgb="FF000000"/>
      </bottom>
      <diagonal/>
    </border>
    <border>
      <left style="hair">
        <color auto="1"/>
      </left>
      <right style="hair">
        <color theme="1"/>
      </right>
      <top style="dotted">
        <color rgb="FF000000"/>
      </top>
      <bottom/>
      <diagonal/>
    </border>
    <border>
      <left style="dotted">
        <color theme="1"/>
      </left>
      <right style="dotted">
        <color theme="1"/>
      </right>
      <top/>
      <bottom style="hair">
        <color rgb="FF000000"/>
      </bottom>
      <diagonal/>
    </border>
    <border>
      <left style="dotted">
        <color theme="1"/>
      </left>
      <right style="dotted">
        <color theme="1"/>
      </right>
      <top style="hair">
        <color rgb="FF000000"/>
      </top>
      <bottom/>
      <diagonal/>
    </border>
    <border>
      <left style="dotted">
        <color rgb="FF000000"/>
      </left>
      <right/>
      <top/>
      <bottom style="hair">
        <color indexed="64"/>
      </bottom>
      <diagonal/>
    </border>
    <border>
      <left style="dotted">
        <color theme="1"/>
      </left>
      <right style="dotted">
        <color theme="1"/>
      </right>
      <top style="dotted">
        <color rgb="FF000000"/>
      </top>
      <bottom/>
      <diagonal/>
    </border>
    <border>
      <left style="dotted">
        <color rgb="FF000000"/>
      </left>
      <right/>
      <top style="hair">
        <color theme="1"/>
      </top>
      <bottom/>
      <diagonal/>
    </border>
    <border>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theme="1"/>
      </left>
      <right style="hair">
        <color theme="1"/>
      </right>
      <top style="dotted">
        <color theme="1"/>
      </top>
      <bottom style="dotted">
        <color theme="1"/>
      </bottom>
      <diagonal/>
    </border>
    <border>
      <left/>
      <right/>
      <top style="dotted">
        <color theme="1"/>
      </top>
      <bottom style="dotted">
        <color theme="1"/>
      </bottom>
      <diagonal/>
    </border>
    <border>
      <left style="thin">
        <color indexed="64"/>
      </left>
      <right style="thin">
        <color indexed="64"/>
      </right>
      <top style="dotted">
        <color theme="1"/>
      </top>
      <bottom style="thin">
        <color indexed="64"/>
      </bottom>
      <diagonal/>
    </border>
    <border>
      <left style="hair">
        <color theme="1"/>
      </left>
      <right style="hair">
        <color indexed="64"/>
      </right>
      <top style="hair">
        <color rgb="FF000000"/>
      </top>
      <bottom/>
      <diagonal/>
    </border>
    <border>
      <left style="hair">
        <color auto="1"/>
      </left>
      <right style="hair">
        <color theme="1"/>
      </right>
      <top style="dotted">
        <color theme="1"/>
      </top>
      <bottom/>
      <diagonal/>
    </border>
    <border>
      <left style="hair">
        <color auto="1"/>
      </left>
      <right style="hair">
        <color indexed="64"/>
      </right>
      <top style="hair">
        <color rgb="FF000000"/>
      </top>
      <bottom/>
      <diagonal/>
    </border>
    <border>
      <left style="dotted">
        <color theme="1"/>
      </left>
      <right style="hair">
        <color auto="1"/>
      </right>
      <top/>
      <bottom/>
      <diagonal/>
    </border>
    <border>
      <left style="hair">
        <color theme="1"/>
      </left>
      <right style="dotted">
        <color theme="1"/>
      </right>
      <top/>
      <bottom/>
      <diagonal/>
    </border>
    <border>
      <left style="hair">
        <color theme="1"/>
      </left>
      <right style="hair">
        <color theme="1"/>
      </right>
      <top style="dotted">
        <color theme="1"/>
      </top>
      <bottom style="hair">
        <color theme="1"/>
      </bottom>
      <diagonal/>
    </border>
    <border>
      <left style="hair">
        <color theme="1"/>
      </left>
      <right style="hair">
        <color auto="1"/>
      </right>
      <top style="hair">
        <color theme="1"/>
      </top>
      <bottom style="hair">
        <color theme="1"/>
      </bottom>
      <diagonal/>
    </border>
    <border>
      <left style="hair">
        <color auto="1"/>
      </left>
      <right style="hair">
        <color theme="1"/>
      </right>
      <top style="hair">
        <color theme="1"/>
      </top>
      <bottom style="hair">
        <color theme="1"/>
      </bottom>
      <diagonal/>
    </border>
    <border>
      <left style="dotted">
        <color rgb="FF000000"/>
      </left>
      <right style="hair">
        <color theme="1"/>
      </right>
      <top style="hair">
        <color theme="1"/>
      </top>
      <bottom style="hair">
        <color theme="1"/>
      </bottom>
      <diagonal/>
    </border>
    <border>
      <left style="hair">
        <color theme="1"/>
      </left>
      <right style="dotted">
        <color rgb="FF000000"/>
      </right>
      <top style="hair">
        <color theme="1"/>
      </top>
      <bottom style="hair">
        <color theme="1"/>
      </bottom>
      <diagonal/>
    </border>
    <border>
      <left style="dotted">
        <color theme="1"/>
      </left>
      <right style="hair">
        <color theme="1"/>
      </right>
      <top style="hair">
        <color theme="1"/>
      </top>
      <bottom style="hair">
        <color theme="1"/>
      </bottom>
      <diagonal/>
    </border>
    <border>
      <left style="hair">
        <color theme="1"/>
      </left>
      <right style="dotted">
        <color theme="1"/>
      </right>
      <top style="hair">
        <color theme="1"/>
      </top>
      <bottom style="hair">
        <color theme="1"/>
      </bottom>
      <diagonal/>
    </border>
    <border>
      <left style="hair">
        <color rgb="FF000000"/>
      </left>
      <right style="hair">
        <color theme="1"/>
      </right>
      <top style="hair">
        <color theme="1"/>
      </top>
      <bottom style="hair">
        <color theme="1"/>
      </bottom>
      <diagonal/>
    </border>
    <border>
      <left style="dotted">
        <color rgb="FF000000"/>
      </left>
      <right style="hair">
        <color theme="1"/>
      </right>
      <top style="hair">
        <color theme="1"/>
      </top>
      <bottom style="dotted">
        <color rgb="FF000000"/>
      </bottom>
      <diagonal/>
    </border>
    <border>
      <left style="hair">
        <color theme="1"/>
      </left>
      <right style="hair">
        <color theme="1"/>
      </right>
      <top style="hair">
        <color theme="1"/>
      </top>
      <bottom style="dotted">
        <color rgb="FF000000"/>
      </bottom>
      <diagonal/>
    </border>
    <border>
      <left style="hair">
        <color theme="1"/>
      </left>
      <right style="dotted">
        <color rgb="FF000000"/>
      </right>
      <top style="hair">
        <color theme="1"/>
      </top>
      <bottom style="dotted">
        <color rgb="FF000000"/>
      </bottom>
      <diagonal/>
    </border>
    <border>
      <left style="hair">
        <color theme="1"/>
      </left>
      <right style="dotted">
        <color theme="1"/>
      </right>
      <top style="hair">
        <color theme="1"/>
      </top>
      <bottom/>
      <diagonal/>
    </border>
    <border>
      <left style="hair">
        <color theme="1"/>
      </left>
      <right style="dotted">
        <color theme="1"/>
      </right>
      <top/>
      <bottom style="hair">
        <color theme="1"/>
      </bottom>
      <diagonal/>
    </border>
    <border>
      <left style="dotted">
        <color theme="1"/>
      </left>
      <right style="hair">
        <color auto="1"/>
      </right>
      <top style="hair">
        <color auto="1"/>
      </top>
      <bottom/>
      <diagonal/>
    </border>
    <border>
      <left style="dotted">
        <color theme="1"/>
      </left>
      <right style="hair">
        <color auto="1"/>
      </right>
      <top/>
      <bottom style="hair">
        <color auto="1"/>
      </bottom>
      <diagonal/>
    </border>
    <border>
      <left style="hair">
        <color theme="1"/>
      </left>
      <right style="hair">
        <color theme="1"/>
      </right>
      <top style="dotted">
        <color rgb="FF000000"/>
      </top>
      <bottom/>
      <diagonal/>
    </border>
    <border>
      <left style="hair">
        <color theme="1"/>
      </left>
      <right style="hair">
        <color auto="1"/>
      </right>
      <top style="dotted">
        <color rgb="FF000000"/>
      </top>
      <bottom/>
      <diagonal/>
    </border>
    <border>
      <left style="hair">
        <color auto="1"/>
      </left>
      <right style="hair">
        <color auto="1"/>
      </right>
      <top style="dotted">
        <color theme="1"/>
      </top>
      <bottom/>
      <diagonal/>
    </border>
    <border>
      <left/>
      <right style="dotted">
        <color indexed="64"/>
      </right>
      <top style="dotted">
        <color indexed="64"/>
      </top>
      <bottom style="dotted">
        <color indexed="64"/>
      </bottom>
      <diagonal/>
    </border>
    <border>
      <left/>
      <right/>
      <top style="dotted">
        <color rgb="FF000000"/>
      </top>
      <bottom style="dotted">
        <color rgb="FF000000"/>
      </bottom>
      <diagonal/>
    </border>
    <border>
      <left style="dotted">
        <color indexed="64"/>
      </left>
      <right style="dotted">
        <color indexed="64"/>
      </right>
      <top style="dotted">
        <color indexed="64"/>
      </top>
      <bottom style="dotted">
        <color indexed="64"/>
      </bottom>
      <diagonal/>
    </border>
    <border>
      <left/>
      <right style="hair">
        <color theme="1"/>
      </right>
      <top style="dotted">
        <color rgb="FF000000"/>
      </top>
      <bottom/>
      <diagonal/>
    </border>
    <border>
      <left style="hair">
        <color auto="1"/>
      </left>
      <right/>
      <top/>
      <bottom style="hair">
        <color rgb="FF000000"/>
      </bottom>
      <diagonal/>
    </border>
    <border>
      <left style="dotted">
        <color rgb="FF000000"/>
      </left>
      <right style="hair">
        <color auto="1"/>
      </right>
      <top style="hair">
        <color auto="1"/>
      </top>
      <bottom/>
      <diagonal/>
    </border>
    <border>
      <left style="dotted">
        <color rgb="FF000000"/>
      </left>
      <right style="hair">
        <color auto="1"/>
      </right>
      <top/>
      <bottom style="hair">
        <color auto="1"/>
      </bottom>
      <diagonal/>
    </border>
    <border>
      <left style="dotted">
        <color rgb="FF000000"/>
      </left>
      <right style="hair">
        <color auto="1"/>
      </right>
      <top/>
      <bottom/>
      <diagonal/>
    </border>
    <border>
      <left style="hair">
        <color theme="1"/>
      </left>
      <right style="hair">
        <color theme="1"/>
      </right>
      <top style="hair">
        <color auto="1"/>
      </top>
      <bottom/>
      <diagonal/>
    </border>
    <border>
      <left style="hair">
        <color theme="1"/>
      </left>
      <right style="hair">
        <color theme="1"/>
      </right>
      <top/>
      <bottom style="hair">
        <color auto="1"/>
      </bottom>
      <diagonal/>
    </border>
    <border>
      <left style="hair">
        <color theme="1"/>
      </left>
      <right style="hair">
        <color theme="1"/>
      </right>
      <top style="hair">
        <color theme="0"/>
      </top>
      <bottom/>
      <diagonal/>
    </border>
    <border>
      <left style="hair">
        <color rgb="FF000000"/>
      </left>
      <right style="hair">
        <color auto="1"/>
      </right>
      <top/>
      <bottom style="hair">
        <color auto="1"/>
      </bottom>
      <diagonal/>
    </border>
    <border>
      <left/>
      <right/>
      <top style="hair">
        <color theme="1"/>
      </top>
      <bottom/>
      <diagonal/>
    </border>
    <border>
      <left/>
      <right/>
      <top/>
      <bottom style="dotted">
        <color rgb="FF000000"/>
      </bottom>
      <diagonal/>
    </border>
    <border>
      <left/>
      <right style="hair">
        <color rgb="FF000000"/>
      </right>
      <top/>
      <bottom/>
      <diagonal/>
    </border>
    <border>
      <left style="hair">
        <color auto="1"/>
      </left>
      <right style="hair">
        <color rgb="FF000000"/>
      </right>
      <top style="dotted">
        <color rgb="FF000000"/>
      </top>
      <bottom/>
      <diagonal/>
    </border>
    <border>
      <left/>
      <right style="hair">
        <color rgb="FF000000"/>
      </right>
      <top style="dotted">
        <color rgb="FF000000"/>
      </top>
      <bottom/>
      <diagonal/>
    </border>
    <border>
      <left style="hair">
        <color rgb="FF000000"/>
      </left>
      <right/>
      <top/>
      <bottom/>
      <diagonal/>
    </border>
    <border>
      <left style="hair">
        <color auto="1"/>
      </left>
      <right style="hair">
        <color rgb="FF000000"/>
      </right>
      <top/>
      <bottom style="hair">
        <color auto="1"/>
      </bottom>
      <diagonal/>
    </border>
    <border>
      <left style="hair">
        <color rgb="FF000000"/>
      </left>
      <right/>
      <top style="hair">
        <color rgb="FF000000"/>
      </top>
      <bottom/>
      <diagonal/>
    </border>
    <border>
      <left style="hair">
        <color rgb="FF000000"/>
      </left>
      <right/>
      <top/>
      <bottom style="hair">
        <color rgb="FF000000"/>
      </bottom>
      <diagonal/>
    </border>
    <border>
      <left style="dotted">
        <color rgb="FF000000"/>
      </left>
      <right style="hair">
        <color theme="1"/>
      </right>
      <top style="dotted">
        <color rgb="FF000000"/>
      </top>
      <bottom style="dotted">
        <color rgb="FF000000"/>
      </bottom>
      <diagonal/>
    </border>
    <border>
      <left style="hair">
        <color auto="1"/>
      </left>
      <right style="hair">
        <color auto="1"/>
      </right>
      <top style="dotted">
        <color rgb="FF000000"/>
      </top>
      <bottom style="dotted">
        <color rgb="FF000000"/>
      </bottom>
      <diagonal/>
    </border>
    <border>
      <left style="hair">
        <color auto="1"/>
      </left>
      <right/>
      <top style="dotted">
        <color rgb="FF000000"/>
      </top>
      <bottom style="dotted">
        <color rgb="FF000000"/>
      </bottom>
      <diagonal/>
    </border>
    <border>
      <left/>
      <right style="hair">
        <color auto="1"/>
      </right>
      <top style="dotted">
        <color rgb="FF000000"/>
      </top>
      <bottom style="dotted">
        <color rgb="FF000000"/>
      </bottom>
      <diagonal/>
    </border>
    <border>
      <left style="hair">
        <color auto="1"/>
      </left>
      <right style="dotted">
        <color rgb="FF000000"/>
      </right>
      <top style="dotted">
        <color rgb="FF000000"/>
      </top>
      <bottom style="dotted">
        <color rgb="FF000000"/>
      </bottom>
      <diagonal/>
    </border>
    <border>
      <left style="hair">
        <color indexed="64"/>
      </left>
      <right style="hair">
        <color rgb="FF000000"/>
      </right>
      <top style="hair">
        <color indexed="64"/>
      </top>
      <bottom/>
      <diagonal/>
    </border>
    <border>
      <left style="hair">
        <color theme="1"/>
      </left>
      <right style="hair">
        <color rgb="FF000000"/>
      </right>
      <top style="dotted">
        <color rgb="FF000000"/>
      </top>
      <bottom/>
      <diagonal/>
    </border>
    <border>
      <left style="hair">
        <color rgb="FF000000"/>
      </left>
      <right style="hair">
        <color rgb="FF000000"/>
      </right>
      <top style="hair">
        <color indexed="64"/>
      </top>
      <bottom/>
      <diagonal/>
    </border>
    <border>
      <left style="hair">
        <color indexed="64"/>
      </left>
      <right style="hair">
        <color rgb="FF000000"/>
      </right>
      <top/>
      <bottom style="hair">
        <color rgb="FF000000"/>
      </bottom>
      <diagonal/>
    </border>
    <border>
      <left style="hair">
        <color theme="1"/>
      </left>
      <right style="hair">
        <color rgb="FF000000"/>
      </right>
      <top/>
      <bottom style="hair">
        <color rgb="FF000000"/>
      </bottom>
      <diagonal/>
    </border>
    <border>
      <left style="hair">
        <color auto="1"/>
      </left>
      <right style="hair">
        <color auto="1"/>
      </right>
      <top style="dotted">
        <color rgb="FF000000"/>
      </top>
      <bottom/>
      <diagonal/>
    </border>
    <border>
      <left style="hair">
        <color theme="1"/>
      </left>
      <right style="hair">
        <color theme="1"/>
      </right>
      <top/>
      <bottom style="hair">
        <color rgb="FF000000"/>
      </bottom>
      <diagonal/>
    </border>
    <border>
      <left style="hair">
        <color indexed="64"/>
      </left>
      <right style="hair">
        <color rgb="FF000000"/>
      </right>
      <top/>
      <bottom/>
      <diagonal/>
    </border>
    <border>
      <left style="hair">
        <color indexed="64"/>
      </left>
      <right style="hair">
        <color rgb="FF000000"/>
      </right>
      <top style="hair">
        <color rgb="FF000000"/>
      </top>
      <bottom/>
      <diagonal/>
    </border>
    <border>
      <left style="hair">
        <color rgb="FF000000"/>
      </left>
      <right/>
      <top style="hair">
        <color rgb="FF000000"/>
      </top>
      <bottom style="hair">
        <color rgb="FF000000"/>
      </bottom>
      <diagonal/>
    </border>
    <border>
      <left style="hair">
        <color theme="1"/>
      </left>
      <right style="hair">
        <color theme="1"/>
      </right>
      <top/>
      <bottom style="thin">
        <color rgb="FF000000"/>
      </bottom>
      <diagonal/>
    </border>
    <border>
      <left style="hair">
        <color rgb="FF000000"/>
      </left>
      <right style="hair">
        <color indexed="64"/>
      </right>
      <top style="hair">
        <color rgb="FF000000"/>
      </top>
      <bottom/>
      <diagonal/>
    </border>
    <border>
      <left style="dotted">
        <color theme="1"/>
      </left>
      <right/>
      <top/>
      <bottom style="dotted">
        <color theme="1"/>
      </bottom>
      <diagonal/>
    </border>
    <border>
      <left style="dotted">
        <color theme="1"/>
      </left>
      <right/>
      <top/>
      <bottom/>
      <diagonal/>
    </border>
    <border>
      <left style="dotted">
        <color theme="1"/>
      </left>
      <right/>
      <top style="dotted">
        <color theme="1"/>
      </top>
      <bottom/>
      <diagonal/>
    </border>
    <border>
      <left/>
      <right/>
      <top style="dotted">
        <color rgb="FF000000"/>
      </top>
      <bottom/>
      <diagonal/>
    </border>
    <border>
      <left style="hair">
        <color theme="1"/>
      </left>
      <right/>
      <top style="hair">
        <color rgb="FF000000"/>
      </top>
      <bottom/>
      <diagonal/>
    </border>
    <border>
      <left style="hair">
        <color theme="1"/>
      </left>
      <right/>
      <top/>
      <bottom style="hair">
        <color rgb="FF000000"/>
      </bottom>
      <diagonal/>
    </border>
    <border>
      <left/>
      <right style="hair">
        <color theme="1"/>
      </right>
      <top style="hair">
        <color auto="1"/>
      </top>
      <bottom/>
      <diagonal/>
    </border>
    <border>
      <left/>
      <right style="hair">
        <color theme="1"/>
      </right>
      <top/>
      <bottom style="hair">
        <color auto="1"/>
      </bottom>
      <diagonal/>
    </border>
    <border>
      <left/>
      <right/>
      <top style="hair">
        <color auto="1"/>
      </top>
      <bottom/>
      <diagonal/>
    </border>
    <border>
      <left style="hair">
        <color rgb="FF000000"/>
      </left>
      <right style="hair">
        <color rgb="FF000000"/>
      </right>
      <top style="hair">
        <color indexed="64"/>
      </top>
      <bottom style="thin">
        <color rgb="FF000000"/>
      </bottom>
      <diagonal/>
    </border>
    <border>
      <left style="hair">
        <color auto="1"/>
      </left>
      <right/>
      <top style="hair">
        <color rgb="FF000000"/>
      </top>
      <bottom/>
      <diagonal/>
    </border>
    <border>
      <left style="hair">
        <color theme="1"/>
      </left>
      <right style="hair">
        <color rgb="FF000000"/>
      </right>
      <top style="hair">
        <color theme="1"/>
      </top>
      <bottom/>
      <diagonal/>
    </border>
    <border>
      <left style="hair">
        <color theme="1"/>
      </left>
      <right style="hair">
        <color rgb="FF000000"/>
      </right>
      <top/>
      <bottom/>
      <diagonal/>
    </border>
    <border>
      <left style="hair">
        <color theme="1"/>
      </left>
      <right style="hair">
        <color rgb="FF000000"/>
      </right>
      <top/>
      <bottom style="hair">
        <color theme="1"/>
      </bottom>
      <diagonal/>
    </border>
    <border>
      <left/>
      <right style="hair">
        <color rgb="FF000000"/>
      </right>
      <top style="hair">
        <color theme="1"/>
      </top>
      <bottom/>
      <diagonal/>
    </border>
    <border>
      <left/>
      <right style="hair">
        <color rgb="FF000000"/>
      </right>
      <top/>
      <bottom style="hair">
        <color theme="1"/>
      </bottom>
      <diagonal/>
    </border>
    <border>
      <left style="hair">
        <color rgb="FF000000"/>
      </left>
      <right style="dotted">
        <color rgb="FF000000"/>
      </right>
      <top/>
      <bottom style="hair">
        <color theme="1"/>
      </bottom>
      <diagonal/>
    </border>
    <border>
      <left style="hair">
        <color rgb="FF000000"/>
      </left>
      <right style="hair">
        <color theme="1"/>
      </right>
      <top style="hair">
        <color auto="1"/>
      </top>
      <bottom/>
      <diagonal/>
    </border>
    <border>
      <left style="hair">
        <color rgb="FF000000"/>
      </left>
      <right style="hair">
        <color theme="1"/>
      </right>
      <top/>
      <bottom/>
      <diagonal/>
    </border>
    <border>
      <left style="hair">
        <color rgb="FF000000"/>
      </left>
      <right style="hair">
        <color theme="1"/>
      </right>
      <top/>
      <bottom style="hair">
        <color theme="1"/>
      </bottom>
      <diagonal/>
    </border>
    <border>
      <left style="hair">
        <color theme="1"/>
      </left>
      <right style="hair">
        <color rgb="FF000000"/>
      </right>
      <top style="hair">
        <color rgb="FF000000"/>
      </top>
      <bottom/>
      <diagonal/>
    </border>
    <border>
      <left style="hair">
        <color rgb="FF000000"/>
      </left>
      <right style="hair">
        <color theme="1"/>
      </right>
      <top style="hair">
        <color theme="1"/>
      </top>
      <bottom/>
      <diagonal/>
    </border>
    <border>
      <left/>
      <right style="hair">
        <color rgb="FF000000"/>
      </right>
      <top style="hair">
        <color rgb="FF000000"/>
      </top>
      <bottom/>
      <diagonal/>
    </border>
    <border>
      <left/>
      <right/>
      <top style="hair">
        <color rgb="FF000000"/>
      </top>
      <bottom/>
      <diagonal/>
    </border>
    <border>
      <left/>
      <right/>
      <top/>
      <bottom style="hair">
        <color rgb="FF000000"/>
      </bottom>
      <diagonal/>
    </border>
    <border>
      <left style="hair">
        <color auto="1"/>
      </left>
      <right/>
      <top style="hair">
        <color theme="1"/>
      </top>
      <bottom/>
      <diagonal/>
    </border>
    <border>
      <left/>
      <right style="hair">
        <color auto="1"/>
      </right>
      <top style="hair">
        <color theme="1"/>
      </top>
      <bottom/>
      <diagonal/>
    </border>
    <border>
      <left style="hair">
        <color auto="1"/>
      </left>
      <right/>
      <top/>
      <bottom style="hair">
        <color theme="1"/>
      </bottom>
      <diagonal/>
    </border>
    <border>
      <left/>
      <right style="dotted">
        <color rgb="FF000000"/>
      </right>
      <top style="hair">
        <color rgb="FF000000"/>
      </top>
      <bottom style="dotted">
        <color rgb="FF000000"/>
      </bottom>
      <diagonal/>
    </border>
    <border>
      <left style="dotted">
        <color theme="1"/>
      </left>
      <right style="dotted">
        <color theme="1"/>
      </right>
      <top style="hair">
        <color theme="1"/>
      </top>
      <bottom style="dotted">
        <color theme="1"/>
      </bottom>
      <diagonal/>
    </border>
    <border>
      <left style="dotted">
        <color rgb="FF000000"/>
      </left>
      <right style="dotted">
        <color rgb="FF000000"/>
      </right>
      <top style="hair">
        <color rgb="FF000000"/>
      </top>
      <bottom/>
      <diagonal/>
    </border>
    <border>
      <left style="dotted">
        <color theme="1"/>
      </left>
      <right style="dotted">
        <color theme="1"/>
      </right>
      <top style="hair">
        <color theme="1"/>
      </top>
      <bottom/>
      <diagonal/>
    </border>
    <border>
      <left style="hair">
        <color rgb="FF000000"/>
      </left>
      <right style="dotted">
        <color rgb="FF000000"/>
      </right>
      <top/>
      <bottom style="dotted">
        <color rgb="FF000000"/>
      </bottom>
      <diagonal/>
    </border>
    <border>
      <left/>
      <right style="dotted">
        <color rgb="FF000000"/>
      </right>
      <top/>
      <bottom style="hair">
        <color rgb="FF000000"/>
      </bottom>
      <diagonal/>
    </border>
    <border>
      <left style="dotted">
        <color rgb="FF000000"/>
      </left>
      <right style="dotted">
        <color rgb="FF000000"/>
      </right>
      <top/>
      <bottom style="hair">
        <color rgb="FF000000"/>
      </bottom>
      <diagonal/>
    </border>
    <border>
      <left style="dotted">
        <color theme="1"/>
      </left>
      <right style="dotted">
        <color theme="1"/>
      </right>
      <top/>
      <bottom style="hair">
        <color theme="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tted">
        <color theme="1"/>
      </left>
      <right/>
      <top style="hair">
        <color theme="1"/>
      </top>
      <bottom/>
      <diagonal/>
    </border>
    <border>
      <left/>
      <right/>
      <top/>
      <bottom style="dotted">
        <color theme="1"/>
      </bottom>
      <diagonal/>
    </border>
    <border>
      <left style="hair">
        <color rgb="FF000000"/>
      </left>
      <right style="hair">
        <color theme="1"/>
      </right>
      <top style="hair">
        <color rgb="FF000000"/>
      </top>
      <bottom/>
      <diagonal/>
    </border>
    <border>
      <left style="hair">
        <color rgb="FF000000"/>
      </left>
      <right style="hair">
        <color theme="1"/>
      </right>
      <top/>
      <bottom style="hair">
        <color rgb="FF000000"/>
      </bottom>
      <diagonal/>
    </border>
    <border>
      <left style="hair">
        <color auto="1"/>
      </left>
      <right style="dotted">
        <color rgb="FF000000"/>
      </right>
      <top style="hair">
        <color auto="1"/>
      </top>
      <bottom/>
      <diagonal/>
    </border>
    <border>
      <left style="hair">
        <color auto="1"/>
      </left>
      <right style="dotted">
        <color rgb="FF000000"/>
      </right>
      <top/>
      <bottom/>
      <diagonal/>
    </border>
    <border>
      <left style="hair">
        <color auto="1"/>
      </left>
      <right style="dotted">
        <color rgb="FF000000"/>
      </right>
      <top/>
      <bottom style="hair">
        <color auto="1"/>
      </bottom>
      <diagonal/>
    </border>
    <border>
      <left style="hair">
        <color theme="1"/>
      </left>
      <right style="hair">
        <color indexed="64"/>
      </right>
      <top/>
      <bottom style="hair">
        <color rgb="FF000000"/>
      </bottom>
      <diagonal/>
    </border>
    <border>
      <left style="hair">
        <color theme="1"/>
      </left>
      <right/>
      <top style="dotted">
        <color rgb="FF000000"/>
      </top>
      <bottom/>
      <diagonal/>
    </border>
    <border>
      <left style="hair">
        <color rgb="FF000000"/>
      </left>
      <right/>
      <top style="dotted">
        <color rgb="FF000000"/>
      </top>
      <bottom/>
      <diagonal/>
    </border>
    <border>
      <left style="hair">
        <color theme="1"/>
      </left>
      <right style="hair">
        <color auto="1"/>
      </right>
      <top/>
      <bottom style="dotted">
        <color rgb="FF000000"/>
      </bottom>
      <diagonal/>
    </border>
    <border>
      <left style="hair">
        <color theme="1"/>
      </left>
      <right style="hair">
        <color auto="1"/>
      </right>
      <top style="hair">
        <color auto="1"/>
      </top>
      <bottom style="hair">
        <color auto="1"/>
      </bottom>
      <diagonal/>
    </border>
    <border>
      <left style="dashed">
        <color rgb="FF000000"/>
      </left>
      <right style="dashed">
        <color rgb="FF000000"/>
      </right>
      <top style="dashed">
        <color rgb="FF000000"/>
      </top>
      <bottom/>
      <diagonal/>
    </border>
    <border>
      <left style="dashed">
        <color rgb="FF000000"/>
      </left>
      <right style="hair">
        <color theme="1"/>
      </right>
      <top style="dashed">
        <color rgb="FF000000"/>
      </top>
      <bottom style="dashed">
        <color rgb="FF000000"/>
      </bottom>
      <diagonal/>
    </border>
    <border>
      <left style="hair">
        <color theme="1"/>
      </left>
      <right style="dashed">
        <color rgb="FF000000"/>
      </right>
      <top style="dashed">
        <color rgb="FF000000"/>
      </top>
      <bottom style="dashed">
        <color rgb="FF000000"/>
      </bottom>
      <diagonal/>
    </border>
    <border>
      <left style="dashed">
        <color rgb="FF000000"/>
      </left>
      <right style="dashed">
        <color rgb="FF000000"/>
      </right>
      <top/>
      <bottom style="dashed">
        <color rgb="FF000000"/>
      </bottom>
      <diagonal/>
    </border>
    <border>
      <left/>
      <right/>
      <top style="thin">
        <color indexed="64"/>
      </top>
      <bottom/>
      <diagonal/>
    </border>
    <border>
      <left style="hair">
        <color theme="1"/>
      </left>
      <right style="hair">
        <color theme="1"/>
      </right>
      <top style="hair">
        <color theme="1"/>
      </top>
      <bottom style="thin">
        <color rgb="FF000000"/>
      </bottom>
      <diagonal/>
    </border>
    <border>
      <left style="dotted">
        <color rgb="FF000000"/>
      </left>
      <right style="hair">
        <color theme="1"/>
      </right>
      <top style="hair">
        <color theme="1"/>
      </top>
      <bottom/>
      <diagonal/>
    </border>
    <border>
      <left style="dotted">
        <color rgb="FF000000"/>
      </left>
      <right style="hair">
        <color theme="1"/>
      </right>
      <top/>
      <bottom style="dotted">
        <color rgb="FF000000"/>
      </bottom>
      <diagonal/>
    </border>
    <border>
      <left/>
      <right style="hair">
        <color theme="1"/>
      </right>
      <top/>
      <bottom style="dotted">
        <color rgb="FF000000"/>
      </bottom>
      <diagonal/>
    </border>
    <border>
      <left style="dotted">
        <color rgb="FF000000"/>
      </left>
      <right style="hair">
        <color theme="1"/>
      </right>
      <top style="dotted">
        <color rgb="FF000000"/>
      </top>
      <bottom/>
      <diagonal/>
    </border>
    <border>
      <left style="dotted">
        <color rgb="FF000000"/>
      </left>
      <right style="hair">
        <color theme="1"/>
      </right>
      <top/>
      <bottom style="hair">
        <color theme="1"/>
      </bottom>
      <diagonal/>
    </border>
    <border>
      <left style="hair">
        <color rgb="FF000000"/>
      </left>
      <right style="hair">
        <color rgb="FF000000"/>
      </right>
      <top style="dotted">
        <color rgb="FF000000"/>
      </top>
      <bottom/>
      <diagonal/>
    </border>
    <border>
      <left style="hair">
        <color theme="1"/>
      </left>
      <right style="hair">
        <color rgb="FF000000"/>
      </right>
      <top/>
      <bottom style="dotted">
        <color rgb="FF000000"/>
      </bottom>
      <diagonal/>
    </border>
    <border>
      <left style="dashed">
        <color rgb="FF000000"/>
      </left>
      <right/>
      <top style="dashed">
        <color rgb="FF000000"/>
      </top>
      <bottom style="dashed">
        <color rgb="FF000000"/>
      </bottom>
      <diagonal/>
    </border>
    <border>
      <left style="hair">
        <color auto="1"/>
      </left>
      <right style="dotted">
        <color theme="1"/>
      </right>
      <top/>
      <bottom/>
      <diagonal/>
    </border>
    <border>
      <left style="hair">
        <color auto="1"/>
      </left>
      <right style="dotted">
        <color theme="1"/>
      </right>
      <top/>
      <bottom style="hair">
        <color auto="1"/>
      </bottom>
      <diagonal/>
    </border>
    <border>
      <left style="hair">
        <color auto="1"/>
      </left>
      <right style="dotted">
        <color theme="1"/>
      </right>
      <top style="hair">
        <color rgb="FF000000"/>
      </top>
      <bottom/>
      <diagonal/>
    </border>
    <border>
      <left style="hair">
        <color rgb="FF000000"/>
      </left>
      <right style="hair">
        <color rgb="FF000000"/>
      </right>
      <top/>
      <bottom style="hair">
        <color auto="1"/>
      </bottom>
      <diagonal/>
    </border>
    <border>
      <left style="hair">
        <color rgb="FF000000"/>
      </left>
      <right style="hair">
        <color rgb="FF000000"/>
      </right>
      <top/>
      <bottom style="dashed">
        <color rgb="FF000000"/>
      </bottom>
      <diagonal/>
    </border>
    <border>
      <left style="hair">
        <color theme="1"/>
      </left>
      <right style="dotted">
        <color rgb="FF000000"/>
      </right>
      <top style="hair">
        <color rgb="FF000000"/>
      </top>
      <bottom/>
      <diagonal/>
    </border>
    <border>
      <left style="hair">
        <color theme="1"/>
      </left>
      <right style="dotted">
        <color rgb="FF000000"/>
      </right>
      <top/>
      <bottom style="hair">
        <color rgb="FF000000"/>
      </bottom>
      <diagonal/>
    </border>
    <border>
      <left style="hair">
        <color rgb="FF000000"/>
      </left>
      <right style="hair">
        <color rgb="FF000000"/>
      </right>
      <top/>
      <bottom style="hair">
        <color theme="1"/>
      </bottom>
      <diagonal/>
    </border>
    <border>
      <left style="hair">
        <color rgb="FF000000"/>
      </left>
      <right style="hair">
        <color auto="1"/>
      </right>
      <top style="hair">
        <color theme="1"/>
      </top>
      <bottom/>
      <diagonal/>
    </border>
    <border>
      <left style="hair">
        <color rgb="FF000000"/>
      </left>
      <right style="hair">
        <color auto="1"/>
      </right>
      <top/>
      <bottom style="hair">
        <color theme="1"/>
      </bottom>
      <diagonal/>
    </border>
    <border>
      <left style="hair">
        <color theme="0"/>
      </left>
      <right/>
      <top style="hair">
        <color theme="0"/>
      </top>
      <bottom style="hair">
        <color theme="0"/>
      </bottom>
      <diagonal/>
    </border>
    <border>
      <left/>
      <right/>
      <top style="hair">
        <color theme="0"/>
      </top>
      <bottom style="hair">
        <color theme="0"/>
      </bottom>
      <diagonal/>
    </border>
    <border>
      <left/>
      <right style="hair">
        <color theme="0"/>
      </right>
      <top style="hair">
        <color theme="0"/>
      </top>
      <bottom style="hair">
        <color theme="0"/>
      </bottom>
      <diagonal/>
    </border>
    <border>
      <left style="hair">
        <color theme="0"/>
      </left>
      <right style="hair">
        <color theme="0"/>
      </right>
      <top style="hair">
        <color theme="0"/>
      </top>
      <bottom/>
      <diagonal/>
    </border>
    <border>
      <left style="dotted">
        <color indexed="64"/>
      </left>
      <right style="dotted">
        <color rgb="FF000000"/>
      </right>
      <top style="dotted">
        <color rgb="FF000000"/>
      </top>
      <bottom/>
      <diagonal/>
    </border>
    <border>
      <left style="dotted">
        <color indexed="64"/>
      </left>
      <right style="dotted">
        <color rgb="FF000000"/>
      </right>
      <top/>
      <bottom style="dotted">
        <color rgb="FF000000"/>
      </bottom>
      <diagonal/>
    </border>
    <border>
      <left style="dotted">
        <color indexed="64"/>
      </left>
      <right style="dotted">
        <color rgb="FF000000"/>
      </right>
      <top/>
      <bottom/>
      <diagonal/>
    </border>
    <border>
      <left style="hair">
        <color auto="1"/>
      </left>
      <right style="hair">
        <color auto="1"/>
      </right>
      <top style="thin">
        <color theme="0"/>
      </top>
      <bottom/>
      <diagonal/>
    </border>
    <border>
      <left style="dotted">
        <color indexed="64"/>
      </left>
      <right/>
      <top style="dotted">
        <color indexed="64"/>
      </top>
      <bottom style="dotted">
        <color indexed="64"/>
      </bottom>
      <diagonal/>
    </border>
    <border>
      <left style="dotted">
        <color indexed="64"/>
      </left>
      <right style="hair">
        <color indexed="64"/>
      </right>
      <top style="hair">
        <color auto="1"/>
      </top>
      <bottom/>
      <diagonal/>
    </border>
    <border>
      <left style="dotted">
        <color indexed="64"/>
      </left>
      <right style="hair">
        <color indexed="64"/>
      </right>
      <top/>
      <bottom style="hair">
        <color rgb="FF000000"/>
      </bottom>
      <diagonal/>
    </border>
    <border>
      <left style="dotted">
        <color indexed="64"/>
      </left>
      <right style="hair">
        <color auto="1"/>
      </right>
      <top/>
      <bottom/>
      <diagonal/>
    </border>
    <border>
      <left style="dotted">
        <color indexed="64"/>
      </left>
      <right style="hair">
        <color auto="1"/>
      </right>
      <top/>
      <bottom style="hair">
        <color auto="1"/>
      </bottom>
      <diagonal/>
    </border>
    <border>
      <left/>
      <right/>
      <top style="dotted">
        <color theme="1"/>
      </top>
      <bottom/>
      <diagonal/>
    </border>
  </borders>
  <cellStyleXfs count="39">
    <xf numFmtId="0" fontId="0" fillId="0" borderId="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164" fontId="8"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5" fillId="0" borderId="0"/>
    <xf numFmtId="4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24" fillId="0" borderId="0" applyNumberFormat="0" applyFill="0" applyBorder="0" applyAlignment="0" applyProtection="0"/>
    <xf numFmtId="0" fontId="9" fillId="0" borderId="0" applyNumberFormat="0" applyFill="0" applyBorder="0" applyAlignment="0" applyProtection="0"/>
    <xf numFmtId="0" fontId="4" fillId="0" borderId="0"/>
    <xf numFmtId="0" fontId="3" fillId="0" borderId="0"/>
    <xf numFmtId="41"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42" fontId="1" fillId="0" borderId="0" applyFont="0" applyFill="0" applyBorder="0" applyAlignment="0" applyProtection="0"/>
    <xf numFmtId="0" fontId="1" fillId="0" borderId="0"/>
    <xf numFmtId="164" fontId="8" fillId="0" borderId="0" applyFont="0" applyFill="0" applyBorder="0" applyAlignment="0" applyProtection="0"/>
  </cellStyleXfs>
  <cellXfs count="4069">
    <xf numFmtId="0" fontId="0" fillId="0" borderId="0" xfId="0"/>
    <xf numFmtId="164" fontId="13" fillId="14" borderId="34" xfId="4" applyFont="1" applyFill="1" applyBorder="1" applyAlignment="1" applyProtection="1">
      <alignment horizontal="center" vertical="center" wrapText="1"/>
      <protection locked="0"/>
    </xf>
    <xf numFmtId="0" fontId="21" fillId="3" borderId="34" xfId="10" applyFont="1" applyFill="1" applyBorder="1" applyAlignment="1">
      <alignment horizontal="center" vertical="center" wrapText="1"/>
    </xf>
    <xf numFmtId="0" fontId="17" fillId="15" borderId="34" xfId="19" applyFont="1" applyFill="1" applyBorder="1" applyAlignment="1">
      <alignment horizontal="center" vertical="center" wrapText="1"/>
    </xf>
    <xf numFmtId="0" fontId="17" fillId="17" borderId="34" xfId="10" applyFont="1" applyFill="1" applyBorder="1" applyAlignment="1">
      <alignment horizontal="center" vertical="center" wrapText="1"/>
    </xf>
    <xf numFmtId="0" fontId="17" fillId="17" borderId="34" xfId="19" applyFont="1" applyFill="1" applyBorder="1" applyAlignment="1">
      <alignment horizontal="center" vertical="center" wrapText="1"/>
    </xf>
    <xf numFmtId="0" fontId="19" fillId="15" borderId="6" xfId="0" applyFont="1" applyFill="1" applyBorder="1" applyAlignment="1">
      <alignment horizontal="center" vertical="center" wrapText="1"/>
    </xf>
    <xf numFmtId="0" fontId="17" fillId="15" borderId="18" xfId="0" applyFont="1" applyFill="1" applyBorder="1" applyAlignment="1">
      <alignment horizontal="center" vertical="center" wrapText="1"/>
    </xf>
    <xf numFmtId="0" fontId="18" fillId="6" borderId="4" xfId="0" applyFont="1" applyFill="1" applyBorder="1" applyAlignment="1">
      <alignment horizontal="center" vertical="center"/>
    </xf>
    <xf numFmtId="0" fontId="17" fillId="15" borderId="6" xfId="0" applyFont="1" applyFill="1" applyBorder="1" applyAlignment="1">
      <alignment horizontal="center" vertical="center" wrapText="1"/>
    </xf>
    <xf numFmtId="0" fontId="19" fillId="15" borderId="18" xfId="0" applyFont="1" applyFill="1" applyBorder="1" applyAlignment="1">
      <alignment horizontal="center" vertical="center" wrapText="1"/>
    </xf>
    <xf numFmtId="0" fontId="11" fillId="3" borderId="4" xfId="0" applyFont="1" applyFill="1" applyBorder="1" applyAlignment="1">
      <alignment horizontal="center" vertical="center"/>
    </xf>
    <xf numFmtId="0" fontId="11" fillId="3" borderId="26" xfId="0" applyFont="1" applyFill="1" applyBorder="1" applyAlignment="1">
      <alignment horizontal="center" vertical="center" wrapText="1"/>
    </xf>
    <xf numFmtId="0" fontId="17" fillId="15" borderId="10" xfId="0" applyFont="1" applyFill="1" applyBorder="1" applyAlignment="1">
      <alignment horizontal="center" vertical="center" wrapText="1"/>
    </xf>
    <xf numFmtId="0" fontId="11" fillId="3" borderId="4" xfId="0" applyFont="1" applyFill="1" applyBorder="1" applyAlignment="1">
      <alignment horizontal="center" vertical="center" wrapText="1"/>
    </xf>
    <xf numFmtId="9" fontId="11" fillId="0" borderId="24" xfId="2" applyNumberFormat="1" applyFont="1" applyFill="1" applyBorder="1" applyAlignment="1" applyProtection="1">
      <alignment horizontal="center" vertical="center" wrapText="1"/>
      <protection locked="0"/>
    </xf>
    <xf numFmtId="166" fontId="23" fillId="0" borderId="1" xfId="0" applyNumberFormat="1" applyFont="1" applyBorder="1" applyAlignment="1">
      <alignment vertical="center"/>
    </xf>
    <xf numFmtId="169" fontId="11" fillId="3" borderId="1" xfId="1" applyNumberFormat="1" applyFont="1" applyFill="1" applyBorder="1" applyAlignment="1">
      <alignment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3" borderId="3" xfId="0" applyFont="1" applyFill="1" applyBorder="1" applyAlignment="1">
      <alignment horizontal="center" vertical="center" wrapText="1"/>
    </xf>
    <xf numFmtId="0" fontId="18" fillId="3" borderId="1" xfId="0" applyFont="1" applyFill="1" applyBorder="1" applyAlignment="1">
      <alignment horizontal="center" vertical="center"/>
    </xf>
    <xf numFmtId="0" fontId="18" fillId="3" borderId="48" xfId="0" applyFont="1" applyFill="1" applyBorder="1" applyAlignment="1">
      <alignment horizontal="center" vertical="center"/>
    </xf>
    <xf numFmtId="0" fontId="11" fillId="3" borderId="50" xfId="0" applyFont="1" applyFill="1" applyBorder="1" applyAlignment="1">
      <alignment horizontal="center" vertical="center" wrapText="1"/>
    </xf>
    <xf numFmtId="0" fontId="11" fillId="3" borderId="47" xfId="0" applyFont="1" applyFill="1" applyBorder="1" applyAlignment="1">
      <alignment horizontal="center" vertical="center" wrapText="1"/>
    </xf>
    <xf numFmtId="44" fontId="11" fillId="3" borderId="51" xfId="1" applyFont="1" applyFill="1" applyBorder="1" applyAlignment="1">
      <alignment horizontal="center" vertical="center"/>
    </xf>
    <xf numFmtId="42" fontId="11" fillId="16" borderId="4" xfId="2" applyFont="1" applyFill="1" applyBorder="1" applyAlignment="1" applyProtection="1">
      <alignment horizontal="center" vertical="center" wrapText="1"/>
      <protection locked="0"/>
    </xf>
    <xf numFmtId="49" fontId="11" fillId="0" borderId="4" xfId="0" applyNumberFormat="1" applyFont="1" applyBorder="1" applyAlignment="1" applyProtection="1">
      <alignment horizontal="center" vertical="center" wrapText="1"/>
      <protection locked="0"/>
    </xf>
    <xf numFmtId="49" fontId="11" fillId="0" borderId="24" xfId="0" applyNumberFormat="1" applyFont="1" applyBorder="1" applyAlignment="1" applyProtection="1">
      <alignment horizontal="center" vertical="center" wrapText="1"/>
      <protection locked="0"/>
    </xf>
    <xf numFmtId="49" fontId="17" fillId="0" borderId="4" xfId="0" applyNumberFormat="1" applyFont="1" applyBorder="1" applyAlignment="1" applyProtection="1">
      <alignment horizontal="center" vertical="center" wrapText="1"/>
      <protection locked="0"/>
    </xf>
    <xf numFmtId="44" fontId="11" fillId="3" borderId="51" xfId="1" applyFont="1" applyFill="1" applyBorder="1" applyAlignment="1">
      <alignment vertical="center"/>
    </xf>
    <xf numFmtId="9" fontId="11" fillId="7" borderId="1" xfId="3" applyFont="1" applyFill="1" applyBorder="1" applyAlignment="1">
      <alignment horizontal="center" vertical="center"/>
    </xf>
    <xf numFmtId="0" fontId="11" fillId="3" borderId="3" xfId="0" applyFont="1" applyFill="1" applyBorder="1" applyAlignment="1">
      <alignment horizontal="center" vertical="center"/>
    </xf>
    <xf numFmtId="0" fontId="11" fillId="3" borderId="0" xfId="0" applyFont="1" applyFill="1" applyAlignment="1">
      <alignment horizontal="center" vertical="center" wrapText="1"/>
    </xf>
    <xf numFmtId="0" fontId="18" fillId="3" borderId="4" xfId="0" applyFont="1" applyFill="1" applyBorder="1" applyAlignment="1">
      <alignment horizontal="center" vertical="center"/>
    </xf>
    <xf numFmtId="0" fontId="19" fillId="3" borderId="10" xfId="0" applyFont="1" applyFill="1" applyBorder="1" applyAlignment="1">
      <alignment horizontal="center" vertical="center"/>
    </xf>
    <xf numFmtId="0" fontId="20" fillId="6" borderId="10" xfId="0" applyFont="1" applyFill="1" applyBorder="1" applyAlignment="1">
      <alignment horizontal="center" vertical="center"/>
    </xf>
    <xf numFmtId="0" fontId="19" fillId="0" borderId="0" xfId="0" applyFont="1" applyAlignment="1">
      <alignment horizontal="center" vertical="center" wrapText="1"/>
    </xf>
    <xf numFmtId="0" fontId="11" fillId="0" borderId="1" xfId="0" applyFont="1" applyBorder="1" applyAlignment="1">
      <alignment horizontal="center" vertical="center" wrapText="1"/>
    </xf>
    <xf numFmtId="0" fontId="17" fillId="3" borderId="10" xfId="0" applyFont="1" applyFill="1" applyBorder="1" applyAlignment="1">
      <alignment horizontal="center" vertical="center"/>
    </xf>
    <xf numFmtId="0" fontId="17" fillId="3" borderId="10" xfId="0" applyFont="1" applyFill="1" applyBorder="1" applyAlignment="1">
      <alignment horizontal="center" vertical="center" wrapText="1"/>
    </xf>
    <xf numFmtId="0" fontId="19" fillId="15" borderId="65" xfId="0" applyFont="1" applyFill="1" applyBorder="1" applyAlignment="1">
      <alignment horizontal="center" vertical="center" wrapText="1"/>
    </xf>
    <xf numFmtId="0" fontId="19" fillId="15" borderId="2" xfId="0" applyFont="1" applyFill="1" applyBorder="1" applyAlignment="1">
      <alignment horizontal="center" vertical="center" wrapText="1"/>
    </xf>
    <xf numFmtId="0" fontId="19" fillId="15" borderId="63" xfId="0" applyFont="1" applyFill="1" applyBorder="1" applyAlignment="1">
      <alignment horizontal="center" vertical="center" wrapText="1"/>
    </xf>
    <xf numFmtId="0" fontId="17" fillId="3" borderId="67" xfId="0" applyFont="1" applyFill="1" applyBorder="1" applyAlignment="1">
      <alignment horizontal="center" vertical="center" wrapText="1"/>
    </xf>
    <xf numFmtId="0" fontId="17" fillId="3" borderId="68" xfId="0" applyFont="1" applyFill="1" applyBorder="1" applyAlignment="1">
      <alignment horizontal="center" vertical="center" wrapText="1"/>
    </xf>
    <xf numFmtId="0" fontId="17" fillId="3" borderId="69" xfId="0" applyFont="1" applyFill="1" applyBorder="1" applyAlignment="1">
      <alignment horizontal="center" vertical="center" wrapText="1"/>
    </xf>
    <xf numFmtId="0" fontId="17" fillId="3" borderId="70" xfId="0" applyFont="1" applyFill="1" applyBorder="1" applyAlignment="1">
      <alignment horizontal="center" vertical="center" wrapText="1"/>
    </xf>
    <xf numFmtId="0" fontId="17" fillId="15" borderId="65" xfId="0" applyFont="1" applyFill="1" applyBorder="1" applyAlignment="1">
      <alignment horizontal="center" vertical="center"/>
    </xf>
    <xf numFmtId="0" fontId="17" fillId="15" borderId="63" xfId="0" applyFont="1" applyFill="1" applyBorder="1" applyAlignment="1">
      <alignment horizontal="center" vertical="center"/>
    </xf>
    <xf numFmtId="0" fontId="18" fillId="6" borderId="26" xfId="0" applyFont="1" applyFill="1" applyBorder="1" applyAlignment="1">
      <alignment horizontal="center" vertical="center"/>
    </xf>
    <xf numFmtId="0" fontId="17" fillId="15" borderId="65" xfId="0" applyFont="1" applyFill="1" applyBorder="1" applyAlignment="1">
      <alignment horizontal="center" vertical="center" wrapText="1"/>
    </xf>
    <xf numFmtId="0" fontId="17" fillId="15" borderId="63" xfId="0" applyFont="1" applyFill="1" applyBorder="1" applyAlignment="1">
      <alignment horizontal="center" vertical="center" wrapText="1"/>
    </xf>
    <xf numFmtId="0" fontId="17" fillId="15" borderId="63" xfId="0" quotePrefix="1" applyFont="1" applyFill="1" applyBorder="1" applyAlignment="1">
      <alignment horizontal="center" vertical="center" wrapText="1"/>
    </xf>
    <xf numFmtId="0" fontId="17" fillId="15" borderId="63" xfId="0" quotePrefix="1" applyFont="1" applyFill="1" applyBorder="1" applyAlignment="1">
      <alignment horizontal="center" vertical="center"/>
    </xf>
    <xf numFmtId="0" fontId="17" fillId="0" borderId="63" xfId="0" applyFont="1" applyBorder="1" applyAlignment="1">
      <alignment horizontal="center" vertical="center" wrapText="1"/>
    </xf>
    <xf numFmtId="9" fontId="18" fillId="7" borderId="10" xfId="0" applyNumberFormat="1" applyFont="1" applyFill="1" applyBorder="1" applyAlignment="1">
      <alignment horizontal="center" vertical="center"/>
    </xf>
    <xf numFmtId="9" fontId="18" fillId="7" borderId="4" xfId="0" applyNumberFormat="1" applyFont="1" applyFill="1" applyBorder="1" applyAlignment="1">
      <alignment horizontal="center" vertical="center"/>
    </xf>
    <xf numFmtId="9" fontId="18" fillId="7" borderId="4" xfId="0" applyNumberFormat="1" applyFont="1" applyFill="1" applyBorder="1" applyAlignment="1">
      <alignment horizontal="center" vertical="center" wrapText="1"/>
    </xf>
    <xf numFmtId="9" fontId="18" fillId="7" borderId="34" xfId="0" applyNumberFormat="1" applyFont="1" applyFill="1" applyBorder="1" applyAlignment="1">
      <alignment horizontal="center" vertical="center"/>
    </xf>
    <xf numFmtId="9" fontId="20" fillId="7" borderId="0" xfId="0" applyNumberFormat="1" applyFont="1" applyFill="1" applyAlignment="1">
      <alignment horizontal="center" vertical="center" wrapText="1"/>
    </xf>
    <xf numFmtId="9" fontId="20" fillId="7" borderId="10" xfId="0" applyNumberFormat="1" applyFont="1" applyFill="1" applyBorder="1" applyAlignment="1">
      <alignment horizontal="center" vertical="center" wrapText="1"/>
    </xf>
    <xf numFmtId="9" fontId="18" fillId="7" borderId="7" xfId="0" applyNumberFormat="1" applyFont="1" applyFill="1" applyBorder="1" applyAlignment="1">
      <alignment horizontal="center" vertical="center"/>
    </xf>
    <xf numFmtId="9" fontId="16" fillId="4" borderId="65" xfId="0" applyNumberFormat="1" applyFont="1" applyFill="1" applyBorder="1" applyAlignment="1">
      <alignment horizontal="center" vertical="center"/>
    </xf>
    <xf numFmtId="9" fontId="16" fillId="4" borderId="35" xfId="0" applyNumberFormat="1" applyFont="1" applyFill="1" applyBorder="1" applyAlignment="1">
      <alignment horizontal="center" vertical="center"/>
    </xf>
    <xf numFmtId="9" fontId="16" fillId="7" borderId="2" xfId="0" applyNumberFormat="1" applyFont="1" applyFill="1" applyBorder="1" applyAlignment="1">
      <alignment horizontal="center" vertical="center" wrapText="1"/>
    </xf>
    <xf numFmtId="9" fontId="18" fillId="7" borderId="2" xfId="3" applyFont="1" applyFill="1" applyBorder="1" applyAlignment="1">
      <alignment horizontal="center" vertical="center"/>
    </xf>
    <xf numFmtId="9" fontId="16" fillId="4" borderId="63" xfId="0" applyNumberFormat="1" applyFont="1" applyFill="1" applyBorder="1" applyAlignment="1">
      <alignment horizontal="center" vertical="center"/>
    </xf>
    <xf numFmtId="9" fontId="16" fillId="4" borderId="10" xfId="0" applyNumberFormat="1" applyFont="1" applyFill="1" applyBorder="1" applyAlignment="1">
      <alignment horizontal="center" vertical="center"/>
    </xf>
    <xf numFmtId="9" fontId="16" fillId="4" borderId="2" xfId="0" applyNumberFormat="1" applyFont="1" applyFill="1" applyBorder="1" applyAlignment="1">
      <alignment horizontal="center" vertical="center" wrapText="1"/>
    </xf>
    <xf numFmtId="0" fontId="17" fillId="16" borderId="65" xfId="0" quotePrefix="1" applyFont="1" applyFill="1" applyBorder="1" applyAlignment="1">
      <alignment horizontal="center" vertical="center" wrapText="1"/>
    </xf>
    <xf numFmtId="0" fontId="17" fillId="0" borderId="0" xfId="0" applyFont="1" applyAlignment="1">
      <alignment horizontal="center" vertical="center" wrapText="1"/>
    </xf>
    <xf numFmtId="0" fontId="11" fillId="3" borderId="65" xfId="0" applyFont="1" applyFill="1" applyBorder="1" applyAlignment="1">
      <alignment horizontal="center" vertical="center"/>
    </xf>
    <xf numFmtId="0" fontId="11" fillId="3" borderId="9" xfId="0" quotePrefix="1" applyFont="1" applyFill="1" applyBorder="1" applyAlignment="1">
      <alignment horizontal="center" vertical="center" wrapText="1"/>
    </xf>
    <xf numFmtId="0" fontId="17" fillId="15" borderId="36" xfId="0" quotePrefix="1" applyFont="1" applyFill="1" applyBorder="1" applyAlignment="1">
      <alignment horizontal="center" vertical="center" wrapText="1"/>
    </xf>
    <xf numFmtId="0" fontId="17" fillId="15" borderId="1" xfId="0" quotePrefix="1" applyFont="1" applyFill="1" applyBorder="1" applyAlignment="1">
      <alignment horizontal="center" vertical="center" wrapText="1"/>
    </xf>
    <xf numFmtId="0" fontId="11" fillId="3" borderId="0" xfId="0" applyFont="1" applyFill="1" applyAlignment="1">
      <alignment horizontal="center" vertical="center"/>
    </xf>
    <xf numFmtId="0" fontId="11" fillId="3" borderId="54" xfId="0" applyFont="1" applyFill="1" applyBorder="1" applyAlignment="1">
      <alignment horizontal="center" vertical="center" wrapText="1"/>
    </xf>
    <xf numFmtId="0" fontId="17" fillId="0" borderId="10" xfId="0" applyFont="1" applyBorder="1" applyAlignment="1">
      <alignment horizontal="center" vertical="center" wrapText="1"/>
    </xf>
    <xf numFmtId="0" fontId="17" fillId="3" borderId="4" xfId="0" applyFont="1" applyFill="1" applyBorder="1" applyAlignment="1">
      <alignment horizontal="center" vertical="center" wrapText="1"/>
    </xf>
    <xf numFmtId="0" fontId="21" fillId="3" borderId="4" xfId="20" applyFont="1" applyFill="1" applyBorder="1" applyAlignment="1">
      <alignment horizontal="center" vertical="center" wrapText="1"/>
    </xf>
    <xf numFmtId="0" fontId="17" fillId="15" borderId="77" xfId="0" applyFont="1" applyFill="1" applyBorder="1" applyAlignment="1">
      <alignment horizontal="center" vertical="center"/>
    </xf>
    <xf numFmtId="0" fontId="17" fillId="15" borderId="77" xfId="0" applyFont="1" applyFill="1" applyBorder="1" applyAlignment="1">
      <alignment horizontal="center" vertical="center" wrapText="1"/>
    </xf>
    <xf numFmtId="0" fontId="18" fillId="6" borderId="1" xfId="0" applyFont="1" applyFill="1" applyBorder="1" applyAlignment="1">
      <alignment horizontal="center" vertical="center"/>
    </xf>
    <xf numFmtId="0" fontId="17" fillId="15" borderId="90" xfId="0" applyFont="1" applyFill="1" applyBorder="1" applyAlignment="1">
      <alignment horizontal="center" vertical="center"/>
    </xf>
    <xf numFmtId="0" fontId="17" fillId="15" borderId="90" xfId="0" quotePrefix="1" applyFont="1" applyFill="1" applyBorder="1" applyAlignment="1">
      <alignment horizontal="center" vertical="center" wrapText="1"/>
    </xf>
    <xf numFmtId="0" fontId="17" fillId="15" borderId="90" xfId="0" applyFont="1" applyFill="1" applyBorder="1" applyAlignment="1">
      <alignment horizontal="center" vertical="center" wrapText="1"/>
    </xf>
    <xf numFmtId="0" fontId="17" fillId="0" borderId="90" xfId="0" applyFont="1" applyBorder="1" applyAlignment="1">
      <alignment horizontal="center" vertical="center" wrapText="1"/>
    </xf>
    <xf numFmtId="0" fontId="25" fillId="15" borderId="90" xfId="0" applyFont="1" applyFill="1" applyBorder="1" applyAlignment="1">
      <alignment horizontal="center" vertical="center" wrapText="1"/>
    </xf>
    <xf numFmtId="0" fontId="17" fillId="0" borderId="6" xfId="0" applyFont="1" applyBorder="1" applyAlignment="1">
      <alignment horizontal="center" vertical="center" wrapText="1"/>
    </xf>
    <xf numFmtId="0" fontId="17" fillId="0" borderId="91" xfId="0" applyFont="1" applyBorder="1" applyAlignment="1">
      <alignment horizontal="center" vertical="center" wrapText="1"/>
    </xf>
    <xf numFmtId="42" fontId="11" fillId="16" borderId="1" xfId="2" applyFont="1" applyFill="1" applyBorder="1" applyAlignment="1">
      <alignment horizontal="center" vertical="center" wrapText="1"/>
    </xf>
    <xf numFmtId="0" fontId="11" fillId="3" borderId="92" xfId="0" applyFont="1" applyFill="1" applyBorder="1" applyAlignment="1">
      <alignment horizontal="center" vertical="center"/>
    </xf>
    <xf numFmtId="0" fontId="17" fillId="15" borderId="17" xfId="0" applyFont="1" applyFill="1" applyBorder="1" applyAlignment="1">
      <alignment horizontal="center" vertical="center"/>
    </xf>
    <xf numFmtId="0" fontId="17" fillId="0" borderId="17" xfId="0" applyFont="1" applyBorder="1" applyAlignment="1">
      <alignment horizontal="center" vertical="center" wrapText="1"/>
    </xf>
    <xf numFmtId="0" fontId="17" fillId="15" borderId="17"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0" xfId="0" applyFont="1" applyFill="1" applyBorder="1" applyAlignment="1">
      <alignment horizontal="center" vertical="center"/>
    </xf>
    <xf numFmtId="0" fontId="11" fillId="3" borderId="2" xfId="0" applyFont="1" applyFill="1" applyBorder="1" applyAlignment="1">
      <alignment horizontal="center" vertical="center" wrapText="1"/>
    </xf>
    <xf numFmtId="9" fontId="20" fillId="7" borderId="10" xfId="0" applyNumberFormat="1" applyFont="1" applyFill="1" applyBorder="1" applyAlignment="1">
      <alignment horizontal="center" vertical="center"/>
    </xf>
    <xf numFmtId="0" fontId="19" fillId="3" borderId="10" xfId="0" applyFont="1" applyFill="1" applyBorder="1" applyAlignment="1">
      <alignment horizontal="center" vertical="center" wrapText="1"/>
    </xf>
    <xf numFmtId="0" fontId="17" fillId="0" borderId="1" xfId="0" applyFont="1" applyBorder="1" applyAlignment="1">
      <alignment horizontal="center" vertical="center" wrapText="1"/>
    </xf>
    <xf numFmtId="0" fontId="19" fillId="3" borderId="2" xfId="0" applyFont="1" applyFill="1" applyBorder="1" applyAlignment="1">
      <alignment horizontal="center" vertical="center" wrapText="1"/>
    </xf>
    <xf numFmtId="42" fontId="11" fillId="3" borderId="4" xfId="2" applyFont="1" applyFill="1" applyBorder="1" applyAlignment="1">
      <alignment vertical="center"/>
    </xf>
    <xf numFmtId="42" fontId="11" fillId="3" borderId="4" xfId="2" applyFont="1" applyFill="1" applyBorder="1" applyAlignment="1">
      <alignment horizontal="center" vertical="center"/>
    </xf>
    <xf numFmtId="42" fontId="17" fillId="3" borderId="2" xfId="2" applyFont="1" applyFill="1" applyBorder="1" applyAlignment="1" applyProtection="1">
      <alignment horizontal="center" vertical="center" wrapText="1"/>
      <protection locked="0"/>
    </xf>
    <xf numFmtId="169" fontId="11" fillId="3" borderId="10" xfId="0" applyNumberFormat="1" applyFont="1" applyFill="1" applyBorder="1" applyAlignment="1">
      <alignment vertical="center"/>
    </xf>
    <xf numFmtId="170" fontId="11" fillId="3" borderId="3" xfId="1" applyNumberFormat="1" applyFont="1" applyFill="1" applyBorder="1" applyAlignment="1">
      <alignment vertical="center"/>
    </xf>
    <xf numFmtId="169" fontId="11" fillId="7" borderId="4" xfId="0" applyNumberFormat="1" applyFont="1" applyFill="1" applyBorder="1" applyAlignment="1">
      <alignment vertical="center"/>
    </xf>
    <xf numFmtId="166" fontId="23" fillId="7" borderId="1" xfId="0" applyNumberFormat="1" applyFont="1" applyFill="1" applyBorder="1" applyAlignment="1">
      <alignment vertical="center"/>
    </xf>
    <xf numFmtId="168" fontId="11" fillId="7" borderId="1" xfId="1" applyNumberFormat="1" applyFont="1" applyFill="1" applyBorder="1" applyAlignment="1">
      <alignment vertical="center"/>
    </xf>
    <xf numFmtId="44" fontId="11" fillId="7" borderId="34" xfId="1" applyFont="1" applyFill="1" applyBorder="1" applyAlignment="1">
      <alignment horizontal="center" vertical="center"/>
    </xf>
    <xf numFmtId="44" fontId="11" fillId="7" borderId="34" xfId="1" applyFont="1" applyFill="1" applyBorder="1" applyAlignment="1">
      <alignment vertical="center"/>
    </xf>
    <xf numFmtId="9" fontId="16" fillId="4" borderId="17" xfId="0" applyNumberFormat="1" applyFont="1" applyFill="1" applyBorder="1" applyAlignment="1">
      <alignment horizontal="center" vertical="center"/>
    </xf>
    <xf numFmtId="9" fontId="16" fillId="22" borderId="77" xfId="0" applyNumberFormat="1" applyFont="1" applyFill="1" applyBorder="1" applyAlignment="1">
      <alignment horizontal="center" vertical="center"/>
    </xf>
    <xf numFmtId="9" fontId="16" fillId="22" borderId="90" xfId="0" applyNumberFormat="1" applyFont="1" applyFill="1" applyBorder="1" applyAlignment="1">
      <alignment horizontal="center" vertical="center"/>
    </xf>
    <xf numFmtId="9" fontId="16" fillId="22" borderId="17" xfId="0" applyNumberFormat="1" applyFont="1" applyFill="1" applyBorder="1" applyAlignment="1">
      <alignment horizontal="center" vertical="center"/>
    </xf>
    <xf numFmtId="0" fontId="11" fillId="3" borderId="93" xfId="0" applyFont="1" applyFill="1" applyBorder="1" applyAlignment="1">
      <alignment horizontal="center" vertical="center" wrapText="1"/>
    </xf>
    <xf numFmtId="0" fontId="11" fillId="3" borderId="94" xfId="0" applyFont="1" applyFill="1" applyBorder="1" applyAlignment="1">
      <alignment horizontal="center" vertical="center" wrapText="1"/>
    </xf>
    <xf numFmtId="9" fontId="11" fillId="7" borderId="10" xfId="3" applyFont="1" applyFill="1" applyBorder="1" applyAlignment="1">
      <alignment horizontal="center" vertical="center"/>
    </xf>
    <xf numFmtId="169" fontId="11" fillId="7" borderId="4" xfId="0" applyNumberFormat="1" applyFont="1" applyFill="1" applyBorder="1" applyAlignment="1">
      <alignment horizontal="center" vertical="center"/>
    </xf>
    <xf numFmtId="169" fontId="11" fillId="7" borderId="103" xfId="1" applyNumberFormat="1" applyFont="1" applyFill="1" applyBorder="1" applyAlignment="1">
      <alignment vertical="center"/>
    </xf>
    <xf numFmtId="169" fontId="11" fillId="7" borderId="4" xfId="1" applyNumberFormat="1" applyFont="1" applyFill="1" applyBorder="1" applyAlignment="1">
      <alignment vertical="center"/>
    </xf>
    <xf numFmtId="170" fontId="11" fillId="7" borderId="105" xfId="1" applyNumberFormat="1" applyFont="1" applyFill="1" applyBorder="1" applyAlignment="1">
      <alignment vertical="center"/>
    </xf>
    <xf numFmtId="170" fontId="11" fillId="7" borderId="4" xfId="1" applyNumberFormat="1" applyFont="1" applyFill="1" applyBorder="1" applyAlignment="1">
      <alignment vertical="center"/>
    </xf>
    <xf numFmtId="42" fontId="17" fillId="7" borderId="102" xfId="2" applyFont="1" applyFill="1" applyBorder="1" applyAlignment="1" applyProtection="1">
      <alignment horizontal="center" vertical="center" wrapText="1"/>
      <protection locked="0"/>
    </xf>
    <xf numFmtId="42" fontId="17" fillId="7" borderId="4" xfId="2" applyFont="1" applyFill="1" applyBorder="1" applyAlignment="1" applyProtection="1">
      <alignment horizontal="center" vertical="center" wrapText="1"/>
      <protection locked="0"/>
    </xf>
    <xf numFmtId="169" fontId="11" fillId="7" borderId="102" xfId="0" applyNumberFormat="1" applyFont="1" applyFill="1" applyBorder="1" applyAlignment="1">
      <alignment vertical="center"/>
    </xf>
    <xf numFmtId="169" fontId="11" fillId="7" borderId="103" xfId="0" applyNumberFormat="1" applyFont="1" applyFill="1" applyBorder="1" applyAlignment="1">
      <alignment vertical="center"/>
    </xf>
    <xf numFmtId="168" fontId="11" fillId="7" borderId="103" xfId="0" applyNumberFormat="1" applyFont="1" applyFill="1" applyBorder="1" applyAlignment="1">
      <alignment vertical="center"/>
    </xf>
    <xf numFmtId="165" fontId="17" fillId="4" borderId="4" xfId="0" applyNumberFormat="1" applyFont="1" applyFill="1" applyBorder="1" applyAlignment="1">
      <alignment vertical="center"/>
    </xf>
    <xf numFmtId="0" fontId="17" fillId="15" borderId="9" xfId="0" applyFont="1" applyFill="1" applyBorder="1" applyAlignment="1">
      <alignment horizontal="center" vertical="center" wrapText="1"/>
    </xf>
    <xf numFmtId="42" fontId="11" fillId="7" borderId="9" xfId="0" applyNumberFormat="1" applyFont="1" applyFill="1" applyBorder="1" applyAlignment="1" applyProtection="1">
      <alignment horizontal="center" vertical="center" wrapText="1"/>
      <protection locked="0"/>
    </xf>
    <xf numFmtId="0" fontId="19" fillId="3" borderId="1" xfId="0" applyFont="1" applyFill="1" applyBorder="1" applyAlignment="1">
      <alignment horizontal="center" vertical="center" wrapText="1"/>
    </xf>
    <xf numFmtId="42" fontId="19" fillId="0" borderId="10" xfId="2" applyFont="1" applyFill="1" applyBorder="1" applyAlignment="1" applyProtection="1">
      <alignment horizontal="center" vertical="center" wrapText="1"/>
      <protection locked="0"/>
    </xf>
    <xf numFmtId="0" fontId="19" fillId="3" borderId="2" xfId="0" applyFont="1" applyFill="1" applyBorder="1" applyAlignment="1">
      <alignment horizontal="center" vertical="center"/>
    </xf>
    <xf numFmtId="0" fontId="20" fillId="7" borderId="10" xfId="0" applyFont="1" applyFill="1" applyBorder="1" applyAlignment="1">
      <alignment horizontal="center" vertical="center"/>
    </xf>
    <xf numFmtId="0" fontId="19" fillId="3" borderId="1" xfId="0" applyFont="1" applyFill="1" applyBorder="1" applyAlignment="1">
      <alignment horizontal="center" vertical="center"/>
    </xf>
    <xf numFmtId="49" fontId="11" fillId="0" borderId="1" xfId="0" applyNumberFormat="1" applyFont="1" applyBorder="1" applyAlignment="1" applyProtection="1">
      <alignment horizontal="center" vertical="center" wrapText="1"/>
      <protection locked="0"/>
    </xf>
    <xf numFmtId="42" fontId="11" fillId="3" borderId="4" xfId="2" applyFont="1" applyFill="1" applyBorder="1" applyAlignment="1" applyProtection="1">
      <alignment horizontal="center" vertical="center" wrapText="1"/>
      <protection locked="0"/>
    </xf>
    <xf numFmtId="0" fontId="11" fillId="3" borderId="9" xfId="0" applyFont="1" applyFill="1" applyBorder="1" applyAlignment="1">
      <alignment horizontal="center" vertical="center" wrapText="1"/>
    </xf>
    <xf numFmtId="0" fontId="17" fillId="15" borderId="2" xfId="0" applyFont="1" applyFill="1" applyBorder="1" applyAlignment="1">
      <alignment horizontal="center" vertical="center" wrapText="1"/>
    </xf>
    <xf numFmtId="9" fontId="16" fillId="4" borderId="1" xfId="0" applyNumberFormat="1" applyFont="1" applyFill="1" applyBorder="1" applyAlignment="1">
      <alignment horizontal="center" vertical="center" wrapText="1"/>
    </xf>
    <xf numFmtId="0" fontId="19" fillId="15" borderId="61" xfId="0" applyFont="1" applyFill="1" applyBorder="1" applyAlignment="1">
      <alignment horizontal="center" vertical="center" wrapText="1"/>
    </xf>
    <xf numFmtId="168" fontId="11" fillId="7" borderId="4" xfId="0" applyNumberFormat="1" applyFont="1" applyFill="1" applyBorder="1" applyAlignment="1">
      <alignment horizontal="center" vertical="center"/>
    </xf>
    <xf numFmtId="42" fontId="19" fillId="3" borderId="2" xfId="2" applyFont="1" applyFill="1" applyBorder="1" applyAlignment="1" applyProtection="1">
      <alignment horizontal="center" vertical="center" wrapText="1"/>
      <protection locked="0"/>
    </xf>
    <xf numFmtId="42" fontId="11" fillId="15" borderId="9" xfId="0" applyNumberFormat="1" applyFont="1" applyFill="1" applyBorder="1" applyAlignment="1" applyProtection="1">
      <alignment horizontal="center" vertical="center" wrapText="1"/>
      <protection locked="0"/>
    </xf>
    <xf numFmtId="0" fontId="18" fillId="6" borderId="3" xfId="0" applyFont="1" applyFill="1" applyBorder="1" applyAlignment="1">
      <alignment horizontal="center" vertical="center"/>
    </xf>
    <xf numFmtId="9" fontId="18" fillId="7" borderId="4" xfId="3" applyFont="1" applyFill="1" applyBorder="1" applyAlignment="1">
      <alignment horizontal="center" vertical="center"/>
    </xf>
    <xf numFmtId="0" fontId="11" fillId="3" borderId="120" xfId="0" applyFont="1" applyFill="1" applyBorder="1" applyAlignment="1">
      <alignment horizontal="center" vertical="center" wrapText="1"/>
    </xf>
    <xf numFmtId="0" fontId="11" fillId="3" borderId="121" xfId="0" applyFont="1" applyFill="1" applyBorder="1" applyAlignment="1">
      <alignment horizontal="center" vertical="center"/>
    </xf>
    <xf numFmtId="49" fontId="11" fillId="15" borderId="1" xfId="0" applyNumberFormat="1" applyFont="1" applyFill="1" applyBorder="1" applyAlignment="1" applyProtection="1">
      <alignment horizontal="center" vertical="center" wrapText="1"/>
      <protection locked="0"/>
    </xf>
    <xf numFmtId="0" fontId="11" fillId="3" borderId="7" xfId="0" applyFont="1" applyFill="1" applyBorder="1" applyAlignment="1">
      <alignment horizontal="center" vertical="center"/>
    </xf>
    <xf numFmtId="9" fontId="18" fillId="7" borderId="10" xfId="3" applyFont="1" applyFill="1" applyBorder="1" applyAlignment="1">
      <alignment horizontal="center" vertical="center"/>
    </xf>
    <xf numFmtId="9" fontId="18" fillId="23" borderId="10" xfId="3" applyFont="1" applyFill="1" applyBorder="1" applyAlignment="1">
      <alignment horizontal="center" vertical="center"/>
    </xf>
    <xf numFmtId="0" fontId="18" fillId="3" borderId="3" xfId="0" applyFont="1" applyFill="1" applyBorder="1" applyAlignment="1">
      <alignment horizontal="center" vertical="center"/>
    </xf>
    <xf numFmtId="9" fontId="11" fillId="3" borderId="3" xfId="3" applyFont="1" applyFill="1" applyBorder="1" applyAlignment="1">
      <alignment horizontal="center" vertical="center"/>
    </xf>
    <xf numFmtId="42" fontId="11" fillId="0" borderId="10" xfId="2" applyFont="1" applyFill="1" applyBorder="1" applyAlignment="1">
      <alignment vertical="center"/>
    </xf>
    <xf numFmtId="0" fontId="17" fillId="15" borderId="6" xfId="0" applyFont="1" applyFill="1" applyBorder="1" applyAlignment="1">
      <alignment horizontal="center" vertical="center"/>
    </xf>
    <xf numFmtId="9" fontId="11" fillId="3" borderId="10" xfId="3" applyFont="1" applyFill="1" applyBorder="1" applyAlignment="1">
      <alignment horizontal="center" vertical="center"/>
    </xf>
    <xf numFmtId="0" fontId="17" fillId="15" borderId="132" xfId="0" applyFont="1" applyFill="1" applyBorder="1" applyAlignment="1">
      <alignment horizontal="center" vertical="center" wrapText="1"/>
    </xf>
    <xf numFmtId="42" fontId="11" fillId="0" borderId="4" xfId="2" applyFont="1" applyFill="1" applyBorder="1" applyAlignment="1" applyProtection="1">
      <alignment horizontal="center" vertical="center" wrapText="1"/>
      <protection locked="0"/>
    </xf>
    <xf numFmtId="0" fontId="11" fillId="16" borderId="4" xfId="0" applyFont="1" applyFill="1" applyBorder="1" applyAlignment="1">
      <alignment horizontal="center" vertical="center"/>
    </xf>
    <xf numFmtId="49" fontId="11" fillId="0" borderId="4" xfId="2" applyNumberFormat="1" applyFont="1" applyFill="1" applyBorder="1" applyAlignment="1" applyProtection="1">
      <alignment horizontal="center" vertical="center" wrapText="1"/>
      <protection locked="0"/>
    </xf>
    <xf numFmtId="9" fontId="11" fillId="3" borderId="4" xfId="3" applyFont="1" applyFill="1" applyBorder="1" applyAlignment="1">
      <alignment horizontal="center" vertical="center"/>
    </xf>
    <xf numFmtId="0" fontId="18" fillId="6" borderId="2" xfId="0" applyFont="1" applyFill="1" applyBorder="1" applyAlignment="1">
      <alignment horizontal="center" vertical="center"/>
    </xf>
    <xf numFmtId="9" fontId="11" fillId="3" borderId="2" xfId="3" applyFont="1" applyFill="1" applyBorder="1" applyAlignment="1">
      <alignment horizontal="center" vertical="center"/>
    </xf>
    <xf numFmtId="49" fontId="11" fillId="0" borderId="10" xfId="2" applyNumberFormat="1" applyFont="1" applyFill="1" applyBorder="1" applyAlignment="1" applyProtection="1">
      <alignment horizontal="center" vertical="center" wrapText="1"/>
      <protection locked="0"/>
    </xf>
    <xf numFmtId="0" fontId="18" fillId="6" borderId="10" xfId="0" applyFont="1" applyFill="1" applyBorder="1" applyAlignment="1">
      <alignment horizontal="center" vertical="center"/>
    </xf>
    <xf numFmtId="0" fontId="11" fillId="3" borderId="136" xfId="0" applyFont="1" applyFill="1" applyBorder="1" applyAlignment="1">
      <alignment horizontal="center" vertical="center" wrapText="1"/>
    </xf>
    <xf numFmtId="0" fontId="20" fillId="6" borderId="2" xfId="0" applyFont="1" applyFill="1" applyBorder="1" applyAlignment="1">
      <alignment horizontal="center" vertical="center"/>
    </xf>
    <xf numFmtId="42" fontId="19" fillId="0" borderId="2" xfId="2" applyFont="1" applyBorder="1" applyAlignment="1" applyProtection="1">
      <alignment horizontal="center" vertical="center" wrapText="1"/>
      <protection locked="0"/>
    </xf>
    <xf numFmtId="42" fontId="19" fillId="0" borderId="10" xfId="2" applyFont="1" applyBorder="1" applyAlignment="1" applyProtection="1">
      <alignment horizontal="center" vertical="center" wrapText="1"/>
      <protection locked="0"/>
    </xf>
    <xf numFmtId="9" fontId="19" fillId="3" borderId="10" xfId="3" applyFont="1" applyFill="1" applyBorder="1" applyAlignment="1">
      <alignment horizontal="center" vertical="center"/>
    </xf>
    <xf numFmtId="42" fontId="19" fillId="3" borderId="10" xfId="2" applyFont="1" applyFill="1" applyBorder="1" applyAlignment="1" applyProtection="1">
      <alignment horizontal="center" vertical="center" wrapText="1"/>
      <protection locked="0"/>
    </xf>
    <xf numFmtId="49" fontId="19" fillId="15" borderId="8" xfId="0" applyNumberFormat="1" applyFont="1" applyFill="1" applyBorder="1" applyAlignment="1" applyProtection="1">
      <alignment horizontal="center" vertical="center" wrapText="1"/>
      <protection locked="0"/>
    </xf>
    <xf numFmtId="0" fontId="20" fillId="6" borderId="9" xfId="0" applyFont="1" applyFill="1" applyBorder="1" applyAlignment="1">
      <alignment horizontal="center" vertical="center"/>
    </xf>
    <xf numFmtId="49" fontId="19" fillId="15" borderId="48" xfId="0" applyNumberFormat="1" applyFont="1" applyFill="1" applyBorder="1" applyAlignment="1" applyProtection="1">
      <alignment horizontal="center" vertical="center" wrapText="1"/>
      <protection locked="0"/>
    </xf>
    <xf numFmtId="49" fontId="19" fillId="15" borderId="140" xfId="0" applyNumberFormat="1" applyFont="1" applyFill="1" applyBorder="1" applyAlignment="1" applyProtection="1">
      <alignment horizontal="center" vertical="center" wrapText="1"/>
      <protection locked="0"/>
    </xf>
    <xf numFmtId="0" fontId="19" fillId="3" borderId="140" xfId="0" applyFont="1" applyFill="1" applyBorder="1" applyAlignment="1">
      <alignment horizontal="center" vertical="center"/>
    </xf>
    <xf numFmtId="0" fontId="20" fillId="6" borderId="141" xfId="0" applyFont="1" applyFill="1" applyBorder="1" applyAlignment="1">
      <alignment horizontal="center" vertical="center"/>
    </xf>
    <xf numFmtId="0" fontId="20" fillId="6" borderId="48" xfId="0" applyFont="1" applyFill="1" applyBorder="1" applyAlignment="1">
      <alignment horizontal="center" vertical="center"/>
    </xf>
    <xf numFmtId="9" fontId="19" fillId="3" borderId="2" xfId="3" applyFont="1" applyFill="1" applyBorder="1" applyAlignment="1">
      <alignment horizontal="center" vertical="center"/>
    </xf>
    <xf numFmtId="0" fontId="20" fillId="6" borderId="1" xfId="0" applyFont="1" applyFill="1" applyBorder="1" applyAlignment="1">
      <alignment horizontal="center" vertical="center"/>
    </xf>
    <xf numFmtId="49" fontId="19" fillId="15" borderId="142" xfId="0" applyNumberFormat="1" applyFont="1" applyFill="1" applyBorder="1" applyAlignment="1" applyProtection="1">
      <alignment horizontal="center" vertical="center" wrapText="1"/>
      <protection locked="0"/>
    </xf>
    <xf numFmtId="42" fontId="19" fillId="0" borderId="54" xfId="2" applyFont="1" applyFill="1" applyBorder="1" applyAlignment="1" applyProtection="1">
      <alignment horizontal="center" vertical="center" wrapText="1"/>
      <protection locked="0"/>
    </xf>
    <xf numFmtId="0" fontId="19" fillId="15" borderId="8" xfId="0" applyFont="1" applyFill="1" applyBorder="1" applyAlignment="1">
      <alignment horizontal="center" vertical="center" wrapText="1"/>
    </xf>
    <xf numFmtId="9" fontId="11" fillId="3" borderId="9" xfId="3" applyFont="1" applyFill="1" applyBorder="1" applyAlignment="1">
      <alignment horizontal="center" vertical="center"/>
    </xf>
    <xf numFmtId="0" fontId="20" fillId="3" borderId="2" xfId="0" applyFont="1" applyFill="1" applyBorder="1" applyAlignment="1">
      <alignment horizontal="center" vertical="center"/>
    </xf>
    <xf numFmtId="0" fontId="20" fillId="3" borderId="10" xfId="0" applyFont="1" applyFill="1" applyBorder="1" applyAlignment="1">
      <alignment horizontal="center" vertical="center"/>
    </xf>
    <xf numFmtId="49" fontId="19" fillId="3" borderId="10" xfId="2" applyNumberFormat="1" applyFont="1" applyFill="1" applyBorder="1" applyAlignment="1" applyProtection="1">
      <alignment horizontal="center" vertical="center" wrapText="1"/>
      <protection locked="0"/>
    </xf>
    <xf numFmtId="0" fontId="22" fillId="6" borderId="2" xfId="0" applyFont="1" applyFill="1" applyBorder="1" applyAlignment="1">
      <alignment horizontal="center" vertical="center"/>
    </xf>
    <xf numFmtId="0" fontId="22" fillId="6" borderId="10" xfId="0" applyFont="1" applyFill="1" applyBorder="1" applyAlignment="1">
      <alignment horizontal="center" vertical="center"/>
    </xf>
    <xf numFmtId="0" fontId="20" fillId="6" borderId="3" xfId="0" applyFont="1" applyFill="1" applyBorder="1" applyAlignment="1">
      <alignment horizontal="center" vertical="center"/>
    </xf>
    <xf numFmtId="0" fontId="20" fillId="6" borderId="4" xfId="0" applyFont="1" applyFill="1" applyBorder="1" applyAlignment="1">
      <alignment horizontal="center" vertical="center"/>
    </xf>
    <xf numFmtId="0" fontId="19" fillId="3" borderId="3" xfId="0" applyFont="1" applyFill="1" applyBorder="1" applyAlignment="1">
      <alignment horizontal="center" vertical="center"/>
    </xf>
    <xf numFmtId="9" fontId="19" fillId="3" borderId="3" xfId="0" applyNumberFormat="1"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4" xfId="0" applyFont="1" applyFill="1" applyBorder="1" applyAlignment="1">
      <alignment horizontal="center" vertical="center"/>
    </xf>
    <xf numFmtId="0" fontId="19" fillId="0" borderId="0" xfId="0" applyFont="1" applyAlignment="1">
      <alignment horizontal="center" vertical="center"/>
    </xf>
    <xf numFmtId="42" fontId="11" fillId="0" borderId="65" xfId="0" applyNumberFormat="1" applyFont="1" applyBorder="1" applyAlignment="1" applyProtection="1">
      <alignment horizontal="center" vertical="center" wrapText="1"/>
      <protection locked="0"/>
    </xf>
    <xf numFmtId="0" fontId="20" fillId="6" borderId="65" xfId="0" applyFont="1" applyFill="1" applyBorder="1" applyAlignment="1">
      <alignment horizontal="center" vertical="center"/>
    </xf>
    <xf numFmtId="0" fontId="19" fillId="15" borderId="10" xfId="0" applyFont="1" applyFill="1" applyBorder="1" applyAlignment="1">
      <alignment horizontal="center" vertical="center" wrapText="1"/>
    </xf>
    <xf numFmtId="0" fontId="19" fillId="15" borderId="10" xfId="0" applyFont="1" applyFill="1" applyBorder="1" applyAlignment="1">
      <alignment horizontal="center" vertical="center"/>
    </xf>
    <xf numFmtId="0" fontId="19" fillId="15" borderId="2" xfId="0" applyFont="1" applyFill="1" applyBorder="1" applyAlignment="1">
      <alignment horizontal="center" vertical="center"/>
    </xf>
    <xf numFmtId="0" fontId="19" fillId="17" borderId="10" xfId="0" applyFont="1" applyFill="1" applyBorder="1" applyAlignment="1">
      <alignment horizontal="center" vertical="center" wrapText="1"/>
    </xf>
    <xf numFmtId="0" fontId="19" fillId="17" borderId="10" xfId="20" applyFont="1" applyFill="1" applyBorder="1" applyAlignment="1">
      <alignment horizontal="center" vertical="center" wrapText="1"/>
    </xf>
    <xf numFmtId="0" fontId="19" fillId="17" borderId="2" xfId="0" applyFont="1" applyFill="1" applyBorder="1" applyAlignment="1">
      <alignment horizontal="center" vertical="center" wrapText="1"/>
    </xf>
    <xf numFmtId="0" fontId="19" fillId="17" borderId="2" xfId="20" applyFont="1" applyFill="1" applyBorder="1" applyAlignment="1">
      <alignment horizontal="center" vertical="center" wrapText="1"/>
    </xf>
    <xf numFmtId="0" fontId="17" fillId="15" borderId="18" xfId="0" applyFont="1" applyFill="1" applyBorder="1" applyAlignment="1">
      <alignment horizontal="center" vertical="center"/>
    </xf>
    <xf numFmtId="0" fontId="11" fillId="10" borderId="63" xfId="0" applyFont="1" applyFill="1" applyBorder="1" applyAlignment="1" applyProtection="1">
      <alignment horizontal="center" vertical="center" wrapText="1"/>
      <protection locked="0"/>
    </xf>
    <xf numFmtId="0" fontId="11" fillId="10" borderId="65" xfId="0" applyFont="1" applyFill="1" applyBorder="1" applyAlignment="1" applyProtection="1">
      <alignment horizontal="center" vertical="center" wrapText="1"/>
      <protection locked="0"/>
    </xf>
    <xf numFmtId="0" fontId="17" fillId="10" borderId="65" xfId="0" applyFont="1" applyFill="1" applyBorder="1" applyAlignment="1" applyProtection="1">
      <alignment horizontal="center" vertical="center" wrapText="1"/>
      <protection locked="0"/>
    </xf>
    <xf numFmtId="0" fontId="11" fillId="15" borderId="65" xfId="0" applyFont="1" applyFill="1" applyBorder="1" applyAlignment="1" applyProtection="1">
      <alignment horizontal="center" vertical="center" wrapText="1"/>
      <protection locked="0"/>
    </xf>
    <xf numFmtId="0" fontId="11" fillId="15" borderId="63" xfId="0" applyFont="1" applyFill="1" applyBorder="1" applyAlignment="1" applyProtection="1">
      <alignment horizontal="center" vertical="center" wrapText="1"/>
      <protection locked="0"/>
    </xf>
    <xf numFmtId="0" fontId="11" fillId="16" borderId="4" xfId="0" applyFont="1" applyFill="1" applyBorder="1" applyAlignment="1">
      <alignment horizontal="center" vertical="center" wrapText="1"/>
    </xf>
    <xf numFmtId="0" fontId="19" fillId="15" borderId="20" xfId="0" applyFont="1" applyFill="1" applyBorder="1" applyAlignment="1">
      <alignment horizontal="center" vertical="center" wrapText="1"/>
    </xf>
    <xf numFmtId="0" fontId="11" fillId="0" borderId="65" xfId="0" applyFont="1" applyBorder="1" applyAlignment="1" applyProtection="1">
      <alignment horizontal="center" vertical="center" wrapText="1"/>
      <protection locked="0"/>
    </xf>
    <xf numFmtId="0" fontId="11" fillId="0" borderId="63" xfId="0" applyFont="1" applyBorder="1" applyAlignment="1" applyProtection="1">
      <alignment horizontal="center" vertical="center" wrapText="1"/>
      <protection locked="0"/>
    </xf>
    <xf numFmtId="0" fontId="17" fillId="15" borderId="22" xfId="0" applyFont="1" applyFill="1" applyBorder="1" applyAlignment="1">
      <alignment horizontal="center" vertical="center" wrapText="1"/>
    </xf>
    <xf numFmtId="9" fontId="11" fillId="0" borderId="4" xfId="3" applyFont="1" applyFill="1" applyBorder="1" applyAlignment="1">
      <alignment horizontal="center" vertical="center" wrapText="1"/>
    </xf>
    <xf numFmtId="9" fontId="11" fillId="0" borderId="4" xfId="0" applyNumberFormat="1" applyFont="1" applyBorder="1" applyAlignment="1">
      <alignment horizontal="center" vertical="center" wrapText="1"/>
    </xf>
    <xf numFmtId="0" fontId="19" fillId="3" borderId="0" xfId="0" applyFont="1" applyFill="1" applyAlignment="1">
      <alignment horizontal="center" vertical="center"/>
    </xf>
    <xf numFmtId="9" fontId="16" fillId="4" borderId="22" xfId="0" applyNumberFormat="1" applyFont="1" applyFill="1" applyBorder="1" applyAlignment="1">
      <alignment horizontal="center" vertical="center"/>
    </xf>
    <xf numFmtId="0" fontId="18" fillId="7" borderId="4" xfId="0" applyFont="1" applyFill="1" applyBorder="1" applyAlignment="1">
      <alignment horizontal="center" vertical="center"/>
    </xf>
    <xf numFmtId="9" fontId="18" fillId="7" borderId="3" xfId="0" applyNumberFormat="1" applyFont="1" applyFill="1" applyBorder="1" applyAlignment="1">
      <alignment horizontal="center" vertical="center"/>
    </xf>
    <xf numFmtId="9" fontId="18" fillId="7" borderId="120" xfId="0" applyNumberFormat="1" applyFont="1" applyFill="1" applyBorder="1" applyAlignment="1">
      <alignment horizontal="center" vertical="center" wrapText="1"/>
    </xf>
    <xf numFmtId="9" fontId="18" fillId="7" borderId="79" xfId="0" applyNumberFormat="1" applyFont="1" applyFill="1" applyBorder="1" applyAlignment="1">
      <alignment horizontal="center" vertical="center" wrapText="1"/>
    </xf>
    <xf numFmtId="9" fontId="18" fillId="7" borderId="26" xfId="0" applyNumberFormat="1" applyFont="1" applyFill="1" applyBorder="1" applyAlignment="1">
      <alignment horizontal="center" vertical="center"/>
    </xf>
    <xf numFmtId="9" fontId="20" fillId="7" borderId="3" xfId="0" applyNumberFormat="1" applyFont="1" applyFill="1" applyBorder="1" applyAlignment="1">
      <alignment horizontal="center" vertical="center"/>
    </xf>
    <xf numFmtId="9" fontId="20" fillId="7" borderId="4" xfId="0" applyNumberFormat="1" applyFont="1" applyFill="1" applyBorder="1" applyAlignment="1">
      <alignment horizontal="center" vertical="center"/>
    </xf>
    <xf numFmtId="9" fontId="20" fillId="7" borderId="153" xfId="0" applyNumberFormat="1" applyFont="1" applyFill="1" applyBorder="1" applyAlignment="1">
      <alignment horizontal="center" vertical="center"/>
    </xf>
    <xf numFmtId="9" fontId="20" fillId="7" borderId="138" xfId="0" applyNumberFormat="1" applyFont="1" applyFill="1" applyBorder="1" applyAlignment="1">
      <alignment horizontal="center" vertical="center"/>
    </xf>
    <xf numFmtId="9" fontId="20" fillId="7" borderId="91" xfId="0" applyNumberFormat="1" applyFont="1" applyFill="1" applyBorder="1" applyAlignment="1">
      <alignment horizontal="center" vertical="center"/>
    </xf>
    <xf numFmtId="9" fontId="20" fillId="7" borderId="22" xfId="0" applyNumberFormat="1" applyFont="1" applyFill="1" applyBorder="1" applyAlignment="1">
      <alignment horizontal="center" vertical="center"/>
    </xf>
    <xf numFmtId="9" fontId="20" fillId="7" borderId="4" xfId="0" applyNumberFormat="1" applyFont="1" applyFill="1" applyBorder="1" applyAlignment="1">
      <alignment horizontal="center" vertical="center" wrapText="1"/>
    </xf>
    <xf numFmtId="9" fontId="16" fillId="4" borderId="18" xfId="0" applyNumberFormat="1" applyFont="1" applyFill="1" applyBorder="1" applyAlignment="1">
      <alignment horizontal="center" vertical="center"/>
    </xf>
    <xf numFmtId="9" fontId="16" fillId="4" borderId="6" xfId="0" applyNumberFormat="1" applyFont="1" applyFill="1" applyBorder="1" applyAlignment="1">
      <alignment horizontal="center" vertical="center"/>
    </xf>
    <xf numFmtId="9" fontId="20" fillId="7" borderId="26" xfId="0" applyNumberFormat="1" applyFont="1" applyFill="1" applyBorder="1" applyAlignment="1">
      <alignment horizontal="center" vertical="center"/>
    </xf>
    <xf numFmtId="9" fontId="20" fillId="7" borderId="7" xfId="0" applyNumberFormat="1" applyFont="1" applyFill="1" applyBorder="1" applyAlignment="1">
      <alignment horizontal="center" vertical="center"/>
    </xf>
    <xf numFmtId="9" fontId="20" fillId="7" borderId="139" xfId="0" applyNumberFormat="1" applyFont="1" applyFill="1" applyBorder="1" applyAlignment="1">
      <alignment horizontal="center" vertical="center"/>
    </xf>
    <xf numFmtId="9" fontId="16" fillId="4" borderId="22" xfId="0" applyNumberFormat="1" applyFont="1" applyFill="1" applyBorder="1" applyAlignment="1">
      <alignment horizontal="center" vertical="center" wrapText="1"/>
    </xf>
    <xf numFmtId="0" fontId="16" fillId="4" borderId="22" xfId="0" applyFont="1" applyFill="1" applyBorder="1" applyAlignment="1">
      <alignment horizontal="center" vertical="center"/>
    </xf>
    <xf numFmtId="9" fontId="20" fillId="7" borderId="2" xfId="3" applyFont="1" applyFill="1" applyBorder="1" applyAlignment="1">
      <alignment horizontal="center" vertical="center"/>
    </xf>
    <xf numFmtId="9" fontId="20" fillId="4" borderId="10" xfId="0" applyNumberFormat="1" applyFont="1" applyFill="1" applyBorder="1" applyAlignment="1">
      <alignment horizontal="center" vertical="center"/>
    </xf>
    <xf numFmtId="9" fontId="20" fillId="4" borderId="2" xfId="0" applyNumberFormat="1" applyFont="1" applyFill="1" applyBorder="1" applyAlignment="1">
      <alignment horizontal="center" vertical="center"/>
    </xf>
    <xf numFmtId="9" fontId="20" fillId="4" borderId="65" xfId="0" applyNumberFormat="1" applyFont="1" applyFill="1" applyBorder="1" applyAlignment="1">
      <alignment horizontal="center" vertical="center"/>
    </xf>
    <xf numFmtId="9" fontId="20" fillId="4" borderId="63" xfId="0" applyNumberFormat="1" applyFont="1" applyFill="1" applyBorder="1" applyAlignment="1">
      <alignment horizontal="center" vertical="center"/>
    </xf>
    <xf numFmtId="9" fontId="20" fillId="7" borderId="65" xfId="0" applyNumberFormat="1" applyFont="1" applyFill="1" applyBorder="1" applyAlignment="1">
      <alignment horizontal="center" vertical="center"/>
    </xf>
    <xf numFmtId="9" fontId="20" fillId="4" borderId="10" xfId="3" applyFont="1" applyFill="1" applyBorder="1" applyAlignment="1">
      <alignment horizontal="center" vertical="center"/>
    </xf>
    <xf numFmtId="9" fontId="20" fillId="4" borderId="2" xfId="3" applyFont="1" applyFill="1" applyBorder="1" applyAlignment="1">
      <alignment horizontal="center" vertical="center"/>
    </xf>
    <xf numFmtId="9" fontId="20" fillId="7" borderId="10" xfId="3" applyFont="1" applyFill="1" applyBorder="1" applyAlignment="1">
      <alignment horizontal="center" vertical="center"/>
    </xf>
    <xf numFmtId="9" fontId="16" fillId="4" borderId="91" xfId="0" applyNumberFormat="1" applyFont="1" applyFill="1" applyBorder="1" applyAlignment="1">
      <alignment horizontal="center" vertical="center"/>
    </xf>
    <xf numFmtId="9" fontId="20" fillId="7" borderId="2" xfId="0" applyNumberFormat="1" applyFont="1" applyFill="1" applyBorder="1" applyAlignment="1">
      <alignment horizontal="center" vertical="center"/>
    </xf>
    <xf numFmtId="42" fontId="11" fillId="7" borderId="4" xfId="2" applyFont="1" applyFill="1" applyBorder="1" applyAlignment="1" applyProtection="1">
      <alignment horizontal="center" vertical="center" wrapText="1"/>
      <protection locked="0"/>
    </xf>
    <xf numFmtId="42" fontId="17" fillId="4" borderId="10" xfId="2" applyFont="1" applyFill="1" applyBorder="1" applyAlignment="1">
      <alignment horizontal="center" vertical="center" wrapText="1"/>
    </xf>
    <xf numFmtId="42" fontId="11" fillId="7" borderId="4" xfId="2" applyFont="1" applyFill="1" applyBorder="1" applyAlignment="1">
      <alignment horizontal="center" vertical="center"/>
    </xf>
    <xf numFmtId="42" fontId="19" fillId="7" borderId="2" xfId="2" applyFont="1" applyFill="1" applyBorder="1" applyAlignment="1" applyProtection="1">
      <alignment horizontal="center" vertical="center" wrapText="1"/>
      <protection locked="0"/>
    </xf>
    <xf numFmtId="42" fontId="19" fillId="7" borderId="3" xfId="2" applyFont="1" applyFill="1" applyBorder="1" applyAlignment="1">
      <alignment horizontal="center" vertical="center"/>
    </xf>
    <xf numFmtId="42" fontId="19" fillId="7" borderId="10" xfId="2" applyFont="1" applyFill="1" applyBorder="1" applyAlignment="1" applyProtection="1">
      <alignment horizontal="center" vertical="center" wrapText="1"/>
      <protection locked="0"/>
    </xf>
    <xf numFmtId="42" fontId="19" fillId="7" borderId="10" xfId="2" applyFont="1" applyFill="1" applyBorder="1" applyAlignment="1">
      <alignment vertical="center"/>
    </xf>
    <xf numFmtId="42" fontId="11" fillId="7" borderId="4" xfId="2" applyFont="1" applyFill="1" applyBorder="1" applyAlignment="1">
      <alignment vertical="center" wrapText="1"/>
    </xf>
    <xf numFmtId="42" fontId="17" fillId="4" borderId="91" xfId="2" applyFont="1" applyFill="1" applyBorder="1" applyAlignment="1">
      <alignment horizontal="center" vertical="center" wrapText="1"/>
    </xf>
    <xf numFmtId="42" fontId="17" fillId="4" borderId="18" xfId="2" applyFont="1" applyFill="1" applyBorder="1" applyAlignment="1">
      <alignment horizontal="center" vertical="center" wrapText="1"/>
    </xf>
    <xf numFmtId="42" fontId="17" fillId="4" borderId="8" xfId="2" applyFont="1" applyFill="1" applyBorder="1" applyAlignment="1">
      <alignment horizontal="center" vertical="center" wrapText="1"/>
    </xf>
    <xf numFmtId="42" fontId="11" fillId="7" borderId="4" xfId="2" applyFont="1" applyFill="1" applyBorder="1" applyAlignment="1">
      <alignment horizontal="center" vertical="center" wrapText="1"/>
    </xf>
    <xf numFmtId="42" fontId="11" fillId="3" borderId="10" xfId="2" applyFont="1" applyFill="1" applyBorder="1" applyAlignment="1">
      <alignment vertical="center"/>
    </xf>
    <xf numFmtId="42" fontId="11" fillId="10" borderId="10" xfId="0" applyNumberFormat="1" applyFont="1" applyFill="1" applyBorder="1" applyAlignment="1" applyProtection="1">
      <alignment horizontal="center" vertical="center" wrapText="1"/>
      <protection locked="0"/>
    </xf>
    <xf numFmtId="42" fontId="11" fillId="10" borderId="9" xfId="0" applyNumberFormat="1" applyFont="1" applyFill="1" applyBorder="1" applyAlignment="1" applyProtection="1">
      <alignment horizontal="center" vertical="center" wrapText="1"/>
      <protection locked="0"/>
    </xf>
    <xf numFmtId="9" fontId="11" fillId="16" borderId="4" xfId="0" applyNumberFormat="1" applyFont="1" applyFill="1" applyBorder="1" applyAlignment="1">
      <alignment horizontal="center" vertical="center" wrapText="1"/>
    </xf>
    <xf numFmtId="49" fontId="11" fillId="3" borderId="4" xfId="2" applyNumberFormat="1" applyFont="1" applyFill="1" applyBorder="1" applyAlignment="1">
      <alignment horizontal="center" vertical="center" wrapText="1"/>
    </xf>
    <xf numFmtId="49" fontId="11" fillId="16" borderId="4" xfId="2" applyNumberFormat="1" applyFont="1" applyFill="1" applyBorder="1" applyAlignment="1">
      <alignment horizontal="center" vertical="center" wrapText="1"/>
    </xf>
    <xf numFmtId="0" fontId="19" fillId="15" borderId="65" xfId="0" quotePrefix="1" applyFont="1" applyFill="1" applyBorder="1" applyAlignment="1">
      <alignment horizontal="center" vertical="center" wrapText="1"/>
    </xf>
    <xf numFmtId="0" fontId="19" fillId="15" borderId="65" xfId="0" applyFont="1" applyFill="1" applyBorder="1" applyAlignment="1">
      <alignment horizontal="center" vertical="center"/>
    </xf>
    <xf numFmtId="0" fontId="17" fillId="15" borderId="20" xfId="0" applyFont="1" applyFill="1" applyBorder="1" applyAlignment="1">
      <alignment horizontal="center" vertical="center" wrapText="1"/>
    </xf>
    <xf numFmtId="0" fontId="17" fillId="15" borderId="91" xfId="0" applyFont="1" applyFill="1" applyBorder="1" applyAlignment="1">
      <alignment horizontal="center" vertical="center" wrapText="1"/>
    </xf>
    <xf numFmtId="0" fontId="19" fillId="16" borderId="0" xfId="0" applyFont="1" applyFill="1" applyAlignment="1">
      <alignment horizontal="center" vertical="center" wrapText="1"/>
    </xf>
    <xf numFmtId="0" fontId="17" fillId="16" borderId="6" xfId="0" applyFont="1" applyFill="1" applyBorder="1" applyAlignment="1">
      <alignment horizontal="center" vertical="center" wrapText="1"/>
    </xf>
    <xf numFmtId="0" fontId="17" fillId="16" borderId="6" xfId="0" applyFont="1" applyFill="1" applyBorder="1" applyAlignment="1">
      <alignment horizontal="center" vertical="center"/>
    </xf>
    <xf numFmtId="9" fontId="19" fillId="24" borderId="10" xfId="0" applyNumberFormat="1" applyFont="1" applyFill="1" applyBorder="1" applyAlignment="1">
      <alignment horizontal="center" vertical="center"/>
    </xf>
    <xf numFmtId="0" fontId="19" fillId="16" borderId="10"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15" borderId="1" xfId="0" applyFont="1" applyFill="1" applyBorder="1" applyAlignment="1">
      <alignment horizontal="center" vertical="center" wrapText="1"/>
    </xf>
    <xf numFmtId="9" fontId="19" fillId="3" borderId="1" xfId="3" applyFont="1" applyFill="1" applyBorder="1" applyAlignment="1">
      <alignment horizontal="center" vertical="center"/>
    </xf>
    <xf numFmtId="0" fontId="11" fillId="3" borderId="79" xfId="0" applyFont="1" applyFill="1" applyBorder="1" applyAlignment="1">
      <alignment horizontal="center" vertical="center" wrapText="1"/>
    </xf>
    <xf numFmtId="0" fontId="17" fillId="16" borderId="24" xfId="0" applyFont="1" applyFill="1" applyBorder="1" applyAlignment="1">
      <alignment horizontal="center" vertical="center" wrapText="1"/>
    </xf>
    <xf numFmtId="0" fontId="17" fillId="3" borderId="3" xfId="0" applyFont="1" applyFill="1" applyBorder="1" applyAlignment="1">
      <alignment horizontal="center" vertical="center" wrapText="1"/>
    </xf>
    <xf numFmtId="166" fontId="17" fillId="0" borderId="1" xfId="0" applyNumberFormat="1" applyFont="1" applyBorder="1" applyAlignment="1">
      <alignment vertical="center"/>
    </xf>
    <xf numFmtId="9" fontId="11" fillId="3" borderId="1" xfId="3" applyFont="1" applyFill="1" applyBorder="1" applyAlignment="1">
      <alignment horizontal="center" vertical="center"/>
    </xf>
    <xf numFmtId="0" fontId="18" fillId="3" borderId="5" xfId="0" applyFont="1" applyFill="1" applyBorder="1" applyAlignment="1">
      <alignment horizontal="center" vertical="center"/>
    </xf>
    <xf numFmtId="0" fontId="18" fillId="3" borderId="34" xfId="0" applyFont="1" applyFill="1" applyBorder="1" applyAlignment="1">
      <alignment horizontal="center" vertical="center"/>
    </xf>
    <xf numFmtId="0" fontId="18" fillId="3" borderId="7" xfId="0" applyFont="1" applyFill="1" applyBorder="1" applyAlignment="1">
      <alignment horizontal="center" vertical="center"/>
    </xf>
    <xf numFmtId="0" fontId="11" fillId="3" borderId="34" xfId="0" applyFont="1" applyFill="1" applyBorder="1" applyAlignment="1">
      <alignment horizontal="center" vertical="center" wrapText="1"/>
    </xf>
    <xf numFmtId="9" fontId="11" fillId="3" borderId="34" xfId="0" applyNumberFormat="1" applyFont="1" applyFill="1" applyBorder="1" applyAlignment="1">
      <alignment horizontal="center" vertical="center"/>
    </xf>
    <xf numFmtId="9" fontId="11" fillId="3" borderId="156" xfId="3" applyFont="1" applyFill="1" applyBorder="1" applyAlignment="1">
      <alignment horizontal="center" vertical="center"/>
    </xf>
    <xf numFmtId="9" fontId="11" fillId="3" borderId="50" xfId="3" applyFont="1" applyFill="1" applyBorder="1" applyAlignment="1">
      <alignment horizontal="center" vertical="center"/>
    </xf>
    <xf numFmtId="0" fontId="11" fillId="3" borderId="10" xfId="0" applyFont="1" applyFill="1" applyBorder="1" applyAlignment="1" applyProtection="1">
      <alignment horizontal="center" vertical="center" wrapText="1"/>
      <protection locked="0"/>
    </xf>
    <xf numFmtId="0" fontId="11" fillId="3" borderId="26" xfId="0" applyFont="1" applyFill="1" applyBorder="1" applyAlignment="1">
      <alignment horizontal="center" vertical="center"/>
    </xf>
    <xf numFmtId="0" fontId="19" fillId="16" borderId="1" xfId="0" applyFont="1" applyFill="1" applyBorder="1" applyAlignment="1">
      <alignment horizontal="center" vertical="center" wrapText="1"/>
    </xf>
    <xf numFmtId="0" fontId="19" fillId="16" borderId="63" xfId="0" applyFont="1" applyFill="1" applyBorder="1" applyAlignment="1">
      <alignment horizontal="center" vertical="center" wrapText="1"/>
    </xf>
    <xf numFmtId="0" fontId="17" fillId="16" borderId="1" xfId="0" applyFont="1" applyFill="1" applyBorder="1" applyAlignment="1">
      <alignment horizontal="center" vertical="center" wrapText="1"/>
    </xf>
    <xf numFmtId="0" fontId="17" fillId="0" borderId="6" xfId="0" applyFont="1" applyBorder="1" applyAlignment="1">
      <alignment horizontal="center" vertical="center"/>
    </xf>
    <xf numFmtId="0" fontId="17" fillId="3" borderId="1" xfId="0" applyFont="1" applyFill="1" applyBorder="1" applyAlignment="1">
      <alignment horizontal="center" vertical="center" wrapText="1"/>
    </xf>
    <xf numFmtId="9" fontId="11" fillId="3" borderId="1" xfId="2" applyNumberFormat="1" applyFont="1" applyFill="1" applyBorder="1" applyAlignment="1">
      <alignment horizontal="center" vertical="center" wrapText="1"/>
    </xf>
    <xf numFmtId="49" fontId="11" fillId="15" borderId="8" xfId="0" applyNumberFormat="1" applyFont="1" applyFill="1" applyBorder="1" applyAlignment="1" applyProtection="1">
      <alignment horizontal="center" vertical="center" wrapText="1"/>
      <protection locked="0"/>
    </xf>
    <xf numFmtId="49" fontId="17" fillId="16" borderId="1" xfId="0" applyNumberFormat="1" applyFont="1" applyFill="1" applyBorder="1" applyAlignment="1" applyProtection="1">
      <alignment horizontal="center" vertical="center" wrapText="1"/>
      <protection locked="0"/>
    </xf>
    <xf numFmtId="49" fontId="17" fillId="15" borderId="1" xfId="0" applyNumberFormat="1" applyFont="1" applyFill="1" applyBorder="1" applyAlignment="1" applyProtection="1">
      <alignment horizontal="center" vertical="center" wrapText="1"/>
      <protection locked="0"/>
    </xf>
    <xf numFmtId="0" fontId="11" fillId="16" borderId="10" xfId="0" applyFont="1" applyFill="1" applyBorder="1" applyAlignment="1">
      <alignment horizontal="center" vertical="center"/>
    </xf>
    <xf numFmtId="0" fontId="11" fillId="16" borderId="10" xfId="0" applyFont="1" applyFill="1" applyBorder="1" applyAlignment="1">
      <alignment horizontal="center" vertical="center" wrapText="1"/>
    </xf>
    <xf numFmtId="0" fontId="17" fillId="17" borderId="65" xfId="0" applyFont="1" applyFill="1" applyBorder="1" applyAlignment="1">
      <alignment horizontal="center" vertical="center" wrapText="1"/>
    </xf>
    <xf numFmtId="0" fontId="17" fillId="15" borderId="91" xfId="0" applyFont="1" applyFill="1" applyBorder="1" applyAlignment="1">
      <alignment horizontal="center" vertical="center"/>
    </xf>
    <xf numFmtId="0" fontId="17" fillId="17" borderId="63" xfId="0" applyFont="1" applyFill="1" applyBorder="1" applyAlignment="1">
      <alignment horizontal="center" vertical="center" wrapText="1"/>
    </xf>
    <xf numFmtId="0" fontId="17" fillId="15" borderId="22"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10" xfId="0" applyFont="1" applyFill="1" applyBorder="1" applyAlignment="1">
      <alignment horizontal="center" vertical="center"/>
    </xf>
    <xf numFmtId="0" fontId="17" fillId="0" borderId="0" xfId="0" applyFont="1" applyAlignment="1">
      <alignment horizontal="center" vertical="center"/>
    </xf>
    <xf numFmtId="0" fontId="17" fillId="15" borderId="146" xfId="0" applyFont="1" applyFill="1" applyBorder="1" applyAlignment="1">
      <alignment horizontal="center" vertical="center" wrapText="1"/>
    </xf>
    <xf numFmtId="0" fontId="23" fillId="0" borderId="0" xfId="0" applyFont="1" applyAlignment="1">
      <alignment horizontal="center" vertical="center"/>
    </xf>
    <xf numFmtId="0" fontId="11" fillId="0" borderId="4" xfId="0" applyFont="1" applyBorder="1" applyAlignment="1">
      <alignment horizontal="center" vertical="center"/>
    </xf>
    <xf numFmtId="0" fontId="11" fillId="0" borderId="4" xfId="0" applyFont="1" applyBorder="1" applyAlignment="1">
      <alignment horizontal="center" vertical="center" wrapText="1"/>
    </xf>
    <xf numFmtId="0" fontId="17" fillId="16" borderId="0" xfId="0" applyFont="1" applyFill="1" applyAlignment="1">
      <alignment horizontal="center" vertical="center" wrapText="1"/>
    </xf>
    <xf numFmtId="0" fontId="19" fillId="0" borderId="65" xfId="0" applyFont="1" applyBorder="1" applyAlignment="1">
      <alignment horizontal="center" vertical="center" wrapText="1"/>
    </xf>
    <xf numFmtId="0" fontId="19" fillId="0" borderId="63" xfId="0" applyFont="1" applyBorder="1" applyAlignment="1">
      <alignment horizontal="center" vertical="center" wrapText="1"/>
    </xf>
    <xf numFmtId="0" fontId="19" fillId="15" borderId="17" xfId="0" applyFont="1" applyFill="1" applyBorder="1" applyAlignment="1">
      <alignment horizontal="center" vertical="center" wrapText="1"/>
    </xf>
    <xf numFmtId="0" fontId="19" fillId="0" borderId="65" xfId="0" applyFont="1" applyBorder="1" applyAlignment="1">
      <alignment horizontal="center" vertical="center"/>
    </xf>
    <xf numFmtId="0" fontId="19" fillId="0" borderId="17" xfId="0" applyFont="1" applyBorder="1" applyAlignment="1">
      <alignment horizontal="center" vertical="center" wrapText="1"/>
    </xf>
    <xf numFmtId="0" fontId="20" fillId="6" borderId="63" xfId="0" applyFont="1" applyFill="1" applyBorder="1" applyAlignment="1">
      <alignment horizontal="center" vertical="center"/>
    </xf>
    <xf numFmtId="0" fontId="19" fillId="0" borderId="1" xfId="0" applyFont="1" applyBorder="1" applyAlignment="1">
      <alignment horizontal="center" vertical="center"/>
    </xf>
    <xf numFmtId="0" fontId="17" fillId="15" borderId="1" xfId="20" applyFont="1" applyFill="1" applyBorder="1" applyAlignment="1">
      <alignment horizontal="center" vertical="center" wrapText="1"/>
    </xf>
    <xf numFmtId="0" fontId="19" fillId="15" borderId="1" xfId="0" applyFont="1" applyFill="1" applyBorder="1" applyAlignment="1">
      <alignment horizontal="center" vertical="center"/>
    </xf>
    <xf numFmtId="0" fontId="17" fillId="17" borderId="1" xfId="20" applyFont="1" applyFill="1" applyBorder="1" applyAlignment="1">
      <alignment horizontal="center" vertical="center" wrapText="1"/>
    </xf>
    <xf numFmtId="0" fontId="17" fillId="0" borderId="65" xfId="0" applyFont="1" applyBorder="1" applyAlignment="1">
      <alignment horizontal="center" vertical="center" wrapText="1"/>
    </xf>
    <xf numFmtId="0" fontId="19" fillId="3" borderId="65" xfId="0" applyFont="1" applyFill="1" applyBorder="1" applyAlignment="1">
      <alignment horizontal="center" vertical="center"/>
    </xf>
    <xf numFmtId="0" fontId="17" fillId="3" borderId="6" xfId="0" applyFont="1" applyFill="1" applyBorder="1" applyAlignment="1">
      <alignment horizontal="center" vertical="center"/>
    </xf>
    <xf numFmtId="0" fontId="18" fillId="6" borderId="24" xfId="0" applyFont="1" applyFill="1" applyBorder="1" applyAlignment="1">
      <alignment horizontal="center" vertical="center"/>
    </xf>
    <xf numFmtId="0" fontId="17" fillId="16" borderId="90" xfId="0" applyFont="1" applyFill="1" applyBorder="1" applyAlignment="1">
      <alignment horizontal="center" vertical="center" wrapText="1"/>
    </xf>
    <xf numFmtId="0" fontId="27" fillId="15" borderId="22" xfId="0" applyFont="1" applyFill="1" applyBorder="1" applyAlignment="1">
      <alignment horizontal="center" vertical="center"/>
    </xf>
    <xf numFmtId="0" fontId="28" fillId="3" borderId="4" xfId="0" applyFont="1" applyFill="1" applyBorder="1" applyAlignment="1">
      <alignment horizontal="center" vertical="center"/>
    </xf>
    <xf numFmtId="0" fontId="27" fillId="3" borderId="4" xfId="0" applyFont="1" applyFill="1" applyBorder="1" applyAlignment="1">
      <alignment horizontal="center" vertical="center"/>
    </xf>
    <xf numFmtId="0" fontId="17" fillId="15" borderId="67" xfId="0" applyFont="1" applyFill="1" applyBorder="1" applyAlignment="1">
      <alignment horizontal="center" vertical="center" wrapText="1"/>
    </xf>
    <xf numFmtId="0" fontId="17" fillId="15" borderId="178" xfId="0" applyFont="1" applyFill="1" applyBorder="1" applyAlignment="1">
      <alignment horizontal="center" vertical="center" wrapText="1"/>
    </xf>
    <xf numFmtId="0" fontId="18" fillId="6" borderId="7" xfId="0" applyFont="1" applyFill="1" applyBorder="1" applyAlignment="1">
      <alignment horizontal="center" vertical="center"/>
    </xf>
    <xf numFmtId="0" fontId="29" fillId="27" borderId="7" xfId="0" applyFont="1" applyFill="1" applyBorder="1" applyAlignment="1">
      <alignment horizontal="center" vertical="center"/>
    </xf>
    <xf numFmtId="0" fontId="18" fillId="6" borderId="185" xfId="0" applyFont="1" applyFill="1" applyBorder="1" applyAlignment="1">
      <alignment horizontal="center" vertical="center"/>
    </xf>
    <xf numFmtId="0" fontId="17" fillId="15" borderId="189" xfId="0" applyFont="1" applyFill="1" applyBorder="1" applyAlignment="1">
      <alignment horizontal="center" vertical="center"/>
    </xf>
    <xf numFmtId="0" fontId="11" fillId="3" borderId="4" xfId="2" applyNumberFormat="1" applyFont="1" applyFill="1" applyBorder="1" applyAlignment="1">
      <alignment horizontal="center" vertical="center" wrapText="1"/>
    </xf>
    <xf numFmtId="0" fontId="17" fillId="15" borderId="23" xfId="0" applyFont="1" applyFill="1" applyBorder="1" applyAlignment="1">
      <alignment horizontal="center" vertical="center" wrapText="1"/>
    </xf>
    <xf numFmtId="0" fontId="17" fillId="0" borderId="18" xfId="0" applyFont="1" applyBorder="1" applyAlignment="1">
      <alignment horizontal="center" vertical="center" wrapText="1"/>
    </xf>
    <xf numFmtId="9" fontId="17" fillId="3" borderId="4" xfId="3" applyFont="1" applyFill="1" applyBorder="1" applyAlignment="1">
      <alignment horizontal="center" vertical="center" wrapText="1"/>
    </xf>
    <xf numFmtId="9" fontId="11" fillId="3" borderId="42" xfId="0" applyNumberFormat="1" applyFont="1" applyFill="1" applyBorder="1" applyAlignment="1">
      <alignment horizontal="center" vertical="center"/>
    </xf>
    <xf numFmtId="9" fontId="11" fillId="3" borderId="42" xfId="3" applyFont="1" applyFill="1" applyBorder="1" applyAlignment="1">
      <alignment horizontal="center" vertical="center"/>
    </xf>
    <xf numFmtId="0" fontId="17" fillId="15" borderId="6" xfId="0" quotePrefix="1" applyFont="1" applyFill="1" applyBorder="1" applyAlignment="1">
      <alignment horizontal="center" vertical="center" wrapText="1"/>
    </xf>
    <xf numFmtId="0" fontId="17" fillId="15" borderId="6" xfId="0" quotePrefix="1" applyFont="1" applyFill="1" applyBorder="1" applyAlignment="1">
      <alignment horizontal="center" vertical="center"/>
    </xf>
    <xf numFmtId="9" fontId="11" fillId="3" borderId="26" xfId="3" applyFont="1" applyFill="1" applyBorder="1" applyAlignment="1">
      <alignment horizontal="center" vertical="center"/>
    </xf>
    <xf numFmtId="0" fontId="17" fillId="15" borderId="1" xfId="0" applyFont="1" applyFill="1" applyBorder="1" applyAlignment="1">
      <alignment horizontal="center" vertical="center"/>
    </xf>
    <xf numFmtId="0" fontId="19" fillId="3" borderId="65" xfId="0" applyFont="1" applyFill="1" applyBorder="1" applyAlignment="1">
      <alignment horizontal="center" vertical="center" wrapText="1"/>
    </xf>
    <xf numFmtId="49" fontId="19" fillId="3" borderId="10" xfId="0" applyNumberFormat="1" applyFont="1" applyFill="1" applyBorder="1" applyAlignment="1">
      <alignment horizontal="center" vertical="center" wrapText="1"/>
    </xf>
    <xf numFmtId="0" fontId="19" fillId="3" borderId="9" xfId="0" applyFont="1" applyFill="1" applyBorder="1" applyAlignment="1">
      <alignment horizontal="center" vertical="center" wrapText="1"/>
    </xf>
    <xf numFmtId="0" fontId="19" fillId="3" borderId="77" xfId="0" applyFont="1" applyFill="1" applyBorder="1" applyAlignment="1">
      <alignment horizontal="center" vertical="center" wrapText="1"/>
    </xf>
    <xf numFmtId="9" fontId="20" fillId="7" borderId="1" xfId="0" applyNumberFormat="1" applyFont="1" applyFill="1" applyBorder="1" applyAlignment="1">
      <alignment horizontal="center" vertical="center"/>
    </xf>
    <xf numFmtId="9" fontId="18" fillId="7" borderId="1" xfId="0" applyNumberFormat="1" applyFont="1" applyFill="1" applyBorder="1" applyAlignment="1">
      <alignment horizontal="center" vertical="center"/>
    </xf>
    <xf numFmtId="9" fontId="18" fillId="7" borderId="10" xfId="0" applyNumberFormat="1" applyFont="1" applyFill="1" applyBorder="1" applyAlignment="1">
      <alignment horizontal="center" vertical="center" wrapText="1"/>
    </xf>
    <xf numFmtId="9" fontId="18" fillId="7" borderId="2" xfId="0" applyNumberFormat="1" applyFont="1" applyFill="1" applyBorder="1" applyAlignment="1">
      <alignment horizontal="center" vertical="center"/>
    </xf>
    <xf numFmtId="9" fontId="18" fillId="7" borderId="65" xfId="0" applyNumberFormat="1" applyFont="1" applyFill="1" applyBorder="1" applyAlignment="1">
      <alignment horizontal="center" vertical="center"/>
    </xf>
    <xf numFmtId="9" fontId="16" fillId="4" borderId="10" xfId="3" applyFont="1" applyFill="1" applyBorder="1" applyAlignment="1">
      <alignment horizontal="center" vertical="center"/>
    </xf>
    <xf numFmtId="9" fontId="20" fillId="7" borderId="65" xfId="0" applyNumberFormat="1" applyFont="1" applyFill="1" applyBorder="1" applyAlignment="1">
      <alignment horizontal="center" vertical="center" wrapText="1"/>
    </xf>
    <xf numFmtId="9" fontId="20" fillId="7" borderId="63" xfId="0" applyNumberFormat="1" applyFont="1" applyFill="1" applyBorder="1" applyAlignment="1">
      <alignment horizontal="center" vertical="center" wrapText="1"/>
    </xf>
    <xf numFmtId="9" fontId="20" fillId="7" borderId="91" xfId="0" applyNumberFormat="1" applyFont="1" applyFill="1" applyBorder="1" applyAlignment="1">
      <alignment horizontal="center" vertical="center" wrapText="1"/>
    </xf>
    <xf numFmtId="9" fontId="20" fillId="7" borderId="22" xfId="0" applyNumberFormat="1" applyFont="1" applyFill="1" applyBorder="1" applyAlignment="1">
      <alignment horizontal="center" vertical="center" wrapText="1"/>
    </xf>
    <xf numFmtId="9" fontId="16" fillId="4" borderId="2" xfId="0" applyNumberFormat="1" applyFont="1" applyFill="1" applyBorder="1" applyAlignment="1">
      <alignment horizontal="center" vertical="center"/>
    </xf>
    <xf numFmtId="9" fontId="18" fillId="7" borderId="54" xfId="0" applyNumberFormat="1" applyFont="1" applyFill="1" applyBorder="1" applyAlignment="1">
      <alignment horizontal="center" vertical="center"/>
    </xf>
    <xf numFmtId="0" fontId="16" fillId="4" borderId="6" xfId="0" applyFont="1" applyFill="1" applyBorder="1" applyAlignment="1">
      <alignment horizontal="center" vertical="center"/>
    </xf>
    <xf numFmtId="42" fontId="11" fillId="7" borderId="4" xfId="2" applyFont="1" applyFill="1" applyBorder="1" applyAlignment="1">
      <alignment vertical="center"/>
    </xf>
    <xf numFmtId="42" fontId="19" fillId="7" borderId="10" xfId="2" applyFont="1" applyFill="1" applyBorder="1" applyAlignment="1">
      <alignment horizontal="center" vertical="center"/>
    </xf>
    <xf numFmtId="9" fontId="16" fillId="4" borderId="1" xfId="0" applyNumberFormat="1" applyFont="1" applyFill="1" applyBorder="1" applyAlignment="1">
      <alignment horizontal="center" vertical="center"/>
    </xf>
    <xf numFmtId="9" fontId="16" fillId="7" borderId="4" xfId="0" applyNumberFormat="1" applyFont="1" applyFill="1" applyBorder="1" applyAlignment="1">
      <alignment horizontal="center" vertical="center"/>
    </xf>
    <xf numFmtId="9" fontId="20" fillId="7" borderId="57" xfId="0" applyNumberFormat="1" applyFont="1" applyFill="1" applyBorder="1" applyAlignment="1">
      <alignment horizontal="center" vertical="center"/>
    </xf>
    <xf numFmtId="9" fontId="20" fillId="7" borderId="61" xfId="0" applyNumberFormat="1" applyFont="1" applyFill="1" applyBorder="1" applyAlignment="1">
      <alignment horizontal="center" vertical="center"/>
    </xf>
    <xf numFmtId="9" fontId="18" fillId="7" borderId="17" xfId="0" applyNumberFormat="1" applyFont="1" applyFill="1" applyBorder="1" applyAlignment="1">
      <alignment horizontal="center" vertical="center"/>
    </xf>
    <xf numFmtId="9" fontId="18" fillId="7" borderId="79" xfId="0" applyNumberFormat="1" applyFont="1" applyFill="1" applyBorder="1" applyAlignment="1">
      <alignment horizontal="center" vertical="center"/>
    </xf>
    <xf numFmtId="9" fontId="18" fillId="7" borderId="5" xfId="0" applyNumberFormat="1" applyFont="1" applyFill="1" applyBorder="1" applyAlignment="1">
      <alignment horizontal="center" vertical="center"/>
    </xf>
    <xf numFmtId="9" fontId="16" fillId="7" borderId="63" xfId="0" applyNumberFormat="1" applyFont="1" applyFill="1" applyBorder="1" applyAlignment="1">
      <alignment horizontal="center" vertical="center"/>
    </xf>
    <xf numFmtId="9" fontId="16" fillId="7" borderId="2" xfId="0" applyNumberFormat="1" applyFont="1" applyFill="1" applyBorder="1" applyAlignment="1">
      <alignment horizontal="center" vertical="center"/>
    </xf>
    <xf numFmtId="9" fontId="20" fillId="7" borderId="17" xfId="0" applyNumberFormat="1" applyFont="1" applyFill="1" applyBorder="1" applyAlignment="1">
      <alignment horizontal="center" vertical="center" wrapText="1"/>
    </xf>
    <xf numFmtId="9" fontId="20" fillId="7" borderId="1" xfId="0" applyNumberFormat="1" applyFont="1" applyFill="1" applyBorder="1" applyAlignment="1">
      <alignment horizontal="center" vertical="center" wrapText="1"/>
    </xf>
    <xf numFmtId="9" fontId="16" fillId="4" borderId="63" xfId="0" applyNumberFormat="1" applyFont="1" applyFill="1" applyBorder="1" applyAlignment="1">
      <alignment horizontal="center" vertical="center" wrapText="1"/>
    </xf>
    <xf numFmtId="9" fontId="16" fillId="4" borderId="13" xfId="0" applyNumberFormat="1" applyFont="1" applyFill="1" applyBorder="1" applyAlignment="1">
      <alignment horizontal="center" vertical="center"/>
    </xf>
    <xf numFmtId="9" fontId="16" fillId="4" borderId="184" xfId="0" applyNumberFormat="1" applyFont="1" applyFill="1" applyBorder="1" applyAlignment="1">
      <alignment horizontal="center" vertical="center"/>
    </xf>
    <xf numFmtId="9" fontId="16" fillId="4" borderId="90" xfId="0" applyNumberFormat="1" applyFont="1" applyFill="1" applyBorder="1" applyAlignment="1">
      <alignment horizontal="center" vertical="center"/>
    </xf>
    <xf numFmtId="9" fontId="16" fillId="4" borderId="189" xfId="0" applyNumberFormat="1" applyFont="1" applyFill="1" applyBorder="1" applyAlignment="1">
      <alignment horizontal="center" vertical="center"/>
    </xf>
    <xf numFmtId="9" fontId="16" fillId="7" borderId="18" xfId="0" applyNumberFormat="1" applyFont="1" applyFill="1" applyBorder="1" applyAlignment="1">
      <alignment horizontal="center" vertical="center"/>
    </xf>
    <xf numFmtId="9" fontId="16" fillId="7" borderId="6" xfId="0" applyNumberFormat="1" applyFont="1" applyFill="1" applyBorder="1" applyAlignment="1">
      <alignment horizontal="center" vertical="center"/>
    </xf>
    <xf numFmtId="166" fontId="17" fillId="7" borderId="1" xfId="0" applyNumberFormat="1" applyFont="1" applyFill="1" applyBorder="1" applyAlignment="1">
      <alignment vertical="center"/>
    </xf>
    <xf numFmtId="168" fontId="17" fillId="7" borderId="1" xfId="1" applyNumberFormat="1" applyFont="1" applyFill="1" applyBorder="1" applyAlignment="1">
      <alignment vertical="center"/>
    </xf>
    <xf numFmtId="169" fontId="11" fillId="7" borderId="1" xfId="1" applyNumberFormat="1" applyFont="1" applyFill="1" applyBorder="1" applyAlignment="1">
      <alignment vertical="center"/>
    </xf>
    <xf numFmtId="170" fontId="11" fillId="7" borderId="34" xfId="1" applyNumberFormat="1" applyFont="1" applyFill="1" applyBorder="1" applyAlignment="1">
      <alignment vertical="center"/>
    </xf>
    <xf numFmtId="168" fontId="11" fillId="7" borderId="4" xfId="0" applyNumberFormat="1" applyFont="1" applyFill="1" applyBorder="1" applyAlignment="1">
      <alignment vertical="center"/>
    </xf>
    <xf numFmtId="42" fontId="17" fillId="7" borderId="2" xfId="2" applyFont="1" applyFill="1" applyBorder="1" applyAlignment="1" applyProtection="1">
      <alignment horizontal="center" vertical="center" wrapText="1"/>
      <protection locked="0"/>
    </xf>
    <xf numFmtId="168" fontId="11" fillId="7" borderId="10" xfId="0" applyNumberFormat="1" applyFont="1" applyFill="1" applyBorder="1" applyAlignment="1">
      <alignment vertical="center"/>
    </xf>
    <xf numFmtId="169" fontId="11" fillId="7" borderId="10" xfId="0" applyNumberFormat="1" applyFont="1" applyFill="1" applyBorder="1" applyAlignment="1">
      <alignment vertical="center"/>
    </xf>
    <xf numFmtId="0" fontId="17" fillId="4" borderId="18" xfId="0" applyFont="1" applyFill="1" applyBorder="1" applyAlignment="1">
      <alignment vertical="center"/>
    </xf>
    <xf numFmtId="170" fontId="11" fillId="7" borderId="34" xfId="1" applyNumberFormat="1" applyFont="1" applyFill="1" applyBorder="1" applyAlignment="1">
      <alignment horizontal="center" vertical="center"/>
    </xf>
    <xf numFmtId="0" fontId="17" fillId="4" borderId="22" xfId="0" applyFont="1" applyFill="1" applyBorder="1" applyAlignment="1">
      <alignment vertical="center"/>
    </xf>
    <xf numFmtId="0" fontId="17" fillId="4" borderId="6" xfId="0" applyFont="1" applyFill="1" applyBorder="1" applyAlignment="1">
      <alignment vertical="center"/>
    </xf>
    <xf numFmtId="42" fontId="19" fillId="3" borderId="3" xfId="2" applyFont="1" applyFill="1" applyBorder="1" applyAlignment="1">
      <alignment horizontal="center" vertical="center"/>
    </xf>
    <xf numFmtId="42" fontId="17" fillId="3" borderId="91" xfId="2" applyFont="1" applyFill="1" applyBorder="1" applyAlignment="1">
      <alignment horizontal="center" vertical="center" wrapText="1"/>
    </xf>
    <xf numFmtId="42" fontId="11" fillId="3" borderId="9" xfId="0" applyNumberFormat="1" applyFont="1" applyFill="1" applyBorder="1" applyAlignment="1" applyProtection="1">
      <alignment horizontal="center" vertical="center" wrapText="1"/>
      <protection locked="0"/>
    </xf>
    <xf numFmtId="42" fontId="11" fillId="3" borderId="4" xfId="2" applyFont="1" applyFill="1" applyBorder="1" applyAlignment="1">
      <alignment horizontal="center" vertical="center" wrapText="1"/>
    </xf>
    <xf numFmtId="0" fontId="17" fillId="10" borderId="91" xfId="0" applyFont="1" applyFill="1" applyBorder="1" applyAlignment="1">
      <alignment vertical="center"/>
    </xf>
    <xf numFmtId="165" fontId="19" fillId="3" borderId="0" xfId="0" applyNumberFormat="1" applyFont="1" applyFill="1" applyAlignment="1">
      <alignment horizontal="center" vertical="center"/>
    </xf>
    <xf numFmtId="0" fontId="21" fillId="3" borderId="10" xfId="20" applyFont="1" applyFill="1" applyBorder="1" applyAlignment="1">
      <alignment horizontal="center" vertical="center" wrapText="1"/>
    </xf>
    <xf numFmtId="49" fontId="11" fillId="3" borderId="10" xfId="2" applyNumberFormat="1" applyFont="1" applyFill="1" applyBorder="1" applyAlignment="1">
      <alignment horizontal="center" vertical="center" wrapText="1"/>
    </xf>
    <xf numFmtId="0" fontId="11" fillId="3" borderId="144" xfId="0" applyFont="1" applyFill="1" applyBorder="1" applyAlignment="1">
      <alignment horizontal="center" vertical="center" wrapText="1"/>
    </xf>
    <xf numFmtId="0" fontId="19" fillId="15" borderId="63" xfId="0" applyFont="1" applyFill="1" applyBorder="1" applyAlignment="1">
      <alignment horizontal="center" vertical="center"/>
    </xf>
    <xf numFmtId="49" fontId="11" fillId="3" borderId="10" xfId="2" applyNumberFormat="1" applyFont="1" applyFill="1" applyBorder="1" applyAlignment="1" applyProtection="1">
      <alignment horizontal="center" vertical="center" wrapText="1"/>
      <protection locked="0"/>
    </xf>
    <xf numFmtId="0" fontId="11" fillId="3" borderId="10" xfId="0" quotePrefix="1"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7" fillId="15" borderId="138" xfId="0" applyFont="1" applyFill="1" applyBorder="1" applyAlignment="1">
      <alignment horizontal="center" vertical="center" wrapText="1"/>
    </xf>
    <xf numFmtId="0" fontId="17" fillId="16" borderId="138" xfId="0" applyFont="1" applyFill="1" applyBorder="1" applyAlignment="1">
      <alignment horizontal="center" vertical="center" wrapText="1"/>
    </xf>
    <xf numFmtId="0" fontId="17" fillId="0" borderId="138" xfId="0" applyFont="1" applyBorder="1" applyAlignment="1">
      <alignment horizontal="center" vertical="center" wrapText="1"/>
    </xf>
    <xf numFmtId="0" fontId="21" fillId="3" borderId="65" xfId="20" applyFont="1" applyFill="1" applyBorder="1" applyAlignment="1">
      <alignment horizontal="center" vertical="center"/>
    </xf>
    <xf numFmtId="0" fontId="21" fillId="3" borderId="26" xfId="20" applyFont="1" applyFill="1" applyBorder="1" applyAlignment="1">
      <alignment horizontal="center" vertical="center" wrapText="1"/>
    </xf>
    <xf numFmtId="0" fontId="17" fillId="3" borderId="26" xfId="0" applyFont="1" applyFill="1" applyBorder="1" applyAlignment="1">
      <alignment horizontal="center" vertical="center" wrapText="1"/>
    </xf>
    <xf numFmtId="49" fontId="11" fillId="0" borderId="1" xfId="2" applyNumberFormat="1" applyFont="1" applyFill="1" applyBorder="1" applyAlignment="1" applyProtection="1">
      <alignment horizontal="center" vertical="center" wrapText="1"/>
      <protection locked="0"/>
    </xf>
    <xf numFmtId="0" fontId="17" fillId="16" borderId="26" xfId="0" applyFont="1" applyFill="1" applyBorder="1" applyAlignment="1">
      <alignment horizontal="center" vertical="center" wrapText="1"/>
    </xf>
    <xf numFmtId="0" fontId="17" fillId="3" borderId="26" xfId="0" applyFont="1" applyFill="1" applyBorder="1" applyAlignment="1">
      <alignment horizontal="center" vertical="center"/>
    </xf>
    <xf numFmtId="0" fontId="17" fillId="16" borderId="26" xfId="0" applyFont="1" applyFill="1" applyBorder="1" applyAlignment="1">
      <alignment horizontal="center" vertical="center"/>
    </xf>
    <xf numFmtId="0" fontId="17" fillId="3" borderId="1" xfId="0" applyFont="1" applyFill="1" applyBorder="1" applyAlignment="1">
      <alignment horizontal="center" vertical="center"/>
    </xf>
    <xf numFmtId="0" fontId="17" fillId="0" borderId="26" xfId="0" applyFont="1" applyBorder="1" applyAlignment="1">
      <alignment horizontal="center" vertical="center"/>
    </xf>
    <xf numFmtId="49" fontId="11" fillId="3" borderId="1" xfId="2" applyNumberFormat="1" applyFont="1" applyFill="1" applyBorder="1" applyAlignment="1">
      <alignment horizontal="center" vertical="center" wrapText="1"/>
    </xf>
    <xf numFmtId="49" fontId="11" fillId="3" borderId="65" xfId="2" applyNumberFormat="1" applyFont="1" applyFill="1" applyBorder="1" applyAlignment="1">
      <alignment horizontal="center" vertical="center" wrapText="1"/>
    </xf>
    <xf numFmtId="0" fontId="11" fillId="16" borderId="9" xfId="0" applyFont="1" applyFill="1" applyBorder="1" applyAlignment="1">
      <alignment horizontal="center" vertical="center" wrapText="1"/>
    </xf>
    <xf numFmtId="0" fontId="17" fillId="15" borderId="165" xfId="0" applyFont="1" applyFill="1" applyBorder="1" applyAlignment="1">
      <alignment horizontal="center" vertical="center" wrapText="1"/>
    </xf>
    <xf numFmtId="0" fontId="19" fillId="15" borderId="91" xfId="0" applyFont="1" applyFill="1" applyBorder="1" applyAlignment="1">
      <alignment horizontal="center" vertical="center" wrapText="1"/>
    </xf>
    <xf numFmtId="0" fontId="19" fillId="15" borderId="22" xfId="0" applyFont="1" applyFill="1" applyBorder="1" applyAlignment="1">
      <alignment horizontal="center" vertical="center" wrapText="1"/>
    </xf>
    <xf numFmtId="0" fontId="19" fillId="15" borderId="22" xfId="0" applyFont="1" applyFill="1" applyBorder="1" applyAlignment="1">
      <alignment horizontal="center" vertical="center"/>
    </xf>
    <xf numFmtId="0" fontId="17" fillId="15" borderId="184" xfId="0" applyFont="1" applyFill="1" applyBorder="1" applyAlignment="1">
      <alignment horizontal="center" vertical="center"/>
    </xf>
    <xf numFmtId="0" fontId="17" fillId="0" borderId="150" xfId="0" applyFont="1" applyBorder="1" applyAlignment="1">
      <alignment horizontal="center" vertical="center" wrapText="1"/>
    </xf>
    <xf numFmtId="9" fontId="11" fillId="0" borderId="3" xfId="3"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42" fontId="11" fillId="0" borderId="3" xfId="2" applyFont="1" applyFill="1" applyBorder="1" applyAlignment="1" applyProtection="1">
      <alignment horizontal="center" vertical="center" wrapText="1"/>
      <protection locked="0"/>
    </xf>
    <xf numFmtId="42" fontId="11" fillId="0" borderId="2" xfId="0" applyNumberFormat="1" applyFont="1" applyBorder="1" applyAlignment="1" applyProtection="1">
      <alignment horizontal="center" vertical="center" wrapText="1"/>
      <protection locked="0"/>
    </xf>
    <xf numFmtId="9" fontId="11" fillId="3" borderId="3" xfId="0" applyNumberFormat="1" applyFont="1" applyFill="1" applyBorder="1" applyAlignment="1">
      <alignment horizontal="center" vertical="center" wrapText="1"/>
    </xf>
    <xf numFmtId="0" fontId="11" fillId="0" borderId="3" xfId="0" applyFont="1" applyBorder="1" applyAlignment="1">
      <alignment horizontal="center" vertical="center" wrapText="1"/>
    </xf>
    <xf numFmtId="0" fontId="17" fillId="15" borderId="0" xfId="0" applyFont="1" applyFill="1" applyAlignment="1">
      <alignment horizontal="center" vertical="center" wrapText="1"/>
    </xf>
    <xf numFmtId="0" fontId="11" fillId="3" borderId="2" xfId="0" applyFont="1" applyFill="1" applyBorder="1" applyAlignment="1">
      <alignment horizontal="center" vertical="center"/>
    </xf>
    <xf numFmtId="49" fontId="11" fillId="15" borderId="4" xfId="0" applyNumberFormat="1" applyFont="1" applyFill="1" applyBorder="1" applyAlignment="1" applyProtection="1">
      <alignment horizontal="center" vertical="center" wrapText="1"/>
      <protection locked="0"/>
    </xf>
    <xf numFmtId="49" fontId="11" fillId="15" borderId="3" xfId="0" applyNumberFormat="1" applyFont="1" applyFill="1" applyBorder="1" applyAlignment="1" applyProtection="1">
      <alignment horizontal="center" vertical="center" wrapText="1"/>
      <protection locked="0"/>
    </xf>
    <xf numFmtId="0" fontId="17" fillId="0" borderId="2" xfId="0" applyFont="1" applyBorder="1" applyAlignment="1">
      <alignment horizontal="center" vertical="center" wrapText="1"/>
    </xf>
    <xf numFmtId="42" fontId="11" fillId="0" borderId="10" xfId="2" applyFont="1" applyFill="1" applyBorder="1" applyAlignment="1" applyProtection="1">
      <alignment horizontal="center" vertical="center" wrapText="1"/>
      <protection locked="0"/>
    </xf>
    <xf numFmtId="42" fontId="11" fillId="0" borderId="1" xfId="2" applyFont="1" applyFill="1" applyBorder="1" applyAlignment="1" applyProtection="1">
      <alignment horizontal="center" vertical="center" wrapText="1"/>
      <protection locked="0"/>
    </xf>
    <xf numFmtId="49" fontId="11" fillId="0" borderId="2" xfId="0" applyNumberFormat="1" applyFont="1" applyBorder="1" applyAlignment="1" applyProtection="1">
      <alignment horizontal="center" vertical="center" wrapText="1"/>
      <protection locked="0"/>
    </xf>
    <xf numFmtId="9" fontId="11" fillId="0" borderId="3" xfId="2" applyNumberFormat="1" applyFont="1" applyFill="1" applyBorder="1" applyAlignment="1" applyProtection="1">
      <alignment horizontal="center" vertical="center" wrapText="1"/>
      <protection locked="0"/>
    </xf>
    <xf numFmtId="0" fontId="17" fillId="0" borderId="1" xfId="0" applyFont="1" applyBorder="1" applyAlignment="1">
      <alignment horizontal="center" vertical="center"/>
    </xf>
    <xf numFmtId="49" fontId="11" fillId="0" borderId="12" xfId="0" applyNumberFormat="1" applyFont="1" applyBorder="1" applyAlignment="1" applyProtection="1">
      <alignment horizontal="center" vertical="center" wrapText="1"/>
      <protection locked="0"/>
    </xf>
    <xf numFmtId="0" fontId="11" fillId="3" borderId="2" xfId="0" applyFont="1" applyFill="1" applyBorder="1" applyAlignment="1">
      <alignment vertical="center" wrapText="1"/>
    </xf>
    <xf numFmtId="0" fontId="11" fillId="3" borderId="10" xfId="0" applyFont="1" applyFill="1" applyBorder="1" applyAlignment="1">
      <alignment vertical="center" wrapText="1"/>
    </xf>
    <xf numFmtId="0" fontId="11" fillId="3" borderId="9" xfId="0" applyFont="1" applyFill="1" applyBorder="1" applyAlignment="1">
      <alignment vertical="center" wrapText="1"/>
    </xf>
    <xf numFmtId="0" fontId="18" fillId="6" borderId="21" xfId="0" applyFont="1" applyFill="1" applyBorder="1" applyAlignment="1">
      <alignment horizontal="center" vertical="center"/>
    </xf>
    <xf numFmtId="42" fontId="11" fillId="16" borderId="105" xfId="2" applyFont="1" applyFill="1" applyBorder="1" applyAlignment="1" applyProtection="1">
      <alignment horizontal="center" vertical="center" wrapText="1"/>
      <protection locked="0"/>
    </xf>
    <xf numFmtId="42" fontId="11" fillId="3" borderId="10" xfId="2" applyFont="1" applyFill="1" applyBorder="1" applyAlignment="1" applyProtection="1">
      <alignment horizontal="center" vertical="center" wrapText="1"/>
      <protection locked="0"/>
    </xf>
    <xf numFmtId="166" fontId="19" fillId="3" borderId="10" xfId="0" applyNumberFormat="1" applyFont="1" applyFill="1" applyBorder="1" applyAlignment="1">
      <alignment horizontal="center" vertical="center"/>
    </xf>
    <xf numFmtId="169" fontId="11" fillId="3" borderId="10" xfId="0" applyNumberFormat="1" applyFont="1" applyFill="1" applyBorder="1" applyAlignment="1">
      <alignment horizontal="center" vertical="center"/>
    </xf>
    <xf numFmtId="169" fontId="19" fillId="7" borderId="10" xfId="0" applyNumberFormat="1" applyFont="1" applyFill="1" applyBorder="1" applyAlignment="1">
      <alignment horizontal="center" vertical="center"/>
    </xf>
    <xf numFmtId="42" fontId="11" fillId="3" borderId="10" xfId="2" applyFont="1" applyFill="1" applyBorder="1" applyAlignment="1">
      <alignment horizontal="center" vertical="center" wrapText="1"/>
    </xf>
    <xf numFmtId="0" fontId="11" fillId="3" borderId="71" xfId="0" applyFont="1" applyFill="1" applyBorder="1" applyAlignment="1">
      <alignment horizontal="center" vertical="center" wrapText="1"/>
    </xf>
    <xf numFmtId="166" fontId="17" fillId="4" borderId="22" xfId="0" applyNumberFormat="1" applyFont="1" applyFill="1" applyBorder="1" applyAlignment="1">
      <alignment vertical="center"/>
    </xf>
    <xf numFmtId="165" fontId="11" fillId="3" borderId="10" xfId="0" applyNumberFormat="1" applyFont="1" applyFill="1" applyBorder="1" applyAlignment="1">
      <alignment horizontal="center" vertical="center"/>
    </xf>
    <xf numFmtId="0" fontId="11" fillId="0" borderId="0" xfId="24" applyFont="1"/>
    <xf numFmtId="0" fontId="13" fillId="0" borderId="0" xfId="0" applyFont="1" applyAlignment="1">
      <alignment horizontal="center" vertical="center"/>
    </xf>
    <xf numFmtId="0" fontId="11" fillId="0" borderId="0" xfId="0" applyFont="1" applyAlignment="1">
      <alignment horizontal="center" vertical="center"/>
    </xf>
    <xf numFmtId="0" fontId="11" fillId="3" borderId="0" xfId="0" applyFont="1" applyFill="1"/>
    <xf numFmtId="0" fontId="14" fillId="30" borderId="1" xfId="0" applyFont="1" applyFill="1" applyBorder="1" applyAlignment="1" applyProtection="1">
      <alignment horizontal="center" vertical="center" wrapText="1"/>
      <protection locked="0" hidden="1"/>
    </xf>
    <xf numFmtId="0" fontId="14" fillId="30" borderId="1" xfId="0" applyFont="1" applyFill="1" applyBorder="1" applyAlignment="1" applyProtection="1">
      <alignment horizontal="center" vertical="center" textRotation="90" wrapText="1"/>
      <protection locked="0" hidden="1"/>
    </xf>
    <xf numFmtId="49" fontId="14" fillId="30" borderId="1" xfId="0" applyNumberFormat="1" applyFont="1" applyFill="1" applyBorder="1" applyAlignment="1" applyProtection="1">
      <alignment horizontal="center" vertical="center" textRotation="90"/>
      <protection locked="0" hidden="1"/>
    </xf>
    <xf numFmtId="0" fontId="18" fillId="4" borderId="1" xfId="25" applyFont="1" applyFill="1" applyBorder="1" applyAlignment="1" applyProtection="1">
      <alignment horizontal="center" vertical="center" wrapText="1"/>
      <protection locked="0"/>
    </xf>
    <xf numFmtId="0" fontId="18" fillId="24" borderId="1" xfId="0" applyFont="1" applyFill="1" applyBorder="1" applyAlignment="1">
      <alignment horizontal="center" vertical="center"/>
    </xf>
    <xf numFmtId="0" fontId="18" fillId="0" borderId="0" xfId="0" applyFont="1" applyAlignment="1">
      <alignment horizontal="center" vertical="center"/>
    </xf>
    <xf numFmtId="0" fontId="13" fillId="14" borderId="34" xfId="24" applyFont="1" applyFill="1" applyBorder="1" applyAlignment="1" applyProtection="1">
      <alignment horizontal="center" vertical="center" wrapText="1"/>
      <protection locked="0" hidden="1"/>
    </xf>
    <xf numFmtId="49" fontId="18" fillId="0" borderId="2" xfId="0" applyNumberFormat="1" applyFont="1" applyBorder="1" applyAlignment="1">
      <alignment horizontal="center" vertical="center" textRotation="90"/>
    </xf>
    <xf numFmtId="9" fontId="11" fillId="0" borderId="2" xfId="0" applyNumberFormat="1" applyFont="1" applyBorder="1" applyAlignment="1" applyProtection="1">
      <alignment horizontal="center" vertical="center" wrapText="1"/>
      <protection locked="0"/>
    </xf>
    <xf numFmtId="14" fontId="11" fillId="0" borderId="2" xfId="0" applyNumberFormat="1" applyFont="1" applyBorder="1" applyAlignment="1">
      <alignment horizontal="center" vertical="center" wrapText="1"/>
    </xf>
    <xf numFmtId="9" fontId="11" fillId="0" borderId="2" xfId="0" applyNumberFormat="1" applyFont="1" applyBorder="1" applyAlignment="1">
      <alignment horizontal="center" vertical="center" wrapText="1"/>
    </xf>
    <xf numFmtId="9" fontId="11" fillId="16" borderId="3" xfId="25" applyNumberFormat="1" applyFont="1" applyFill="1" applyBorder="1" applyAlignment="1" applyProtection="1">
      <alignment horizontal="center" vertical="center" wrapText="1"/>
      <protection locked="0"/>
    </xf>
    <xf numFmtId="9" fontId="18" fillId="3" borderId="2" xfId="0" applyNumberFormat="1" applyFont="1" applyFill="1" applyBorder="1" applyAlignment="1">
      <alignment horizontal="center" vertical="center" wrapText="1"/>
    </xf>
    <xf numFmtId="9" fontId="11" fillId="31" borderId="2" xfId="0" applyNumberFormat="1" applyFont="1" applyFill="1" applyBorder="1" applyAlignment="1">
      <alignment horizontal="center" vertical="center" wrapText="1"/>
    </xf>
    <xf numFmtId="42" fontId="11" fillId="0" borderId="0" xfId="2" applyFont="1" applyFill="1" applyBorder="1" applyAlignment="1" applyProtection="1">
      <alignment horizontal="center" vertical="center" wrapText="1"/>
      <protection locked="0"/>
    </xf>
    <xf numFmtId="9" fontId="18" fillId="24" borderId="79" xfId="0" applyNumberFormat="1" applyFont="1" applyFill="1" applyBorder="1" applyAlignment="1">
      <alignment horizontal="center" vertical="center" wrapText="1"/>
    </xf>
    <xf numFmtId="9" fontId="17" fillId="24" borderId="6" xfId="0" applyNumberFormat="1" applyFont="1" applyFill="1" applyBorder="1" applyAlignment="1">
      <alignment horizontal="center" vertical="center" wrapText="1"/>
    </xf>
    <xf numFmtId="166" fontId="11" fillId="3" borderId="10" xfId="0" applyNumberFormat="1" applyFont="1" applyFill="1" applyBorder="1" applyAlignment="1">
      <alignment horizontal="center" vertical="center"/>
    </xf>
    <xf numFmtId="0" fontId="31" fillId="3" borderId="0" xfId="0" applyFont="1" applyFill="1"/>
    <xf numFmtId="49" fontId="11" fillId="0" borderId="10" xfId="0" applyNumberFormat="1" applyFont="1" applyBorder="1" applyAlignment="1" applyProtection="1">
      <alignment horizontal="center" vertical="center" wrapText="1"/>
      <protection locked="0"/>
    </xf>
    <xf numFmtId="49" fontId="18" fillId="0" borderId="10" xfId="0" applyNumberFormat="1" applyFont="1" applyBorder="1" applyAlignment="1">
      <alignment horizontal="center" vertical="center" textRotation="90"/>
    </xf>
    <xf numFmtId="0" fontId="11" fillId="0" borderId="10" xfId="0" applyFont="1" applyBorder="1" applyAlignment="1" applyProtection="1">
      <alignment horizontal="center" vertical="center" wrapText="1"/>
      <protection locked="0"/>
    </xf>
    <xf numFmtId="9" fontId="11" fillId="0" borderId="10" xfId="0" applyNumberFormat="1" applyFont="1" applyBorder="1" applyAlignment="1" applyProtection="1">
      <alignment horizontal="center" vertical="center" wrapText="1"/>
      <protection locked="0"/>
    </xf>
    <xf numFmtId="14" fontId="11" fillId="0" borderId="10"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16" borderId="4" xfId="25" applyNumberFormat="1" applyFont="1" applyFill="1" applyBorder="1" applyAlignment="1" applyProtection="1">
      <alignment horizontal="center" vertical="center" wrapText="1"/>
      <protection locked="0"/>
    </xf>
    <xf numFmtId="9" fontId="18" fillId="3" borderId="10" xfId="0" applyNumberFormat="1" applyFont="1" applyFill="1" applyBorder="1" applyAlignment="1">
      <alignment horizontal="center" vertical="center" wrapText="1"/>
    </xf>
    <xf numFmtId="9" fontId="11" fillId="31" borderId="10" xfId="0" applyNumberFormat="1" applyFont="1" applyFill="1" applyBorder="1" applyAlignment="1">
      <alignment horizontal="center" vertical="center" wrapText="1"/>
    </xf>
    <xf numFmtId="9" fontId="18" fillId="24" borderId="26" xfId="0" applyNumberFormat="1" applyFont="1" applyFill="1" applyBorder="1" applyAlignment="1">
      <alignment horizontal="center" vertical="center" wrapText="1"/>
    </xf>
    <xf numFmtId="0" fontId="18" fillId="6" borderId="3" xfId="26" applyFont="1" applyFill="1" applyBorder="1" applyAlignment="1">
      <alignment horizontal="center" vertical="center"/>
    </xf>
    <xf numFmtId="9" fontId="11" fillId="24" borderId="3" xfId="3" applyFont="1" applyFill="1" applyBorder="1" applyAlignment="1">
      <alignment horizontal="center" vertical="center"/>
    </xf>
    <xf numFmtId="49" fontId="18" fillId="0" borderId="2" xfId="0" applyNumberFormat="1" applyFont="1" applyBorder="1" applyAlignment="1" applyProtection="1">
      <alignment horizontal="center" vertical="center" textRotation="90"/>
      <protection locked="0"/>
    </xf>
    <xf numFmtId="9" fontId="11" fillId="0" borderId="63" xfId="0" applyNumberFormat="1" applyFont="1" applyBorder="1" applyAlignment="1" applyProtection="1">
      <alignment horizontal="center" vertical="center" wrapText="1"/>
      <protection locked="0"/>
    </xf>
    <xf numFmtId="167" fontId="11" fillId="0" borderId="2" xfId="27" applyNumberFormat="1" applyFont="1" applyBorder="1" applyAlignment="1" applyProtection="1">
      <alignment horizontal="center" vertical="center" wrapText="1"/>
      <protection locked="0"/>
    </xf>
    <xf numFmtId="9" fontId="11" fillId="0" borderId="2" xfId="27" applyNumberFormat="1" applyFont="1" applyBorder="1" applyAlignment="1" applyProtection="1">
      <alignment horizontal="center" vertical="center" wrapText="1"/>
      <protection locked="0"/>
    </xf>
    <xf numFmtId="9" fontId="11" fillId="3" borderId="2" xfId="27" applyNumberFormat="1" applyFont="1" applyFill="1" applyBorder="1" applyAlignment="1" applyProtection="1">
      <alignment horizontal="center" vertical="center" wrapText="1"/>
      <protection locked="0"/>
    </xf>
    <xf numFmtId="9" fontId="11" fillId="31" borderId="13" xfId="27" applyNumberFormat="1" applyFont="1" applyFill="1" applyBorder="1" applyAlignment="1" applyProtection="1">
      <alignment horizontal="center" vertical="center" wrapText="1"/>
      <protection locked="0"/>
    </xf>
    <xf numFmtId="9" fontId="18" fillId="24" borderId="1" xfId="0" applyNumberFormat="1" applyFont="1" applyFill="1" applyBorder="1" applyAlignment="1">
      <alignment horizontal="center" vertical="center"/>
    </xf>
    <xf numFmtId="0" fontId="11" fillId="0" borderId="0" xfId="0" applyFont="1" applyAlignment="1">
      <alignment horizontal="center"/>
    </xf>
    <xf numFmtId="9" fontId="11" fillId="24" borderId="1" xfId="0" applyNumberFormat="1" applyFont="1" applyFill="1" applyBorder="1" applyAlignment="1">
      <alignment horizontal="center" vertical="center"/>
    </xf>
    <xf numFmtId="42" fontId="11" fillId="0" borderId="1" xfId="2" applyFont="1" applyBorder="1" applyAlignment="1" applyProtection="1">
      <alignment horizontal="center" vertical="center" wrapText="1"/>
      <protection locked="0"/>
    </xf>
    <xf numFmtId="0" fontId="0" fillId="3" borderId="0" xfId="0" applyFill="1"/>
    <xf numFmtId="49" fontId="18" fillId="0" borderId="10" xfId="0" applyNumberFormat="1" applyFont="1" applyBorder="1" applyAlignment="1" applyProtection="1">
      <alignment horizontal="center" vertical="center" textRotation="90"/>
      <protection locked="0"/>
    </xf>
    <xf numFmtId="0" fontId="11" fillId="0" borderId="10" xfId="27" applyFont="1" applyBorder="1" applyAlignment="1" applyProtection="1">
      <alignment horizontal="center" vertical="center" wrapText="1"/>
      <protection locked="0"/>
    </xf>
    <xf numFmtId="9" fontId="11" fillId="0" borderId="65" xfId="0" applyNumberFormat="1" applyFont="1" applyBorder="1" applyAlignment="1" applyProtection="1">
      <alignment horizontal="center" vertical="center" wrapText="1"/>
      <protection locked="0"/>
    </xf>
    <xf numFmtId="167" fontId="11" fillId="0" borderId="10" xfId="27" applyNumberFormat="1" applyFont="1" applyBorder="1" applyAlignment="1" applyProtection="1">
      <alignment horizontal="center" vertical="center" wrapText="1"/>
      <protection locked="0"/>
    </xf>
    <xf numFmtId="9" fontId="11" fillId="0" borderId="10" xfId="27" applyNumberFormat="1" applyFont="1" applyBorder="1" applyAlignment="1" applyProtection="1">
      <alignment horizontal="center" vertical="center" wrapText="1"/>
      <protection locked="0"/>
    </xf>
    <xf numFmtId="9" fontId="11" fillId="3" borderId="10" xfId="27" applyNumberFormat="1" applyFont="1" applyFill="1" applyBorder="1" applyAlignment="1" applyProtection="1">
      <alignment horizontal="center" vertical="center" wrapText="1"/>
      <protection locked="0"/>
    </xf>
    <xf numFmtId="9" fontId="11" fillId="31" borderId="54" xfId="27" applyNumberFormat="1" applyFont="1" applyFill="1" applyBorder="1" applyAlignment="1" applyProtection="1">
      <alignment horizontal="center" vertical="center" wrapText="1"/>
      <protection locked="0"/>
    </xf>
    <xf numFmtId="0" fontId="11" fillId="3" borderId="1" xfId="0" applyFont="1" applyFill="1" applyBorder="1" applyAlignment="1">
      <alignment horizontal="center" wrapText="1"/>
    </xf>
    <xf numFmtId="0" fontId="11" fillId="3" borderId="1" xfId="0" applyFont="1" applyFill="1" applyBorder="1" applyAlignment="1">
      <alignment horizontal="center" vertical="top" wrapText="1"/>
    </xf>
    <xf numFmtId="49" fontId="18" fillId="3" borderId="2" xfId="0" applyNumberFormat="1" applyFont="1" applyFill="1" applyBorder="1" applyAlignment="1" applyProtection="1">
      <alignment horizontal="center" vertical="center" textRotation="90"/>
      <protection locked="0"/>
    </xf>
    <xf numFmtId="0" fontId="11" fillId="3" borderId="2" xfId="27" applyFont="1" applyFill="1" applyBorder="1" applyAlignment="1" applyProtection="1">
      <alignment horizontal="center" vertical="center" wrapText="1"/>
      <protection locked="0"/>
    </xf>
    <xf numFmtId="9" fontId="11" fillId="3" borderId="63" xfId="0" applyNumberFormat="1" applyFont="1" applyFill="1" applyBorder="1" applyAlignment="1" applyProtection="1">
      <alignment horizontal="center" vertical="center" wrapText="1"/>
      <protection locked="0"/>
    </xf>
    <xf numFmtId="167" fontId="11" fillId="3" borderId="2" xfId="27" applyNumberFormat="1" applyFont="1" applyFill="1" applyBorder="1" applyAlignment="1" applyProtection="1">
      <alignment horizontal="center" vertical="center" wrapText="1"/>
      <protection locked="0"/>
    </xf>
    <xf numFmtId="9" fontId="11" fillId="31" borderId="2" xfId="27" applyNumberFormat="1" applyFont="1" applyFill="1" applyBorder="1" applyAlignment="1" applyProtection="1">
      <alignment horizontal="center" vertical="center" wrapText="1"/>
      <protection locked="0"/>
    </xf>
    <xf numFmtId="9" fontId="11" fillId="24" borderId="3" xfId="0" applyNumberFormat="1" applyFont="1" applyFill="1" applyBorder="1" applyAlignment="1">
      <alignment horizontal="center" vertical="center"/>
    </xf>
    <xf numFmtId="0" fontId="11" fillId="3" borderId="3" xfId="0" applyFont="1" applyFill="1" applyBorder="1" applyAlignment="1">
      <alignment vertical="center" wrapText="1"/>
    </xf>
    <xf numFmtId="9" fontId="11" fillId="24" borderId="2" xfId="0" applyNumberFormat="1" applyFont="1" applyFill="1" applyBorder="1" applyAlignment="1">
      <alignment horizontal="center" vertical="center" wrapText="1"/>
    </xf>
    <xf numFmtId="0" fontId="11" fillId="3" borderId="2" xfId="0" applyFont="1" applyFill="1" applyBorder="1" applyAlignment="1">
      <alignment horizontal="left" vertical="center" wrapText="1"/>
    </xf>
    <xf numFmtId="49" fontId="18" fillId="3" borderId="10" xfId="0" applyNumberFormat="1" applyFont="1" applyFill="1" applyBorder="1" applyAlignment="1" applyProtection="1">
      <alignment horizontal="center" vertical="center" textRotation="90"/>
      <protection locked="0"/>
    </xf>
    <xf numFmtId="0" fontId="11" fillId="3" borderId="10" xfId="27" applyFont="1" applyFill="1" applyBorder="1" applyAlignment="1" applyProtection="1">
      <alignment horizontal="center" vertical="center" wrapText="1"/>
      <protection locked="0"/>
    </xf>
    <xf numFmtId="9" fontId="11" fillId="3" borderId="65" xfId="0" applyNumberFormat="1" applyFont="1" applyFill="1" applyBorder="1" applyAlignment="1" applyProtection="1">
      <alignment horizontal="center" vertical="center" wrapText="1"/>
      <protection locked="0"/>
    </xf>
    <xf numFmtId="167" fontId="11" fillId="3" borderId="10" xfId="27" applyNumberFormat="1" applyFont="1" applyFill="1" applyBorder="1" applyAlignment="1" applyProtection="1">
      <alignment horizontal="center" vertical="center" wrapText="1"/>
      <protection locked="0"/>
    </xf>
    <xf numFmtId="9" fontId="11" fillId="31" borderId="10" xfId="27" applyNumberFormat="1" applyFont="1" applyFill="1" applyBorder="1" applyAlignment="1" applyProtection="1">
      <alignment horizontal="center" vertical="center" wrapText="1"/>
      <protection locked="0"/>
    </xf>
    <xf numFmtId="9" fontId="11" fillId="24" borderId="4" xfId="0" applyNumberFormat="1" applyFont="1" applyFill="1" applyBorder="1" applyAlignment="1">
      <alignment horizontal="center" vertical="center"/>
    </xf>
    <xf numFmtId="0" fontId="11" fillId="3" borderId="4" xfId="0" applyFont="1" applyFill="1" applyBorder="1"/>
    <xf numFmtId="9" fontId="11" fillId="24" borderId="2" xfId="0" applyNumberFormat="1" applyFont="1" applyFill="1" applyBorder="1" applyAlignment="1">
      <alignment horizontal="center" vertical="center"/>
    </xf>
    <xf numFmtId="49" fontId="11" fillId="0" borderId="7" xfId="2" applyNumberFormat="1" applyFont="1" applyFill="1" applyBorder="1" applyAlignment="1" applyProtection="1">
      <alignment vertical="center" wrapText="1"/>
      <protection locked="0"/>
    </xf>
    <xf numFmtId="0" fontId="21" fillId="0" borderId="10" xfId="20" applyFont="1" applyFill="1" applyBorder="1" applyAlignment="1">
      <alignment vertical="center" wrapText="1"/>
    </xf>
    <xf numFmtId="42" fontId="11" fillId="24" borderId="10" xfId="2" applyFont="1" applyFill="1" applyBorder="1" applyAlignment="1" applyProtection="1">
      <alignment horizontal="center" vertical="center" wrapText="1"/>
      <protection locked="0"/>
    </xf>
    <xf numFmtId="0" fontId="21" fillId="0" borderId="10" xfId="20" applyFont="1" applyFill="1" applyBorder="1" applyAlignment="1">
      <alignment horizontal="center" vertical="center" wrapText="1"/>
    </xf>
    <xf numFmtId="0" fontId="21" fillId="0" borderId="10" xfId="20" applyFont="1" applyBorder="1" applyAlignment="1">
      <alignment vertical="center" wrapText="1"/>
    </xf>
    <xf numFmtId="0" fontId="21" fillId="0" borderId="10" xfId="20" applyFont="1" applyBorder="1" applyAlignment="1">
      <alignment horizontal="center" vertical="center" wrapText="1"/>
    </xf>
    <xf numFmtId="0" fontId="11" fillId="3" borderId="10" xfId="0" applyFont="1" applyFill="1" applyBorder="1"/>
    <xf numFmtId="9" fontId="11" fillId="16" borderId="65" xfId="0" applyNumberFormat="1" applyFont="1" applyFill="1" applyBorder="1" applyAlignment="1" applyProtection="1">
      <alignment horizontal="center" vertical="center" wrapText="1"/>
      <protection locked="0"/>
    </xf>
    <xf numFmtId="0" fontId="11" fillId="3" borderId="4" xfId="0" applyFont="1" applyFill="1" applyBorder="1" applyAlignment="1">
      <alignment horizontal="left" vertical="center" wrapText="1"/>
    </xf>
    <xf numFmtId="0" fontId="17" fillId="3" borderId="4" xfId="20" applyFont="1" applyFill="1" applyBorder="1" applyAlignment="1">
      <alignment horizontal="left" vertical="center" wrapText="1"/>
    </xf>
    <xf numFmtId="9" fontId="11" fillId="24" borderId="10" xfId="0" applyNumberFormat="1" applyFont="1" applyFill="1" applyBorder="1" applyAlignment="1">
      <alignment horizontal="center" vertical="center"/>
    </xf>
    <xf numFmtId="0" fontId="18" fillId="6" borderId="54" xfId="0" applyFont="1" applyFill="1" applyBorder="1" applyAlignment="1">
      <alignment horizontal="center" vertical="center"/>
    </xf>
    <xf numFmtId="9" fontId="11" fillId="24" borderId="54" xfId="0" applyNumberFormat="1" applyFont="1" applyFill="1" applyBorder="1" applyAlignment="1">
      <alignment horizontal="center" vertical="center"/>
    </xf>
    <xf numFmtId="49" fontId="11" fillId="0" borderId="207" xfId="2" applyNumberFormat="1" applyFont="1" applyFill="1" applyBorder="1" applyAlignment="1" applyProtection="1">
      <alignment vertical="center" wrapText="1"/>
      <protection locked="0"/>
    </xf>
    <xf numFmtId="49" fontId="11" fillId="0" borderId="208" xfId="2" applyNumberFormat="1" applyFont="1" applyFill="1" applyBorder="1" applyAlignment="1" applyProtection="1">
      <alignment vertical="center" wrapText="1"/>
      <protection locked="0"/>
    </xf>
    <xf numFmtId="0" fontId="18" fillId="6" borderId="65" xfId="0" applyFont="1" applyFill="1" applyBorder="1" applyAlignment="1">
      <alignment horizontal="center" vertical="center"/>
    </xf>
    <xf numFmtId="0" fontId="18" fillId="0" borderId="63" xfId="0" applyFont="1" applyBorder="1" applyAlignment="1" applyProtection="1">
      <alignment horizontal="center" vertical="center" wrapText="1"/>
      <protection locked="0"/>
    </xf>
    <xf numFmtId="0" fontId="18" fillId="0" borderId="63" xfId="0" applyFont="1" applyBorder="1" applyAlignment="1" applyProtection="1">
      <alignment horizontal="center" vertical="center" textRotation="90" wrapText="1"/>
      <protection locked="0"/>
    </xf>
    <xf numFmtId="49" fontId="11" fillId="0" borderId="63" xfId="0" applyNumberFormat="1" applyFont="1" applyBorder="1" applyAlignment="1" applyProtection="1">
      <alignment horizontal="center" vertical="center" wrapText="1"/>
      <protection locked="0"/>
    </xf>
    <xf numFmtId="167" fontId="11" fillId="0" borderId="63" xfId="0" applyNumberFormat="1" applyFont="1" applyBorder="1" applyAlignment="1" applyProtection="1">
      <alignment horizontal="center" vertical="center" wrapText="1"/>
      <protection locked="0"/>
    </xf>
    <xf numFmtId="9" fontId="11" fillId="3" borderId="3" xfId="25" applyNumberFormat="1" applyFont="1" applyFill="1" applyBorder="1" applyAlignment="1" applyProtection="1">
      <alignment horizontal="center" vertical="center" wrapText="1"/>
      <protection locked="0"/>
    </xf>
    <xf numFmtId="9" fontId="11" fillId="31" borderId="63" xfId="0" applyNumberFormat="1" applyFont="1" applyFill="1" applyBorder="1" applyAlignment="1" applyProtection="1">
      <alignment horizontal="center" vertical="center" wrapText="1"/>
      <protection locked="0"/>
    </xf>
    <xf numFmtId="42" fontId="11" fillId="0" borderId="63" xfId="0" applyNumberFormat="1" applyFont="1" applyBorder="1" applyAlignment="1" applyProtection="1">
      <alignment horizontal="center" vertical="center" wrapText="1"/>
      <protection locked="0"/>
    </xf>
    <xf numFmtId="9" fontId="17" fillId="32" borderId="6" xfId="0" applyNumberFormat="1" applyFont="1" applyFill="1" applyBorder="1" applyAlignment="1">
      <alignment horizontal="center" vertical="center"/>
    </xf>
    <xf numFmtId="0" fontId="11" fillId="3" borderId="3" xfId="0" applyFont="1" applyFill="1" applyBorder="1" applyAlignment="1">
      <alignment horizontal="center"/>
    </xf>
    <xf numFmtId="0" fontId="11" fillId="3" borderId="4" xfId="0" applyFont="1" applyFill="1" applyBorder="1" applyAlignment="1">
      <alignment vertical="center" wrapText="1"/>
    </xf>
    <xf numFmtId="9" fontId="11" fillId="24" borderId="4" xfId="3" applyFont="1" applyFill="1" applyBorder="1" applyAlignment="1">
      <alignment horizontal="center" vertical="center"/>
    </xf>
    <xf numFmtId="0" fontId="18" fillId="6" borderId="4" xfId="26" applyFont="1" applyFill="1" applyBorder="1" applyAlignment="1">
      <alignment horizontal="center" vertical="center"/>
    </xf>
    <xf numFmtId="9" fontId="17" fillId="3" borderId="1" xfId="0" applyNumberFormat="1" applyFont="1" applyFill="1" applyBorder="1" applyAlignment="1">
      <alignment horizontal="center" vertical="center" wrapText="1"/>
    </xf>
    <xf numFmtId="0" fontId="11" fillId="0" borderId="63" xfId="0" applyFont="1" applyBorder="1" applyAlignment="1">
      <alignment horizontal="center" vertical="center" wrapText="1"/>
    </xf>
    <xf numFmtId="9" fontId="17" fillId="32" borderId="22" xfId="0" applyNumberFormat="1" applyFont="1" applyFill="1" applyBorder="1" applyAlignment="1">
      <alignment horizontal="center" vertical="center"/>
    </xf>
    <xf numFmtId="9" fontId="17" fillId="32" borderId="91" xfId="0" applyNumberFormat="1" applyFont="1" applyFill="1" applyBorder="1" applyAlignment="1">
      <alignment horizontal="center" vertical="center"/>
    </xf>
    <xf numFmtId="0" fontId="17" fillId="15" borderId="18" xfId="0" applyFont="1" applyFill="1" applyBorder="1" applyAlignment="1">
      <alignment horizontal="left" vertical="center" wrapText="1"/>
    </xf>
    <xf numFmtId="14" fontId="11" fillId="0" borderId="63" xfId="0" applyNumberFormat="1" applyFont="1" applyBorder="1" applyAlignment="1">
      <alignment horizontal="center" vertical="center" wrapText="1"/>
    </xf>
    <xf numFmtId="0" fontId="17" fillId="15" borderId="6" xfId="0" applyFont="1" applyFill="1" applyBorder="1" applyAlignment="1">
      <alignment horizontal="left" vertical="center" wrapText="1"/>
    </xf>
    <xf numFmtId="0" fontId="17" fillId="32" borderId="22" xfId="0" applyFont="1" applyFill="1" applyBorder="1" applyAlignment="1">
      <alignment horizontal="center" vertical="center"/>
    </xf>
    <xf numFmtId="0" fontId="11" fillId="0" borderId="65" xfId="0" applyFont="1" applyBorder="1" applyAlignment="1">
      <alignment horizontal="center" vertical="center" wrapText="1"/>
    </xf>
    <xf numFmtId="167" fontId="11" fillId="0" borderId="65" xfId="0" applyNumberFormat="1" applyFont="1" applyBorder="1" applyAlignment="1" applyProtection="1">
      <alignment horizontal="center" vertical="center" wrapText="1"/>
      <protection locked="0"/>
    </xf>
    <xf numFmtId="9" fontId="11" fillId="31" borderId="65" xfId="0" applyNumberFormat="1" applyFont="1" applyFill="1" applyBorder="1" applyAlignment="1" applyProtection="1">
      <alignment horizontal="center" vertical="center" wrapText="1"/>
      <protection locked="0"/>
    </xf>
    <xf numFmtId="9" fontId="17" fillId="32" borderId="18" xfId="0" applyNumberFormat="1" applyFont="1" applyFill="1" applyBorder="1" applyAlignment="1">
      <alignment horizontal="center" vertical="center"/>
    </xf>
    <xf numFmtId="9" fontId="11" fillId="0" borderId="63" xfId="0" applyNumberFormat="1" applyFont="1" applyBorder="1" applyAlignment="1">
      <alignment horizontal="center" vertical="center" wrapText="1"/>
    </xf>
    <xf numFmtId="14" fontId="11" fillId="0" borderId="65" xfId="0" applyNumberFormat="1" applyFont="1" applyBorder="1" applyAlignment="1">
      <alignment horizontal="center" vertical="center" wrapText="1"/>
    </xf>
    <xf numFmtId="9" fontId="17" fillId="32" borderId="20" xfId="0" applyNumberFormat="1" applyFont="1" applyFill="1" applyBorder="1" applyAlignment="1">
      <alignment horizontal="center" vertical="center"/>
    </xf>
    <xf numFmtId="0" fontId="17" fillId="15" borderId="132" xfId="0" applyFont="1" applyFill="1" applyBorder="1" applyAlignment="1">
      <alignment horizontal="center" vertical="center"/>
    </xf>
    <xf numFmtId="9" fontId="11" fillId="0" borderId="65" xfId="0" applyNumberFormat="1" applyFont="1" applyBorder="1" applyAlignment="1">
      <alignment horizontal="center" vertical="center" wrapText="1"/>
    </xf>
    <xf numFmtId="9" fontId="11" fillId="3" borderId="65" xfId="0" applyNumberFormat="1" applyFont="1" applyFill="1" applyBorder="1" applyAlignment="1">
      <alignment horizontal="center" vertical="center" wrapText="1"/>
    </xf>
    <xf numFmtId="9" fontId="11" fillId="31" borderId="65" xfId="0" applyNumberFormat="1" applyFont="1" applyFill="1" applyBorder="1" applyAlignment="1">
      <alignment horizontal="center" vertical="center" wrapText="1"/>
    </xf>
    <xf numFmtId="9" fontId="17" fillId="32" borderId="138" xfId="0" applyNumberFormat="1" applyFont="1" applyFill="1" applyBorder="1" applyAlignment="1">
      <alignment horizontal="center" vertical="center"/>
    </xf>
    <xf numFmtId="9" fontId="11" fillId="3" borderId="63" xfId="0" applyNumberFormat="1" applyFont="1" applyFill="1" applyBorder="1" applyAlignment="1">
      <alignment horizontal="center" vertical="center" wrapText="1"/>
    </xf>
    <xf numFmtId="9" fontId="11" fillId="31" borderId="63" xfId="0" applyNumberFormat="1" applyFont="1" applyFill="1" applyBorder="1" applyAlignment="1">
      <alignment horizontal="center" vertical="center" wrapText="1"/>
    </xf>
    <xf numFmtId="0" fontId="11" fillId="0" borderId="0" xfId="0" applyFont="1"/>
    <xf numFmtId="9" fontId="17" fillId="32" borderId="77" xfId="0" applyNumberFormat="1" applyFont="1" applyFill="1" applyBorder="1" applyAlignment="1">
      <alignment horizontal="center" vertical="center"/>
    </xf>
    <xf numFmtId="9" fontId="17" fillId="32" borderId="22" xfId="0" applyNumberFormat="1" applyFont="1" applyFill="1" applyBorder="1" applyAlignment="1">
      <alignment horizontal="center" vertical="center" wrapText="1"/>
    </xf>
    <xf numFmtId="9" fontId="17" fillId="32" borderId="90" xfId="0" applyNumberFormat="1" applyFont="1" applyFill="1" applyBorder="1" applyAlignment="1">
      <alignment horizontal="center" vertical="center"/>
    </xf>
    <xf numFmtId="49" fontId="11" fillId="0" borderId="65" xfId="0" applyNumberFormat="1" applyFont="1" applyBorder="1" applyAlignment="1" applyProtection="1">
      <alignment horizontal="center" vertical="center" wrapText="1"/>
      <protection locked="0"/>
    </xf>
    <xf numFmtId="9" fontId="17" fillId="32" borderId="1" xfId="0" applyNumberFormat="1" applyFont="1" applyFill="1" applyBorder="1" applyAlignment="1">
      <alignment horizontal="center" vertical="center"/>
    </xf>
    <xf numFmtId="9" fontId="17" fillId="32" borderId="17" xfId="0" applyNumberFormat="1" applyFont="1" applyFill="1" applyBorder="1" applyAlignment="1">
      <alignment horizontal="center" vertical="center"/>
    </xf>
    <xf numFmtId="0" fontId="18" fillId="0" borderId="3" xfId="0" applyFont="1" applyBorder="1" applyAlignment="1" applyProtection="1">
      <alignment horizontal="center" vertical="center" wrapText="1"/>
      <protection locked="0"/>
    </xf>
    <xf numFmtId="49" fontId="18" fillId="0" borderId="3" xfId="0" applyNumberFormat="1" applyFont="1" applyBorder="1" applyAlignment="1" applyProtection="1">
      <alignment horizontal="center" vertical="center" textRotation="90"/>
      <protection locked="0"/>
    </xf>
    <xf numFmtId="0" fontId="11" fillId="0" borderId="3" xfId="0" applyFont="1" applyBorder="1" applyAlignment="1" applyProtection="1">
      <alignment horizontal="center" vertical="center" wrapText="1"/>
      <protection locked="0"/>
    </xf>
    <xf numFmtId="9" fontId="11" fillId="0" borderId="3" xfId="0" applyNumberFormat="1" applyFont="1" applyBorder="1" applyAlignment="1" applyProtection="1">
      <alignment horizontal="center" vertical="center" wrapText="1"/>
      <protection locked="0"/>
    </xf>
    <xf numFmtId="167" fontId="11" fillId="0" borderId="3" xfId="0" applyNumberFormat="1" applyFont="1" applyBorder="1" applyAlignment="1" applyProtection="1">
      <alignment horizontal="center" vertical="center" wrapText="1"/>
      <protection locked="0"/>
    </xf>
    <xf numFmtId="9" fontId="11" fillId="3" borderId="3" xfId="0" applyNumberFormat="1" applyFont="1" applyFill="1" applyBorder="1" applyAlignment="1" applyProtection="1">
      <alignment horizontal="center" vertical="center" wrapText="1"/>
      <protection locked="0"/>
    </xf>
    <xf numFmtId="9" fontId="11" fillId="31" borderId="3" xfId="0" applyNumberFormat="1" applyFont="1" applyFill="1" applyBorder="1" applyAlignment="1" applyProtection="1">
      <alignment horizontal="center" vertical="center" wrapText="1"/>
      <protection locked="0"/>
    </xf>
    <xf numFmtId="9" fontId="11" fillId="19" borderId="4" xfId="0" applyNumberFormat="1" applyFont="1" applyFill="1" applyBorder="1" applyAlignment="1">
      <alignment horizontal="center" vertical="center"/>
    </xf>
    <xf numFmtId="0" fontId="18" fillId="0" borderId="4" xfId="0" applyFont="1" applyBorder="1" applyAlignment="1" applyProtection="1">
      <alignment horizontal="center" vertical="center" wrapText="1"/>
      <protection locked="0"/>
    </xf>
    <xf numFmtId="0" fontId="18" fillId="0" borderId="4" xfId="0" applyFont="1" applyBorder="1" applyAlignment="1" applyProtection="1">
      <alignment horizontal="center" vertical="center" textRotation="90" wrapText="1"/>
      <protection locked="0"/>
    </xf>
    <xf numFmtId="49" fontId="18" fillId="0" borderId="4" xfId="0" applyNumberFormat="1" applyFont="1" applyBorder="1" applyAlignment="1" applyProtection="1">
      <alignment horizontal="center" vertical="center" textRotation="90"/>
      <protection locked="0"/>
    </xf>
    <xf numFmtId="0" fontId="11" fillId="0" borderId="4" xfId="0" applyFont="1" applyBorder="1" applyAlignment="1" applyProtection="1">
      <alignment horizontal="center" vertical="center" wrapText="1"/>
      <protection locked="0"/>
    </xf>
    <xf numFmtId="9" fontId="11" fillId="0" borderId="4" xfId="0" applyNumberFormat="1" applyFont="1" applyBorder="1" applyAlignment="1" applyProtection="1">
      <alignment horizontal="center" vertical="center" wrapText="1"/>
      <protection locked="0"/>
    </xf>
    <xf numFmtId="167" fontId="11" fillId="0" borderId="4" xfId="0" applyNumberFormat="1" applyFont="1" applyBorder="1" applyAlignment="1" applyProtection="1">
      <alignment horizontal="center" vertical="center" wrapText="1"/>
      <protection locked="0"/>
    </xf>
    <xf numFmtId="9" fontId="11" fillId="3" borderId="4" xfId="25" applyNumberFormat="1" applyFont="1" applyFill="1" applyBorder="1" applyAlignment="1" applyProtection="1">
      <alignment horizontal="center" vertical="center" wrapText="1"/>
      <protection locked="0"/>
    </xf>
    <xf numFmtId="9" fontId="11" fillId="3" borderId="4" xfId="0" applyNumberFormat="1" applyFont="1" applyFill="1" applyBorder="1" applyAlignment="1" applyProtection="1">
      <alignment horizontal="center" vertical="center" wrapText="1"/>
      <protection locked="0"/>
    </xf>
    <xf numFmtId="9" fontId="11" fillId="31" borderId="4" xfId="0" applyNumberFormat="1" applyFont="1" applyFill="1" applyBorder="1" applyAlignment="1" applyProtection="1">
      <alignment horizontal="center" vertical="center" wrapText="1"/>
      <protection locked="0"/>
    </xf>
    <xf numFmtId="42" fontId="11" fillId="0" borderId="4" xfId="0" applyNumberFormat="1" applyFont="1" applyBorder="1" applyAlignment="1" applyProtection="1">
      <alignment horizontal="center" vertical="center" wrapText="1"/>
      <protection locked="0"/>
    </xf>
    <xf numFmtId="0" fontId="22" fillId="6" borderId="10" xfId="27" applyFont="1" applyFill="1" applyBorder="1" applyAlignment="1">
      <alignment horizontal="center" vertical="center"/>
    </xf>
    <xf numFmtId="9" fontId="19" fillId="24" borderId="10" xfId="3" applyFont="1" applyFill="1" applyBorder="1" applyAlignment="1">
      <alignment horizontal="center" vertical="center"/>
    </xf>
    <xf numFmtId="42" fontId="35" fillId="3" borderId="0" xfId="2" applyFont="1" applyFill="1" applyBorder="1" applyAlignment="1">
      <alignment horizontal="center" vertical="center"/>
    </xf>
    <xf numFmtId="9" fontId="11" fillId="0" borderId="154" xfId="0" applyNumberFormat="1" applyFont="1" applyBorder="1" applyAlignment="1" applyProtection="1">
      <alignment horizontal="center" vertical="center" wrapText="1" indent="2"/>
      <protection locked="0"/>
    </xf>
    <xf numFmtId="0" fontId="11" fillId="0" borderId="3" xfId="0" applyFont="1" applyBorder="1" applyAlignment="1" applyProtection="1">
      <alignment vertical="center" wrapText="1"/>
      <protection locked="0"/>
    </xf>
    <xf numFmtId="0" fontId="17" fillId="0" borderId="30" xfId="0" applyFont="1" applyBorder="1" applyAlignment="1" applyProtection="1">
      <alignment vertical="center" wrapText="1"/>
      <protection locked="0"/>
    </xf>
    <xf numFmtId="0" fontId="11" fillId="3" borderId="4" xfId="0" applyFont="1" applyFill="1" applyBorder="1" applyAlignment="1">
      <alignment horizontal="center"/>
    </xf>
    <xf numFmtId="0" fontId="17" fillId="0" borderId="180" xfId="0" applyFont="1" applyBorder="1" applyAlignment="1">
      <alignment horizontal="center" vertical="center" wrapText="1"/>
    </xf>
    <xf numFmtId="0" fontId="17" fillId="0" borderId="30" xfId="0" applyFont="1" applyBorder="1" applyAlignment="1" applyProtection="1">
      <alignment horizontal="center" vertical="center" wrapText="1"/>
      <protection locked="0"/>
    </xf>
    <xf numFmtId="0" fontId="17" fillId="32" borderId="6" xfId="0" applyFont="1" applyFill="1" applyBorder="1" applyAlignment="1">
      <alignment horizontal="center" vertical="center"/>
    </xf>
    <xf numFmtId="49" fontId="11" fillId="3" borderId="4" xfId="0" applyNumberFormat="1" applyFont="1" applyFill="1" applyBorder="1" applyAlignment="1">
      <alignment horizontal="center" wrapText="1"/>
    </xf>
    <xf numFmtId="0" fontId="11" fillId="3" borderId="4" xfId="0" applyFont="1" applyFill="1" applyBorder="1" applyAlignment="1">
      <alignment horizontal="center" wrapText="1"/>
    </xf>
    <xf numFmtId="49" fontId="17" fillId="3" borderId="4" xfId="0" applyNumberFormat="1" applyFont="1" applyFill="1" applyBorder="1" applyAlignment="1">
      <alignment vertical="center" wrapText="1"/>
    </xf>
    <xf numFmtId="9" fontId="11" fillId="3" borderId="4" xfId="0" applyNumberFormat="1" applyFont="1" applyFill="1" applyBorder="1" applyAlignment="1">
      <alignment horizontal="center" vertical="center" wrapText="1"/>
    </xf>
    <xf numFmtId="0" fontId="11" fillId="0" borderId="4" xfId="27" applyFont="1" applyBorder="1" applyAlignment="1" applyProtection="1">
      <alignment horizontal="center" vertical="center" wrapText="1"/>
      <protection locked="0"/>
    </xf>
    <xf numFmtId="42" fontId="11" fillId="0" borderId="0" xfId="2" applyFont="1" applyFill="1" applyBorder="1" applyAlignment="1">
      <alignment horizontal="center" vertical="center"/>
    </xf>
    <xf numFmtId="9" fontId="11" fillId="0" borderId="3" xfId="27" applyNumberFormat="1" applyFont="1" applyBorder="1" applyAlignment="1" applyProtection="1">
      <alignment horizontal="center" vertical="center" wrapText="1"/>
      <protection locked="0"/>
    </xf>
    <xf numFmtId="9" fontId="11" fillId="0" borderId="4" xfId="27" applyNumberFormat="1" applyFont="1" applyBorder="1" applyAlignment="1" applyProtection="1">
      <alignment horizontal="center" vertical="center" wrapText="1"/>
      <protection locked="0"/>
    </xf>
    <xf numFmtId="42" fontId="11" fillId="0" borderId="4" xfId="0" applyNumberFormat="1" applyFont="1" applyBorder="1" applyAlignment="1" applyProtection="1">
      <alignment horizontal="right" vertical="center" wrapText="1"/>
      <protection locked="0"/>
    </xf>
    <xf numFmtId="9" fontId="11" fillId="16" borderId="4" xfId="0" applyNumberFormat="1" applyFont="1" applyFill="1" applyBorder="1" applyAlignment="1">
      <alignment horizontal="center" vertical="center"/>
    </xf>
    <xf numFmtId="0" fontId="11" fillId="0" borderId="7" xfId="0" applyFont="1" applyBorder="1" applyAlignment="1" applyProtection="1">
      <alignment vertical="center" wrapText="1"/>
      <protection locked="0"/>
    </xf>
    <xf numFmtId="0" fontId="11" fillId="0" borderId="4" xfId="0" applyFont="1" applyBorder="1" applyAlignment="1">
      <alignment horizontal="left" vertical="center" wrapText="1"/>
    </xf>
    <xf numFmtId="0" fontId="17" fillId="0" borderId="4" xfId="0" applyFont="1" applyBorder="1" applyAlignment="1">
      <alignment horizontal="left" vertical="center" wrapText="1"/>
    </xf>
    <xf numFmtId="0" fontId="11" fillId="0" borderId="30" xfId="0" applyFont="1" applyBorder="1" applyAlignment="1" applyProtection="1">
      <alignment vertical="center" wrapText="1"/>
      <protection locked="0"/>
    </xf>
    <xf numFmtId="0" fontId="11" fillId="0" borderId="4" xfId="0" applyFont="1" applyBorder="1" applyAlignment="1" applyProtection="1">
      <alignment horizontal="left" vertical="center" wrapText="1"/>
      <protection locked="0"/>
    </xf>
    <xf numFmtId="0" fontId="17" fillId="16" borderId="22" xfId="0" applyFont="1" applyFill="1" applyBorder="1" applyAlignment="1">
      <alignment horizontal="center" vertical="center" wrapText="1"/>
    </xf>
    <xf numFmtId="0" fontId="17" fillId="0" borderId="54" xfId="0" applyFont="1" applyBorder="1" applyAlignment="1">
      <alignment horizontal="center" vertical="center" wrapText="1"/>
    </xf>
    <xf numFmtId="9" fontId="17" fillId="5" borderId="91" xfId="0" applyNumberFormat="1" applyFont="1" applyFill="1" applyBorder="1" applyAlignment="1">
      <alignment horizontal="center" vertical="center"/>
    </xf>
    <xf numFmtId="0" fontId="17" fillId="15" borderId="22" xfId="0" applyFont="1" applyFill="1" applyBorder="1" applyAlignment="1">
      <alignment horizontal="left" vertical="center" wrapText="1"/>
    </xf>
    <xf numFmtId="0" fontId="17" fillId="0" borderId="6" xfId="0" applyFont="1" applyBorder="1" applyAlignment="1">
      <alignment horizontal="left" vertical="center" wrapText="1"/>
    </xf>
    <xf numFmtId="0" fontId="16" fillId="15" borderId="6" xfId="0" applyFont="1" applyFill="1" applyBorder="1" applyAlignment="1">
      <alignment horizontal="left" vertical="center" wrapText="1"/>
    </xf>
    <xf numFmtId="14" fontId="11" fillId="0" borderId="4" xfId="0" applyNumberFormat="1" applyFont="1" applyBorder="1" applyAlignment="1" applyProtection="1">
      <alignment horizontal="center" vertical="center" wrapText="1"/>
      <protection locked="0"/>
    </xf>
    <xf numFmtId="0" fontId="11" fillId="3" borderId="4" xfId="0" applyFont="1" applyFill="1" applyBorder="1" applyAlignment="1">
      <alignment horizontal="left" vertical="center"/>
    </xf>
    <xf numFmtId="0" fontId="11" fillId="3" borderId="4" xfId="0" applyFont="1" applyFill="1" applyBorder="1" applyAlignment="1">
      <alignment horizontal="left" wrapText="1"/>
    </xf>
    <xf numFmtId="0" fontId="17" fillId="3" borderId="4" xfId="0" applyFont="1" applyFill="1" applyBorder="1" applyAlignment="1">
      <alignment horizontal="left" vertical="center" wrapText="1"/>
    </xf>
    <xf numFmtId="9" fontId="11" fillId="31" borderId="24" xfId="0" applyNumberFormat="1" applyFont="1" applyFill="1" applyBorder="1" applyAlignment="1" applyProtection="1">
      <alignment horizontal="center" vertical="center" wrapText="1"/>
      <protection locked="0"/>
    </xf>
    <xf numFmtId="164" fontId="18" fillId="0" borderId="3" xfId="4" applyFont="1" applyFill="1" applyBorder="1" applyAlignment="1" applyProtection="1">
      <alignment horizontal="center" vertical="center" textRotation="90" wrapText="1"/>
      <protection locked="0"/>
    </xf>
    <xf numFmtId="49" fontId="11" fillId="0" borderId="3" xfId="4" applyNumberFormat="1" applyFont="1" applyFill="1" applyBorder="1" applyAlignment="1" applyProtection="1">
      <alignment horizontal="center" vertical="center" wrapText="1"/>
      <protection locked="0"/>
    </xf>
    <xf numFmtId="49" fontId="18" fillId="0" borderId="3" xfId="4" applyNumberFormat="1" applyFont="1" applyFill="1" applyBorder="1" applyAlignment="1" applyProtection="1">
      <alignment horizontal="center" vertical="center" textRotation="90"/>
      <protection locked="0"/>
    </xf>
    <xf numFmtId="0" fontId="11" fillId="0" borderId="3" xfId="27" applyFont="1" applyBorder="1" applyAlignment="1" applyProtection="1">
      <alignment horizontal="center" vertical="center" wrapText="1"/>
      <protection locked="0"/>
    </xf>
    <xf numFmtId="9" fontId="11" fillId="0" borderId="3" xfId="4" applyNumberFormat="1" applyFont="1" applyFill="1" applyBorder="1" applyAlignment="1" applyProtection="1">
      <alignment horizontal="center" vertical="center" wrapText="1"/>
      <protection locked="0"/>
    </xf>
    <xf numFmtId="167" fontId="11" fillId="0" borderId="3" xfId="27" applyNumberFormat="1" applyFont="1" applyBorder="1" applyAlignment="1" applyProtection="1">
      <alignment horizontal="center" vertical="center" wrapText="1"/>
      <protection locked="0"/>
    </xf>
    <xf numFmtId="9" fontId="11" fillId="3" borderId="3" xfId="27" applyNumberFormat="1" applyFont="1" applyFill="1" applyBorder="1" applyAlignment="1" applyProtection="1">
      <alignment horizontal="center" vertical="center" wrapText="1"/>
      <protection locked="0"/>
    </xf>
    <xf numFmtId="9" fontId="11" fillId="31" borderId="3" xfId="27" applyNumberFormat="1" applyFont="1" applyFill="1" applyBorder="1" applyAlignment="1" applyProtection="1">
      <alignment horizontal="center" vertical="center" wrapText="1"/>
      <protection locked="0"/>
    </xf>
    <xf numFmtId="9" fontId="16" fillId="24" borderId="3" xfId="0" applyNumberFormat="1" applyFont="1" applyFill="1" applyBorder="1" applyAlignment="1">
      <alignment horizontal="center" vertical="center"/>
    </xf>
    <xf numFmtId="9" fontId="11" fillId="19" borderId="3" xfId="0" applyNumberFormat="1" applyFont="1" applyFill="1" applyBorder="1" applyAlignment="1">
      <alignment horizontal="center" vertical="center"/>
    </xf>
    <xf numFmtId="164" fontId="18" fillId="0" borderId="4" xfId="4" applyFont="1" applyFill="1" applyBorder="1" applyAlignment="1" applyProtection="1">
      <alignment horizontal="center" vertical="center" textRotation="90" wrapText="1"/>
      <protection locked="0"/>
    </xf>
    <xf numFmtId="49" fontId="11" fillId="0" borderId="4" xfId="4" applyNumberFormat="1" applyFont="1" applyFill="1" applyBorder="1" applyAlignment="1" applyProtection="1">
      <alignment horizontal="center" vertical="center" wrapText="1"/>
      <protection locked="0"/>
    </xf>
    <xf numFmtId="49" fontId="18" fillId="0" borderId="4" xfId="4" applyNumberFormat="1" applyFont="1" applyFill="1" applyBorder="1" applyAlignment="1" applyProtection="1">
      <alignment horizontal="center" vertical="center" textRotation="90"/>
      <protection locked="0"/>
    </xf>
    <xf numFmtId="9" fontId="11" fillId="0" borderId="4" xfId="4" applyNumberFormat="1" applyFont="1" applyFill="1" applyBorder="1" applyAlignment="1" applyProtection="1">
      <alignment horizontal="center" vertical="center" wrapText="1"/>
      <protection locked="0"/>
    </xf>
    <xf numFmtId="167" fontId="11" fillId="0" borderId="4" xfId="27" applyNumberFormat="1" applyFont="1" applyBorder="1" applyAlignment="1" applyProtection="1">
      <alignment horizontal="center" vertical="center" wrapText="1"/>
      <protection locked="0"/>
    </xf>
    <xf numFmtId="9" fontId="11" fillId="3" borderId="4" xfId="27" applyNumberFormat="1" applyFont="1" applyFill="1" applyBorder="1" applyAlignment="1" applyProtection="1">
      <alignment horizontal="center" vertical="center" wrapText="1"/>
      <protection locked="0"/>
    </xf>
    <xf numFmtId="9" fontId="11" fillId="31" borderId="4" xfId="27" applyNumberFormat="1" applyFont="1" applyFill="1" applyBorder="1" applyAlignment="1" applyProtection="1">
      <alignment horizontal="center" vertical="center" wrapText="1"/>
      <protection locked="0"/>
    </xf>
    <xf numFmtId="9" fontId="11" fillId="0" borderId="4" xfId="2" applyNumberFormat="1" applyFont="1" applyFill="1" applyBorder="1" applyAlignment="1" applyProtection="1">
      <alignment horizontal="center" vertical="center" wrapText="1"/>
      <protection locked="0"/>
    </xf>
    <xf numFmtId="9" fontId="16" fillId="24" borderId="4" xfId="0" applyNumberFormat="1" applyFont="1" applyFill="1" applyBorder="1" applyAlignment="1">
      <alignment horizontal="center" vertical="center"/>
    </xf>
    <xf numFmtId="9" fontId="18" fillId="3" borderId="2" xfId="27" applyNumberFormat="1" applyFont="1" applyFill="1" applyBorder="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0" fontId="11" fillId="24" borderId="4" xfId="0" applyFont="1" applyFill="1" applyBorder="1"/>
    <xf numFmtId="0" fontId="17" fillId="15" borderId="18" xfId="0" applyFont="1" applyFill="1" applyBorder="1" applyAlignment="1">
      <alignment vertical="center" wrapText="1"/>
    </xf>
    <xf numFmtId="9" fontId="18" fillId="3" borderId="10" xfId="27" applyNumberFormat="1" applyFont="1" applyFill="1" applyBorder="1" applyAlignment="1" applyProtection="1">
      <alignment horizontal="center" vertical="center" wrapText="1"/>
      <protection locked="0"/>
    </xf>
    <xf numFmtId="0" fontId="18" fillId="3" borderId="4" xfId="27" applyFont="1" applyFill="1" applyBorder="1" applyAlignment="1">
      <alignment horizontal="center" vertical="center"/>
    </xf>
    <xf numFmtId="0" fontId="17" fillId="15" borderId="91" xfId="0" applyFont="1" applyFill="1" applyBorder="1" applyAlignment="1">
      <alignment wrapText="1"/>
    </xf>
    <xf numFmtId="0" fontId="17" fillId="0" borderId="2" xfId="0" applyFont="1" applyBorder="1" applyAlignment="1">
      <alignment wrapText="1"/>
    </xf>
    <xf numFmtId="9" fontId="17" fillId="0" borderId="91" xfId="0" applyNumberFormat="1" applyFont="1" applyBorder="1" applyAlignment="1">
      <alignment horizontal="center" vertical="center" wrapText="1"/>
    </xf>
    <xf numFmtId="49" fontId="11" fillId="0" borderId="2" xfId="0" applyNumberFormat="1" applyFont="1" applyBorder="1" applyAlignment="1" applyProtection="1">
      <alignment horizontal="center" vertical="top" wrapText="1"/>
      <protection locked="0"/>
    </xf>
    <xf numFmtId="0" fontId="11" fillId="3" borderId="65" xfId="0" applyFont="1" applyFill="1" applyBorder="1"/>
    <xf numFmtId="0" fontId="11" fillId="0" borderId="0" xfId="0" applyFont="1" applyAlignment="1" applyProtection="1">
      <alignment horizontal="center" vertical="center" wrapText="1"/>
      <protection locked="0"/>
    </xf>
    <xf numFmtId="9" fontId="17" fillId="0" borderId="10" xfId="0" applyNumberFormat="1" applyFont="1" applyBorder="1" applyAlignment="1">
      <alignment horizontal="center" vertical="center" wrapText="1"/>
    </xf>
    <xf numFmtId="0" fontId="37" fillId="15" borderId="22" xfId="0" applyFont="1" applyFill="1" applyBorder="1" applyAlignment="1">
      <alignment horizontal="center" vertical="center" wrapText="1"/>
    </xf>
    <xf numFmtId="9" fontId="17" fillId="32" borderId="18" xfId="0" applyNumberFormat="1" applyFont="1" applyFill="1" applyBorder="1" applyAlignment="1">
      <alignment horizontal="center" vertical="center" wrapText="1"/>
    </xf>
    <xf numFmtId="9" fontId="17" fillId="32" borderId="6"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textRotation="90"/>
    </xf>
    <xf numFmtId="9"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9" fontId="19" fillId="32" borderId="18" xfId="0" applyNumberFormat="1" applyFont="1" applyFill="1" applyBorder="1" applyAlignment="1">
      <alignment horizontal="center" vertical="center" wrapText="1"/>
    </xf>
    <xf numFmtId="0" fontId="19" fillId="15" borderId="18" xfId="0" quotePrefix="1" applyFont="1" applyFill="1" applyBorder="1" applyAlignment="1">
      <alignment horizontal="center" vertical="center" wrapText="1"/>
    </xf>
    <xf numFmtId="0" fontId="19" fillId="15" borderId="6" xfId="0" quotePrefix="1" applyFont="1" applyFill="1" applyBorder="1" applyAlignment="1">
      <alignment horizontal="center" vertical="center" wrapText="1"/>
    </xf>
    <xf numFmtId="49" fontId="18" fillId="0" borderId="4" xfId="0" applyNumberFormat="1" applyFont="1" applyBorder="1" applyAlignment="1">
      <alignment horizontal="center" vertical="center" textRotation="90"/>
    </xf>
    <xf numFmtId="14" fontId="11" fillId="0" borderId="4" xfId="0" applyNumberFormat="1" applyFont="1" applyBorder="1" applyAlignment="1">
      <alignment horizontal="center" vertical="center" wrapText="1"/>
    </xf>
    <xf numFmtId="9" fontId="19" fillId="32" borderId="6" xfId="0" applyNumberFormat="1" applyFont="1" applyFill="1" applyBorder="1" applyAlignment="1">
      <alignment horizontal="center" vertical="center" wrapText="1"/>
    </xf>
    <xf numFmtId="0" fontId="11" fillId="0" borderId="4" xfId="29" applyFont="1" applyBorder="1" applyAlignment="1" applyProtection="1">
      <alignment horizontal="center" vertical="center" wrapText="1"/>
      <protection locked="0"/>
    </xf>
    <xf numFmtId="167" fontId="11" fillId="0" borderId="4" xfId="29" applyNumberFormat="1" applyFont="1" applyBorder="1" applyAlignment="1" applyProtection="1">
      <alignment horizontal="center" vertical="center" wrapText="1"/>
      <protection locked="0"/>
    </xf>
    <xf numFmtId="9" fontId="11" fillId="0" borderId="4" xfId="29" applyNumberFormat="1" applyFont="1" applyBorder="1" applyAlignment="1" applyProtection="1">
      <alignment horizontal="center" vertical="center" wrapText="1"/>
      <protection locked="0"/>
    </xf>
    <xf numFmtId="9" fontId="11" fillId="3" borderId="4" xfId="29" applyNumberFormat="1" applyFont="1" applyFill="1" applyBorder="1" applyAlignment="1" applyProtection="1">
      <alignment horizontal="center" vertical="center" wrapText="1"/>
      <protection locked="0"/>
    </xf>
    <xf numFmtId="9" fontId="11" fillId="0" borderId="4" xfId="3" applyFont="1" applyFill="1" applyBorder="1" applyAlignment="1" applyProtection="1">
      <alignment horizontal="center" vertical="center" wrapText="1"/>
      <protection locked="0"/>
    </xf>
    <xf numFmtId="9" fontId="11" fillId="3" borderId="4" xfId="3" applyFont="1" applyFill="1" applyBorder="1" applyAlignment="1" applyProtection="1">
      <alignment horizontal="center" vertical="center" wrapText="1"/>
      <protection locked="0"/>
    </xf>
    <xf numFmtId="9" fontId="19" fillId="32" borderId="6" xfId="0" applyNumberFormat="1" applyFont="1" applyFill="1" applyBorder="1" applyAlignment="1">
      <alignment horizontal="center" vertical="center"/>
    </xf>
    <xf numFmtId="164" fontId="13" fillId="0" borderId="0" xfId="4" applyFont="1" applyFill="1" applyBorder="1" applyAlignment="1">
      <alignment horizontal="center" vertical="center" wrapText="1"/>
    </xf>
    <xf numFmtId="164" fontId="18" fillId="0" borderId="0" xfId="4" applyFont="1" applyFill="1" applyBorder="1" applyAlignment="1" applyProtection="1">
      <alignment horizontal="center" vertical="center" wrapText="1"/>
      <protection locked="0"/>
    </xf>
    <xf numFmtId="176" fontId="11" fillId="0" borderId="4" xfId="0" applyNumberFormat="1" applyFont="1" applyBorder="1" applyAlignment="1">
      <alignment horizontal="center" vertical="center" wrapText="1"/>
    </xf>
    <xf numFmtId="9" fontId="17" fillId="24" borderId="6" xfId="0" applyNumberFormat="1" applyFont="1" applyFill="1" applyBorder="1" applyAlignment="1">
      <alignment horizontal="center" vertical="center"/>
    </xf>
    <xf numFmtId="0" fontId="11" fillId="0" borderId="2" xfId="27" applyFont="1" applyBorder="1" applyAlignment="1" applyProtection="1">
      <alignment horizontal="center" vertical="center" wrapText="1"/>
      <protection locked="0"/>
    </xf>
    <xf numFmtId="0" fontId="11" fillId="3" borderId="2" xfId="0" applyFont="1" applyFill="1" applyBorder="1" applyAlignment="1">
      <alignment vertical="center"/>
    </xf>
    <xf numFmtId="0" fontId="11" fillId="3" borderId="2" xfId="0" applyFont="1" applyFill="1" applyBorder="1"/>
    <xf numFmtId="0" fontId="39" fillId="3" borderId="0" xfId="0" applyFont="1" applyFill="1"/>
    <xf numFmtId="0" fontId="18" fillId="6" borderId="10" xfId="26" applyFont="1" applyFill="1" applyBorder="1" applyAlignment="1">
      <alignment horizontal="center" vertical="center"/>
    </xf>
    <xf numFmtId="9" fontId="11" fillId="24" borderId="10" xfId="3" applyFont="1" applyFill="1" applyBorder="1" applyAlignment="1">
      <alignment horizontal="center" vertical="center"/>
    </xf>
    <xf numFmtId="0" fontId="11" fillId="3" borderId="10" xfId="0" applyFont="1" applyFill="1" applyBorder="1" applyAlignment="1">
      <alignment vertical="center"/>
    </xf>
    <xf numFmtId="0" fontId="11" fillId="3" borderId="10" xfId="0" applyFont="1" applyFill="1" applyBorder="1" applyAlignment="1">
      <alignment wrapText="1"/>
    </xf>
    <xf numFmtId="0" fontId="11" fillId="24" borderId="10" xfId="0" applyFont="1" applyFill="1" applyBorder="1" applyAlignment="1">
      <alignment horizontal="center" vertical="center"/>
    </xf>
    <xf numFmtId="0" fontId="11" fillId="24" borderId="10" xfId="0" applyFont="1" applyFill="1" applyBorder="1"/>
    <xf numFmtId="0" fontId="11" fillId="3" borderId="10" xfId="0" applyFont="1" applyFill="1" applyBorder="1" applyAlignment="1">
      <alignment vertical="top" wrapText="1"/>
    </xf>
    <xf numFmtId="9" fontId="17" fillId="24" borderId="3" xfId="0" applyNumberFormat="1" applyFont="1" applyFill="1" applyBorder="1" applyAlignment="1">
      <alignment horizontal="center" vertical="center"/>
    </xf>
    <xf numFmtId="9" fontId="17" fillId="3" borderId="1" xfId="0" applyNumberFormat="1" applyFont="1" applyFill="1" applyBorder="1" applyAlignment="1">
      <alignment horizontal="center" vertical="center"/>
    </xf>
    <xf numFmtId="9" fontId="17" fillId="24" borderId="65" xfId="0" applyNumberFormat="1" applyFont="1" applyFill="1" applyBorder="1" applyAlignment="1">
      <alignment horizontal="center" vertical="center"/>
    </xf>
    <xf numFmtId="9" fontId="17" fillId="24" borderId="4" xfId="0" applyNumberFormat="1" applyFont="1" applyFill="1" applyBorder="1" applyAlignment="1">
      <alignment horizontal="center" vertical="center"/>
    </xf>
    <xf numFmtId="0" fontId="17" fillId="3" borderId="4" xfId="0" applyFont="1" applyFill="1" applyBorder="1" applyAlignment="1">
      <alignment horizontal="center" vertical="center"/>
    </xf>
    <xf numFmtId="42" fontId="11" fillId="0" borderId="10" xfId="2" applyFont="1" applyBorder="1" applyAlignment="1" applyProtection="1">
      <alignment horizontal="center" vertical="center" wrapText="1"/>
      <protection locked="0"/>
    </xf>
    <xf numFmtId="9" fontId="11" fillId="0" borderId="2" xfId="3" applyFont="1" applyFill="1" applyBorder="1" applyAlignment="1" applyProtection="1">
      <alignment horizontal="center" vertical="center" wrapText="1"/>
      <protection locked="0"/>
    </xf>
    <xf numFmtId="9" fontId="11" fillId="3" borderId="2" xfId="3" applyFont="1" applyFill="1" applyBorder="1" applyAlignment="1" applyProtection="1">
      <alignment horizontal="center" vertical="center" wrapText="1"/>
      <protection locked="0"/>
    </xf>
    <xf numFmtId="9" fontId="17" fillId="24" borderId="22" xfId="0" applyNumberFormat="1" applyFont="1" applyFill="1" applyBorder="1" applyAlignment="1">
      <alignment horizontal="center" vertical="center"/>
    </xf>
    <xf numFmtId="0" fontId="18" fillId="6" borderId="71" xfId="0" applyFont="1" applyFill="1" applyBorder="1" applyAlignment="1">
      <alignment horizontal="center" vertical="center"/>
    </xf>
    <xf numFmtId="9" fontId="11" fillId="0" borderId="10" xfId="3" applyFont="1" applyFill="1" applyBorder="1" applyAlignment="1" applyProtection="1">
      <alignment horizontal="center" vertical="center" wrapText="1"/>
      <protection locked="0"/>
    </xf>
    <xf numFmtId="9" fontId="11" fillId="3" borderId="10" xfId="3" applyFont="1" applyFill="1" applyBorder="1" applyAlignment="1" applyProtection="1">
      <alignment horizontal="center" vertical="center" wrapText="1"/>
      <protection locked="0"/>
    </xf>
    <xf numFmtId="9" fontId="11" fillId="31" borderId="54" xfId="3" applyFont="1" applyFill="1" applyBorder="1" applyAlignment="1" applyProtection="1">
      <alignment horizontal="center" vertical="center" wrapText="1"/>
      <protection locked="0"/>
    </xf>
    <xf numFmtId="0" fontId="11" fillId="3" borderId="4" xfId="0" applyFont="1" applyFill="1" applyBorder="1" applyAlignment="1">
      <alignment horizontal="center" vertical="top" wrapText="1"/>
    </xf>
    <xf numFmtId="9" fontId="11" fillId="0" borderId="65" xfId="3" applyFont="1" applyFill="1" applyBorder="1" applyAlignment="1" applyProtection="1">
      <alignment horizontal="center" vertical="center" wrapText="1"/>
      <protection locked="0"/>
    </xf>
    <xf numFmtId="9" fontId="17" fillId="24" borderId="91" xfId="0" applyNumberFormat="1" applyFont="1" applyFill="1" applyBorder="1" applyAlignment="1">
      <alignment horizontal="center" vertical="center"/>
    </xf>
    <xf numFmtId="49" fontId="16" fillId="0" borderId="10" xfId="0" applyNumberFormat="1" applyFont="1" applyBorder="1" applyAlignment="1" applyProtection="1">
      <alignment horizontal="center" vertical="center" textRotation="90"/>
      <protection locked="0"/>
    </xf>
    <xf numFmtId="0" fontId="17" fillId="15" borderId="91" xfId="0" applyFont="1" applyFill="1" applyBorder="1" applyAlignment="1">
      <alignment horizontal="center" wrapText="1"/>
    </xf>
    <xf numFmtId="0" fontId="17" fillId="15" borderId="91" xfId="0" applyFont="1" applyFill="1" applyBorder="1" applyAlignment="1">
      <alignment vertical="top" wrapText="1"/>
    </xf>
    <xf numFmtId="9" fontId="17" fillId="24" borderId="22" xfId="0" applyNumberFormat="1" applyFont="1" applyFill="1" applyBorder="1" applyAlignment="1">
      <alignment horizontal="center" vertical="center" wrapText="1"/>
    </xf>
    <xf numFmtId="0" fontId="11" fillId="0" borderId="10" xfId="0" applyFont="1" applyBorder="1" applyAlignment="1">
      <alignment horizontal="center" vertical="center" wrapText="1"/>
    </xf>
    <xf numFmtId="0" fontId="17" fillId="15" borderId="22" xfId="0" applyFont="1" applyFill="1" applyBorder="1" applyAlignment="1">
      <alignment horizontal="center" wrapText="1"/>
    </xf>
    <xf numFmtId="0" fontId="17" fillId="15" borderId="6" xfId="0" applyFont="1" applyFill="1" applyBorder="1" applyAlignment="1">
      <alignment horizontal="center" vertical="top" wrapText="1"/>
    </xf>
    <xf numFmtId="42" fontId="11" fillId="0" borderId="0" xfId="2" applyFont="1" applyFill="1" applyBorder="1" applyAlignment="1" applyProtection="1">
      <alignment vertical="center" wrapText="1"/>
      <protection locked="0"/>
    </xf>
    <xf numFmtId="0" fontId="21" fillId="15" borderId="91" xfId="20" applyFont="1" applyFill="1" applyBorder="1" applyAlignment="1">
      <alignment horizontal="center" vertical="center" wrapText="1"/>
    </xf>
    <xf numFmtId="0" fontId="21" fillId="15" borderId="22" xfId="20" applyFont="1" applyFill="1" applyBorder="1" applyAlignment="1">
      <alignment horizontal="center" vertical="center" wrapText="1"/>
    </xf>
    <xf numFmtId="0" fontId="17" fillId="15" borderId="18" xfId="20" applyFont="1" applyFill="1" applyBorder="1" applyAlignment="1">
      <alignment horizontal="center" vertical="top" wrapText="1"/>
    </xf>
    <xf numFmtId="0" fontId="17" fillId="15" borderId="206" xfId="0" applyFont="1" applyFill="1" applyBorder="1" applyAlignment="1">
      <alignment horizontal="center" vertical="center" wrapText="1"/>
    </xf>
    <xf numFmtId="9" fontId="17" fillId="24" borderId="153" xfId="0" applyNumberFormat="1" applyFont="1" applyFill="1" applyBorder="1" applyAlignment="1">
      <alignment horizontal="center" vertical="center" indent="1"/>
    </xf>
    <xf numFmtId="0" fontId="17" fillId="15" borderId="219" xfId="0" applyFont="1" applyFill="1" applyBorder="1" applyAlignment="1">
      <alignment horizontal="center" vertical="center" wrapText="1" indent="1"/>
    </xf>
    <xf numFmtId="0" fontId="17" fillId="15" borderId="91" xfId="0" applyFont="1" applyFill="1" applyBorder="1" applyAlignment="1">
      <alignment horizontal="center" vertical="top" wrapText="1"/>
    </xf>
    <xf numFmtId="9" fontId="17" fillId="24" borderId="22" xfId="0" applyNumberFormat="1" applyFont="1" applyFill="1" applyBorder="1" applyAlignment="1">
      <alignment horizontal="center" vertical="center" indent="1"/>
    </xf>
    <xf numFmtId="0" fontId="17" fillId="15" borderId="180" xfId="0" applyFont="1" applyFill="1" applyBorder="1" applyAlignment="1">
      <alignment horizontal="center" vertical="center" wrapText="1" indent="1"/>
    </xf>
    <xf numFmtId="0" fontId="17" fillId="15" borderId="22" xfId="0" applyFont="1" applyFill="1" applyBorder="1" applyAlignment="1">
      <alignment horizontal="center" vertical="top" wrapText="1"/>
    </xf>
    <xf numFmtId="0" fontId="11" fillId="0" borderId="10" xfId="27" applyFont="1" applyBorder="1" applyAlignment="1" applyProtection="1">
      <alignment horizontal="center" vertical="top" wrapText="1"/>
      <protection locked="0"/>
    </xf>
    <xf numFmtId="9" fontId="11" fillId="31" borderId="10" xfId="3" applyFont="1" applyFill="1" applyBorder="1" applyAlignment="1" applyProtection="1">
      <alignment horizontal="center" vertical="center" wrapText="1"/>
      <protection locked="0"/>
    </xf>
    <xf numFmtId="9" fontId="11" fillId="0" borderId="10" xfId="2" applyNumberFormat="1" applyFont="1" applyFill="1" applyBorder="1" applyAlignment="1" applyProtection="1">
      <alignment horizontal="center" vertical="center" wrapText="1"/>
      <protection locked="0"/>
    </xf>
    <xf numFmtId="42" fontId="11" fillId="3" borderId="8" xfId="2" applyFont="1" applyFill="1" applyBorder="1" applyAlignment="1" applyProtection="1">
      <alignment vertical="center" wrapText="1"/>
      <protection locked="0"/>
    </xf>
    <xf numFmtId="0" fontId="17" fillId="15" borderId="22" xfId="0" applyFont="1" applyFill="1" applyBorder="1" applyAlignment="1">
      <alignment wrapText="1"/>
    </xf>
    <xf numFmtId="42" fontId="11" fillId="3" borderId="2" xfId="2" applyFont="1" applyFill="1" applyBorder="1" applyAlignment="1" applyProtection="1">
      <alignment vertical="center" wrapText="1"/>
      <protection locked="0"/>
    </xf>
    <xf numFmtId="0" fontId="11" fillId="3" borderId="65" xfId="0" applyFont="1" applyFill="1" applyBorder="1" applyAlignment="1">
      <alignment horizontal="center" vertical="center" wrapText="1"/>
    </xf>
    <xf numFmtId="0" fontId="11" fillId="3" borderId="9" xfId="27" applyFont="1" applyFill="1" applyBorder="1" applyAlignment="1" applyProtection="1">
      <alignment horizontal="center" vertical="center" wrapText="1"/>
      <protection locked="0"/>
    </xf>
    <xf numFmtId="9" fontId="11" fillId="24" borderId="10" xfId="27" applyNumberFormat="1" applyFont="1" applyFill="1" applyBorder="1" applyAlignment="1" applyProtection="1">
      <alignment horizontal="center" vertical="center" wrapText="1"/>
      <protection locked="0"/>
    </xf>
    <xf numFmtId="9" fontId="17" fillId="5" borderId="22" xfId="0" applyNumberFormat="1" applyFont="1" applyFill="1" applyBorder="1" applyAlignment="1">
      <alignment horizontal="center" vertical="center"/>
    </xf>
    <xf numFmtId="0" fontId="11" fillId="3" borderId="0" xfId="0" applyFont="1" applyFill="1" applyAlignment="1">
      <alignment horizontal="center"/>
    </xf>
    <xf numFmtId="166" fontId="17" fillId="3" borderId="10" xfId="0" applyNumberFormat="1" applyFont="1" applyFill="1" applyBorder="1" applyAlignment="1">
      <alignment horizontal="center" vertical="center" wrapText="1"/>
    </xf>
    <xf numFmtId="166" fontId="17" fillId="32" borderId="10" xfId="0" applyNumberFormat="1" applyFont="1" applyFill="1" applyBorder="1" applyAlignment="1">
      <alignment horizontal="center" vertical="center" wrapText="1"/>
    </xf>
    <xf numFmtId="165" fontId="11" fillId="24" borderId="10" xfId="0" applyNumberFormat="1" applyFont="1" applyFill="1" applyBorder="1" applyAlignment="1">
      <alignment horizontal="center" vertical="center"/>
    </xf>
    <xf numFmtId="168" fontId="17" fillId="4" borderId="22" xfId="0" applyNumberFormat="1" applyFont="1" applyFill="1" applyBorder="1" applyAlignment="1">
      <alignment horizontal="center" vertical="center" wrapText="1"/>
    </xf>
    <xf numFmtId="168" fontId="17" fillId="4" borderId="6" xfId="0" applyNumberFormat="1" applyFont="1" applyFill="1" applyBorder="1" applyAlignment="1">
      <alignment horizontal="center" vertical="center" wrapText="1"/>
    </xf>
    <xf numFmtId="169" fontId="11" fillId="0" borderId="2" xfId="0" applyNumberFormat="1" applyFont="1" applyBorder="1" applyAlignment="1" applyProtection="1">
      <alignment horizontal="center" vertical="center" wrapText="1"/>
      <protection locked="0"/>
    </xf>
    <xf numFmtId="169" fontId="11" fillId="7" borderId="10" xfId="0" applyNumberFormat="1" applyFont="1" applyFill="1" applyBorder="1" applyAlignment="1" applyProtection="1">
      <alignment horizontal="center" vertical="center" wrapText="1"/>
      <protection locked="0"/>
    </xf>
    <xf numFmtId="169" fontId="11" fillId="0" borderId="10" xfId="2" applyNumberFormat="1" applyFont="1" applyFill="1" applyBorder="1" applyAlignment="1" applyProtection="1">
      <alignment horizontal="center" vertical="center" wrapText="1"/>
      <protection locked="0"/>
    </xf>
    <xf numFmtId="169" fontId="11" fillId="3" borderId="10" xfId="2" applyNumberFormat="1" applyFont="1" applyFill="1" applyBorder="1" applyAlignment="1" applyProtection="1">
      <alignment horizontal="center" vertical="center" wrapText="1"/>
      <protection locked="0"/>
    </xf>
    <xf numFmtId="169" fontId="11" fillId="0" borderId="63" xfId="0" applyNumberFormat="1" applyFont="1" applyBorder="1" applyAlignment="1" applyProtection="1">
      <alignment horizontal="center" vertical="center" wrapText="1"/>
      <protection locked="0"/>
    </xf>
    <xf numFmtId="169" fontId="17" fillId="4" borderId="22" xfId="0" applyNumberFormat="1" applyFont="1" applyFill="1" applyBorder="1" applyAlignment="1">
      <alignment horizontal="center" vertical="center" wrapText="1"/>
    </xf>
    <xf numFmtId="169" fontId="17" fillId="4" borderId="6" xfId="0" applyNumberFormat="1" applyFont="1" applyFill="1" applyBorder="1" applyAlignment="1">
      <alignment horizontal="center" vertical="center" wrapText="1"/>
    </xf>
    <xf numFmtId="169" fontId="11" fillId="7" borderId="9" xfId="0" applyNumberFormat="1" applyFont="1" applyFill="1" applyBorder="1" applyAlignment="1" applyProtection="1">
      <alignment horizontal="center" vertical="center" wrapText="1"/>
      <protection locked="0"/>
    </xf>
    <xf numFmtId="169" fontId="11" fillId="0" borderId="3" xfId="0" applyNumberFormat="1" applyFont="1" applyBorder="1" applyAlignment="1" applyProtection="1">
      <alignment horizontal="center" vertical="center" wrapText="1"/>
      <protection locked="0"/>
    </xf>
    <xf numFmtId="169" fontId="11" fillId="0" borderId="4" xfId="0" applyNumberFormat="1" applyFont="1" applyBorder="1" applyAlignment="1" applyProtection="1">
      <alignment horizontal="center" vertical="center" wrapText="1"/>
      <protection locked="0"/>
    </xf>
    <xf numFmtId="169" fontId="11" fillId="7" borderId="4" xfId="2" applyNumberFormat="1" applyFont="1" applyFill="1" applyBorder="1" applyAlignment="1" applyProtection="1">
      <alignment horizontal="center" vertical="center" wrapText="1"/>
      <protection locked="0"/>
    </xf>
    <xf numFmtId="169" fontId="11" fillId="0" borderId="4" xfId="0" applyNumberFormat="1" applyFont="1" applyBorder="1" applyAlignment="1" applyProtection="1">
      <alignment horizontal="right" vertical="center" wrapText="1"/>
      <protection locked="0"/>
    </xf>
    <xf numFmtId="169" fontId="11" fillId="0" borderId="3" xfId="2" applyNumberFormat="1" applyFont="1" applyFill="1" applyBorder="1" applyAlignment="1" applyProtection="1">
      <alignment horizontal="center" vertical="center" wrapText="1"/>
      <protection locked="0"/>
    </xf>
    <xf numFmtId="169" fontId="17" fillId="4" borderId="22" xfId="0" applyNumberFormat="1" applyFont="1" applyFill="1" applyBorder="1" applyAlignment="1">
      <alignment horizontal="right" vertical="center" wrapText="1"/>
    </xf>
    <xf numFmtId="169" fontId="17" fillId="7" borderId="22" xfId="0" applyNumberFormat="1" applyFont="1" applyFill="1" applyBorder="1" applyAlignment="1">
      <alignment horizontal="right" vertical="center" wrapText="1"/>
    </xf>
    <xf numFmtId="169" fontId="11" fillId="0" borderId="4" xfId="2" applyNumberFormat="1" applyFont="1" applyFill="1" applyBorder="1" applyAlignment="1" applyProtection="1">
      <alignment horizontal="center" vertical="center" wrapText="1"/>
      <protection locked="0"/>
    </xf>
    <xf numFmtId="169" fontId="11" fillId="7" borderId="4" xfId="0" applyNumberFormat="1" applyFont="1" applyFill="1" applyBorder="1" applyAlignment="1" applyProtection="1">
      <alignment vertical="center" wrapText="1"/>
      <protection locked="0"/>
    </xf>
    <xf numFmtId="169" fontId="11" fillId="3" borderId="10" xfId="2" applyNumberFormat="1" applyFont="1" applyFill="1" applyBorder="1" applyAlignment="1">
      <alignment horizontal="center" vertical="center"/>
    </xf>
    <xf numFmtId="169" fontId="11" fillId="3" borderId="8" xfId="2" applyNumberFormat="1" applyFont="1" applyFill="1" applyBorder="1" applyAlignment="1" applyProtection="1">
      <alignment vertical="center" wrapText="1"/>
      <protection locked="0"/>
    </xf>
    <xf numFmtId="169" fontId="11" fillId="7" borderId="2" xfId="2" applyNumberFormat="1" applyFont="1" applyFill="1" applyBorder="1" applyAlignment="1">
      <alignment vertical="center"/>
    </xf>
    <xf numFmtId="169" fontId="11" fillId="3" borderId="2" xfId="2" applyNumberFormat="1" applyFont="1" applyFill="1" applyBorder="1" applyAlignment="1" applyProtection="1">
      <alignment vertical="center" wrapText="1"/>
      <protection locked="0"/>
    </xf>
    <xf numFmtId="169" fontId="11" fillId="7" borderId="10" xfId="2" applyNumberFormat="1" applyFont="1" applyFill="1" applyBorder="1" applyAlignment="1">
      <alignment vertical="center"/>
    </xf>
    <xf numFmtId="170" fontId="13" fillId="14" borderId="34" xfId="24" applyNumberFormat="1" applyFont="1" applyFill="1" applyBorder="1" applyAlignment="1" applyProtection="1">
      <alignment horizontal="center" vertical="center" wrapText="1"/>
      <protection locked="0" hidden="1"/>
    </xf>
    <xf numFmtId="170" fontId="11" fillId="7" borderId="3" xfId="2" applyNumberFormat="1" applyFont="1" applyFill="1" applyBorder="1" applyAlignment="1" applyProtection="1">
      <alignment horizontal="center" vertical="center" wrapText="1"/>
      <protection locked="0"/>
    </xf>
    <xf numFmtId="170" fontId="11" fillId="7" borderId="3" xfId="0" applyNumberFormat="1" applyFont="1" applyFill="1" applyBorder="1" applyAlignment="1">
      <alignment horizontal="center" vertical="center" wrapText="1"/>
    </xf>
    <xf numFmtId="170" fontId="11" fillId="7" borderId="4" xfId="2" applyNumberFormat="1" applyFont="1" applyFill="1" applyBorder="1" applyAlignment="1" applyProtection="1">
      <alignment horizontal="center" vertical="center" wrapText="1"/>
      <protection locked="0"/>
    </xf>
    <xf numFmtId="170" fontId="17" fillId="4" borderId="22" xfId="0" applyNumberFormat="1" applyFont="1" applyFill="1" applyBorder="1" applyAlignment="1">
      <alignment horizontal="right" vertical="center" wrapText="1"/>
    </xf>
    <xf numFmtId="170" fontId="17" fillId="7" borderId="22" xfId="0" applyNumberFormat="1" applyFont="1" applyFill="1" applyBorder="1" applyAlignment="1">
      <alignment horizontal="right" vertical="center" wrapText="1"/>
    </xf>
    <xf numFmtId="0" fontId="11" fillId="3" borderId="10" xfId="0" applyFont="1" applyFill="1" applyBorder="1" applyAlignment="1">
      <alignment horizontal="center" wrapText="1"/>
    </xf>
    <xf numFmtId="0" fontId="17" fillId="0" borderId="10" xfId="0" applyFont="1" applyBorder="1" applyAlignment="1">
      <alignment horizontal="center" vertical="center"/>
    </xf>
    <xf numFmtId="0" fontId="17" fillId="0" borderId="10" xfId="0" applyFont="1" applyBorder="1" applyAlignment="1">
      <alignment horizontal="center" wrapText="1"/>
    </xf>
    <xf numFmtId="170" fontId="11" fillId="24" borderId="10" xfId="1" applyNumberFormat="1" applyFont="1" applyFill="1" applyBorder="1" applyAlignment="1" applyProtection="1">
      <alignment horizontal="center" vertical="center" wrapText="1"/>
      <protection locked="0"/>
    </xf>
    <xf numFmtId="170" fontId="13" fillId="14" borderId="34" xfId="1" applyNumberFormat="1" applyFont="1" applyFill="1" applyBorder="1" applyAlignment="1" applyProtection="1">
      <alignment horizontal="center" vertical="center" wrapText="1"/>
      <protection locked="0" hidden="1"/>
    </xf>
    <xf numFmtId="170" fontId="11" fillId="3" borderId="4" xfId="1" applyNumberFormat="1" applyFont="1" applyFill="1" applyBorder="1" applyAlignment="1">
      <alignment vertical="center"/>
    </xf>
    <xf numFmtId="170" fontId="11" fillId="3" borderId="3" xfId="1" applyNumberFormat="1" applyFont="1" applyFill="1" applyBorder="1" applyAlignment="1" applyProtection="1">
      <alignment horizontal="center" vertical="center" wrapText="1"/>
      <protection locked="0"/>
    </xf>
    <xf numFmtId="170" fontId="11" fillId="3" borderId="4" xfId="1" applyNumberFormat="1" applyFont="1" applyFill="1" applyBorder="1" applyAlignment="1" applyProtection="1">
      <alignment horizontal="center" vertical="center" wrapText="1"/>
      <protection locked="0"/>
    </xf>
    <xf numFmtId="170" fontId="17" fillId="3" borderId="22" xfId="1" applyNumberFormat="1" applyFont="1" applyFill="1" applyBorder="1" applyAlignment="1">
      <alignment horizontal="right" vertical="center" wrapText="1"/>
    </xf>
    <xf numFmtId="170" fontId="11" fillId="3" borderId="9" xfId="1" applyNumberFormat="1" applyFont="1" applyFill="1" applyBorder="1" applyAlignment="1" applyProtection="1">
      <alignment horizontal="center" vertical="center" wrapText="1"/>
      <protection locked="0"/>
    </xf>
    <xf numFmtId="170" fontId="11" fillId="24" borderId="4" xfId="1" applyNumberFormat="1" applyFont="1" applyFill="1" applyBorder="1" applyAlignment="1">
      <alignment vertical="center"/>
    </xf>
    <xf numFmtId="170" fontId="11" fillId="24" borderId="3" xfId="1" applyNumberFormat="1" applyFont="1" applyFill="1" applyBorder="1" applyAlignment="1" applyProtection="1">
      <alignment horizontal="center" vertical="center" wrapText="1"/>
      <protection locked="0"/>
    </xf>
    <xf numFmtId="170" fontId="11" fillId="24" borderId="4" xfId="1" applyNumberFormat="1" applyFont="1" applyFill="1" applyBorder="1" applyAlignment="1" applyProtection="1">
      <alignment horizontal="center" vertical="center" wrapText="1"/>
      <protection locked="0"/>
    </xf>
    <xf numFmtId="170" fontId="11" fillId="24" borderId="7" xfId="1" applyNumberFormat="1" applyFont="1" applyFill="1" applyBorder="1" applyAlignment="1" applyProtection="1">
      <alignment horizontal="center" vertical="center" wrapText="1"/>
      <protection locked="0"/>
    </xf>
    <xf numFmtId="170" fontId="17" fillId="32" borderId="22" xfId="1" applyNumberFormat="1" applyFont="1" applyFill="1" applyBorder="1" applyAlignment="1">
      <alignment horizontal="right" vertical="center" wrapText="1"/>
    </xf>
    <xf numFmtId="170" fontId="11" fillId="24" borderId="9" xfId="1" applyNumberFormat="1" applyFont="1" applyFill="1" applyBorder="1" applyAlignment="1" applyProtection="1">
      <alignment horizontal="center" vertical="center" wrapText="1"/>
      <protection locked="0"/>
    </xf>
    <xf numFmtId="170" fontId="11" fillId="0" borderId="3" xfId="1" applyNumberFormat="1" applyFont="1" applyBorder="1" applyAlignment="1" applyProtection="1">
      <alignment horizontal="center" vertical="center" wrapText="1"/>
      <protection locked="0"/>
    </xf>
    <xf numFmtId="170" fontId="11" fillId="0" borderId="4" xfId="1" applyNumberFormat="1" applyFont="1" applyBorder="1" applyAlignment="1" applyProtection="1">
      <alignment horizontal="center" vertical="center" wrapText="1"/>
      <protection locked="0"/>
    </xf>
    <xf numFmtId="170" fontId="17" fillId="24" borderId="22" xfId="1" applyNumberFormat="1" applyFont="1" applyFill="1" applyBorder="1" applyAlignment="1">
      <alignment horizontal="right" vertical="center" wrapText="1"/>
    </xf>
    <xf numFmtId="170" fontId="11" fillId="24" borderId="3" xfId="1" applyNumberFormat="1" applyFont="1" applyFill="1" applyBorder="1" applyAlignment="1">
      <alignment vertical="center"/>
    </xf>
    <xf numFmtId="170" fontId="11" fillId="0" borderId="4" xfId="1" applyNumberFormat="1" applyFont="1" applyFill="1" applyBorder="1" applyAlignment="1" applyProtection="1">
      <alignment horizontal="center" vertical="center" wrapText="1"/>
      <protection locked="0"/>
    </xf>
    <xf numFmtId="170" fontId="11" fillId="16" borderId="4" xfId="1" applyNumberFormat="1" applyFont="1" applyFill="1" applyBorder="1" applyAlignment="1" applyProtection="1">
      <alignment horizontal="center" vertical="center" wrapText="1"/>
      <protection locked="0"/>
    </xf>
    <xf numFmtId="170" fontId="11" fillId="33" borderId="4" xfId="1" applyNumberFormat="1" applyFont="1" applyFill="1" applyBorder="1" applyAlignment="1" applyProtection="1">
      <alignment horizontal="center" vertical="center" wrapText="1"/>
      <protection locked="0"/>
    </xf>
    <xf numFmtId="170" fontId="11" fillId="33" borderId="3" xfId="1" applyNumberFormat="1" applyFont="1" applyFill="1" applyBorder="1" applyAlignment="1" applyProtection="1">
      <alignment horizontal="center" vertical="center" wrapText="1"/>
      <protection locked="0"/>
    </xf>
    <xf numFmtId="0" fontId="11" fillId="3" borderId="63" xfId="0" applyFont="1" applyFill="1" applyBorder="1" applyAlignment="1">
      <alignment horizontal="center" vertical="center" wrapText="1"/>
    </xf>
    <xf numFmtId="170" fontId="11" fillId="0" borderId="24" xfId="1" applyNumberFormat="1" applyFont="1" applyBorder="1" applyAlignment="1" applyProtection="1">
      <alignment horizontal="center" vertical="center" wrapText="1"/>
      <protection locked="0"/>
    </xf>
    <xf numFmtId="170" fontId="11" fillId="24" borderId="26" xfId="1" applyNumberFormat="1" applyFont="1" applyFill="1" applyBorder="1" applyAlignment="1" applyProtection="1">
      <alignment horizontal="center" vertical="center" wrapText="1"/>
      <protection locked="0"/>
    </xf>
    <xf numFmtId="170" fontId="17" fillId="24" borderId="10" xfId="1" applyNumberFormat="1" applyFont="1" applyFill="1" applyBorder="1" applyAlignment="1">
      <alignment horizontal="center" vertical="center"/>
    </xf>
    <xf numFmtId="42" fontId="11" fillId="33" borderId="10" xfId="2" applyFont="1" applyFill="1" applyBorder="1" applyAlignment="1" applyProtection="1">
      <alignment horizontal="center" vertical="center" wrapText="1"/>
      <protection locked="0"/>
    </xf>
    <xf numFmtId="168" fontId="11" fillId="3" borderId="10" xfId="0" applyNumberFormat="1" applyFont="1" applyFill="1" applyBorder="1" applyAlignment="1">
      <alignment horizontal="center" vertical="center"/>
    </xf>
    <xf numFmtId="168" fontId="11" fillId="24" borderId="10" xfId="0" applyNumberFormat="1" applyFont="1" applyFill="1" applyBorder="1" applyAlignment="1">
      <alignment horizontal="center" vertical="center"/>
    </xf>
    <xf numFmtId="169" fontId="11" fillId="24" borderId="10" xfId="0" applyNumberFormat="1" applyFont="1" applyFill="1" applyBorder="1" applyAlignment="1">
      <alignment horizontal="center" vertical="center"/>
    </xf>
    <xf numFmtId="169" fontId="11" fillId="16" borderId="10" xfId="0" applyNumberFormat="1" applyFont="1" applyFill="1" applyBorder="1" applyAlignment="1">
      <alignment horizontal="center" vertical="center"/>
    </xf>
    <xf numFmtId="170" fontId="17" fillId="32" borderId="10" xfId="1" applyNumberFormat="1" applyFont="1" applyFill="1" applyBorder="1" applyAlignment="1">
      <alignment horizontal="center" vertical="center"/>
    </xf>
    <xf numFmtId="0" fontId="11" fillId="3" borderId="24" xfId="0" applyFont="1" applyFill="1" applyBorder="1" applyAlignment="1">
      <alignment horizontal="center" vertical="center"/>
    </xf>
    <xf numFmtId="0" fontId="17" fillId="0" borderId="10" xfId="0" applyFont="1" applyBorder="1" applyAlignment="1" applyProtection="1">
      <alignment horizontal="center" vertical="center" wrapText="1"/>
      <protection locked="0"/>
    </xf>
    <xf numFmtId="0" fontId="17" fillId="16" borderId="10" xfId="0" applyFont="1" applyFill="1" applyBorder="1" applyAlignment="1">
      <alignment horizontal="center" vertical="center" wrapText="1"/>
    </xf>
    <xf numFmtId="0" fontId="37" fillId="15" borderId="10" xfId="0" applyFont="1" applyFill="1" applyBorder="1" applyAlignment="1">
      <alignment horizontal="center" vertical="center" wrapText="1"/>
    </xf>
    <xf numFmtId="49" fontId="11" fillId="3" borderId="4" xfId="0" applyNumberFormat="1" applyFont="1" applyFill="1" applyBorder="1" applyAlignment="1">
      <alignment horizontal="center" vertical="center" wrapText="1"/>
    </xf>
    <xf numFmtId="0" fontId="17" fillId="15" borderId="10" xfId="0" applyFont="1" applyFill="1" applyBorder="1" applyAlignment="1">
      <alignment horizontal="center" vertical="center"/>
    </xf>
    <xf numFmtId="0" fontId="11" fillId="0" borderId="10" xfId="0" applyFont="1" applyBorder="1" applyAlignment="1">
      <alignment horizontal="center" vertical="center"/>
    </xf>
    <xf numFmtId="0" fontId="17" fillId="16" borderId="10" xfId="0" applyFont="1" applyFill="1" applyBorder="1" applyAlignment="1">
      <alignment horizontal="center" wrapText="1"/>
    </xf>
    <xf numFmtId="0" fontId="11" fillId="3" borderId="14" xfId="0" applyFont="1" applyFill="1" applyBorder="1" applyAlignment="1">
      <alignment horizontal="center"/>
    </xf>
    <xf numFmtId="0" fontId="13" fillId="14" borderId="42" xfId="24" applyFont="1" applyFill="1" applyBorder="1" applyAlignment="1" applyProtection="1">
      <alignment horizontal="center" vertical="center" wrapText="1"/>
      <protection locked="0" hidden="1"/>
    </xf>
    <xf numFmtId="0" fontId="13" fillId="14" borderId="158" xfId="24" applyFont="1" applyFill="1" applyBorder="1" applyAlignment="1" applyProtection="1">
      <alignment horizontal="center" vertical="center" wrapText="1"/>
      <protection locked="0" hidden="1"/>
    </xf>
    <xf numFmtId="0" fontId="13" fillId="14" borderId="9" xfId="24" applyFont="1" applyFill="1" applyBorder="1" applyAlignment="1" applyProtection="1">
      <alignment horizontal="center" vertical="center" wrapText="1"/>
      <protection locked="0" hidden="1"/>
    </xf>
    <xf numFmtId="0" fontId="13" fillId="14" borderId="41" xfId="24" applyFont="1" applyFill="1" applyBorder="1" applyAlignment="1" applyProtection="1">
      <alignment horizontal="center" vertical="center" wrapText="1"/>
      <protection locked="0" hidden="1"/>
    </xf>
    <xf numFmtId="9" fontId="11" fillId="24" borderId="10" xfId="2" applyNumberFormat="1" applyFont="1" applyFill="1" applyBorder="1" applyAlignment="1" applyProtection="1">
      <alignment horizontal="center" vertical="center" wrapText="1"/>
      <protection locked="0"/>
    </xf>
    <xf numFmtId="9" fontId="11" fillId="0" borderId="10" xfId="2" applyNumberFormat="1" applyFont="1" applyBorder="1" applyAlignment="1" applyProtection="1">
      <alignment horizontal="center" vertical="center" wrapText="1"/>
      <protection locked="0"/>
    </xf>
    <xf numFmtId="9" fontId="17" fillId="3" borderId="10" xfId="0" applyNumberFormat="1" applyFont="1" applyFill="1" applyBorder="1" applyAlignment="1">
      <alignment horizontal="center" vertical="center" wrapText="1"/>
    </xf>
    <xf numFmtId="9" fontId="17" fillId="24" borderId="10" xfId="0" applyNumberFormat="1" applyFont="1" applyFill="1" applyBorder="1" applyAlignment="1">
      <alignment horizontal="center" vertical="center"/>
    </xf>
    <xf numFmtId="166" fontId="11" fillId="24" borderId="10" xfId="0" applyNumberFormat="1" applyFont="1" applyFill="1" applyBorder="1" applyAlignment="1">
      <alignment horizontal="center" vertical="center" wrapText="1"/>
    </xf>
    <xf numFmtId="9" fontId="17" fillId="32" borderId="10" xfId="0" applyNumberFormat="1" applyFont="1" applyFill="1" applyBorder="1" applyAlignment="1">
      <alignment horizontal="center" vertical="center"/>
    </xf>
    <xf numFmtId="169" fontId="17" fillId="32" borderId="10" xfId="1" applyNumberFormat="1" applyFont="1" applyFill="1" applyBorder="1" applyAlignment="1">
      <alignment horizontal="center" vertical="center"/>
    </xf>
    <xf numFmtId="0" fontId="11" fillId="0" borderId="10" xfId="0" applyFont="1" applyBorder="1" applyAlignment="1" applyProtection="1">
      <alignment vertical="center" wrapText="1"/>
      <protection locked="0"/>
    </xf>
    <xf numFmtId="0" fontId="18" fillId="6" borderId="10" xfId="26" applyFont="1" applyFill="1" applyBorder="1" applyAlignment="1">
      <alignment vertical="center"/>
    </xf>
    <xf numFmtId="9" fontId="11" fillId="3" borderId="10" xfId="0" applyNumberFormat="1" applyFont="1" applyFill="1" applyBorder="1" applyAlignment="1">
      <alignment horizontal="center" vertical="center" wrapText="1"/>
    </xf>
    <xf numFmtId="49" fontId="11" fillId="3" borderId="10" xfId="0" applyNumberFormat="1" applyFont="1" applyFill="1" applyBorder="1" applyAlignment="1">
      <alignment horizontal="center" vertical="center" wrapText="1"/>
    </xf>
    <xf numFmtId="0" fontId="11" fillId="16" borderId="10" xfId="0" applyFont="1" applyFill="1" applyBorder="1"/>
    <xf numFmtId="0" fontId="17" fillId="15" borderId="10" xfId="0" quotePrefix="1" applyFont="1" applyFill="1" applyBorder="1" applyAlignment="1">
      <alignment horizontal="center" vertical="center" wrapText="1"/>
    </xf>
    <xf numFmtId="9" fontId="11" fillId="16" borderId="10" xfId="0" applyNumberFormat="1" applyFont="1" applyFill="1" applyBorder="1" applyAlignment="1">
      <alignment horizontal="center" vertical="center" wrapText="1"/>
    </xf>
    <xf numFmtId="0" fontId="11" fillId="3" borderId="10" xfId="0" applyFont="1" applyFill="1" applyBorder="1" applyAlignment="1">
      <alignment horizontal="left" vertical="center" wrapText="1"/>
    </xf>
    <xf numFmtId="9" fontId="11" fillId="3" borderId="10" xfId="3" quotePrefix="1" applyFont="1" applyFill="1" applyBorder="1" applyAlignment="1">
      <alignment horizontal="center" vertical="center"/>
    </xf>
    <xf numFmtId="9" fontId="11" fillId="3" borderId="10" xfId="3" applyFont="1" applyFill="1" applyBorder="1" applyAlignment="1">
      <alignment vertical="center"/>
    </xf>
    <xf numFmtId="166" fontId="17" fillId="24" borderId="10" xfId="0" applyNumberFormat="1" applyFont="1" applyFill="1" applyBorder="1" applyAlignment="1">
      <alignment horizontal="center" vertical="center" wrapText="1"/>
    </xf>
    <xf numFmtId="49" fontId="11" fillId="15" borderId="10" xfId="0" applyNumberFormat="1" applyFont="1" applyFill="1" applyBorder="1" applyAlignment="1" applyProtection="1">
      <alignment horizontal="center" vertical="center" wrapText="1"/>
      <protection locked="0"/>
    </xf>
    <xf numFmtId="9" fontId="17" fillId="24" borderId="10" xfId="0" applyNumberFormat="1" applyFont="1" applyFill="1" applyBorder="1" applyAlignment="1">
      <alignment horizontal="center" vertical="center" wrapText="1"/>
    </xf>
    <xf numFmtId="9" fontId="11" fillId="3" borderId="10" xfId="2" applyNumberFormat="1" applyFont="1" applyFill="1" applyBorder="1" applyAlignment="1">
      <alignment horizontal="center" vertical="center" wrapText="1"/>
    </xf>
    <xf numFmtId="9" fontId="11" fillId="3" borderId="10" xfId="3" applyFont="1" applyFill="1" applyBorder="1" applyAlignment="1">
      <alignment horizontal="center" vertical="center" wrapText="1"/>
    </xf>
    <xf numFmtId="49" fontId="11" fillId="15" borderId="24" xfId="0" applyNumberFormat="1" applyFont="1" applyFill="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8" fillId="0" borderId="0" xfId="24" applyFont="1" applyAlignment="1">
      <alignment vertical="center" wrapText="1"/>
    </xf>
    <xf numFmtId="0" fontId="11" fillId="3" borderId="12" xfId="0" applyFont="1" applyFill="1" applyBorder="1" applyAlignment="1">
      <alignment horizontal="center" vertical="center" wrapText="1"/>
    </xf>
    <xf numFmtId="9" fontId="11" fillId="0" borderId="10" xfId="2" applyNumberFormat="1" applyFont="1" applyFill="1" applyBorder="1" applyAlignment="1" applyProtection="1">
      <alignment vertical="center" wrapText="1"/>
      <protection locked="0"/>
    </xf>
    <xf numFmtId="9" fontId="11" fillId="3" borderId="57" xfId="0" applyNumberFormat="1" applyFont="1" applyFill="1" applyBorder="1" applyAlignment="1" applyProtection="1">
      <alignment horizontal="center" vertical="center" wrapText="1"/>
      <protection locked="0"/>
    </xf>
    <xf numFmtId="167" fontId="11" fillId="3" borderId="9" xfId="27" applyNumberFormat="1" applyFont="1" applyFill="1" applyBorder="1" applyAlignment="1" applyProtection="1">
      <alignment horizontal="center" vertical="center" wrapText="1"/>
      <protection locked="0"/>
    </xf>
    <xf numFmtId="9" fontId="11" fillId="3" borderId="9" xfId="27" applyNumberFormat="1" applyFont="1" applyFill="1" applyBorder="1" applyAlignment="1" applyProtection="1">
      <alignment horizontal="center" vertical="center" wrapText="1"/>
      <protection locked="0"/>
    </xf>
    <xf numFmtId="9" fontId="11" fillId="3" borderId="7" xfId="25" applyNumberFormat="1" applyFont="1" applyFill="1" applyBorder="1" applyAlignment="1" applyProtection="1">
      <alignment horizontal="center" vertical="center" wrapText="1"/>
      <protection locked="0"/>
    </xf>
    <xf numFmtId="9" fontId="11" fillId="31" borderId="9" xfId="3" applyFont="1" applyFill="1" applyBorder="1" applyAlignment="1" applyProtection="1">
      <alignment horizontal="center" vertical="center" wrapText="1"/>
      <protection locked="0"/>
    </xf>
    <xf numFmtId="9" fontId="17" fillId="5" borderId="20" xfId="0" applyNumberFormat="1" applyFont="1" applyFill="1" applyBorder="1" applyAlignment="1">
      <alignment horizontal="center" vertical="center"/>
    </xf>
    <xf numFmtId="9" fontId="11" fillId="24" borderId="9" xfId="27" applyNumberFormat="1" applyFont="1" applyFill="1" applyBorder="1" applyAlignment="1" applyProtection="1">
      <alignment horizontal="center" vertical="center" wrapText="1"/>
      <protection locked="0"/>
    </xf>
    <xf numFmtId="0" fontId="17" fillId="15" borderId="132" xfId="0" applyFont="1" applyFill="1" applyBorder="1" applyAlignment="1">
      <alignment wrapText="1"/>
    </xf>
    <xf numFmtId="0" fontId="17" fillId="15" borderId="19" xfId="0" applyFont="1" applyFill="1" applyBorder="1" applyAlignment="1">
      <alignment horizontal="left" vertical="center"/>
    </xf>
    <xf numFmtId="0" fontId="11" fillId="0" borderId="0" xfId="0" applyFont="1" applyProtection="1">
      <protection locked="0"/>
    </xf>
    <xf numFmtId="0" fontId="11" fillId="0" borderId="0" xfId="0" applyFont="1" applyAlignment="1" applyProtection="1">
      <alignment textRotation="90"/>
      <protection locked="0"/>
    </xf>
    <xf numFmtId="49" fontId="11" fillId="0" borderId="0" xfId="0" applyNumberFormat="1" applyFont="1" applyProtection="1">
      <protection locked="0"/>
    </xf>
    <xf numFmtId="49" fontId="11" fillId="0" borderId="0" xfId="0" applyNumberFormat="1" applyFont="1" applyAlignment="1" applyProtection="1">
      <alignment textRotation="90"/>
      <protection locked="0"/>
    </xf>
    <xf numFmtId="9" fontId="11" fillId="0" borderId="0" xfId="3" applyFont="1" applyBorder="1" applyProtection="1">
      <protection locked="0"/>
    </xf>
    <xf numFmtId="167" fontId="11" fillId="0" borderId="0" xfId="0" applyNumberFormat="1" applyFont="1" applyProtection="1">
      <protection locked="0"/>
    </xf>
    <xf numFmtId="170" fontId="11" fillId="3" borderId="0" xfId="0" applyNumberFormat="1" applyFont="1" applyFill="1"/>
    <xf numFmtId="170" fontId="11" fillId="3" borderId="0" xfId="1" applyNumberFormat="1" applyFont="1" applyFill="1" applyBorder="1"/>
    <xf numFmtId="0" fontId="11" fillId="3" borderId="0" xfId="0" applyFont="1" applyFill="1" applyAlignment="1">
      <alignment vertical="center" wrapText="1"/>
    </xf>
    <xf numFmtId="166" fontId="11" fillId="24" borderId="10" xfId="0" applyNumberFormat="1" applyFont="1" applyFill="1" applyBorder="1" applyAlignment="1">
      <alignment horizontal="center" vertical="center"/>
    </xf>
    <xf numFmtId="49" fontId="18" fillId="0" borderId="10" xfId="0" applyNumberFormat="1" applyFont="1" applyBorder="1" applyAlignment="1" applyProtection="1">
      <alignment horizontal="center" vertical="center" textRotation="90" wrapText="1"/>
      <protection locked="0"/>
    </xf>
    <xf numFmtId="169" fontId="11" fillId="19" borderId="10" xfId="0" applyNumberFormat="1" applyFont="1" applyFill="1" applyBorder="1" applyAlignment="1">
      <alignment horizontal="center" vertical="center"/>
    </xf>
    <xf numFmtId="169" fontId="11" fillId="19" borderId="10" xfId="2" applyNumberFormat="1" applyFont="1" applyFill="1" applyBorder="1" applyAlignment="1" applyProtection="1">
      <alignment horizontal="center" vertical="center" wrapText="1"/>
      <protection locked="0"/>
    </xf>
    <xf numFmtId="169" fontId="11" fillId="3" borderId="24" xfId="0" applyNumberFormat="1" applyFont="1" applyFill="1" applyBorder="1" applyAlignment="1">
      <alignment horizontal="center" vertical="center"/>
    </xf>
    <xf numFmtId="169" fontId="11" fillId="19" borderId="10" xfId="0" applyNumberFormat="1" applyFont="1" applyFill="1" applyBorder="1" applyAlignment="1">
      <alignment vertical="center"/>
    </xf>
    <xf numFmtId="169" fontId="17" fillId="19" borderId="10" xfId="0" applyNumberFormat="1" applyFont="1" applyFill="1" applyBorder="1" applyAlignment="1">
      <alignment horizontal="center" vertical="center"/>
    </xf>
    <xf numFmtId="169" fontId="17" fillId="0" borderId="10" xfId="0" applyNumberFormat="1" applyFont="1" applyBorder="1" applyAlignment="1">
      <alignment horizontal="center" vertical="center"/>
    </xf>
    <xf numFmtId="169" fontId="11" fillId="19" borderId="10" xfId="2" applyNumberFormat="1" applyFont="1" applyFill="1" applyBorder="1" applyAlignment="1" applyProtection="1">
      <alignment vertical="center" wrapText="1"/>
      <protection locked="0"/>
    </xf>
    <xf numFmtId="169" fontId="11" fillId="0" borderId="10" xfId="2" applyNumberFormat="1" applyFont="1" applyFill="1" applyBorder="1" applyAlignment="1" applyProtection="1">
      <alignment vertical="center" wrapText="1"/>
      <protection locked="0"/>
    </xf>
    <xf numFmtId="169" fontId="11" fillId="19" borderId="10" xfId="2" applyNumberFormat="1" applyFont="1" applyFill="1" applyBorder="1" applyAlignment="1">
      <alignment horizontal="center" vertical="center"/>
    </xf>
    <xf numFmtId="169" fontId="17" fillId="3" borderId="10" xfId="0" applyNumberFormat="1" applyFont="1" applyFill="1" applyBorder="1" applyAlignment="1">
      <alignment horizontal="center" vertical="center"/>
    </xf>
    <xf numFmtId="169" fontId="17" fillId="19" borderId="10" xfId="0" applyNumberFormat="1" applyFont="1" applyFill="1" applyBorder="1" applyAlignment="1">
      <alignment horizontal="right" vertical="center" wrapText="1"/>
    </xf>
    <xf numFmtId="169" fontId="17" fillId="19" borderId="10" xfId="0" applyNumberFormat="1" applyFont="1" applyFill="1" applyBorder="1" applyAlignment="1">
      <alignment vertical="center" wrapText="1"/>
    </xf>
    <xf numFmtId="169" fontId="17" fillId="5" borderId="10" xfId="0" applyNumberFormat="1" applyFont="1" applyFill="1" applyBorder="1" applyAlignment="1">
      <alignment vertical="center" wrapText="1"/>
    </xf>
    <xf numFmtId="169" fontId="11" fillId="3" borderId="26" xfId="2" applyNumberFormat="1" applyFont="1" applyFill="1" applyBorder="1" applyAlignment="1" applyProtection="1">
      <alignment horizontal="center" vertical="center" wrapText="1"/>
      <protection locked="0"/>
    </xf>
    <xf numFmtId="169" fontId="17" fillId="0" borderId="10" xfId="0" applyNumberFormat="1" applyFont="1" applyBorder="1" applyAlignment="1">
      <alignment vertical="center"/>
    </xf>
    <xf numFmtId="9" fontId="11" fillId="19" borderId="10" xfId="0" applyNumberFormat="1" applyFont="1" applyFill="1" applyBorder="1" applyAlignment="1">
      <alignment horizontal="center" vertical="center"/>
    </xf>
    <xf numFmtId="0" fontId="11" fillId="3" borderId="10" xfId="0" applyFont="1" applyFill="1" applyBorder="1" applyAlignment="1">
      <alignment horizontal="center" vertical="top" wrapText="1"/>
    </xf>
    <xf numFmtId="9" fontId="11" fillId="3" borderId="10" xfId="0" applyNumberFormat="1" applyFont="1" applyFill="1" applyBorder="1" applyAlignment="1">
      <alignment horizontal="center" vertical="center"/>
    </xf>
    <xf numFmtId="9" fontId="17" fillId="0" borderId="10" xfId="0" applyNumberFormat="1" applyFont="1" applyBorder="1" applyAlignment="1">
      <alignment wrapText="1"/>
    </xf>
    <xf numFmtId="0" fontId="17" fillId="0" borderId="10" xfId="0" applyFont="1" applyBorder="1" applyAlignment="1">
      <alignment wrapText="1"/>
    </xf>
    <xf numFmtId="9" fontId="17" fillId="5" borderId="10" xfId="0" applyNumberFormat="1" applyFont="1" applyFill="1" applyBorder="1" applyAlignment="1">
      <alignment horizontal="center" vertical="center"/>
    </xf>
    <xf numFmtId="9" fontId="11" fillId="0" borderId="10" xfId="0" applyNumberFormat="1" applyFont="1" applyBorder="1" applyAlignment="1" applyProtection="1">
      <alignment horizontal="center" vertical="center" wrapText="1" indent="2"/>
      <protection locked="0"/>
    </xf>
    <xf numFmtId="169" fontId="17" fillId="3" borderId="10" xfId="2" applyNumberFormat="1" applyFont="1" applyFill="1" applyBorder="1" applyAlignment="1" applyProtection="1">
      <alignment vertical="center"/>
      <protection locked="0"/>
    </xf>
    <xf numFmtId="49" fontId="11" fillId="3" borderId="10" xfId="0" applyNumberFormat="1" applyFont="1" applyFill="1" applyBorder="1" applyAlignment="1">
      <alignment horizontal="center" wrapText="1"/>
    </xf>
    <xf numFmtId="9" fontId="11" fillId="16" borderId="10" xfId="0" applyNumberFormat="1" applyFont="1" applyFill="1" applyBorder="1" applyAlignment="1">
      <alignment horizontal="center" vertical="center"/>
    </xf>
    <xf numFmtId="0" fontId="11" fillId="3" borderId="10" xfId="0" applyFont="1" applyFill="1" applyBorder="1" applyAlignment="1">
      <alignment horizontal="left" vertical="center"/>
    </xf>
    <xf numFmtId="49" fontId="11" fillId="3" borderId="10" xfId="0" applyNumberFormat="1" applyFont="1" applyFill="1" applyBorder="1" applyAlignment="1">
      <alignment horizontal="center" vertical="center"/>
    </xf>
    <xf numFmtId="169" fontId="17" fillId="0" borderId="10" xfId="0" applyNumberFormat="1" applyFont="1" applyBorder="1" applyAlignment="1">
      <alignment vertical="center" wrapText="1"/>
    </xf>
    <xf numFmtId="169" fontId="17" fillId="3" borderId="10" xfId="0" applyNumberFormat="1" applyFont="1" applyFill="1" applyBorder="1" applyAlignment="1">
      <alignment horizontal="right" vertical="center" wrapText="1"/>
    </xf>
    <xf numFmtId="9" fontId="11" fillId="19" borderId="10" xfId="3" applyFont="1" applyFill="1" applyBorder="1" applyAlignment="1">
      <alignment horizontal="center" vertical="center"/>
    </xf>
    <xf numFmtId="169" fontId="11" fillId="0" borderId="10" xfId="2" applyNumberFormat="1" applyFont="1" applyBorder="1" applyAlignment="1" applyProtection="1">
      <alignment horizontal="center" vertical="center" wrapText="1"/>
      <protection locked="0"/>
    </xf>
    <xf numFmtId="169" fontId="11" fillId="3" borderId="10" xfId="2" applyNumberFormat="1" applyFont="1" applyFill="1" applyBorder="1" applyAlignment="1" applyProtection="1">
      <alignment vertical="center" wrapText="1"/>
      <protection locked="0"/>
    </xf>
    <xf numFmtId="0" fontId="17" fillId="0" borderId="10" xfId="0" quotePrefix="1" applyFont="1" applyBorder="1" applyAlignment="1">
      <alignment horizontal="center" vertical="center" wrapText="1"/>
    </xf>
    <xf numFmtId="9" fontId="17" fillId="5" borderId="10" xfId="0" applyNumberFormat="1" applyFont="1" applyFill="1" applyBorder="1" applyAlignment="1">
      <alignment horizontal="center" vertical="center" wrapText="1"/>
    </xf>
    <xf numFmtId="0" fontId="21" fillId="15" borderId="10" xfId="20" applyFont="1" applyFill="1" applyBorder="1" applyAlignment="1">
      <alignment horizontal="center" vertical="center" wrapText="1"/>
    </xf>
    <xf numFmtId="9" fontId="17" fillId="19" borderId="10" xfId="0" applyNumberFormat="1" applyFont="1" applyFill="1" applyBorder="1" applyAlignment="1">
      <alignment horizontal="center" vertical="center"/>
    </xf>
    <xf numFmtId="0" fontId="14" fillId="6" borderId="10" xfId="0" applyFont="1" applyFill="1" applyBorder="1" applyAlignment="1">
      <alignment horizontal="center" vertical="center"/>
    </xf>
    <xf numFmtId="169" fontId="17" fillId="19" borderId="10" xfId="0" applyNumberFormat="1" applyFont="1" applyFill="1" applyBorder="1" applyAlignment="1">
      <alignment vertical="center"/>
    </xf>
    <xf numFmtId="169" fontId="11" fillId="35" borderId="10" xfId="2" applyNumberFormat="1" applyFont="1" applyFill="1" applyBorder="1" applyAlignment="1" applyProtection="1">
      <alignment horizontal="center" vertical="center" wrapText="1"/>
      <protection locked="0"/>
    </xf>
    <xf numFmtId="0" fontId="17" fillId="15" borderId="10" xfId="0" applyFont="1" applyFill="1" applyBorder="1" applyAlignment="1">
      <alignment horizontal="center" wrapText="1"/>
    </xf>
    <xf numFmtId="0" fontId="11" fillId="6" borderId="2" xfId="0" applyFont="1" applyFill="1" applyBorder="1" applyAlignment="1">
      <alignment horizontal="center" vertical="center" wrapText="1"/>
    </xf>
    <xf numFmtId="0" fontId="11" fillId="6" borderId="10" xfId="0" applyFont="1" applyFill="1" applyBorder="1" applyAlignment="1">
      <alignment horizontal="center" vertical="center"/>
    </xf>
    <xf numFmtId="0" fontId="11" fillId="6" borderId="10" xfId="0" applyFont="1" applyFill="1" applyBorder="1" applyAlignment="1">
      <alignment horizontal="center" vertical="center" wrapText="1"/>
    </xf>
    <xf numFmtId="170" fontId="11" fillId="15" borderId="10" xfId="0" applyNumberFormat="1" applyFont="1" applyFill="1" applyBorder="1" applyAlignment="1">
      <alignment horizontal="center" vertical="center" wrapText="1"/>
    </xf>
    <xf numFmtId="170" fontId="11" fillId="4" borderId="65" xfId="0" applyNumberFormat="1" applyFont="1" applyFill="1" applyBorder="1" applyAlignment="1">
      <alignment horizontal="center" vertical="center" wrapText="1"/>
    </xf>
    <xf numFmtId="170" fontId="11" fillId="10" borderId="0" xfId="0" applyNumberFormat="1" applyFont="1" applyFill="1" applyAlignment="1">
      <alignment horizontal="center" vertical="center" wrapText="1"/>
    </xf>
    <xf numFmtId="170" fontId="11" fillId="4" borderId="10" xfId="2" applyNumberFormat="1" applyFont="1" applyFill="1" applyBorder="1" applyAlignment="1">
      <alignment horizontal="center" vertical="center" wrapText="1"/>
    </xf>
    <xf numFmtId="170" fontId="11" fillId="4" borderId="65" xfId="2" applyNumberFormat="1" applyFont="1" applyFill="1" applyBorder="1" applyAlignment="1">
      <alignment horizontal="center" vertical="center" wrapText="1"/>
    </xf>
    <xf numFmtId="9" fontId="11" fillId="0" borderId="3" xfId="3" applyFont="1" applyFill="1" applyBorder="1" applyAlignment="1" applyProtection="1">
      <alignment horizontal="center" vertical="center" wrapText="1"/>
      <protection locked="0"/>
    </xf>
    <xf numFmtId="9" fontId="11" fillId="3" borderId="4" xfId="0" applyNumberFormat="1" applyFont="1" applyFill="1" applyBorder="1" applyAlignment="1">
      <alignment horizontal="center" vertical="center"/>
    </xf>
    <xf numFmtId="49" fontId="11" fillId="10" borderId="90" xfId="0" applyNumberFormat="1" applyFont="1" applyFill="1" applyBorder="1" applyAlignment="1" applyProtection="1">
      <alignment horizontal="center" vertical="center" wrapText="1"/>
      <protection locked="0"/>
    </xf>
    <xf numFmtId="49" fontId="11" fillId="3" borderId="4" xfId="0" applyNumberFormat="1" applyFont="1" applyFill="1" applyBorder="1" applyAlignment="1" applyProtection="1">
      <alignment horizontal="center" vertical="center" wrapText="1"/>
      <protection locked="0"/>
    </xf>
    <xf numFmtId="9" fontId="17" fillId="10" borderId="22" xfId="0" applyNumberFormat="1" applyFont="1" applyFill="1" applyBorder="1" applyAlignment="1">
      <alignment horizontal="center" vertical="center"/>
    </xf>
    <xf numFmtId="9" fontId="11" fillId="3" borderId="4" xfId="2" applyNumberFormat="1" applyFont="1" applyFill="1" applyBorder="1" applyAlignment="1" applyProtection="1">
      <alignment horizontal="center" vertical="center" wrapText="1"/>
      <protection locked="0"/>
    </xf>
    <xf numFmtId="9" fontId="11" fillId="3" borderId="4" xfId="2" applyNumberFormat="1" applyFont="1" applyFill="1" applyBorder="1" applyAlignment="1">
      <alignment horizontal="center" vertical="center"/>
    </xf>
    <xf numFmtId="9" fontId="11" fillId="3" borderId="10" xfId="2" applyNumberFormat="1" applyFont="1" applyFill="1" applyBorder="1" applyAlignment="1" applyProtection="1">
      <alignment horizontal="center" vertical="center" wrapText="1"/>
      <protection locked="0"/>
    </xf>
    <xf numFmtId="9" fontId="19" fillId="3" borderId="10" xfId="2" applyNumberFormat="1" applyFont="1" applyFill="1" applyBorder="1" applyAlignment="1" applyProtection="1">
      <alignment horizontal="center" vertical="center" wrapText="1"/>
      <protection locked="0"/>
    </xf>
    <xf numFmtId="9" fontId="17" fillId="10" borderId="17" xfId="3" applyFont="1" applyFill="1" applyBorder="1" applyAlignment="1">
      <alignment horizontal="center" vertical="center" wrapText="1"/>
    </xf>
    <xf numFmtId="9" fontId="17" fillId="10" borderId="20" xfId="0" applyNumberFormat="1" applyFont="1" applyFill="1" applyBorder="1" applyAlignment="1">
      <alignment horizontal="center" vertical="center"/>
    </xf>
    <xf numFmtId="9" fontId="17" fillId="3" borderId="22" xfId="0" applyNumberFormat="1" applyFont="1" applyFill="1" applyBorder="1" applyAlignment="1">
      <alignment horizontal="center" vertical="center" wrapText="1"/>
    </xf>
    <xf numFmtId="9" fontId="19" fillId="10" borderId="1" xfId="0" applyNumberFormat="1" applyFont="1" applyFill="1" applyBorder="1" applyAlignment="1">
      <alignment horizontal="center" vertical="center" wrapText="1"/>
    </xf>
    <xf numFmtId="49" fontId="11" fillId="3" borderId="1" xfId="0" applyNumberFormat="1" applyFont="1" applyFill="1" applyBorder="1" applyAlignment="1" applyProtection="1">
      <alignment horizontal="center" vertical="center" wrapText="1"/>
      <protection locked="0"/>
    </xf>
    <xf numFmtId="9" fontId="17" fillId="10" borderId="2" xfId="0" applyNumberFormat="1" applyFont="1" applyFill="1" applyBorder="1" applyAlignment="1">
      <alignment horizontal="center" vertical="center" wrapText="1"/>
    </xf>
    <xf numFmtId="9" fontId="11" fillId="3" borderId="10" xfId="0" applyNumberFormat="1" applyFont="1" applyFill="1" applyBorder="1" applyAlignment="1" applyProtection="1">
      <alignment horizontal="center" vertical="center" wrapText="1"/>
      <protection locked="0"/>
    </xf>
    <xf numFmtId="49" fontId="11" fillId="10" borderId="10" xfId="0" applyNumberFormat="1" applyFont="1" applyFill="1" applyBorder="1" applyAlignment="1" applyProtection="1">
      <alignment horizontal="center" vertical="center" wrapText="1"/>
      <protection locked="0"/>
    </xf>
    <xf numFmtId="9" fontId="17" fillId="3" borderId="91" xfId="0" applyNumberFormat="1" applyFont="1" applyFill="1" applyBorder="1" applyAlignment="1">
      <alignment horizontal="center" vertical="center" wrapText="1"/>
    </xf>
    <xf numFmtId="169" fontId="11" fillId="15" borderId="9" xfId="0" applyNumberFormat="1" applyFont="1" applyFill="1" applyBorder="1" applyAlignment="1" applyProtection="1">
      <alignment horizontal="center" vertical="center" wrapText="1"/>
      <protection locked="0"/>
    </xf>
    <xf numFmtId="169" fontId="11" fillId="10" borderId="9" xfId="0" applyNumberFormat="1" applyFont="1" applyFill="1" applyBorder="1" applyAlignment="1" applyProtection="1">
      <alignment horizontal="center" vertical="center" wrapText="1"/>
      <protection locked="0"/>
    </xf>
    <xf numFmtId="169" fontId="19" fillId="3" borderId="2" xfId="2" applyNumberFormat="1" applyFont="1" applyFill="1" applyBorder="1" applyAlignment="1" applyProtection="1">
      <alignment horizontal="center" vertical="center" wrapText="1"/>
      <protection locked="0"/>
    </xf>
    <xf numFmtId="169" fontId="19" fillId="7" borderId="2" xfId="2" applyNumberFormat="1" applyFont="1" applyFill="1" applyBorder="1" applyAlignment="1" applyProtection="1">
      <alignment horizontal="center" vertical="center" wrapText="1"/>
      <protection locked="0"/>
    </xf>
    <xf numFmtId="169" fontId="19" fillId="3" borderId="10" xfId="2" applyNumberFormat="1" applyFont="1" applyFill="1" applyBorder="1" applyAlignment="1" applyProtection="1">
      <alignment horizontal="center" vertical="center" wrapText="1"/>
      <protection locked="0"/>
    </xf>
    <xf numFmtId="169" fontId="19" fillId="7" borderId="10" xfId="2" applyNumberFormat="1" applyFont="1" applyFill="1" applyBorder="1" applyAlignment="1" applyProtection="1">
      <alignment horizontal="center" vertical="center" wrapText="1"/>
      <protection locked="0"/>
    </xf>
    <xf numFmtId="169" fontId="19" fillId="7" borderId="10" xfId="2" applyNumberFormat="1" applyFont="1" applyFill="1" applyBorder="1" applyAlignment="1">
      <alignment horizontal="center" vertical="center"/>
    </xf>
    <xf numFmtId="169" fontId="19" fillId="15" borderId="1" xfId="2" applyNumberFormat="1" applyFont="1" applyFill="1" applyBorder="1" applyAlignment="1">
      <alignment horizontal="center" vertical="center" wrapText="1"/>
    </xf>
    <xf numFmtId="169" fontId="19" fillId="10" borderId="1" xfId="2" applyNumberFormat="1" applyFont="1" applyFill="1" applyBorder="1" applyAlignment="1">
      <alignment horizontal="center" vertical="center" wrapText="1"/>
    </xf>
    <xf numFmtId="169" fontId="19" fillId="7" borderId="1" xfId="2" applyNumberFormat="1" applyFont="1" applyFill="1" applyBorder="1" applyAlignment="1">
      <alignment horizontal="center" vertical="center" wrapText="1"/>
    </xf>
    <xf numFmtId="169" fontId="19" fillId="4" borderId="1" xfId="2" applyNumberFormat="1" applyFont="1" applyFill="1" applyBorder="1" applyAlignment="1">
      <alignment horizontal="center" vertical="center" wrapText="1"/>
    </xf>
    <xf numFmtId="169" fontId="11" fillId="7" borderId="1" xfId="2" applyNumberFormat="1" applyFont="1" applyFill="1" applyBorder="1" applyAlignment="1" applyProtection="1">
      <alignment horizontal="center" vertical="center" wrapText="1"/>
      <protection locked="0"/>
    </xf>
    <xf numFmtId="169" fontId="11" fillId="0" borderId="1" xfId="2" applyNumberFormat="1" applyFont="1" applyFill="1" applyBorder="1" applyAlignment="1">
      <alignment vertical="center"/>
    </xf>
    <xf numFmtId="169" fontId="11" fillId="3" borderId="1" xfId="2" applyNumberFormat="1" applyFont="1" applyFill="1" applyBorder="1" applyAlignment="1">
      <alignment vertical="center"/>
    </xf>
    <xf numFmtId="169" fontId="11" fillId="7" borderId="4" xfId="2" applyNumberFormat="1" applyFont="1" applyFill="1" applyBorder="1" applyAlignment="1">
      <alignment horizontal="center" vertical="center" wrapText="1"/>
    </xf>
    <xf numFmtId="169" fontId="11" fillId="3" borderId="4" xfId="2" applyNumberFormat="1" applyFont="1" applyFill="1" applyBorder="1" applyAlignment="1" applyProtection="1">
      <alignment horizontal="center" vertical="center" wrapText="1"/>
      <protection locked="0"/>
    </xf>
    <xf numFmtId="169" fontId="11" fillId="7" borderId="4" xfId="2" applyNumberFormat="1" applyFont="1" applyFill="1" applyBorder="1" applyAlignment="1">
      <alignment horizontal="center" vertical="center"/>
    </xf>
    <xf numFmtId="169" fontId="11" fillId="3" borderId="4" xfId="2" applyNumberFormat="1" applyFont="1" applyFill="1" applyBorder="1" applyAlignment="1">
      <alignment vertical="center"/>
    </xf>
    <xf numFmtId="169" fontId="11" fillId="7" borderId="4" xfId="2" applyNumberFormat="1" applyFont="1" applyFill="1" applyBorder="1" applyAlignment="1">
      <alignment vertical="center"/>
    </xf>
    <xf numFmtId="169" fontId="11" fillId="7" borderId="7" xfId="2" applyNumberFormat="1" applyFont="1" applyFill="1" applyBorder="1" applyAlignment="1">
      <alignment vertical="center" wrapText="1"/>
    </xf>
    <xf numFmtId="169" fontId="11" fillId="3" borderId="26" xfId="2" applyNumberFormat="1" applyFont="1" applyFill="1" applyBorder="1" applyAlignment="1">
      <alignment horizontal="center" vertical="center"/>
    </xf>
    <xf numFmtId="169" fontId="11" fillId="7" borderId="7" xfId="2" applyNumberFormat="1" applyFont="1" applyFill="1" applyBorder="1" applyAlignment="1">
      <alignment horizontal="center" vertical="center"/>
    </xf>
    <xf numFmtId="169" fontId="11" fillId="3" borderId="4" xfId="2" applyNumberFormat="1" applyFont="1" applyFill="1" applyBorder="1" applyAlignment="1">
      <alignment horizontal="center" vertical="center"/>
    </xf>
    <xf numFmtId="169" fontId="19" fillId="0" borderId="2" xfId="2" applyNumberFormat="1" applyFont="1" applyBorder="1" applyAlignment="1" applyProtection="1">
      <alignment horizontal="center" vertical="center" wrapText="1"/>
      <protection locked="0"/>
    </xf>
    <xf numFmtId="169" fontId="19" fillId="7" borderId="3" xfId="2" applyNumberFormat="1" applyFont="1" applyFill="1" applyBorder="1" applyAlignment="1">
      <alignment horizontal="center" vertical="center"/>
    </xf>
    <xf numFmtId="169" fontId="19" fillId="0" borderId="10" xfId="2" applyNumberFormat="1" applyFont="1" applyBorder="1" applyAlignment="1" applyProtection="1">
      <alignment horizontal="center" vertical="center" wrapText="1"/>
      <protection locked="0"/>
    </xf>
    <xf numFmtId="169" fontId="11" fillId="0" borderId="65" xfId="2" applyNumberFormat="1" applyFont="1" applyBorder="1" applyAlignment="1" applyProtection="1">
      <alignment horizontal="center" vertical="center" wrapText="1"/>
      <protection locked="0"/>
    </xf>
    <xf numFmtId="169" fontId="11" fillId="7" borderId="4" xfId="2" applyNumberFormat="1" applyFont="1" applyFill="1" applyBorder="1" applyAlignment="1">
      <alignment vertical="center" wrapText="1"/>
    </xf>
    <xf numFmtId="169" fontId="11" fillId="10" borderId="10" xfId="2" applyNumberFormat="1" applyFont="1" applyFill="1" applyBorder="1" applyAlignment="1" applyProtection="1">
      <alignment horizontal="center" vertical="center" wrapText="1"/>
      <protection locked="0"/>
    </xf>
    <xf numFmtId="169" fontId="17" fillId="4" borderId="91" xfId="2" applyNumberFormat="1" applyFont="1" applyFill="1" applyBorder="1" applyAlignment="1">
      <alignment horizontal="center" vertical="center" wrapText="1"/>
    </xf>
    <xf numFmtId="169" fontId="17" fillId="4" borderId="6" xfId="2" applyNumberFormat="1" applyFont="1" applyFill="1" applyBorder="1" applyAlignment="1">
      <alignment horizontal="center" vertical="center" wrapText="1"/>
    </xf>
    <xf numFmtId="169" fontId="19" fillId="7" borderId="0" xfId="0" applyNumberFormat="1" applyFont="1" applyFill="1" applyAlignment="1">
      <alignment horizontal="center" vertical="center"/>
    </xf>
    <xf numFmtId="169" fontId="11" fillId="3" borderId="24" xfId="2" applyNumberFormat="1" applyFont="1" applyFill="1" applyBorder="1" applyAlignment="1" applyProtection="1">
      <alignment horizontal="center" vertical="center" wrapText="1"/>
      <protection locked="0"/>
    </xf>
    <xf numFmtId="9" fontId="11" fillId="3" borderId="1" xfId="2" applyNumberFormat="1" applyFont="1" applyFill="1" applyBorder="1" applyAlignment="1" applyProtection="1">
      <alignment horizontal="center" vertical="center" wrapText="1"/>
      <protection locked="0"/>
    </xf>
    <xf numFmtId="9" fontId="17" fillId="10" borderId="1" xfId="0" applyNumberFormat="1" applyFont="1" applyFill="1" applyBorder="1" applyAlignment="1">
      <alignment horizontal="center" vertical="center"/>
    </xf>
    <xf numFmtId="9" fontId="17" fillId="10" borderId="17" xfId="0" applyNumberFormat="1" applyFont="1" applyFill="1" applyBorder="1" applyAlignment="1">
      <alignment horizontal="center" vertical="center"/>
    </xf>
    <xf numFmtId="9" fontId="17" fillId="10" borderId="1" xfId="0" applyNumberFormat="1" applyFont="1" applyFill="1" applyBorder="1" applyAlignment="1">
      <alignment horizontal="center" vertical="center" wrapText="1"/>
    </xf>
    <xf numFmtId="9" fontId="17" fillId="10" borderId="67" xfId="0" applyNumberFormat="1" applyFont="1" applyFill="1" applyBorder="1" applyAlignment="1">
      <alignment horizontal="center" vertical="center"/>
    </xf>
    <xf numFmtId="166" fontId="19" fillId="7" borderId="0" xfId="0" applyNumberFormat="1" applyFont="1" applyFill="1" applyAlignment="1">
      <alignment vertical="center"/>
    </xf>
    <xf numFmtId="9" fontId="11" fillId="3" borderId="34" xfId="0" applyNumberFormat="1" applyFont="1" applyFill="1" applyBorder="1" applyAlignment="1">
      <alignment horizontal="center" vertical="center" wrapText="1"/>
    </xf>
    <xf numFmtId="9" fontId="17" fillId="3" borderId="17" xfId="0" applyNumberFormat="1" applyFont="1" applyFill="1" applyBorder="1" applyAlignment="1">
      <alignment horizontal="center" vertical="center" wrapText="1"/>
    </xf>
    <xf numFmtId="169" fontId="11" fillId="3" borderId="104" xfId="1" applyNumberFormat="1" applyFont="1" applyFill="1" applyBorder="1" applyAlignment="1">
      <alignment vertical="center"/>
    </xf>
    <xf numFmtId="169" fontId="11" fillId="3" borderId="24" xfId="0" applyNumberFormat="1" applyFont="1" applyFill="1" applyBorder="1" applyAlignment="1">
      <alignment vertical="center"/>
    </xf>
    <xf numFmtId="42" fontId="17" fillId="3" borderId="4" xfId="2" applyFont="1" applyFill="1" applyBorder="1" applyAlignment="1" applyProtection="1">
      <alignment horizontal="center" vertical="center" wrapText="1"/>
      <protection locked="0"/>
    </xf>
    <xf numFmtId="169" fontId="11" fillId="3" borderId="4" xfId="0" applyNumberFormat="1" applyFont="1" applyFill="1" applyBorder="1" applyAlignment="1">
      <alignment vertical="center"/>
    </xf>
    <xf numFmtId="170" fontId="11" fillId="3" borderId="24" xfId="1" applyNumberFormat="1" applyFont="1" applyFill="1" applyBorder="1" applyAlignment="1">
      <alignment vertical="center"/>
    </xf>
    <xf numFmtId="165" fontId="17" fillId="10" borderId="104" xfId="0" applyNumberFormat="1" applyFont="1" applyFill="1" applyBorder="1" applyAlignment="1">
      <alignment vertical="center"/>
    </xf>
    <xf numFmtId="169" fontId="19" fillId="0" borderId="90" xfId="0" applyNumberFormat="1" applyFont="1" applyBorder="1" applyAlignment="1">
      <alignment vertical="center"/>
    </xf>
    <xf numFmtId="169" fontId="19" fillId="7" borderId="90" xfId="0" applyNumberFormat="1" applyFont="1" applyFill="1" applyBorder="1" applyAlignment="1">
      <alignment vertical="center"/>
    </xf>
    <xf numFmtId="169" fontId="17" fillId="15" borderId="90" xfId="0" applyNumberFormat="1" applyFont="1" applyFill="1" applyBorder="1" applyAlignment="1">
      <alignment vertical="center"/>
    </xf>
    <xf numFmtId="169" fontId="17" fillId="4" borderId="90" xfId="0" applyNumberFormat="1" applyFont="1" applyFill="1" applyBorder="1" applyAlignment="1">
      <alignment vertical="center"/>
    </xf>
    <xf numFmtId="0" fontId="17" fillId="36" borderId="18" xfId="0" applyFont="1" applyFill="1" applyBorder="1" applyAlignment="1">
      <alignment horizontal="center" vertical="center" wrapText="1"/>
    </xf>
    <xf numFmtId="0" fontId="17" fillId="36" borderId="6" xfId="0" applyFont="1" applyFill="1" applyBorder="1" applyAlignment="1">
      <alignment horizontal="center" vertical="center" wrapText="1"/>
    </xf>
    <xf numFmtId="0" fontId="17" fillId="36" borderId="6" xfId="0" applyFont="1" applyFill="1" applyBorder="1" applyAlignment="1">
      <alignment horizontal="center" vertical="center"/>
    </xf>
    <xf numFmtId="0" fontId="17" fillId="6" borderId="2" xfId="0" applyFont="1" applyFill="1" applyBorder="1" applyAlignment="1">
      <alignment horizontal="center" vertical="center" wrapText="1"/>
    </xf>
    <xf numFmtId="0" fontId="17" fillId="36" borderId="91" xfId="0" applyFont="1" applyFill="1" applyBorder="1" applyAlignment="1">
      <alignment horizontal="center" vertical="center" wrapText="1"/>
    </xf>
    <xf numFmtId="0" fontId="17" fillId="36" borderId="22" xfId="0" applyFont="1" applyFill="1" applyBorder="1" applyAlignment="1">
      <alignment horizontal="center" vertical="center"/>
    </xf>
    <xf numFmtId="0" fontId="17" fillId="36" borderId="22"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7" fillId="36" borderId="18" xfId="0" quotePrefix="1" applyFont="1" applyFill="1" applyBorder="1" applyAlignment="1">
      <alignment horizontal="center" vertical="center" wrapText="1"/>
    </xf>
    <xf numFmtId="0" fontId="17" fillId="36" borderId="6" xfId="0" quotePrefix="1" applyFont="1" applyFill="1" applyBorder="1" applyAlignment="1">
      <alignment horizontal="center" vertical="center" wrapText="1"/>
    </xf>
    <xf numFmtId="0" fontId="17" fillId="36" borderId="6" xfId="0" quotePrefix="1" applyFont="1" applyFill="1" applyBorder="1" applyAlignment="1">
      <alignment horizontal="center" vertical="center"/>
    </xf>
    <xf numFmtId="0" fontId="17" fillId="36" borderId="132" xfId="0" applyFont="1" applyFill="1" applyBorder="1" applyAlignment="1">
      <alignment horizontal="center" vertical="center" wrapText="1"/>
    </xf>
    <xf numFmtId="0" fontId="17" fillId="36" borderId="178" xfId="0" applyFont="1" applyFill="1" applyBorder="1" applyAlignment="1">
      <alignment horizontal="center" vertical="center" wrapText="1"/>
    </xf>
    <xf numFmtId="0" fontId="17" fillId="36" borderId="18" xfId="0" applyFont="1" applyFill="1" applyBorder="1" applyAlignment="1">
      <alignment horizontal="center" vertical="center"/>
    </xf>
    <xf numFmtId="0" fontId="17" fillId="6" borderId="20" xfId="0" applyFont="1" applyFill="1" applyBorder="1" applyAlignment="1">
      <alignment horizontal="center" vertical="center" wrapText="1"/>
    </xf>
    <xf numFmtId="0" fontId="21" fillId="36" borderId="6" xfId="10" applyFont="1" applyFill="1" applyBorder="1" applyAlignment="1">
      <alignment horizontal="center" vertical="center" wrapText="1"/>
    </xf>
    <xf numFmtId="9" fontId="16" fillId="32" borderId="91" xfId="0" applyNumberFormat="1" applyFont="1" applyFill="1" applyBorder="1" applyAlignment="1">
      <alignment horizontal="center" vertical="center"/>
    </xf>
    <xf numFmtId="9" fontId="16" fillId="32" borderId="22" xfId="0" applyNumberFormat="1" applyFont="1" applyFill="1" applyBorder="1" applyAlignment="1">
      <alignment horizontal="center" vertical="center"/>
    </xf>
    <xf numFmtId="9" fontId="16" fillId="32" borderId="18" xfId="0" applyNumberFormat="1" applyFont="1" applyFill="1" applyBorder="1" applyAlignment="1">
      <alignment horizontal="center" vertical="center"/>
    </xf>
    <xf numFmtId="9" fontId="16" fillId="32" borderId="6" xfId="0" applyNumberFormat="1" applyFont="1" applyFill="1" applyBorder="1" applyAlignment="1">
      <alignment horizontal="center" vertical="center"/>
    </xf>
    <xf numFmtId="9" fontId="16" fillId="32" borderId="6" xfId="0" applyNumberFormat="1" applyFont="1" applyFill="1" applyBorder="1" applyAlignment="1">
      <alignment horizontal="center" vertical="center" wrapText="1"/>
    </xf>
    <xf numFmtId="9" fontId="18" fillId="24" borderId="10" xfId="0" applyNumberFormat="1" applyFont="1" applyFill="1" applyBorder="1" applyAlignment="1">
      <alignment horizontal="center" vertical="center"/>
    </xf>
    <xf numFmtId="0" fontId="11" fillId="0" borderId="0" xfId="30" applyFont="1"/>
    <xf numFmtId="0" fontId="12" fillId="10" borderId="0" xfId="30" applyFont="1" applyFill="1" applyAlignment="1">
      <alignment horizontal="center" vertical="center" wrapText="1"/>
    </xf>
    <xf numFmtId="0" fontId="14" fillId="12" borderId="1" xfId="30" applyFont="1" applyFill="1" applyBorder="1" applyAlignment="1">
      <alignment horizontal="center" vertical="center" wrapText="1"/>
    </xf>
    <xf numFmtId="0" fontId="14" fillId="12" borderId="1" xfId="30" applyFont="1" applyFill="1" applyBorder="1" applyAlignment="1">
      <alignment horizontal="center" vertical="center" textRotation="90" wrapText="1"/>
    </xf>
    <xf numFmtId="0" fontId="15" fillId="13" borderId="1" xfId="30" applyFont="1" applyFill="1" applyBorder="1" applyAlignment="1">
      <alignment horizontal="center" vertical="center" wrapText="1"/>
    </xf>
    <xf numFmtId="0" fontId="16" fillId="5" borderId="1" xfId="30" applyFont="1" applyFill="1" applyBorder="1" applyAlignment="1">
      <alignment horizontal="center" vertical="center" wrapText="1"/>
    </xf>
    <xf numFmtId="0" fontId="20" fillId="5" borderId="1" xfId="30" applyFont="1" applyFill="1" applyBorder="1" applyAlignment="1">
      <alignment horizontal="center" vertical="center" wrapText="1"/>
    </xf>
    <xf numFmtId="0" fontId="12" fillId="10" borderId="43" xfId="30" applyFont="1" applyFill="1" applyBorder="1" applyAlignment="1">
      <alignment horizontal="center" vertical="center" wrapText="1"/>
    </xf>
    <xf numFmtId="0" fontId="13" fillId="14" borderId="34" xfId="30" applyFont="1" applyFill="1" applyBorder="1" applyAlignment="1" applyProtection="1">
      <alignment horizontal="center" vertical="center" wrapText="1"/>
      <protection locked="0" hidden="1"/>
    </xf>
    <xf numFmtId="0" fontId="16" fillId="15" borderId="1" xfId="30" applyFont="1" applyFill="1" applyBorder="1" applyAlignment="1">
      <alignment horizontal="center" vertical="center" wrapText="1"/>
    </xf>
    <xf numFmtId="0" fontId="16" fillId="15" borderId="1" xfId="30" applyFont="1" applyFill="1" applyBorder="1" applyAlignment="1">
      <alignment horizontal="center" vertical="center" textRotation="90" wrapText="1"/>
    </xf>
    <xf numFmtId="0" fontId="17" fillId="15" borderId="1" xfId="30" applyFont="1" applyFill="1" applyBorder="1" applyAlignment="1">
      <alignment horizontal="center" vertical="center" wrapText="1"/>
    </xf>
    <xf numFmtId="9" fontId="17" fillId="15" borderId="1" xfId="30" applyNumberFormat="1" applyFont="1" applyFill="1" applyBorder="1" applyAlignment="1">
      <alignment horizontal="center" vertical="center" wrapText="1"/>
    </xf>
    <xf numFmtId="14" fontId="17" fillId="15" borderId="1" xfId="30" applyNumberFormat="1" applyFont="1" applyFill="1" applyBorder="1" applyAlignment="1">
      <alignment horizontal="center" vertical="center" wrapText="1"/>
    </xf>
    <xf numFmtId="9" fontId="17" fillId="10" borderId="1" xfId="30" applyNumberFormat="1" applyFont="1" applyFill="1" applyBorder="1" applyAlignment="1">
      <alignment horizontal="center" vertical="center" wrapText="1"/>
    </xf>
    <xf numFmtId="9" fontId="16" fillId="5" borderId="1" xfId="30" applyNumberFormat="1" applyFont="1" applyFill="1" applyBorder="1" applyAlignment="1">
      <alignment horizontal="center" vertical="center" wrapText="1"/>
    </xf>
    <xf numFmtId="6" fontId="17" fillId="15" borderId="1" xfId="30" applyNumberFormat="1" applyFont="1" applyFill="1" applyBorder="1" applyAlignment="1">
      <alignment horizontal="center" vertical="center" wrapText="1"/>
    </xf>
    <xf numFmtId="0" fontId="18" fillId="6" borderId="7" xfId="31" applyFont="1" applyFill="1" applyBorder="1" applyAlignment="1">
      <alignment horizontal="center" vertical="center"/>
    </xf>
    <xf numFmtId="0" fontId="18" fillId="6" borderId="10" xfId="31" applyFont="1" applyFill="1" applyBorder="1" applyAlignment="1">
      <alignment horizontal="center" vertical="center"/>
    </xf>
    <xf numFmtId="0" fontId="18" fillId="6" borderId="3" xfId="31" applyFont="1" applyFill="1" applyBorder="1" applyAlignment="1">
      <alignment horizontal="center" vertical="center"/>
    </xf>
    <xf numFmtId="0" fontId="18" fillId="6" borderId="58" xfId="31" applyFont="1" applyFill="1" applyBorder="1" applyAlignment="1">
      <alignment horizontal="center" vertical="center"/>
    </xf>
    <xf numFmtId="0" fontId="20" fillId="15" borderId="1" xfId="30" applyFont="1" applyFill="1" applyBorder="1" applyAlignment="1">
      <alignment horizontal="center" vertical="center" textRotation="90" wrapText="1"/>
    </xf>
    <xf numFmtId="0" fontId="19" fillId="15" borderId="1" xfId="30" applyFont="1" applyFill="1" applyBorder="1" applyAlignment="1">
      <alignment horizontal="center" vertical="center" wrapText="1"/>
    </xf>
    <xf numFmtId="9" fontId="19" fillId="15" borderId="1" xfId="30" applyNumberFormat="1" applyFont="1" applyFill="1" applyBorder="1" applyAlignment="1">
      <alignment horizontal="center" vertical="center" wrapText="1"/>
    </xf>
    <xf numFmtId="14" fontId="19" fillId="15" borderId="1" xfId="30" applyNumberFormat="1" applyFont="1" applyFill="1" applyBorder="1" applyAlignment="1">
      <alignment horizontal="center" vertical="center"/>
    </xf>
    <xf numFmtId="9" fontId="19" fillId="10" borderId="1" xfId="30" applyNumberFormat="1" applyFont="1" applyFill="1" applyBorder="1" applyAlignment="1">
      <alignment horizontal="center" vertical="center" wrapText="1"/>
    </xf>
    <xf numFmtId="9" fontId="20" fillId="5" borderId="1" xfId="30" applyNumberFormat="1" applyFont="1" applyFill="1" applyBorder="1" applyAlignment="1">
      <alignment horizontal="center" vertical="center" wrapText="1"/>
    </xf>
    <xf numFmtId="14" fontId="19" fillId="15" borderId="1" xfId="30" applyNumberFormat="1" applyFont="1" applyFill="1" applyBorder="1" applyAlignment="1">
      <alignment horizontal="center" vertical="center" wrapText="1"/>
    </xf>
    <xf numFmtId="0" fontId="20" fillId="6" borderId="1" xfId="31" applyFont="1" applyFill="1" applyBorder="1" applyAlignment="1">
      <alignment horizontal="center" vertical="center"/>
    </xf>
    <xf numFmtId="0" fontId="18" fillId="3" borderId="10" xfId="31" applyFont="1" applyFill="1" applyBorder="1" applyAlignment="1">
      <alignment horizontal="center" vertical="center"/>
    </xf>
    <xf numFmtId="0" fontId="18" fillId="6" borderId="26" xfId="31" applyFont="1" applyFill="1" applyBorder="1" applyAlignment="1">
      <alignment horizontal="center" vertical="center"/>
    </xf>
    <xf numFmtId="0" fontId="18" fillId="6" borderId="4" xfId="31" applyFont="1" applyFill="1" applyBorder="1" applyAlignment="1">
      <alignment horizontal="center" vertical="center"/>
    </xf>
    <xf numFmtId="0" fontId="18" fillId="6" borderId="9" xfId="31" applyFont="1" applyFill="1" applyBorder="1" applyAlignment="1">
      <alignment horizontal="center" vertical="center"/>
    </xf>
    <xf numFmtId="0" fontId="16" fillId="0" borderId="1" xfId="30" applyFont="1" applyBorder="1" applyAlignment="1">
      <alignment horizontal="center" vertical="center" wrapText="1"/>
    </xf>
    <xf numFmtId="0" fontId="16" fillId="0" borderId="1" xfId="30" applyFont="1" applyBorder="1" applyAlignment="1">
      <alignment horizontal="center" vertical="center" textRotation="90" wrapText="1"/>
    </xf>
    <xf numFmtId="0" fontId="17" fillId="0" borderId="1" xfId="30" applyFont="1" applyBorder="1" applyAlignment="1">
      <alignment horizontal="center" vertical="center" wrapText="1"/>
    </xf>
    <xf numFmtId="9" fontId="17" fillId="0" borderId="1" xfId="30" applyNumberFormat="1" applyFont="1" applyBorder="1" applyAlignment="1">
      <alignment horizontal="center" vertical="center" wrapText="1"/>
    </xf>
    <xf numFmtId="14" fontId="17" fillId="0" borderId="1" xfId="30" applyNumberFormat="1" applyFont="1" applyBorder="1" applyAlignment="1">
      <alignment horizontal="center" vertical="center" wrapText="1"/>
    </xf>
    <xf numFmtId="9" fontId="16" fillId="19" borderId="1" xfId="30" applyNumberFormat="1" applyFont="1" applyFill="1" applyBorder="1" applyAlignment="1">
      <alignment horizontal="center" vertical="center" wrapText="1"/>
    </xf>
    <xf numFmtId="6" fontId="17" fillId="0" borderId="1" xfId="30" applyNumberFormat="1" applyFont="1" applyBorder="1" applyAlignment="1">
      <alignment horizontal="center" vertical="center"/>
    </xf>
    <xf numFmtId="0" fontId="17" fillId="0" borderId="1" xfId="30" applyFont="1" applyBorder="1" applyAlignment="1">
      <alignment horizontal="center" vertical="center"/>
    </xf>
    <xf numFmtId="0" fontId="18" fillId="3" borderId="1" xfId="31" applyFont="1" applyFill="1" applyBorder="1" applyAlignment="1">
      <alignment horizontal="center" vertical="center"/>
    </xf>
    <xf numFmtId="0" fontId="18" fillId="3" borderId="17" xfId="31" applyFont="1" applyFill="1" applyBorder="1" applyAlignment="1">
      <alignment horizontal="center" vertical="center"/>
    </xf>
    <xf numFmtId="0" fontId="18" fillId="3" borderId="49" xfId="31" applyFont="1" applyFill="1" applyBorder="1" applyAlignment="1">
      <alignment horizontal="center" vertical="center"/>
    </xf>
    <xf numFmtId="0" fontId="18" fillId="3" borderId="3" xfId="31" applyFont="1" applyFill="1" applyBorder="1" applyAlignment="1">
      <alignment horizontal="center" vertical="center"/>
    </xf>
    <xf numFmtId="0" fontId="17" fillId="15" borderId="34" xfId="30" applyFont="1" applyFill="1" applyBorder="1" applyAlignment="1">
      <alignment horizontal="center" vertical="center" wrapText="1"/>
    </xf>
    <xf numFmtId="0" fontId="18" fillId="6" borderId="1" xfId="31" applyFont="1" applyFill="1" applyBorder="1" applyAlignment="1">
      <alignment horizontal="center" vertical="center"/>
    </xf>
    <xf numFmtId="0" fontId="17" fillId="3" borderId="34" xfId="30" applyFont="1" applyFill="1" applyBorder="1" applyAlignment="1">
      <alignment horizontal="center" vertical="center" wrapText="1"/>
    </xf>
    <xf numFmtId="9" fontId="16" fillId="4" borderId="34" xfId="30" applyNumberFormat="1" applyFont="1" applyFill="1" applyBorder="1" applyAlignment="1">
      <alignment horizontal="center" vertical="center"/>
    </xf>
    <xf numFmtId="0" fontId="18" fillId="6" borderId="34" xfId="30" applyFont="1" applyFill="1" applyBorder="1" applyAlignment="1">
      <alignment horizontal="center" vertical="center"/>
    </xf>
    <xf numFmtId="0" fontId="11" fillId="3" borderId="34" xfId="30" applyFont="1" applyFill="1" applyBorder="1" applyAlignment="1">
      <alignment horizontal="center" vertical="center" wrapText="1"/>
    </xf>
    <xf numFmtId="9" fontId="11" fillId="7" borderId="34" xfId="33" applyFont="1" applyFill="1" applyBorder="1" applyAlignment="1">
      <alignment horizontal="center" vertical="center"/>
    </xf>
    <xf numFmtId="0" fontId="18" fillId="6" borderId="34" xfId="34" applyFont="1" applyFill="1" applyBorder="1" applyAlignment="1">
      <alignment horizontal="center" vertical="center"/>
    </xf>
    <xf numFmtId="9" fontId="18" fillId="7" borderId="34" xfId="30" applyNumberFormat="1" applyFont="1" applyFill="1" applyBorder="1" applyAlignment="1">
      <alignment horizontal="center" vertical="center"/>
    </xf>
    <xf numFmtId="0" fontId="11" fillId="3" borderId="34" xfId="30" applyFont="1" applyFill="1" applyBorder="1" applyAlignment="1">
      <alignment horizontal="center" vertical="center"/>
    </xf>
    <xf numFmtId="0" fontId="17" fillId="0" borderId="34" xfId="30" applyFont="1" applyBorder="1" applyAlignment="1">
      <alignment horizontal="center" vertical="center" wrapText="1"/>
    </xf>
    <xf numFmtId="9" fontId="17" fillId="10" borderId="34" xfId="30" applyNumberFormat="1" applyFont="1" applyFill="1" applyBorder="1" applyAlignment="1">
      <alignment horizontal="center" vertical="center"/>
    </xf>
    <xf numFmtId="0" fontId="17" fillId="15" borderId="51" xfId="30" applyFont="1" applyFill="1" applyBorder="1" applyAlignment="1">
      <alignment horizontal="center" vertical="center" wrapText="1"/>
    </xf>
    <xf numFmtId="0" fontId="17" fillId="15" borderId="34" xfId="30" applyFont="1" applyFill="1" applyBorder="1" applyAlignment="1">
      <alignment horizontal="center" vertical="center"/>
    </xf>
    <xf numFmtId="0" fontId="19" fillId="16" borderId="34" xfId="30" applyFont="1" applyFill="1" applyBorder="1" applyAlignment="1">
      <alignment horizontal="center" vertical="center" wrapText="1"/>
    </xf>
    <xf numFmtId="9" fontId="16" fillId="4" borderId="34" xfId="30" applyNumberFormat="1" applyFont="1" applyFill="1" applyBorder="1" applyAlignment="1">
      <alignment horizontal="center" vertical="center" wrapText="1"/>
    </xf>
    <xf numFmtId="0" fontId="17" fillId="16" borderId="34" xfId="30" applyFont="1" applyFill="1" applyBorder="1" applyAlignment="1">
      <alignment horizontal="center" vertical="center" wrapText="1"/>
    </xf>
    <xf numFmtId="0" fontId="17" fillId="0" borderId="34" xfId="30" applyFont="1" applyBorder="1" applyAlignment="1">
      <alignment horizontal="center" vertical="center"/>
    </xf>
    <xf numFmtId="0" fontId="19" fillId="3" borderId="34" xfId="30" applyFont="1" applyFill="1" applyBorder="1" applyAlignment="1">
      <alignment horizontal="center" vertical="center" wrapText="1"/>
    </xf>
    <xf numFmtId="6" fontId="17" fillId="0" borderId="1" xfId="30" applyNumberFormat="1" applyFont="1" applyBorder="1" applyAlignment="1">
      <alignment horizontal="center" vertical="center" wrapText="1"/>
    </xf>
    <xf numFmtId="42" fontId="11" fillId="0" borderId="34" xfId="36" applyFont="1" applyFill="1" applyBorder="1" applyAlignment="1">
      <alignment horizontal="center" vertical="center" wrapText="1"/>
    </xf>
    <xf numFmtId="9" fontId="11" fillId="3" borderId="34" xfId="36" applyNumberFormat="1" applyFont="1" applyFill="1" applyBorder="1" applyAlignment="1" applyProtection="1">
      <alignment horizontal="center" vertical="center" wrapText="1"/>
      <protection locked="0"/>
    </xf>
    <xf numFmtId="42" fontId="19" fillId="3" borderId="34" xfId="36" applyFont="1" applyFill="1" applyBorder="1" applyAlignment="1" applyProtection="1">
      <alignment horizontal="center" vertical="center" wrapText="1"/>
      <protection locked="0"/>
    </xf>
    <xf numFmtId="0" fontId="17" fillId="3" borderId="34" xfId="30" applyFont="1" applyFill="1" applyBorder="1" applyAlignment="1">
      <alignment horizontal="center" vertical="center"/>
    </xf>
    <xf numFmtId="0" fontId="11" fillId="0" borderId="34" xfId="30" applyFont="1" applyBorder="1" applyAlignment="1">
      <alignment horizontal="center" vertical="center" wrapText="1"/>
    </xf>
    <xf numFmtId="169" fontId="11" fillId="3" borderId="34" xfId="30" applyNumberFormat="1" applyFont="1" applyFill="1" applyBorder="1" applyAlignment="1">
      <alignment horizontal="center" vertical="center"/>
    </xf>
    <xf numFmtId="169" fontId="11" fillId="7" borderId="34" xfId="30" applyNumberFormat="1" applyFont="1" applyFill="1" applyBorder="1" applyAlignment="1">
      <alignment horizontal="right" vertical="center"/>
    </xf>
    <xf numFmtId="0" fontId="19" fillId="3" borderId="10" xfId="31" applyFont="1" applyFill="1" applyBorder="1" applyAlignment="1">
      <alignment horizontal="center" vertical="center"/>
    </xf>
    <xf numFmtId="49" fontId="19" fillId="0" borderId="34" xfId="36" applyNumberFormat="1" applyFont="1" applyFill="1" applyBorder="1" applyAlignment="1" applyProtection="1">
      <alignment horizontal="center" vertical="center" wrapText="1"/>
      <protection locked="0"/>
    </xf>
    <xf numFmtId="0" fontId="17" fillId="15" borderId="1" xfId="30" applyFont="1" applyFill="1" applyBorder="1" applyAlignment="1">
      <alignment vertical="center" wrapText="1"/>
    </xf>
    <xf numFmtId="168" fontId="11" fillId="3" borderId="34" xfId="30" applyNumberFormat="1" applyFont="1" applyFill="1" applyBorder="1" applyAlignment="1">
      <alignment horizontal="center" vertical="center"/>
    </xf>
    <xf numFmtId="168" fontId="11" fillId="7" borderId="34" xfId="30" applyNumberFormat="1" applyFont="1" applyFill="1" applyBorder="1" applyAlignment="1">
      <alignment horizontal="right" vertical="center"/>
    </xf>
    <xf numFmtId="0" fontId="17" fillId="16" borderId="34" xfId="30" applyFont="1" applyFill="1" applyBorder="1" applyAlignment="1">
      <alignment horizontal="center" vertical="center"/>
    </xf>
    <xf numFmtId="0" fontId="16" fillId="15" borderId="1" xfId="30" applyFont="1" applyFill="1" applyBorder="1" applyAlignment="1">
      <alignment horizontal="center" vertical="center" textRotation="90"/>
    </xf>
    <xf numFmtId="9" fontId="17" fillId="15" borderId="1" xfId="30" applyNumberFormat="1" applyFont="1" applyFill="1" applyBorder="1" applyAlignment="1">
      <alignment horizontal="center" vertical="center"/>
    </xf>
    <xf numFmtId="14" fontId="17" fillId="15" borderId="1" xfId="30" applyNumberFormat="1" applyFont="1" applyFill="1" applyBorder="1" applyAlignment="1">
      <alignment horizontal="center" vertical="center"/>
    </xf>
    <xf numFmtId="9" fontId="17" fillId="10" borderId="1" xfId="30" applyNumberFormat="1" applyFont="1" applyFill="1" applyBorder="1" applyAlignment="1">
      <alignment horizontal="center" vertical="center"/>
    </xf>
    <xf numFmtId="9" fontId="16" fillId="5" borderId="1" xfId="30" applyNumberFormat="1" applyFont="1" applyFill="1" applyBorder="1" applyAlignment="1">
      <alignment horizontal="center" vertical="center"/>
    </xf>
    <xf numFmtId="6" fontId="17" fillId="15" borderId="1" xfId="30" applyNumberFormat="1" applyFont="1" applyFill="1" applyBorder="1" applyAlignment="1">
      <alignment horizontal="center" vertical="center"/>
    </xf>
    <xf numFmtId="9" fontId="11" fillId="3" borderId="34" xfId="36" applyNumberFormat="1" applyFont="1" applyFill="1" applyBorder="1" applyAlignment="1">
      <alignment horizontal="center" vertical="center"/>
    </xf>
    <xf numFmtId="49" fontId="11" fillId="3" borderId="34" xfId="36" applyNumberFormat="1" applyFont="1" applyFill="1" applyBorder="1" applyAlignment="1">
      <alignment horizontal="center" vertical="center" wrapText="1"/>
    </xf>
    <xf numFmtId="169" fontId="11" fillId="3" borderId="34" xfId="30" applyNumberFormat="1" applyFont="1" applyFill="1" applyBorder="1" applyAlignment="1">
      <alignment vertical="center"/>
    </xf>
    <xf numFmtId="0" fontId="16" fillId="17" borderId="1" xfId="30" applyFont="1" applyFill="1" applyBorder="1" applyAlignment="1">
      <alignment horizontal="center" vertical="center" textRotation="90" wrapText="1"/>
    </xf>
    <xf numFmtId="0" fontId="17" fillId="17" borderId="1" xfId="30" applyFont="1" applyFill="1" applyBorder="1" applyAlignment="1">
      <alignment horizontal="center" vertical="center" wrapText="1"/>
    </xf>
    <xf numFmtId="9" fontId="17" fillId="17" borderId="1" xfId="30" applyNumberFormat="1" applyFont="1" applyFill="1" applyBorder="1" applyAlignment="1">
      <alignment horizontal="center" vertical="center" wrapText="1"/>
    </xf>
    <xf numFmtId="14" fontId="17" fillId="17" borderId="1" xfId="30" applyNumberFormat="1" applyFont="1" applyFill="1" applyBorder="1" applyAlignment="1">
      <alignment horizontal="center" vertical="center" wrapText="1"/>
    </xf>
    <xf numFmtId="9" fontId="19" fillId="20" borderId="1" xfId="30" applyNumberFormat="1" applyFont="1" applyFill="1" applyBorder="1" applyAlignment="1">
      <alignment horizontal="center" vertical="center" wrapText="1"/>
    </xf>
    <xf numFmtId="9" fontId="16" fillId="21" borderId="1" xfId="30" applyNumberFormat="1" applyFont="1" applyFill="1" applyBorder="1" applyAlignment="1">
      <alignment horizontal="center" vertical="center" wrapText="1"/>
    </xf>
    <xf numFmtId="9" fontId="11" fillId="3" borderId="34" xfId="30" applyNumberFormat="1" applyFont="1" applyFill="1" applyBorder="1" applyAlignment="1">
      <alignment horizontal="center" vertical="center"/>
    </xf>
    <xf numFmtId="9" fontId="19" fillId="3" borderId="2" xfId="32" applyNumberFormat="1" applyFont="1" applyFill="1" applyBorder="1" applyAlignment="1" applyProtection="1">
      <alignment horizontal="center" vertical="center" wrapText="1"/>
      <protection locked="0"/>
    </xf>
    <xf numFmtId="0" fontId="20" fillId="6" borderId="2" xfId="37" applyFont="1" applyFill="1" applyBorder="1" applyAlignment="1">
      <alignment horizontal="center" vertical="center"/>
    </xf>
    <xf numFmtId="0" fontId="11" fillId="0" borderId="34" xfId="30" applyFont="1" applyBorder="1" applyAlignment="1">
      <alignment horizontal="center" vertical="center"/>
    </xf>
    <xf numFmtId="0" fontId="22" fillId="6" borderId="10" xfId="37" applyFont="1" applyFill="1" applyBorder="1" applyAlignment="1">
      <alignment horizontal="center" vertical="center"/>
    </xf>
    <xf numFmtId="0" fontId="22" fillId="6" borderId="9" xfId="37" applyFont="1" applyFill="1" applyBorder="1" applyAlignment="1">
      <alignment horizontal="center" vertical="center"/>
    </xf>
    <xf numFmtId="0" fontId="22" fillId="6" borderId="34" xfId="30" applyFont="1" applyFill="1" applyBorder="1" applyAlignment="1">
      <alignment horizontal="center" vertical="center"/>
    </xf>
    <xf numFmtId="0" fontId="22" fillId="6" borderId="34" xfId="37" applyFont="1" applyFill="1" applyBorder="1" applyAlignment="1">
      <alignment horizontal="center" vertical="center"/>
    </xf>
    <xf numFmtId="42" fontId="17" fillId="0" borderId="34" xfId="36" applyFont="1" applyBorder="1" applyAlignment="1" applyProtection="1">
      <alignment horizontal="center" vertical="center" wrapText="1"/>
      <protection locked="0"/>
    </xf>
    <xf numFmtId="42" fontId="17" fillId="7" borderId="34" xfId="36" applyFont="1" applyFill="1" applyBorder="1" applyAlignment="1" applyProtection="1">
      <alignment horizontal="right" vertical="center" wrapText="1"/>
      <protection locked="0"/>
    </xf>
    <xf numFmtId="0" fontId="20" fillId="6" borderId="10" xfId="37" applyFont="1" applyFill="1" applyBorder="1" applyAlignment="1">
      <alignment horizontal="center" vertical="center"/>
    </xf>
    <xf numFmtId="42" fontId="19" fillId="7" borderId="34" xfId="36" applyFont="1" applyFill="1" applyBorder="1" applyAlignment="1" applyProtection="1">
      <alignment horizontal="right" vertical="center" wrapText="1"/>
      <protection locked="0"/>
    </xf>
    <xf numFmtId="49" fontId="11" fillId="15" borderId="34" xfId="30" applyNumberFormat="1" applyFont="1" applyFill="1" applyBorder="1" applyAlignment="1" applyProtection="1">
      <alignment horizontal="center" vertical="center" wrapText="1"/>
      <protection locked="0"/>
    </xf>
    <xf numFmtId="0" fontId="11" fillId="16" borderId="34" xfId="30" applyFont="1" applyFill="1" applyBorder="1" applyAlignment="1">
      <alignment horizontal="center" vertical="center" wrapText="1"/>
    </xf>
    <xf numFmtId="168" fontId="11" fillId="3" borderId="34" xfId="30" applyNumberFormat="1" applyFont="1" applyFill="1" applyBorder="1" applyAlignment="1">
      <alignment horizontal="center" vertical="center" wrapText="1"/>
    </xf>
    <xf numFmtId="9" fontId="17" fillId="3" borderId="34" xfId="30" applyNumberFormat="1" applyFont="1" applyFill="1" applyBorder="1" applyAlignment="1">
      <alignment horizontal="center" vertical="center" wrapText="1"/>
    </xf>
    <xf numFmtId="0" fontId="22" fillId="6" borderId="10" xfId="31" applyFont="1" applyFill="1" applyBorder="1" applyAlignment="1">
      <alignment horizontal="center" vertical="center"/>
    </xf>
    <xf numFmtId="0" fontId="17" fillId="17" borderId="34" xfId="30" applyFont="1" applyFill="1" applyBorder="1" applyAlignment="1">
      <alignment horizontal="center" vertical="center" wrapText="1"/>
    </xf>
    <xf numFmtId="9" fontId="17" fillId="20" borderId="1" xfId="30" applyNumberFormat="1" applyFont="1" applyFill="1" applyBorder="1" applyAlignment="1">
      <alignment horizontal="center" vertical="center" wrapText="1"/>
    </xf>
    <xf numFmtId="0" fontId="19" fillId="0" borderId="34" xfId="30" applyFont="1" applyBorder="1" applyAlignment="1">
      <alignment horizontal="center" vertical="center" wrapText="1"/>
    </xf>
    <xf numFmtId="14" fontId="17" fillId="18" borderId="1" xfId="30" applyNumberFormat="1" applyFont="1" applyFill="1" applyBorder="1" applyAlignment="1">
      <alignment horizontal="center" vertical="center" wrapText="1"/>
    </xf>
    <xf numFmtId="0" fontId="19" fillId="15" borderId="34" xfId="30" applyFont="1" applyFill="1" applyBorder="1" applyAlignment="1">
      <alignment horizontal="center" vertical="center" wrapText="1"/>
    </xf>
    <xf numFmtId="170" fontId="11" fillId="3" borderId="34" xfId="35" applyNumberFormat="1" applyFont="1" applyFill="1" applyBorder="1" applyAlignment="1">
      <alignment horizontal="center" vertical="center"/>
    </xf>
    <xf numFmtId="170" fontId="11" fillId="7" borderId="34" xfId="35" applyNumberFormat="1" applyFont="1" applyFill="1" applyBorder="1" applyAlignment="1">
      <alignment horizontal="center" vertical="center"/>
    </xf>
    <xf numFmtId="42" fontId="19" fillId="0" borderId="34" xfId="36" applyFont="1" applyFill="1" applyBorder="1" applyAlignment="1" applyProtection="1">
      <alignment horizontal="center" vertical="center" wrapText="1"/>
      <protection locked="0"/>
    </xf>
    <xf numFmtId="0" fontId="19" fillId="0" borderId="34" xfId="30" applyFont="1" applyBorder="1" applyAlignment="1">
      <alignment horizontal="center" vertical="center"/>
    </xf>
    <xf numFmtId="9" fontId="18" fillId="7" borderId="3" xfId="31" applyNumberFormat="1" applyFont="1" applyFill="1" applyBorder="1" applyAlignment="1" applyProtection="1">
      <alignment horizontal="center" vertical="center" wrapText="1"/>
      <protection locked="0"/>
    </xf>
    <xf numFmtId="9" fontId="18" fillId="7" borderId="4" xfId="31" applyNumberFormat="1" applyFont="1" applyFill="1" applyBorder="1" applyAlignment="1" applyProtection="1">
      <alignment horizontal="center" vertical="center" wrapText="1"/>
      <protection locked="0"/>
    </xf>
    <xf numFmtId="0" fontId="11" fillId="3" borderId="10" xfId="31" applyFont="1" applyFill="1" applyBorder="1" applyAlignment="1" applyProtection="1">
      <alignment horizontal="center" vertical="center" wrapText="1"/>
      <protection locked="0"/>
    </xf>
    <xf numFmtId="9" fontId="20" fillId="7" borderId="34" xfId="30" applyNumberFormat="1" applyFont="1" applyFill="1" applyBorder="1" applyAlignment="1">
      <alignment horizontal="center" vertical="center" wrapText="1"/>
    </xf>
    <xf numFmtId="0" fontId="20" fillId="6" borderId="34" xfId="30" applyFont="1" applyFill="1" applyBorder="1" applyAlignment="1">
      <alignment horizontal="center" vertical="center"/>
    </xf>
    <xf numFmtId="9" fontId="20" fillId="7" borderId="34" xfId="30" applyNumberFormat="1" applyFont="1" applyFill="1" applyBorder="1" applyAlignment="1">
      <alignment horizontal="center" vertical="center"/>
    </xf>
    <xf numFmtId="0" fontId="19" fillId="3" borderId="34" xfId="30" applyFont="1" applyFill="1" applyBorder="1" applyAlignment="1">
      <alignment horizontal="center" vertical="center"/>
    </xf>
    <xf numFmtId="9" fontId="20" fillId="7" borderId="34" xfId="30" applyNumberFormat="1" applyFont="1" applyFill="1" applyBorder="1" applyAlignment="1">
      <alignment horizontal="center" vertical="center" indent="1"/>
    </xf>
    <xf numFmtId="9" fontId="20" fillId="4" borderId="34" xfId="30" applyNumberFormat="1" applyFont="1" applyFill="1" applyBorder="1" applyAlignment="1">
      <alignment horizontal="center" vertical="center"/>
    </xf>
    <xf numFmtId="0" fontId="19" fillId="15" borderId="34" xfId="30" applyFont="1" applyFill="1" applyBorder="1" applyAlignment="1">
      <alignment horizontal="center" vertical="center"/>
    </xf>
    <xf numFmtId="9" fontId="20" fillId="4" borderId="34" xfId="30" applyNumberFormat="1" applyFont="1" applyFill="1" applyBorder="1" applyAlignment="1">
      <alignment horizontal="center" vertical="center" wrapText="1"/>
    </xf>
    <xf numFmtId="170" fontId="17" fillId="4" borderId="34" xfId="30" applyNumberFormat="1" applyFont="1" applyFill="1" applyBorder="1" applyAlignment="1">
      <alignment horizontal="right" vertical="center"/>
    </xf>
    <xf numFmtId="0" fontId="17" fillId="16" borderId="34" xfId="30" applyFont="1" applyFill="1" applyBorder="1" applyAlignment="1">
      <alignment horizontal="center" wrapText="1"/>
    </xf>
    <xf numFmtId="6" fontId="17" fillId="15" borderId="34" xfId="30" applyNumberFormat="1" applyFont="1" applyFill="1" applyBorder="1" applyAlignment="1">
      <alignment vertical="center"/>
    </xf>
    <xf numFmtId="0" fontId="18" fillId="6" borderId="3" xfId="31" applyFont="1" applyFill="1" applyBorder="1" applyAlignment="1">
      <alignment horizontal="center" vertical="center" wrapText="1"/>
    </xf>
    <xf numFmtId="9" fontId="20" fillId="7" borderId="34" xfId="33" applyFont="1" applyFill="1" applyBorder="1" applyAlignment="1">
      <alignment horizontal="center" vertical="center"/>
    </xf>
    <xf numFmtId="0" fontId="18" fillId="6" borderId="7" xfId="31" applyFont="1" applyFill="1" applyBorder="1" applyAlignment="1">
      <alignment horizontal="center" vertical="center" wrapText="1"/>
    </xf>
    <xf numFmtId="0" fontId="18" fillId="6" borderId="4" xfId="31" applyFont="1" applyFill="1" applyBorder="1" applyAlignment="1">
      <alignment horizontal="center" vertical="center" wrapText="1"/>
    </xf>
    <xf numFmtId="0" fontId="19" fillId="3" borderId="34" xfId="30" applyFont="1" applyFill="1" applyBorder="1" applyAlignment="1">
      <alignment vertical="center" wrapText="1"/>
    </xf>
    <xf numFmtId="0" fontId="18" fillId="6" borderId="25" xfId="31" applyFont="1" applyFill="1" applyBorder="1" applyAlignment="1">
      <alignment horizontal="center" vertical="center" wrapText="1"/>
    </xf>
    <xf numFmtId="0" fontId="18" fillId="6" borderId="42" xfId="31" applyFont="1" applyFill="1" applyBorder="1" applyAlignment="1">
      <alignment horizontal="center" vertical="center"/>
    </xf>
    <xf numFmtId="42" fontId="11" fillId="16" borderId="34" xfId="30" applyNumberFormat="1" applyFont="1" applyFill="1" applyBorder="1" applyAlignment="1" applyProtection="1">
      <alignment horizontal="center" vertical="center" wrapText="1"/>
      <protection locked="0"/>
    </xf>
    <xf numFmtId="170" fontId="11" fillId="7" borderId="105" xfId="35" applyNumberFormat="1" applyFont="1" applyFill="1" applyBorder="1" applyAlignment="1">
      <alignment horizontal="right" vertical="center"/>
    </xf>
    <xf numFmtId="170" fontId="11" fillId="7" borderId="4" xfId="35" applyNumberFormat="1" applyFont="1" applyFill="1" applyBorder="1" applyAlignment="1">
      <alignment horizontal="right" vertical="center"/>
    </xf>
    <xf numFmtId="0" fontId="22" fillId="6" borderId="4" xfId="31" applyFont="1" applyFill="1" applyBorder="1" applyAlignment="1">
      <alignment horizontal="center" vertical="center"/>
    </xf>
    <xf numFmtId="0" fontId="11" fillId="15" borderId="34" xfId="30" applyFont="1" applyFill="1" applyBorder="1" applyAlignment="1" applyProtection="1">
      <alignment horizontal="center" vertical="center" wrapText="1"/>
      <protection locked="0"/>
    </xf>
    <xf numFmtId="9" fontId="16" fillId="7" borderId="34" xfId="30" applyNumberFormat="1" applyFont="1" applyFill="1" applyBorder="1" applyAlignment="1">
      <alignment horizontal="center" vertical="center"/>
    </xf>
    <xf numFmtId="42" fontId="11" fillId="0" borderId="34" xfId="36" applyFont="1" applyFill="1" applyBorder="1" applyAlignment="1" applyProtection="1">
      <alignment horizontal="center" vertical="center" wrapText="1"/>
      <protection locked="0"/>
    </xf>
    <xf numFmtId="0" fontId="11" fillId="15" borderId="1" xfId="30" applyFont="1" applyFill="1" applyBorder="1" applyAlignment="1" applyProtection="1">
      <alignment horizontal="center" vertical="center" wrapText="1"/>
      <protection locked="0"/>
    </xf>
    <xf numFmtId="49" fontId="18" fillId="15" borderId="1" xfId="30" applyNumberFormat="1" applyFont="1" applyFill="1" applyBorder="1" applyAlignment="1" applyProtection="1">
      <alignment horizontal="center" vertical="center" textRotation="90" wrapText="1"/>
      <protection locked="0"/>
    </xf>
    <xf numFmtId="9" fontId="11" fillId="15" borderId="1" xfId="30" applyNumberFormat="1" applyFont="1" applyFill="1" applyBorder="1" applyAlignment="1" applyProtection="1">
      <alignment horizontal="center" vertical="center" wrapText="1"/>
      <protection locked="0"/>
    </xf>
    <xf numFmtId="167" fontId="11" fillId="15" borderId="1" xfId="30" applyNumberFormat="1" applyFont="1" applyFill="1" applyBorder="1" applyAlignment="1" applyProtection="1">
      <alignment horizontal="center" vertical="center" wrapText="1"/>
      <protection locked="0"/>
    </xf>
    <xf numFmtId="9" fontId="11" fillId="3" borderId="1" xfId="34" applyNumberFormat="1" applyFont="1" applyFill="1" applyBorder="1" applyAlignment="1" applyProtection="1">
      <alignment horizontal="center" vertical="center" wrapText="1"/>
      <protection locked="0"/>
    </xf>
    <xf numFmtId="9" fontId="11" fillId="10" borderId="1" xfId="30" applyNumberFormat="1" applyFont="1" applyFill="1" applyBorder="1" applyAlignment="1" applyProtection="1">
      <alignment horizontal="center" vertical="center" wrapText="1"/>
      <protection locked="0"/>
    </xf>
    <xf numFmtId="9" fontId="18" fillId="5" borderId="1" xfId="30" applyNumberFormat="1" applyFont="1" applyFill="1" applyBorder="1" applyAlignment="1" applyProtection="1">
      <alignment horizontal="center" vertical="center" wrapText="1"/>
      <protection locked="0"/>
    </xf>
    <xf numFmtId="42" fontId="11" fillId="15" borderId="1" xfId="30" applyNumberFormat="1" applyFont="1" applyFill="1" applyBorder="1" applyAlignment="1" applyProtection="1">
      <alignment horizontal="center" vertical="center" wrapText="1"/>
      <protection locked="0"/>
    </xf>
    <xf numFmtId="0" fontId="18" fillId="10" borderId="1" xfId="30" applyFont="1" applyFill="1" applyBorder="1" applyAlignment="1" applyProtection="1">
      <alignment horizontal="center" vertical="center" wrapText="1"/>
      <protection locked="0"/>
    </xf>
    <xf numFmtId="0" fontId="18" fillId="10" borderId="1" xfId="30" applyFont="1" applyFill="1" applyBorder="1" applyAlignment="1" applyProtection="1">
      <alignment horizontal="center" vertical="center" textRotation="90" wrapText="1"/>
      <protection locked="0"/>
    </xf>
    <xf numFmtId="0" fontId="11" fillId="10" borderId="1" xfId="30" applyFont="1" applyFill="1" applyBorder="1" applyAlignment="1" applyProtection="1">
      <alignment horizontal="center" vertical="center" wrapText="1"/>
      <protection locked="0"/>
    </xf>
    <xf numFmtId="0" fontId="18" fillId="6" borderId="130" xfId="31" applyFont="1" applyFill="1" applyBorder="1" applyAlignment="1">
      <alignment horizontal="center" vertical="center"/>
    </xf>
    <xf numFmtId="9" fontId="17" fillId="3" borderId="34" xfId="33" applyFont="1" applyFill="1" applyBorder="1" applyAlignment="1">
      <alignment horizontal="center" vertical="center" wrapText="1"/>
    </xf>
    <xf numFmtId="9" fontId="11" fillId="7" borderId="34" xfId="30" applyNumberFormat="1" applyFont="1" applyFill="1" applyBorder="1" applyAlignment="1">
      <alignment horizontal="center" vertical="center"/>
    </xf>
    <xf numFmtId="170" fontId="11" fillId="7" borderId="34" xfId="30" applyNumberFormat="1" applyFont="1" applyFill="1" applyBorder="1" applyAlignment="1" applyProtection="1">
      <alignment horizontal="right" vertical="center" wrapText="1"/>
      <protection locked="0"/>
    </xf>
    <xf numFmtId="170" fontId="11" fillId="3" borderId="106" xfId="35" applyNumberFormat="1" applyFont="1" applyFill="1" applyBorder="1" applyAlignment="1">
      <alignment horizontal="right" vertical="center"/>
    </xf>
    <xf numFmtId="0" fontId="11" fillId="0" borderId="1" xfId="30" applyFont="1" applyBorder="1" applyAlignment="1" applyProtection="1">
      <alignment horizontal="center" vertical="center" wrapText="1"/>
      <protection locked="0"/>
    </xf>
    <xf numFmtId="49" fontId="18" fillId="0" borderId="1" xfId="30" applyNumberFormat="1" applyFont="1" applyBorder="1" applyAlignment="1" applyProtection="1">
      <alignment horizontal="center" vertical="center" textRotation="90" wrapText="1"/>
      <protection locked="0"/>
    </xf>
    <xf numFmtId="9" fontId="11" fillId="0" borderId="1" xfId="30" applyNumberFormat="1" applyFont="1" applyBorder="1" applyAlignment="1" applyProtection="1">
      <alignment horizontal="center" vertical="center" wrapText="1"/>
      <protection locked="0"/>
    </xf>
    <xf numFmtId="167" fontId="11" fillId="0" borderId="1" xfId="30" applyNumberFormat="1" applyFont="1" applyBorder="1" applyAlignment="1" applyProtection="1">
      <alignment horizontal="center" vertical="center" wrapText="1"/>
      <protection locked="0"/>
    </xf>
    <xf numFmtId="9" fontId="11" fillId="3" borderId="1" xfId="30" applyNumberFormat="1" applyFont="1" applyFill="1" applyBorder="1" applyAlignment="1" applyProtection="1">
      <alignment horizontal="center" vertical="center" wrapText="1"/>
      <protection locked="0"/>
    </xf>
    <xf numFmtId="9" fontId="18" fillId="19" borderId="1" xfId="30" applyNumberFormat="1" applyFont="1" applyFill="1" applyBorder="1" applyAlignment="1" applyProtection="1">
      <alignment horizontal="center" vertical="center" wrapText="1"/>
      <protection locked="0"/>
    </xf>
    <xf numFmtId="0" fontId="11" fillId="0" borderId="34" xfId="30" applyFont="1" applyBorder="1" applyAlignment="1" applyProtection="1">
      <alignment horizontal="center" vertical="center" wrapText="1"/>
      <protection locked="0"/>
    </xf>
    <xf numFmtId="14" fontId="11" fillId="15" borderId="1" xfId="30" applyNumberFormat="1" applyFont="1" applyFill="1" applyBorder="1" applyAlignment="1" applyProtection="1">
      <alignment horizontal="center" vertical="center" wrapText="1"/>
      <protection locked="0"/>
    </xf>
    <xf numFmtId="49" fontId="19" fillId="3" borderId="34" xfId="30" applyNumberFormat="1" applyFont="1" applyFill="1" applyBorder="1" applyAlignment="1">
      <alignment horizontal="center" vertical="center" wrapText="1"/>
    </xf>
    <xf numFmtId="0" fontId="19" fillId="0" borderId="1" xfId="30" applyFont="1" applyBorder="1" applyAlignment="1">
      <alignment horizontal="center" vertical="center" wrapText="1"/>
    </xf>
    <xf numFmtId="9" fontId="19" fillId="0" borderId="1" xfId="30" applyNumberFormat="1" applyFont="1" applyBorder="1" applyAlignment="1">
      <alignment horizontal="center" vertical="center" wrapText="1"/>
    </xf>
    <xf numFmtId="14" fontId="19" fillId="0" borderId="1" xfId="30" applyNumberFormat="1" applyFont="1" applyBorder="1" applyAlignment="1">
      <alignment horizontal="center" vertical="center" wrapText="1"/>
    </xf>
    <xf numFmtId="9" fontId="20" fillId="19" borderId="1" xfId="30" applyNumberFormat="1" applyFont="1" applyFill="1" applyBorder="1" applyAlignment="1">
      <alignment horizontal="center" vertical="center" wrapText="1"/>
    </xf>
    <xf numFmtId="0" fontId="11" fillId="0" borderId="0" xfId="30" applyFont="1" applyAlignment="1">
      <alignment wrapText="1"/>
    </xf>
    <xf numFmtId="0" fontId="11" fillId="0" borderId="0" xfId="30" applyFont="1" applyAlignment="1">
      <alignment textRotation="90"/>
    </xf>
    <xf numFmtId="0" fontId="11" fillId="0" borderId="0" xfId="30" applyFont="1" applyAlignment="1">
      <alignment horizontal="center" vertical="center"/>
    </xf>
    <xf numFmtId="0" fontId="11" fillId="0" borderId="0" xfId="30" applyFont="1" applyAlignment="1">
      <alignment horizontal="center" wrapText="1"/>
    </xf>
    <xf numFmtId="0" fontId="11" fillId="0" borderId="0" xfId="30" applyFont="1" applyAlignment="1">
      <alignment horizontal="center" vertical="center" wrapText="1"/>
    </xf>
    <xf numFmtId="0" fontId="19" fillId="0" borderId="0" xfId="30" applyFont="1" applyAlignment="1">
      <alignment horizontal="center"/>
    </xf>
    <xf numFmtId="0" fontId="11" fillId="0" borderId="0" xfId="30" applyFont="1" applyAlignment="1">
      <alignment horizontal="center"/>
    </xf>
    <xf numFmtId="0" fontId="11" fillId="3" borderId="0" xfId="0" applyFont="1" applyFill="1" applyAlignment="1">
      <alignment vertical="center"/>
    </xf>
    <xf numFmtId="0" fontId="13" fillId="2" borderId="1" xfId="0" applyFont="1" applyFill="1" applyBorder="1" applyAlignment="1" applyProtection="1">
      <alignment horizontal="center" vertical="center" wrapText="1"/>
      <protection locked="0"/>
    </xf>
    <xf numFmtId="0" fontId="13" fillId="28" borderId="1" xfId="0" applyFont="1" applyFill="1" applyBorder="1" applyAlignment="1" applyProtection="1">
      <alignment horizontal="center" vertical="center" wrapText="1"/>
      <protection locked="0"/>
    </xf>
    <xf numFmtId="0" fontId="13" fillId="29" borderId="1" xfId="0" applyFont="1" applyFill="1" applyBorder="1" applyAlignment="1">
      <alignment horizontal="center" vertical="center" wrapText="1"/>
    </xf>
    <xf numFmtId="0" fontId="13" fillId="14" borderId="50" xfId="24" applyFont="1" applyFill="1" applyBorder="1" applyAlignment="1" applyProtection="1">
      <alignment horizontal="center" vertical="center" wrapText="1"/>
      <protection locked="0" hidden="1"/>
    </xf>
    <xf numFmtId="0" fontId="13" fillId="14" borderId="93" xfId="24" applyFont="1" applyFill="1" applyBorder="1" applyAlignment="1" applyProtection="1">
      <alignment horizontal="center" vertical="center" wrapText="1"/>
      <protection locked="0" hidden="1"/>
    </xf>
    <xf numFmtId="0" fontId="13" fillId="14" borderId="51" xfId="24" applyFont="1" applyFill="1" applyBorder="1" applyAlignment="1" applyProtection="1">
      <alignment horizontal="center" vertical="center" wrapText="1"/>
      <protection locked="0" hidden="1"/>
    </xf>
    <xf numFmtId="0" fontId="11" fillId="0" borderId="120" xfId="11" applyFont="1" applyBorder="1" applyAlignment="1">
      <alignment horizontal="center" vertical="center"/>
    </xf>
    <xf numFmtId="0" fontId="11" fillId="0" borderId="120" xfId="11" applyFont="1" applyBorder="1" applyAlignment="1">
      <alignment horizontal="left" vertical="top" wrapText="1"/>
    </xf>
    <xf numFmtId="0" fontId="11" fillId="0" borderId="120" xfId="11" applyFont="1" applyBorder="1" applyAlignment="1">
      <alignment horizontal="center" vertical="center" wrapText="1"/>
    </xf>
    <xf numFmtId="164" fontId="40" fillId="37" borderId="233" xfId="38" applyFont="1" applyFill="1" applyBorder="1" applyAlignment="1" applyProtection="1">
      <alignment horizontal="center" vertical="center" wrapText="1"/>
      <protection locked="0"/>
    </xf>
    <xf numFmtId="164" fontId="44" fillId="37" borderId="233" xfId="38" applyFont="1" applyFill="1" applyBorder="1" applyAlignment="1" applyProtection="1">
      <alignment horizontal="center" vertical="center" wrapText="1"/>
      <protection locked="0"/>
    </xf>
    <xf numFmtId="0" fontId="11" fillId="0" borderId="238" xfId="11" applyFont="1" applyBorder="1" applyAlignment="1">
      <alignment horizontal="left" vertical="top" wrapText="1"/>
    </xf>
    <xf numFmtId="0" fontId="13" fillId="14" borderId="243" xfId="24" applyFont="1" applyFill="1" applyBorder="1" applyAlignment="1" applyProtection="1">
      <alignment horizontal="center" vertical="center" wrapText="1"/>
      <protection locked="0" hidden="1"/>
    </xf>
    <xf numFmtId="0" fontId="13" fillId="14" borderId="0" xfId="24" applyFont="1" applyFill="1" applyAlignment="1" applyProtection="1">
      <alignment horizontal="center" vertical="center" wrapText="1"/>
      <protection locked="0" hidden="1"/>
    </xf>
    <xf numFmtId="0" fontId="11" fillId="0" borderId="0" xfId="24" applyFont="1" applyAlignment="1">
      <alignment horizontal="left" vertical="top"/>
    </xf>
    <xf numFmtId="0" fontId="11" fillId="3" borderId="0" xfId="0" applyFont="1" applyFill="1" applyAlignment="1">
      <alignment horizontal="left" vertical="top"/>
    </xf>
    <xf numFmtId="0" fontId="11" fillId="0" borderId="0" xfId="30" applyFont="1" applyAlignment="1">
      <alignment horizontal="left" vertical="top"/>
    </xf>
    <xf numFmtId="0" fontId="11" fillId="0" borderId="0" xfId="24" applyFont="1" applyAlignment="1">
      <alignment horizontal="center" vertical="center"/>
    </xf>
    <xf numFmtId="0" fontId="11" fillId="0" borderId="7" xfId="0" applyFont="1" applyBorder="1" applyAlignment="1">
      <alignment horizontal="center" vertical="center" wrapText="1"/>
    </xf>
    <xf numFmtId="0" fontId="11" fillId="0" borderId="5" xfId="0" applyFont="1" applyBorder="1" applyAlignment="1">
      <alignment horizontal="center" vertical="center" wrapText="1"/>
    </xf>
    <xf numFmtId="49" fontId="11" fillId="0" borderId="9" xfId="0" applyNumberFormat="1"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17" fillId="0" borderId="1" xfId="11" applyFont="1" applyBorder="1" applyAlignment="1">
      <alignment horizontal="left" vertical="top" wrapText="1"/>
    </xf>
    <xf numFmtId="0" fontId="17" fillId="0" borderId="1" xfId="11" applyFont="1" applyBorder="1" applyAlignment="1">
      <alignment horizontal="center" vertical="center" wrapText="1"/>
    </xf>
    <xf numFmtId="0" fontId="19" fillId="0" borderId="120" xfId="11" applyFont="1" applyBorder="1" applyAlignment="1">
      <alignment horizontal="left" vertical="top" wrapText="1"/>
    </xf>
    <xf numFmtId="0" fontId="27" fillId="0" borderId="120" xfId="11" applyFont="1" applyBorder="1" applyAlignment="1">
      <alignment horizontal="left" vertical="top" wrapText="1"/>
    </xf>
    <xf numFmtId="0" fontId="11" fillId="0" borderId="1" xfId="11" applyFont="1" applyBorder="1" applyAlignment="1" applyProtection="1">
      <alignment horizontal="center" vertical="center" wrapText="1"/>
      <protection locked="0"/>
    </xf>
    <xf numFmtId="0" fontId="11" fillId="0" borderId="120" xfId="11" applyFont="1" applyBorder="1" applyAlignment="1">
      <alignment horizontal="left" vertical="top"/>
    </xf>
    <xf numFmtId="0" fontId="11" fillId="0" borderId="120" xfId="11" applyFont="1" applyBorder="1" applyAlignment="1">
      <alignment horizontal="center" vertical="top" wrapText="1"/>
    </xf>
    <xf numFmtId="0" fontId="17" fillId="0" borderId="1" xfId="11" applyFont="1" applyBorder="1" applyAlignment="1">
      <alignment horizontal="center" vertical="center" wrapText="1"/>
    </xf>
    <xf numFmtId="0" fontId="19" fillId="0" borderId="1" xfId="11" applyFont="1" applyBorder="1" applyAlignment="1">
      <alignment horizontal="center" vertical="center" wrapText="1"/>
    </xf>
    <xf numFmtId="0" fontId="11" fillId="0" borderId="1" xfId="11" applyFont="1" applyBorder="1" applyAlignment="1" applyProtection="1">
      <alignment horizontal="center" vertical="center" wrapText="1"/>
      <protection locked="0"/>
    </xf>
    <xf numFmtId="0" fontId="19" fillId="0" borderId="234" xfId="11" applyFont="1" applyBorder="1" applyAlignment="1">
      <alignment horizontal="center" vertical="center" wrapText="1"/>
    </xf>
    <xf numFmtId="0" fontId="19" fillId="0" borderId="235" xfId="11" applyFont="1" applyBorder="1" applyAlignment="1">
      <alignment horizontal="center" vertical="center" wrapText="1"/>
    </xf>
    <xf numFmtId="0" fontId="19" fillId="0" borderId="236" xfId="11" applyFont="1" applyBorder="1" applyAlignment="1">
      <alignment horizontal="center" vertical="center" wrapText="1"/>
    </xf>
    <xf numFmtId="164" fontId="40" fillId="37" borderId="230" xfId="38" applyFont="1" applyFill="1" applyBorder="1" applyAlignment="1" applyProtection="1">
      <alignment horizontal="center" vertical="center" wrapText="1"/>
      <protection locked="0"/>
    </xf>
    <xf numFmtId="164" fontId="40" fillId="37" borderId="231" xfId="38" applyFont="1" applyFill="1" applyBorder="1" applyAlignment="1" applyProtection="1">
      <alignment horizontal="center" vertical="center" wrapText="1"/>
      <protection locked="0"/>
    </xf>
    <xf numFmtId="164" fontId="40" fillId="37" borderId="232" xfId="38" applyFont="1" applyFill="1" applyBorder="1" applyAlignment="1" applyProtection="1">
      <alignment horizontal="center" vertical="center" wrapText="1"/>
      <protection locked="0"/>
    </xf>
    <xf numFmtId="166" fontId="17" fillId="3" borderId="104" xfId="0" applyNumberFormat="1" applyFont="1" applyFill="1" applyBorder="1" applyAlignment="1">
      <alignment horizontal="center" vertical="center"/>
    </xf>
    <xf numFmtId="166" fontId="17" fillId="3" borderId="110" xfId="0" applyNumberFormat="1"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42" fontId="11" fillId="3" borderId="1" xfId="2" applyFont="1" applyFill="1" applyBorder="1" applyAlignment="1">
      <alignment horizontal="center" vertical="center"/>
    </xf>
    <xf numFmtId="42" fontId="11" fillId="7" borderId="1" xfId="2" applyFont="1" applyFill="1" applyBorder="1" applyAlignment="1">
      <alignment horizontal="center" vertical="center"/>
    </xf>
    <xf numFmtId="42" fontId="11" fillId="3" borderId="1" xfId="0" applyNumberFormat="1" applyFont="1" applyFill="1" applyBorder="1" applyAlignment="1" applyProtection="1">
      <alignment horizontal="center" vertical="center" wrapText="1"/>
      <protection locked="0"/>
    </xf>
    <xf numFmtId="166" fontId="17" fillId="7" borderId="103" xfId="0" applyNumberFormat="1" applyFont="1" applyFill="1" applyBorder="1" applyAlignment="1">
      <alignment horizontal="center" vertical="center"/>
    </xf>
    <xf numFmtId="166" fontId="17" fillId="7" borderId="108" xfId="0" applyNumberFormat="1" applyFont="1" applyFill="1" applyBorder="1" applyAlignment="1">
      <alignment horizontal="center" vertical="center"/>
    </xf>
    <xf numFmtId="166" fontId="17" fillId="7" borderId="4" xfId="0" applyNumberFormat="1" applyFont="1" applyFill="1" applyBorder="1" applyAlignment="1">
      <alignment horizontal="center" vertical="center"/>
    </xf>
    <xf numFmtId="166" fontId="17" fillId="7" borderId="109" xfId="0" applyNumberFormat="1" applyFont="1" applyFill="1" applyBorder="1" applyAlignment="1">
      <alignment horizontal="center" vertical="center"/>
    </xf>
    <xf numFmtId="0" fontId="11" fillId="3" borderId="7" xfId="0" applyFont="1" applyFill="1" applyBorder="1" applyAlignment="1">
      <alignment horizontal="center" vertical="center" wrapText="1"/>
    </xf>
    <xf numFmtId="0" fontId="11" fillId="3" borderId="3" xfId="0" applyFont="1" applyFill="1" applyBorder="1" applyAlignment="1">
      <alignment horizontal="center" vertical="center" wrapText="1"/>
    </xf>
    <xf numFmtId="9" fontId="11" fillId="7" borderId="7" xfId="3" applyFont="1" applyFill="1" applyBorder="1" applyAlignment="1">
      <alignment horizontal="center" vertical="center"/>
    </xf>
    <xf numFmtId="9" fontId="11" fillId="7" borderId="3" xfId="3" applyFont="1" applyFill="1" applyBorder="1" applyAlignment="1">
      <alignment horizontal="center" vertical="center"/>
    </xf>
    <xf numFmtId="0" fontId="18" fillId="3" borderId="7" xfId="31" applyFont="1" applyFill="1" applyBorder="1" applyAlignment="1">
      <alignment horizontal="center" vertical="center"/>
    </xf>
    <xf numFmtId="0" fontId="18" fillId="3" borderId="3" xfId="31" applyFont="1" applyFill="1" applyBorder="1" applyAlignment="1">
      <alignment horizontal="center" vertical="center"/>
    </xf>
    <xf numFmtId="0" fontId="11" fillId="3" borderId="31" xfId="0" applyFont="1" applyFill="1" applyBorder="1" applyAlignment="1">
      <alignment horizontal="center" vertical="center"/>
    </xf>
    <xf numFmtId="0" fontId="11" fillId="3" borderId="33" xfId="0" applyFont="1" applyFill="1" applyBorder="1" applyAlignment="1">
      <alignment horizontal="center" vertical="center"/>
    </xf>
    <xf numFmtId="9" fontId="11" fillId="3" borderId="7" xfId="2" applyNumberFormat="1" applyFont="1" applyFill="1" applyBorder="1" applyAlignment="1" applyProtection="1">
      <alignment horizontal="center" vertical="center" wrapText="1"/>
      <protection locked="0"/>
    </xf>
    <xf numFmtId="0" fontId="11" fillId="3" borderId="3" xfId="2" applyNumberFormat="1" applyFont="1" applyFill="1" applyBorder="1" applyAlignment="1" applyProtection="1">
      <alignment horizontal="center" vertical="center" wrapText="1"/>
      <protection locked="0"/>
    </xf>
    <xf numFmtId="0" fontId="11" fillId="3" borderId="7" xfId="2" applyNumberFormat="1" applyFont="1" applyFill="1" applyBorder="1" applyAlignment="1" applyProtection="1">
      <alignment horizontal="center" vertical="center" wrapText="1"/>
      <protection locked="0"/>
    </xf>
    <xf numFmtId="42" fontId="11" fillId="3" borderId="5" xfId="2" applyFont="1" applyFill="1" applyBorder="1" applyAlignment="1">
      <alignment horizontal="center" vertical="center"/>
    </xf>
    <xf numFmtId="42" fontId="11" fillId="3" borderId="3" xfId="2" applyFont="1" applyFill="1" applyBorder="1" applyAlignment="1">
      <alignment horizontal="center" vertical="center"/>
    </xf>
    <xf numFmtId="42" fontId="11" fillId="7" borderId="5" xfId="2" applyFont="1" applyFill="1" applyBorder="1" applyAlignment="1">
      <alignment horizontal="center" vertical="center"/>
    </xf>
    <xf numFmtId="42" fontId="11" fillId="7" borderId="3" xfId="2" applyFont="1" applyFill="1" applyBorder="1" applyAlignment="1">
      <alignment horizontal="center" vertical="center"/>
    </xf>
    <xf numFmtId="42" fontId="11" fillId="7" borderId="29" xfId="2" applyFont="1" applyFill="1" applyBorder="1" applyAlignment="1">
      <alignment horizontal="center" vertical="center"/>
    </xf>
    <xf numFmtId="42" fontId="11" fillId="7" borderId="30" xfId="2" applyFont="1" applyFill="1" applyBorder="1" applyAlignment="1">
      <alignment horizontal="center" vertical="center"/>
    </xf>
    <xf numFmtId="42" fontId="11" fillId="10" borderId="8" xfId="0" applyNumberFormat="1" applyFont="1" applyFill="1" applyBorder="1" applyAlignment="1" applyProtection="1">
      <alignment horizontal="center" vertical="center" wrapText="1"/>
      <protection locked="0"/>
    </xf>
    <xf numFmtId="42" fontId="11" fillId="10" borderId="2" xfId="0" applyNumberFormat="1" applyFont="1" applyFill="1" applyBorder="1" applyAlignment="1" applyProtection="1">
      <alignment horizontal="center" vertical="center" wrapText="1"/>
      <protection locked="0"/>
    </xf>
    <xf numFmtId="166" fontId="17" fillId="7" borderId="59" xfId="0" applyNumberFormat="1" applyFont="1" applyFill="1" applyBorder="1" applyAlignment="1">
      <alignment horizontal="center" vertical="center"/>
    </xf>
    <xf numFmtId="166" fontId="17" fillId="7" borderId="73" xfId="0" applyNumberFormat="1" applyFont="1" applyFill="1" applyBorder="1" applyAlignment="1">
      <alignment horizontal="center" vertical="center"/>
    </xf>
    <xf numFmtId="165" fontId="11" fillId="7" borderId="7" xfId="0" applyNumberFormat="1" applyFont="1" applyFill="1" applyBorder="1" applyAlignment="1">
      <alignment horizontal="center" vertical="center"/>
    </xf>
    <xf numFmtId="165" fontId="11" fillId="7" borderId="3" xfId="0" applyNumberFormat="1" applyFont="1" applyFill="1" applyBorder="1" applyAlignment="1">
      <alignment horizontal="center" vertical="center"/>
    </xf>
    <xf numFmtId="9" fontId="11" fillId="3" borderId="7" xfId="3" applyFont="1" applyFill="1" applyBorder="1" applyAlignment="1">
      <alignment horizontal="center" vertical="center"/>
    </xf>
    <xf numFmtId="9" fontId="11" fillId="3" borderId="3" xfId="3" applyFont="1" applyFill="1" applyBorder="1" applyAlignment="1">
      <alignment horizontal="center" vertical="center"/>
    </xf>
    <xf numFmtId="170" fontId="11" fillId="4" borderId="8" xfId="1" applyNumberFormat="1" applyFont="1" applyFill="1" applyBorder="1" applyAlignment="1" applyProtection="1">
      <alignment horizontal="center" vertical="center" wrapText="1"/>
      <protection locked="0"/>
    </xf>
    <xf numFmtId="170" fontId="11" fillId="4" borderId="2" xfId="1" applyNumberFormat="1" applyFont="1" applyFill="1" applyBorder="1" applyAlignment="1" applyProtection="1">
      <alignment horizontal="center" vertical="center" wrapText="1"/>
      <protection locked="0"/>
    </xf>
    <xf numFmtId="49" fontId="11" fillId="3" borderId="8" xfId="0" applyNumberFormat="1" applyFont="1" applyFill="1" applyBorder="1" applyAlignment="1" applyProtection="1">
      <alignment horizontal="center" vertical="center" wrapText="1"/>
      <protection locked="0"/>
    </xf>
    <xf numFmtId="49" fontId="11" fillId="3" borderId="2" xfId="0" applyNumberFormat="1" applyFont="1" applyFill="1" applyBorder="1" applyAlignment="1" applyProtection="1">
      <alignment horizontal="center" vertical="center" wrapText="1"/>
      <protection locked="0"/>
    </xf>
    <xf numFmtId="169" fontId="11" fillId="3" borderId="5" xfId="2" applyNumberFormat="1" applyFont="1" applyFill="1" applyBorder="1" applyAlignment="1">
      <alignment horizontal="center" vertical="center"/>
    </xf>
    <xf numFmtId="169" fontId="11" fillId="3" borderId="3" xfId="2" applyNumberFormat="1" applyFont="1" applyFill="1" applyBorder="1" applyAlignment="1">
      <alignment horizontal="center" vertical="center"/>
    </xf>
    <xf numFmtId="169" fontId="11" fillId="7" borderId="5" xfId="2" applyNumberFormat="1" applyFont="1" applyFill="1" applyBorder="1" applyAlignment="1">
      <alignment horizontal="center" vertical="center"/>
    </xf>
    <xf numFmtId="169" fontId="11" fillId="7" borderId="3" xfId="2" applyNumberFormat="1" applyFont="1" applyFill="1" applyBorder="1" applyAlignment="1">
      <alignment horizontal="center" vertical="center"/>
    </xf>
    <xf numFmtId="169" fontId="11" fillId="7" borderId="29" xfId="2" applyNumberFormat="1" applyFont="1" applyFill="1" applyBorder="1" applyAlignment="1">
      <alignment horizontal="center" vertical="center"/>
    </xf>
    <xf numFmtId="169" fontId="11" fillId="7" borderId="30" xfId="2" applyNumberFormat="1" applyFont="1" applyFill="1" applyBorder="1" applyAlignment="1">
      <alignment horizontal="center" vertical="center"/>
    </xf>
    <xf numFmtId="169" fontId="11" fillId="10" borderId="8" xfId="0" applyNumberFormat="1" applyFont="1" applyFill="1" applyBorder="1" applyAlignment="1" applyProtection="1">
      <alignment horizontal="center" vertical="center" wrapText="1"/>
      <protection locked="0"/>
    </xf>
    <xf numFmtId="169" fontId="11" fillId="10" borderId="2" xfId="0" applyNumberFormat="1" applyFont="1" applyFill="1" applyBorder="1" applyAlignment="1" applyProtection="1">
      <alignment horizontal="center" vertical="center" wrapText="1"/>
      <protection locked="0"/>
    </xf>
    <xf numFmtId="169" fontId="17" fillId="7" borderId="59" xfId="0" applyNumberFormat="1" applyFont="1" applyFill="1" applyBorder="1" applyAlignment="1">
      <alignment horizontal="center" vertical="center"/>
    </xf>
    <xf numFmtId="169" fontId="17" fillId="7" borderId="73" xfId="0" applyNumberFormat="1" applyFont="1" applyFill="1" applyBorder="1" applyAlignment="1">
      <alignment horizontal="center" vertical="center"/>
    </xf>
    <xf numFmtId="49" fontId="11" fillId="3" borderId="66" xfId="0" applyNumberFormat="1" applyFont="1" applyFill="1" applyBorder="1" applyAlignment="1" applyProtection="1">
      <alignment horizontal="center" vertical="center" wrapText="1"/>
      <protection locked="0"/>
    </xf>
    <xf numFmtId="49" fontId="11" fillId="3" borderId="62" xfId="0" applyNumberFormat="1" applyFont="1" applyFill="1" applyBorder="1" applyAlignment="1" applyProtection="1">
      <alignment horizontal="center" vertical="center" wrapText="1"/>
      <protection locked="0"/>
    </xf>
    <xf numFmtId="9" fontId="11" fillId="3" borderId="4" xfId="3" applyFont="1" applyFill="1" applyBorder="1" applyAlignment="1">
      <alignment horizontal="center" vertical="center"/>
    </xf>
    <xf numFmtId="0" fontId="18" fillId="3" borderId="126" xfId="31" applyFont="1" applyFill="1" applyBorder="1" applyAlignment="1">
      <alignment horizontal="center" vertical="center"/>
    </xf>
    <xf numFmtId="49" fontId="11" fillId="3" borderId="9" xfId="0" applyNumberFormat="1" applyFont="1" applyFill="1" applyBorder="1" applyAlignment="1" applyProtection="1">
      <alignment horizontal="center" vertical="center" wrapText="1"/>
      <protection locked="0"/>
    </xf>
    <xf numFmtId="0" fontId="18" fillId="3" borderId="4" xfId="31" applyFont="1" applyFill="1" applyBorder="1" applyAlignment="1">
      <alignment horizontal="center" vertical="center"/>
    </xf>
    <xf numFmtId="0" fontId="19" fillId="3" borderId="34" xfId="30" applyFont="1" applyFill="1" applyBorder="1" applyAlignment="1">
      <alignment horizontal="center" vertical="center" wrapText="1"/>
    </xf>
    <xf numFmtId="0" fontId="19" fillId="3" borderId="34" xfId="30" applyFont="1" applyFill="1" applyBorder="1" applyAlignment="1">
      <alignment horizontal="center" vertical="center"/>
    </xf>
    <xf numFmtId="0" fontId="16" fillId="15" borderId="1" xfId="30" applyFont="1" applyFill="1" applyBorder="1" applyAlignment="1">
      <alignment horizontal="center" vertical="center" wrapText="1"/>
    </xf>
    <xf numFmtId="0" fontId="16" fillId="15" borderId="1" xfId="30" applyFont="1" applyFill="1" applyBorder="1" applyAlignment="1">
      <alignment horizontal="center" vertical="center" textRotation="90" wrapText="1"/>
    </xf>
    <xf numFmtId="0" fontId="17" fillId="15" borderId="1" xfId="30" applyFont="1" applyFill="1" applyBorder="1" applyAlignment="1">
      <alignment horizontal="center" vertical="center" wrapText="1"/>
    </xf>
    <xf numFmtId="6" fontId="17" fillId="15" borderId="1" xfId="30" applyNumberFormat="1" applyFont="1" applyFill="1" applyBorder="1" applyAlignment="1">
      <alignment horizontal="center" vertical="center" wrapText="1"/>
    </xf>
    <xf numFmtId="9" fontId="11" fillId="3" borderId="8" xfId="0" applyNumberFormat="1" applyFont="1" applyFill="1" applyBorder="1" applyAlignment="1" applyProtection="1">
      <alignment horizontal="center" vertical="center" wrapText="1"/>
      <protection locked="0"/>
    </xf>
    <xf numFmtId="9" fontId="11" fillId="3" borderId="2" xfId="0" applyNumberFormat="1" applyFont="1" applyFill="1" applyBorder="1" applyAlignment="1" applyProtection="1">
      <alignment horizontal="center" vertical="center" wrapText="1"/>
      <protection locked="0"/>
    </xf>
    <xf numFmtId="44" fontId="19" fillId="7" borderId="34" xfId="35" applyFont="1" applyFill="1" applyBorder="1" applyAlignment="1">
      <alignment horizontal="right" vertical="center"/>
    </xf>
    <xf numFmtId="170" fontId="19" fillId="3" borderId="10" xfId="1" applyNumberFormat="1" applyFont="1" applyFill="1" applyBorder="1" applyAlignment="1">
      <alignment horizontal="center" vertical="center"/>
    </xf>
    <xf numFmtId="170" fontId="19" fillId="7" borderId="102" xfId="1" applyNumberFormat="1" applyFont="1" applyFill="1" applyBorder="1" applyAlignment="1">
      <alignment horizontal="center" vertical="center"/>
    </xf>
    <xf numFmtId="170" fontId="19" fillId="7" borderId="4" xfId="1" applyNumberFormat="1" applyFont="1" applyFill="1" applyBorder="1" applyAlignment="1">
      <alignment horizontal="center" vertical="center"/>
    </xf>
    <xf numFmtId="170" fontId="19" fillId="3" borderId="106" xfId="1" applyNumberFormat="1" applyFont="1" applyFill="1" applyBorder="1" applyAlignment="1">
      <alignment horizontal="center" vertical="center"/>
    </xf>
    <xf numFmtId="9" fontId="19" fillId="7" borderId="34" xfId="33" applyFont="1" applyFill="1" applyBorder="1" applyAlignment="1">
      <alignment horizontal="center" vertical="center"/>
    </xf>
    <xf numFmtId="0" fontId="20" fillId="6" borderId="34" xfId="32" applyFont="1" applyFill="1" applyBorder="1" applyAlignment="1">
      <alignment horizontal="center" vertical="center"/>
    </xf>
    <xf numFmtId="44" fontId="19" fillId="3" borderId="34" xfId="35" applyFont="1" applyFill="1" applyBorder="1" applyAlignment="1">
      <alignment horizontal="center" vertical="center"/>
    </xf>
    <xf numFmtId="9" fontId="19" fillId="3" borderId="34" xfId="36" applyNumberFormat="1" applyFont="1" applyFill="1" applyBorder="1" applyAlignment="1" applyProtection="1">
      <alignment horizontal="center" vertical="center" wrapText="1"/>
      <protection locked="0"/>
    </xf>
    <xf numFmtId="44" fontId="19" fillId="7" borderId="10" xfId="1" applyFont="1" applyFill="1" applyBorder="1" applyAlignment="1">
      <alignment horizontal="center" vertical="center"/>
    </xf>
    <xf numFmtId="170" fontId="19" fillId="3" borderId="10" xfId="0" applyNumberFormat="1" applyFont="1" applyFill="1" applyBorder="1" applyAlignment="1">
      <alignment horizontal="center" vertical="center" wrapText="1"/>
    </xf>
    <xf numFmtId="170" fontId="19" fillId="7" borderId="10" xfId="1" applyNumberFormat="1" applyFont="1" applyFill="1" applyBorder="1" applyAlignment="1">
      <alignment horizontal="center" vertical="center"/>
    </xf>
    <xf numFmtId="9" fontId="19" fillId="3" borderId="10" xfId="3" applyFont="1" applyFill="1" applyBorder="1" applyAlignment="1">
      <alignment horizontal="center" vertical="center"/>
    </xf>
    <xf numFmtId="9" fontId="19" fillId="3" borderId="27" xfId="3" applyFont="1" applyFill="1" applyBorder="1" applyAlignment="1">
      <alignment horizontal="center" vertical="center"/>
    </xf>
    <xf numFmtId="9" fontId="19" fillId="3" borderId="12" xfId="3" applyFont="1" applyFill="1" applyBorder="1" applyAlignment="1">
      <alignment horizontal="center" vertical="center"/>
    </xf>
    <xf numFmtId="9" fontId="19" fillId="3" borderId="13" xfId="3" applyFont="1" applyFill="1" applyBorder="1" applyAlignment="1">
      <alignment horizontal="center" vertical="center"/>
    </xf>
    <xf numFmtId="0" fontId="20" fillId="6" borderId="54" xfId="32" applyFont="1" applyFill="1" applyBorder="1" applyAlignment="1">
      <alignment horizontal="center" vertical="center"/>
    </xf>
    <xf numFmtId="0" fontId="20" fillId="6" borderId="1" xfId="32" applyFont="1" applyFill="1" applyBorder="1" applyAlignment="1">
      <alignment horizontal="center" vertical="center"/>
    </xf>
    <xf numFmtId="0" fontId="19" fillId="3" borderId="15" xfId="0" applyFont="1" applyFill="1" applyBorder="1" applyAlignment="1">
      <alignment horizontal="center" vertical="center"/>
    </xf>
    <xf numFmtId="0" fontId="19" fillId="3" borderId="16" xfId="0" applyFont="1" applyFill="1" applyBorder="1" applyAlignment="1">
      <alignment horizontal="center" vertical="center"/>
    </xf>
    <xf numFmtId="0" fontId="19" fillId="3" borderId="17" xfId="0" applyFont="1" applyFill="1" applyBorder="1" applyAlignment="1">
      <alignment horizontal="center" vertical="center"/>
    </xf>
    <xf numFmtId="44" fontId="19" fillId="3" borderId="65" xfId="1" applyFont="1" applyFill="1" applyBorder="1" applyAlignment="1">
      <alignment horizontal="center" vertical="center"/>
    </xf>
    <xf numFmtId="9" fontId="19" fillId="3" borderId="10" xfId="2" applyNumberFormat="1" applyFont="1" applyFill="1" applyBorder="1" applyAlignment="1" applyProtection="1">
      <alignment horizontal="center" vertical="center" wrapText="1"/>
      <protection locked="0"/>
    </xf>
    <xf numFmtId="0" fontId="19" fillId="3" borderId="10" xfId="0" applyFont="1" applyFill="1" applyBorder="1" applyAlignment="1">
      <alignment horizontal="center" vertical="center" wrapText="1"/>
    </xf>
    <xf numFmtId="0" fontId="19" fillId="3" borderId="54" xfId="0" applyFont="1" applyFill="1" applyBorder="1" applyAlignment="1">
      <alignment horizontal="center" vertical="center" wrapText="1"/>
    </xf>
    <xf numFmtId="169" fontId="19" fillId="7" borderId="10" xfId="0" applyNumberFormat="1" applyFont="1" applyFill="1" applyBorder="1" applyAlignment="1">
      <alignment horizontal="center" vertical="center"/>
    </xf>
    <xf numFmtId="169" fontId="19" fillId="3" borderId="9" xfId="2" applyNumberFormat="1" applyFont="1" applyFill="1" applyBorder="1" applyAlignment="1" applyProtection="1">
      <alignment horizontal="center" vertical="center" wrapText="1"/>
      <protection locked="0"/>
    </xf>
    <xf numFmtId="169" fontId="19" fillId="3" borderId="8" xfId="2" applyNumberFormat="1" applyFont="1" applyFill="1" applyBorder="1" applyAlignment="1" applyProtection="1">
      <alignment horizontal="center" vertical="center" wrapText="1"/>
      <protection locked="0"/>
    </xf>
    <xf numFmtId="169" fontId="19" fillId="3" borderId="2" xfId="2" applyNumberFormat="1" applyFont="1" applyFill="1" applyBorder="1" applyAlignment="1" applyProtection="1">
      <alignment horizontal="center" vertical="center" wrapText="1"/>
      <protection locked="0"/>
    </xf>
    <xf numFmtId="169" fontId="19" fillId="7" borderId="10" xfId="0" applyNumberFormat="1" applyFont="1" applyFill="1" applyBorder="1" applyAlignment="1">
      <alignment horizontal="center" vertical="center" wrapText="1"/>
    </xf>
    <xf numFmtId="0" fontId="20" fillId="6" borderId="10" xfId="32" applyFont="1" applyFill="1" applyBorder="1" applyAlignment="1">
      <alignment horizontal="center" vertical="center"/>
    </xf>
    <xf numFmtId="165" fontId="19" fillId="7" borderId="10" xfId="0" applyNumberFormat="1" applyFont="1" applyFill="1" applyBorder="1" applyAlignment="1">
      <alignment horizontal="center" vertical="center"/>
    </xf>
    <xf numFmtId="42" fontId="19" fillId="3" borderId="9" xfId="2" applyFont="1" applyFill="1" applyBorder="1" applyAlignment="1" applyProtection="1">
      <alignment horizontal="center" vertical="center" wrapText="1"/>
      <protection locked="0"/>
    </xf>
    <xf numFmtId="42" fontId="19" fillId="3" borderId="8" xfId="2" applyFont="1" applyFill="1" applyBorder="1" applyAlignment="1" applyProtection="1">
      <alignment horizontal="center" vertical="center" wrapText="1"/>
      <protection locked="0"/>
    </xf>
    <xf numFmtId="42" fontId="19" fillId="3" borderId="2" xfId="2" applyFont="1" applyFill="1" applyBorder="1" applyAlignment="1" applyProtection="1">
      <alignment horizontal="center" vertical="center" wrapText="1"/>
      <protection locked="0"/>
    </xf>
    <xf numFmtId="165" fontId="19" fillId="7" borderId="10" xfId="0" applyNumberFormat="1" applyFont="1" applyFill="1" applyBorder="1" applyAlignment="1">
      <alignment horizontal="center" vertical="center" wrapText="1"/>
    </xf>
    <xf numFmtId="0" fontId="20" fillId="15" borderId="1" xfId="30" applyFont="1" applyFill="1" applyBorder="1" applyAlignment="1">
      <alignment horizontal="center" vertical="center" wrapText="1"/>
    </xf>
    <xf numFmtId="0" fontId="20" fillId="15" borderId="1" xfId="30" applyFont="1" applyFill="1" applyBorder="1" applyAlignment="1">
      <alignment horizontal="center" vertical="center" textRotation="90"/>
    </xf>
    <xf numFmtId="0" fontId="19" fillId="15" borderId="1" xfId="30" applyFont="1" applyFill="1" applyBorder="1" applyAlignment="1">
      <alignment horizontal="center" vertical="center" wrapText="1"/>
    </xf>
    <xf numFmtId="6" fontId="19" fillId="15" borderId="1" xfId="30" applyNumberFormat="1" applyFont="1" applyFill="1" applyBorder="1" applyAlignment="1">
      <alignment horizontal="center" vertical="center" wrapText="1"/>
    </xf>
    <xf numFmtId="42" fontId="19" fillId="3" borderId="10" xfId="2" applyFont="1" applyFill="1" applyBorder="1" applyAlignment="1" applyProtection="1">
      <alignment horizontal="center" vertical="center" wrapText="1"/>
      <protection locked="0"/>
    </xf>
    <xf numFmtId="166" fontId="19" fillId="3" borderId="10" xfId="0" applyNumberFormat="1" applyFont="1" applyFill="1" applyBorder="1" applyAlignment="1">
      <alignment horizontal="center" vertical="center"/>
    </xf>
    <xf numFmtId="0" fontId="19" fillId="3" borderId="34" xfId="36" applyNumberFormat="1" applyFont="1" applyFill="1" applyBorder="1" applyAlignment="1" applyProtection="1">
      <alignment horizontal="center" vertical="center" wrapText="1"/>
      <protection locked="0"/>
    </xf>
    <xf numFmtId="49" fontId="19" fillId="0" borderId="34" xfId="36" applyNumberFormat="1" applyFont="1" applyFill="1" applyBorder="1" applyAlignment="1" applyProtection="1">
      <alignment horizontal="center" vertical="center" wrapText="1"/>
      <protection locked="0"/>
    </xf>
    <xf numFmtId="175" fontId="19" fillId="7" borderId="10" xfId="1" applyNumberFormat="1" applyFont="1" applyFill="1" applyBorder="1" applyAlignment="1">
      <alignment horizontal="center" vertical="center"/>
    </xf>
    <xf numFmtId="0" fontId="20" fillId="6" borderId="9" xfId="32" applyFont="1" applyFill="1" applyBorder="1" applyAlignment="1">
      <alignment horizontal="center" vertical="center"/>
    </xf>
    <xf numFmtId="0" fontId="19" fillId="3" borderId="9" xfId="0" applyFont="1" applyFill="1" applyBorder="1" applyAlignment="1">
      <alignment horizontal="center" vertical="center"/>
    </xf>
    <xf numFmtId="0" fontId="19" fillId="3" borderId="8" xfId="0" applyFont="1" applyFill="1" applyBorder="1" applyAlignment="1">
      <alignment horizontal="center" vertical="center"/>
    </xf>
    <xf numFmtId="44" fontId="19" fillId="3" borderId="10" xfId="1" applyFont="1" applyFill="1" applyBorder="1" applyAlignment="1">
      <alignment horizontal="center" vertical="center"/>
    </xf>
    <xf numFmtId="165" fontId="19" fillId="3" borderId="10" xfId="0" applyNumberFormat="1" applyFont="1" applyFill="1" applyBorder="1" applyAlignment="1">
      <alignment horizontal="center" vertical="center"/>
    </xf>
    <xf numFmtId="0" fontId="19" fillId="3" borderId="10" xfId="2" applyNumberFormat="1" applyFont="1" applyFill="1" applyBorder="1" applyAlignment="1" applyProtection="1">
      <alignment horizontal="center" vertical="center" wrapText="1"/>
      <protection locked="0"/>
    </xf>
    <xf numFmtId="49" fontId="19" fillId="0" borderId="10" xfId="2" applyNumberFormat="1" applyFont="1" applyFill="1" applyBorder="1" applyAlignment="1" applyProtection="1">
      <alignment horizontal="center" vertical="center" wrapText="1"/>
      <protection locked="0"/>
    </xf>
    <xf numFmtId="49" fontId="19" fillId="0" borderId="54" xfId="2" applyNumberFormat="1" applyFont="1" applyFill="1" applyBorder="1" applyAlignment="1" applyProtection="1">
      <alignment horizontal="center" vertical="center" wrapText="1"/>
      <protection locked="0"/>
    </xf>
    <xf numFmtId="0" fontId="11" fillId="0" borderId="27"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42" fontId="19" fillId="0" borderId="34" xfId="36" applyFont="1" applyFill="1" applyBorder="1" applyAlignment="1" applyProtection="1">
      <alignment horizontal="center" vertical="center" wrapText="1"/>
      <protection locked="0"/>
    </xf>
    <xf numFmtId="0" fontId="19" fillId="3" borderId="42" xfId="30" applyFont="1" applyFill="1" applyBorder="1" applyAlignment="1">
      <alignment horizontal="center" vertical="center" wrapText="1"/>
    </xf>
    <xf numFmtId="0" fontId="19" fillId="3" borderId="47" xfId="30" applyFont="1" applyFill="1" applyBorder="1" applyAlignment="1">
      <alignment horizontal="center" vertical="center" wrapText="1"/>
    </xf>
    <xf numFmtId="0" fontId="19" fillId="3" borderId="2" xfId="0" applyFont="1" applyFill="1" applyBorder="1" applyAlignment="1">
      <alignment horizontal="center" vertical="center"/>
    </xf>
    <xf numFmtId="44" fontId="19" fillId="7" borderId="34" xfId="35" applyFont="1" applyFill="1" applyBorder="1" applyAlignment="1" applyProtection="1">
      <alignment horizontal="right" vertical="center" wrapText="1"/>
      <protection locked="0"/>
    </xf>
    <xf numFmtId="170" fontId="19" fillId="7" borderId="102" xfId="1" applyNumberFormat="1" applyFont="1" applyFill="1" applyBorder="1" applyAlignment="1" applyProtection="1">
      <alignment horizontal="center" vertical="center" wrapText="1"/>
      <protection locked="0"/>
    </xf>
    <xf numFmtId="170" fontId="19" fillId="7" borderId="4" xfId="1" applyNumberFormat="1" applyFont="1" applyFill="1" applyBorder="1" applyAlignment="1" applyProtection="1">
      <alignment horizontal="center" vertical="center" wrapText="1"/>
      <protection locked="0"/>
    </xf>
    <xf numFmtId="170" fontId="19" fillId="3" borderId="102" xfId="1" applyNumberFormat="1" applyFont="1" applyFill="1" applyBorder="1" applyAlignment="1" applyProtection="1">
      <alignment horizontal="center" vertical="center" wrapText="1"/>
      <protection locked="0"/>
    </xf>
    <xf numFmtId="44" fontId="19" fillId="0" borderId="34" xfId="35" applyFont="1" applyFill="1" applyBorder="1" applyAlignment="1" applyProtection="1">
      <alignment horizontal="center" vertical="center" wrapText="1"/>
      <protection locked="0"/>
    </xf>
    <xf numFmtId="1" fontId="19" fillId="3" borderId="34" xfId="36" applyNumberFormat="1" applyFont="1" applyFill="1" applyBorder="1" applyAlignment="1" applyProtection="1">
      <alignment horizontal="center" vertical="center" wrapText="1"/>
      <protection locked="0"/>
    </xf>
    <xf numFmtId="0" fontId="19" fillId="0" borderId="34" xfId="36" applyNumberFormat="1" applyFont="1" applyFill="1" applyBorder="1" applyAlignment="1" applyProtection="1">
      <alignment horizontal="center" vertical="center" wrapText="1"/>
      <protection locked="0"/>
    </xf>
    <xf numFmtId="0" fontId="19" fillId="0" borderId="34" xfId="36" applyNumberFormat="1" applyFont="1" applyBorder="1" applyAlignment="1" applyProtection="1">
      <alignment horizontal="center" vertical="center" wrapText="1"/>
      <protection locked="0"/>
    </xf>
    <xf numFmtId="44" fontId="19" fillId="7" borderId="8" xfId="1" applyFont="1" applyFill="1" applyBorder="1" applyAlignment="1" applyProtection="1">
      <alignment horizontal="center" vertical="center" wrapText="1"/>
      <protection locked="0"/>
    </xf>
    <xf numFmtId="44" fontId="19" fillId="7" borderId="2" xfId="1" applyFont="1" applyFill="1" applyBorder="1" applyAlignment="1" applyProtection="1">
      <alignment horizontal="center" vertical="center" wrapText="1"/>
      <protection locked="0"/>
    </xf>
    <xf numFmtId="175" fontId="19" fillId="7" borderId="8" xfId="1" applyNumberFormat="1" applyFont="1" applyFill="1" applyBorder="1" applyAlignment="1" applyProtection="1">
      <alignment horizontal="center" vertical="center" wrapText="1"/>
      <protection locked="0"/>
    </xf>
    <xf numFmtId="175" fontId="19" fillId="7" borderId="2" xfId="1" applyNumberFormat="1" applyFont="1" applyFill="1" applyBorder="1" applyAlignment="1" applyProtection="1">
      <alignment horizontal="center" vertical="center" wrapText="1"/>
      <protection locked="0"/>
    </xf>
    <xf numFmtId="44" fontId="19" fillId="3" borderId="8" xfId="1" applyFont="1" applyFill="1" applyBorder="1" applyAlignment="1" applyProtection="1">
      <alignment horizontal="center" vertical="center" wrapText="1"/>
      <protection locked="0"/>
    </xf>
    <xf numFmtId="44" fontId="19" fillId="3" borderId="2" xfId="1" applyFont="1" applyFill="1" applyBorder="1" applyAlignment="1" applyProtection="1">
      <alignment horizontal="center" vertical="center" wrapText="1"/>
      <protection locked="0"/>
    </xf>
    <xf numFmtId="1" fontId="19" fillId="3" borderId="10" xfId="2" applyNumberFormat="1" applyFont="1" applyFill="1" applyBorder="1" applyAlignment="1" applyProtection="1">
      <alignment horizontal="center" vertical="center" wrapText="1"/>
      <protection locked="0"/>
    </xf>
    <xf numFmtId="42" fontId="19" fillId="0" borderId="10" xfId="2" applyFont="1" applyFill="1" applyBorder="1" applyAlignment="1" applyProtection="1">
      <alignment horizontal="center" vertical="center" wrapText="1"/>
      <protection locked="0"/>
    </xf>
    <xf numFmtId="42" fontId="19" fillId="0" borderId="10" xfId="2" applyFont="1" applyBorder="1" applyAlignment="1" applyProtection="1">
      <alignment horizontal="center" vertical="center" wrapText="1"/>
      <protection locked="0"/>
    </xf>
    <xf numFmtId="169" fontId="19" fillId="7" borderId="9" xfId="2" applyNumberFormat="1" applyFont="1" applyFill="1" applyBorder="1" applyAlignment="1" applyProtection="1">
      <alignment horizontal="center" vertical="center" wrapText="1"/>
      <protection locked="0"/>
    </xf>
    <xf numFmtId="169" fontId="19" fillId="7" borderId="8" xfId="2" applyNumberFormat="1" applyFont="1" applyFill="1" applyBorder="1" applyAlignment="1" applyProtection="1">
      <alignment horizontal="center" vertical="center" wrapText="1"/>
      <protection locked="0"/>
    </xf>
    <xf numFmtId="169" fontId="19" fillId="7" borderId="2" xfId="2" applyNumberFormat="1" applyFont="1" applyFill="1" applyBorder="1" applyAlignment="1" applyProtection="1">
      <alignment horizontal="center" vertical="center" wrapText="1"/>
      <protection locked="0"/>
    </xf>
    <xf numFmtId="169" fontId="19" fillId="3" borderId="10" xfId="2" applyNumberFormat="1" applyFont="1" applyFill="1" applyBorder="1" applyAlignment="1" applyProtection="1">
      <alignment horizontal="center" vertical="center" wrapText="1"/>
      <protection locked="0"/>
    </xf>
    <xf numFmtId="169" fontId="19" fillId="3" borderId="9" xfId="0" applyNumberFormat="1" applyFont="1" applyFill="1" applyBorder="1" applyAlignment="1" applyProtection="1">
      <alignment horizontal="center" vertical="center" wrapText="1"/>
      <protection locked="0"/>
    </xf>
    <xf numFmtId="169" fontId="19" fillId="3" borderId="8" xfId="0" applyNumberFormat="1" applyFont="1" applyFill="1" applyBorder="1" applyAlignment="1" applyProtection="1">
      <alignment horizontal="center" vertical="center" wrapText="1"/>
      <protection locked="0"/>
    </xf>
    <xf numFmtId="42" fontId="19" fillId="0" borderId="9" xfId="2" applyFont="1" applyFill="1" applyBorder="1" applyAlignment="1" applyProtection="1">
      <alignment horizontal="center" vertical="center" wrapText="1"/>
      <protection locked="0"/>
    </xf>
    <xf numFmtId="42" fontId="19" fillId="0" borderId="8" xfId="2" applyFont="1" applyFill="1" applyBorder="1" applyAlignment="1" applyProtection="1">
      <alignment horizontal="center" vertical="center" wrapText="1"/>
      <protection locked="0"/>
    </xf>
    <xf numFmtId="42" fontId="19" fillId="0" borderId="2" xfId="2" applyFont="1" applyFill="1" applyBorder="1" applyAlignment="1" applyProtection="1">
      <alignment horizontal="center" vertical="center" wrapText="1"/>
      <protection locked="0"/>
    </xf>
    <xf numFmtId="42" fontId="19" fillId="7" borderId="9" xfId="2" applyFont="1" applyFill="1" applyBorder="1" applyAlignment="1" applyProtection="1">
      <alignment horizontal="center" vertical="center" wrapText="1"/>
      <protection locked="0"/>
    </xf>
    <xf numFmtId="42" fontId="19" fillId="7" borderId="8" xfId="2" applyFont="1" applyFill="1" applyBorder="1" applyAlignment="1" applyProtection="1">
      <alignment horizontal="center" vertical="center" wrapText="1"/>
      <protection locked="0"/>
    </xf>
    <xf numFmtId="42" fontId="19" fillId="7" borderId="2" xfId="2" applyFont="1" applyFill="1" applyBorder="1" applyAlignment="1" applyProtection="1">
      <alignment horizontal="center" vertical="center" wrapText="1"/>
      <protection locked="0"/>
    </xf>
    <xf numFmtId="42" fontId="19" fillId="3" borderId="9" xfId="0" applyNumberFormat="1" applyFont="1" applyFill="1" applyBorder="1" applyAlignment="1" applyProtection="1">
      <alignment horizontal="center" vertical="center" wrapText="1"/>
      <protection locked="0"/>
    </xf>
    <xf numFmtId="0" fontId="19" fillId="3" borderId="8" xfId="0" applyFont="1" applyFill="1" applyBorder="1" applyAlignment="1" applyProtection="1">
      <alignment horizontal="center" vertical="center" wrapText="1"/>
      <protection locked="0"/>
    </xf>
    <xf numFmtId="170" fontId="19" fillId="7" borderId="103" xfId="1" applyNumberFormat="1" applyFont="1" applyFill="1" applyBorder="1" applyAlignment="1">
      <alignment horizontal="center" vertical="center"/>
    </xf>
    <xf numFmtId="170" fontId="19" fillId="3" borderId="103" xfId="1" applyNumberFormat="1" applyFont="1" applyFill="1" applyBorder="1" applyAlignment="1">
      <alignment horizontal="center" vertical="center"/>
    </xf>
    <xf numFmtId="166" fontId="19" fillId="3" borderId="1" xfId="0" applyNumberFormat="1" applyFont="1" applyFill="1" applyBorder="1" applyAlignment="1">
      <alignment horizontal="center" vertical="center"/>
    </xf>
    <xf numFmtId="42" fontId="19" fillId="3" borderId="34" xfId="36" applyFont="1" applyFill="1" applyBorder="1" applyAlignment="1" applyProtection="1">
      <alignment horizontal="center" vertical="center" wrapText="1"/>
      <protection locked="0"/>
    </xf>
    <xf numFmtId="42" fontId="19" fillId="0" borderId="34" xfId="36" applyFont="1" applyBorder="1" applyAlignment="1" applyProtection="1">
      <alignment horizontal="center" vertical="center" wrapText="1"/>
      <protection locked="0"/>
    </xf>
    <xf numFmtId="170" fontId="19" fillId="7" borderId="1" xfId="1" applyNumberFormat="1" applyFont="1" applyFill="1" applyBorder="1" applyAlignment="1">
      <alignment horizontal="center" vertical="center"/>
    </xf>
    <xf numFmtId="0" fontId="19" fillId="3" borderId="198" xfId="0" applyFont="1" applyFill="1" applyBorder="1" applyAlignment="1">
      <alignment horizontal="center" vertical="center"/>
    </xf>
    <xf numFmtId="0" fontId="19" fillId="3" borderId="199" xfId="0" applyFont="1" applyFill="1" applyBorder="1" applyAlignment="1">
      <alignment horizontal="center" vertical="center"/>
    </xf>
    <xf numFmtId="0" fontId="19" fillId="3" borderId="200" xfId="0" applyFont="1" applyFill="1" applyBorder="1" applyAlignment="1">
      <alignment horizontal="center" vertical="center"/>
    </xf>
    <xf numFmtId="44" fontId="19" fillId="3" borderId="1" xfId="1" applyFont="1" applyFill="1" applyBorder="1" applyAlignment="1">
      <alignment horizontal="center" vertical="center"/>
    </xf>
    <xf numFmtId="44" fontId="19" fillId="7" borderId="1" xfId="1" applyFont="1" applyFill="1" applyBorder="1" applyAlignment="1">
      <alignment horizontal="center" vertical="center"/>
    </xf>
    <xf numFmtId="169" fontId="19" fillId="7" borderId="2" xfId="0" applyNumberFormat="1" applyFont="1" applyFill="1" applyBorder="1" applyAlignment="1">
      <alignment horizontal="center" vertical="center"/>
    </xf>
    <xf numFmtId="49" fontId="19" fillId="0" borderId="9" xfId="2" applyNumberFormat="1" applyFont="1" applyFill="1" applyBorder="1" applyAlignment="1" applyProtection="1">
      <alignment horizontal="center" vertical="center" wrapText="1"/>
      <protection locked="0"/>
    </xf>
    <xf numFmtId="49" fontId="19" fillId="0" borderId="8" xfId="2" applyNumberFormat="1" applyFont="1" applyFill="1" applyBorder="1" applyAlignment="1" applyProtection="1">
      <alignment horizontal="center" vertical="center" wrapText="1"/>
      <protection locked="0"/>
    </xf>
    <xf numFmtId="49" fontId="19" fillId="0" borderId="2" xfId="2" applyNumberFormat="1" applyFont="1" applyFill="1" applyBorder="1" applyAlignment="1" applyProtection="1">
      <alignment horizontal="center" vertical="center" wrapText="1"/>
      <protection locked="0"/>
    </xf>
    <xf numFmtId="165" fontId="19" fillId="7" borderId="2" xfId="0" applyNumberFormat="1" applyFont="1" applyFill="1" applyBorder="1" applyAlignment="1">
      <alignment horizontal="center" vertical="center"/>
    </xf>
    <xf numFmtId="0" fontId="20" fillId="6" borderId="2" xfId="32" applyFont="1" applyFill="1" applyBorder="1" applyAlignment="1">
      <alignment horizontal="center" vertical="center"/>
    </xf>
    <xf numFmtId="0" fontId="19" fillId="3" borderId="2" xfId="0" applyFont="1" applyFill="1" applyBorder="1" applyAlignment="1">
      <alignment horizontal="center" vertical="center" wrapText="1"/>
    </xf>
    <xf numFmtId="9" fontId="19" fillId="3" borderId="2" xfId="2" applyNumberFormat="1" applyFont="1" applyFill="1" applyBorder="1" applyAlignment="1" applyProtection="1">
      <alignment horizontal="center" vertical="center" wrapText="1"/>
      <protection locked="0"/>
    </xf>
    <xf numFmtId="9" fontId="19" fillId="3" borderId="2" xfId="3" applyFont="1" applyFill="1" applyBorder="1" applyAlignment="1">
      <alignment horizontal="center" vertical="center"/>
    </xf>
    <xf numFmtId="0" fontId="11" fillId="0" borderId="1" xfId="0" applyFont="1" applyBorder="1" applyAlignment="1">
      <alignment horizontal="center" vertical="center" wrapText="1"/>
    </xf>
    <xf numFmtId="0" fontId="20" fillId="15" borderId="1" xfId="30" applyFont="1" applyFill="1" applyBorder="1" applyAlignment="1">
      <alignment horizontal="center" vertical="center" textRotation="90" wrapText="1"/>
    </xf>
    <xf numFmtId="169" fontId="17" fillId="4" borderId="16" xfId="0" applyNumberFormat="1" applyFont="1" applyFill="1" applyBorder="1" applyAlignment="1">
      <alignment vertical="center"/>
    </xf>
    <xf numFmtId="169" fontId="17" fillId="4" borderId="17" xfId="0" applyNumberFormat="1" applyFont="1" applyFill="1" applyBorder="1" applyAlignment="1">
      <alignment vertical="center"/>
    </xf>
    <xf numFmtId="42" fontId="11" fillId="16" borderId="1" xfId="2" applyFont="1" applyFill="1" applyBorder="1" applyAlignment="1">
      <alignment horizontal="center" vertical="center" wrapText="1"/>
    </xf>
    <xf numFmtId="168" fontId="11" fillId="7" borderId="103" xfId="0" applyNumberFormat="1" applyFont="1" applyFill="1" applyBorder="1" applyAlignment="1">
      <alignment horizontal="center" vertical="center"/>
    </xf>
    <xf numFmtId="165" fontId="17" fillId="4" borderId="4" xfId="0" applyNumberFormat="1" applyFont="1" applyFill="1" applyBorder="1" applyAlignment="1">
      <alignment vertical="center"/>
    </xf>
    <xf numFmtId="165" fontId="17" fillId="10" borderId="104" xfId="0" applyNumberFormat="1" applyFont="1" applyFill="1" applyBorder="1" applyAlignment="1">
      <alignment horizontal="center" vertical="center"/>
    </xf>
    <xf numFmtId="9" fontId="11" fillId="7" borderId="1" xfId="3" applyFont="1" applyFill="1" applyBorder="1" applyAlignment="1">
      <alignment horizontal="center" vertical="center"/>
    </xf>
    <xf numFmtId="0" fontId="18" fillId="6" borderId="1" xfId="31" applyFont="1" applyFill="1" applyBorder="1" applyAlignment="1">
      <alignment horizontal="center" vertical="center"/>
    </xf>
    <xf numFmtId="0" fontId="17" fillId="15" borderId="16" xfId="0" applyFont="1" applyFill="1" applyBorder="1" applyAlignment="1">
      <alignment horizontal="center" vertical="center"/>
    </xf>
    <xf numFmtId="0" fontId="17" fillId="15" borderId="17" xfId="0" applyFont="1" applyFill="1" applyBorder="1" applyAlignment="1">
      <alignment horizontal="center" vertical="center"/>
    </xf>
    <xf numFmtId="169" fontId="17" fillId="15" borderId="16" xfId="0" applyNumberFormat="1" applyFont="1" applyFill="1" applyBorder="1" applyAlignment="1">
      <alignment vertical="center"/>
    </xf>
    <xf numFmtId="169" fontId="17" fillId="15" borderId="17" xfId="0" applyNumberFormat="1" applyFont="1" applyFill="1" applyBorder="1" applyAlignment="1">
      <alignment vertical="center"/>
    </xf>
    <xf numFmtId="9" fontId="17" fillId="3" borderId="16" xfId="0" applyNumberFormat="1" applyFont="1" applyFill="1" applyBorder="1" applyAlignment="1">
      <alignment horizontal="center" vertical="center" wrapText="1"/>
    </xf>
    <xf numFmtId="0" fontId="17" fillId="3" borderId="16"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17" fillId="0" borderId="16" xfId="0" applyFont="1" applyBorder="1" applyAlignment="1">
      <alignment horizontal="center" vertical="center" wrapText="1"/>
    </xf>
    <xf numFmtId="0" fontId="17" fillId="0" borderId="17" xfId="0" applyFont="1" applyBorder="1" applyAlignment="1">
      <alignment horizontal="center" vertical="center" wrapText="1"/>
    </xf>
    <xf numFmtId="0" fontId="17" fillId="4" borderId="20" xfId="0" applyFont="1" applyFill="1" applyBorder="1" applyAlignment="1">
      <alignment vertical="center"/>
    </xf>
    <xf numFmtId="0" fontId="17" fillId="4" borderId="22" xfId="0" applyFont="1" applyFill="1" applyBorder="1" applyAlignment="1">
      <alignment vertical="center"/>
    </xf>
    <xf numFmtId="42" fontId="11" fillId="3" borderId="4" xfId="2" applyFont="1" applyFill="1" applyBorder="1" applyAlignment="1">
      <alignment horizontal="center" vertical="center" wrapText="1"/>
    </xf>
    <xf numFmtId="168" fontId="11" fillId="7" borderId="7" xfId="0" applyNumberFormat="1" applyFont="1" applyFill="1" applyBorder="1" applyAlignment="1">
      <alignment horizontal="center" vertical="center"/>
    </xf>
    <xf numFmtId="168" fontId="11" fillId="7" borderId="5" xfId="0" applyNumberFormat="1" applyFont="1" applyFill="1" applyBorder="1" applyAlignment="1">
      <alignment horizontal="center" vertical="center"/>
    </xf>
    <xf numFmtId="168" fontId="11" fillId="7" borderId="3" xfId="0" applyNumberFormat="1" applyFont="1" applyFill="1" applyBorder="1" applyAlignment="1">
      <alignment horizontal="center" vertical="center"/>
    </xf>
    <xf numFmtId="9" fontId="11" fillId="3" borderId="25" xfId="3" applyFont="1" applyFill="1" applyBorder="1" applyAlignment="1">
      <alignment horizontal="center" vertical="center"/>
    </xf>
    <xf numFmtId="9" fontId="11" fillId="3" borderId="78" xfId="3" applyFont="1" applyFill="1" applyBorder="1" applyAlignment="1">
      <alignment horizontal="center" vertical="center"/>
    </xf>
    <xf numFmtId="9" fontId="11" fillId="3" borderId="79" xfId="3" applyFont="1" applyFill="1" applyBorder="1" applyAlignment="1">
      <alignment horizontal="center" vertical="center"/>
    </xf>
    <xf numFmtId="9" fontId="11" fillId="3" borderId="5" xfId="3" applyFont="1" applyFill="1" applyBorder="1" applyAlignment="1">
      <alignment horizontal="center" vertical="center"/>
    </xf>
    <xf numFmtId="0" fontId="18" fillId="6" borderId="7" xfId="31" applyFont="1" applyFill="1" applyBorder="1" applyAlignment="1">
      <alignment horizontal="center" vertical="center"/>
    </xf>
    <xf numFmtId="0" fontId="18" fillId="6" borderId="5" xfId="31" applyFont="1" applyFill="1" applyBorder="1" applyAlignment="1">
      <alignment horizontal="center" vertical="center"/>
    </xf>
    <xf numFmtId="0" fontId="18" fillId="6" borderId="3" xfId="31" applyFont="1" applyFill="1" applyBorder="1" applyAlignment="1">
      <alignment horizontal="center" vertical="center"/>
    </xf>
    <xf numFmtId="0" fontId="11"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3" xfId="0" applyFont="1" applyFill="1" applyBorder="1" applyAlignment="1">
      <alignment horizontal="center" vertical="center"/>
    </xf>
    <xf numFmtId="165" fontId="19" fillId="3" borderId="7" xfId="0" applyNumberFormat="1" applyFont="1" applyFill="1" applyBorder="1" applyAlignment="1">
      <alignment horizontal="center" vertical="center"/>
    </xf>
    <xf numFmtId="165" fontId="19" fillId="3" borderId="5" xfId="0" applyNumberFormat="1" applyFont="1" applyFill="1" applyBorder="1" applyAlignment="1">
      <alignment horizontal="center" vertical="center"/>
    </xf>
    <xf numFmtId="165" fontId="19" fillId="3" borderId="3" xfId="0" applyNumberFormat="1" applyFont="1" applyFill="1" applyBorder="1" applyAlignment="1">
      <alignment horizontal="center" vertical="center"/>
    </xf>
    <xf numFmtId="9" fontId="17" fillId="3" borderId="1"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0" borderId="1" xfId="0" applyFont="1" applyBorder="1" applyAlignment="1">
      <alignment horizontal="center" vertical="center" wrapText="1"/>
    </xf>
    <xf numFmtId="169" fontId="19" fillId="7" borderId="7" xfId="0" applyNumberFormat="1" applyFont="1" applyFill="1" applyBorder="1" applyAlignment="1">
      <alignment horizontal="center" vertical="center"/>
    </xf>
    <xf numFmtId="169" fontId="19" fillId="7" borderId="5" xfId="0" applyNumberFormat="1" applyFont="1" applyFill="1" applyBorder="1" applyAlignment="1">
      <alignment horizontal="center" vertical="center"/>
    </xf>
    <xf numFmtId="169" fontId="19" fillId="7" borderId="3" xfId="0" applyNumberFormat="1" applyFont="1" applyFill="1" applyBorder="1" applyAlignment="1">
      <alignment horizontal="center" vertical="center"/>
    </xf>
    <xf numFmtId="169" fontId="11" fillId="3" borderId="4" xfId="2" applyNumberFormat="1" applyFont="1" applyFill="1" applyBorder="1" applyAlignment="1" applyProtection="1">
      <alignment horizontal="center" vertical="center" wrapText="1"/>
      <protection locked="0"/>
    </xf>
    <xf numFmtId="169" fontId="11" fillId="7" borderId="4" xfId="2" applyNumberFormat="1" applyFont="1" applyFill="1" applyBorder="1" applyAlignment="1">
      <alignment horizontal="center" vertical="center" wrapText="1"/>
    </xf>
    <xf numFmtId="9" fontId="11" fillId="0" borderId="3" xfId="3" applyFont="1" applyFill="1" applyBorder="1" applyAlignment="1">
      <alignment horizontal="center" vertical="center" wrapText="1"/>
    </xf>
    <xf numFmtId="9" fontId="11" fillId="0" borderId="4" xfId="3" applyFont="1" applyFill="1" applyBorder="1" applyAlignment="1">
      <alignment horizontal="center" vertical="center" wrapText="1"/>
    </xf>
    <xf numFmtId="0" fontId="17" fillId="0" borderId="20" xfId="0" applyFont="1" applyBorder="1" applyAlignment="1">
      <alignment horizontal="center" vertical="center" wrapText="1"/>
    </xf>
    <xf numFmtId="0" fontId="17" fillId="0" borderId="22" xfId="0" applyFont="1" applyBorder="1" applyAlignment="1">
      <alignment horizontal="center" vertical="center" wrapText="1"/>
    </xf>
    <xf numFmtId="9" fontId="17" fillId="3" borderId="20" xfId="0" applyNumberFormat="1" applyFont="1" applyFill="1" applyBorder="1" applyAlignment="1">
      <alignment horizontal="center" vertical="center" wrapText="1"/>
    </xf>
    <xf numFmtId="0" fontId="17" fillId="3" borderId="20" xfId="0" applyFont="1" applyFill="1" applyBorder="1" applyAlignment="1">
      <alignment horizontal="center" vertical="center" wrapText="1"/>
    </xf>
    <xf numFmtId="0" fontId="17" fillId="3" borderId="22" xfId="0" applyFont="1" applyFill="1" applyBorder="1" applyAlignment="1">
      <alignment horizontal="center" vertical="center" wrapText="1"/>
    </xf>
    <xf numFmtId="42" fontId="11" fillId="7" borderId="4" xfId="2" applyFont="1" applyFill="1" applyBorder="1" applyAlignment="1">
      <alignment horizontal="center" vertical="center" wrapText="1"/>
    </xf>
    <xf numFmtId="42" fontId="11" fillId="3" borderId="4" xfId="2" applyFont="1" applyFill="1" applyBorder="1" applyAlignment="1" applyProtection="1">
      <alignment horizontal="center" vertical="center" wrapText="1"/>
      <protection locked="0"/>
    </xf>
    <xf numFmtId="0" fontId="18" fillId="6" borderId="4" xfId="31" applyFont="1" applyFill="1" applyBorder="1" applyAlignment="1">
      <alignment horizontal="center" vertical="center"/>
    </xf>
    <xf numFmtId="0" fontId="17" fillId="15" borderId="20" xfId="0" applyFont="1" applyFill="1" applyBorder="1" applyAlignment="1">
      <alignment horizontal="center" vertical="center" wrapText="1"/>
    </xf>
    <xf numFmtId="0" fontId="17" fillId="15" borderId="22" xfId="0" applyFont="1" applyFill="1" applyBorder="1" applyAlignment="1">
      <alignment horizontal="center" vertical="center" wrapText="1"/>
    </xf>
    <xf numFmtId="0" fontId="16" fillId="0" borderId="1" xfId="30" applyFont="1" applyBorder="1" applyAlignment="1">
      <alignment horizontal="center" vertical="center" wrapText="1"/>
    </xf>
    <xf numFmtId="0" fontId="16" fillId="0" borderId="1" xfId="30" applyFont="1" applyBorder="1" applyAlignment="1">
      <alignment horizontal="center" vertical="center" textRotation="90" wrapText="1"/>
    </xf>
    <xf numFmtId="0" fontId="17" fillId="0" borderId="1" xfId="30" applyFont="1" applyBorder="1" applyAlignment="1">
      <alignment horizontal="center" vertical="center" wrapText="1"/>
    </xf>
    <xf numFmtId="0" fontId="17" fillId="15" borderId="15" xfId="0" applyFont="1" applyFill="1" applyBorder="1" applyAlignment="1">
      <alignment horizontal="center" vertical="center"/>
    </xf>
    <xf numFmtId="0" fontId="17" fillId="15" borderId="16" xfId="0" applyFont="1" applyFill="1" applyBorder="1" applyAlignment="1">
      <alignment horizontal="center" vertical="center" wrapText="1"/>
    </xf>
    <xf numFmtId="0" fontId="17" fillId="15" borderId="17" xfId="0" applyFont="1" applyFill="1" applyBorder="1" applyAlignment="1">
      <alignment horizontal="center" vertical="center" wrapText="1"/>
    </xf>
    <xf numFmtId="0" fontId="17" fillId="15" borderId="1" xfId="0" applyFont="1" applyFill="1" applyBorder="1" applyAlignment="1">
      <alignment horizontal="center" vertical="center" wrapText="1"/>
    </xf>
    <xf numFmtId="9" fontId="17" fillId="10" borderId="16" xfId="0" applyNumberFormat="1" applyFont="1" applyFill="1" applyBorder="1" applyAlignment="1">
      <alignment horizontal="center" vertical="center" wrapText="1"/>
    </xf>
    <xf numFmtId="0" fontId="17" fillId="10" borderId="16" xfId="0" applyFont="1" applyFill="1" applyBorder="1" applyAlignment="1">
      <alignment horizontal="center" vertical="center" wrapText="1"/>
    </xf>
    <xf numFmtId="0" fontId="17" fillId="10" borderId="17" xfId="0" applyFont="1" applyFill="1" applyBorder="1" applyAlignment="1">
      <alignment horizontal="center" vertical="center" wrapText="1"/>
    </xf>
    <xf numFmtId="9" fontId="17" fillId="10" borderId="1" xfId="0" applyNumberFormat="1" applyFont="1" applyFill="1" applyBorder="1" applyAlignment="1">
      <alignment horizontal="center" vertical="center"/>
    </xf>
    <xf numFmtId="0" fontId="17" fillId="10" borderId="1" xfId="0" applyFont="1" applyFill="1" applyBorder="1" applyAlignment="1">
      <alignment horizontal="center" vertical="center"/>
    </xf>
    <xf numFmtId="0" fontId="17" fillId="15" borderId="20" xfId="0" applyFont="1" applyFill="1" applyBorder="1" applyAlignment="1">
      <alignment horizontal="center" vertical="center"/>
    </xf>
    <xf numFmtId="0" fontId="17" fillId="15" borderId="22" xfId="0" applyFont="1" applyFill="1" applyBorder="1" applyAlignment="1">
      <alignment horizontal="center" vertical="center"/>
    </xf>
    <xf numFmtId="169" fontId="11" fillId="7" borderId="103" xfId="0" applyNumberFormat="1" applyFont="1" applyFill="1" applyBorder="1" applyAlignment="1">
      <alignment horizontal="center" vertical="center"/>
    </xf>
    <xf numFmtId="166" fontId="17" fillId="4" borderId="4" xfId="0" applyNumberFormat="1" applyFont="1" applyFill="1" applyBorder="1" applyAlignment="1">
      <alignment vertical="center"/>
    </xf>
    <xf numFmtId="166" fontId="17" fillId="10" borderId="104" xfId="0" applyNumberFormat="1" applyFont="1" applyFill="1" applyBorder="1" applyAlignment="1">
      <alignment horizontal="center" vertical="center"/>
    </xf>
    <xf numFmtId="169" fontId="11" fillId="7" borderId="7" xfId="0" applyNumberFormat="1" applyFont="1" applyFill="1" applyBorder="1" applyAlignment="1">
      <alignment horizontal="center" vertical="center"/>
    </xf>
    <xf numFmtId="169" fontId="11" fillId="7" borderId="5" xfId="0" applyNumberFormat="1" applyFont="1" applyFill="1" applyBorder="1" applyAlignment="1">
      <alignment horizontal="center" vertical="center"/>
    </xf>
    <xf numFmtId="169" fontId="11" fillId="7" borderId="3" xfId="0" applyNumberFormat="1" applyFont="1" applyFill="1" applyBorder="1" applyAlignment="1">
      <alignment horizontal="center" vertical="center"/>
    </xf>
    <xf numFmtId="9" fontId="17" fillId="10" borderId="1" xfId="0" applyNumberFormat="1" applyFont="1" applyFill="1" applyBorder="1" applyAlignment="1">
      <alignment horizontal="center" vertical="center" wrapText="1"/>
    </xf>
    <xf numFmtId="0" fontId="17" fillId="10" borderId="1" xfId="0" applyFont="1" applyFill="1" applyBorder="1" applyAlignment="1">
      <alignment horizontal="center" vertical="center" wrapText="1"/>
    </xf>
    <xf numFmtId="169" fontId="11" fillId="3" borderId="103" xfId="0" applyNumberFormat="1" applyFont="1" applyFill="1" applyBorder="1" applyAlignment="1">
      <alignment horizontal="center" vertical="center"/>
    </xf>
    <xf numFmtId="0" fontId="17" fillId="15" borderId="1" xfId="0" applyFont="1" applyFill="1" applyBorder="1" applyAlignment="1">
      <alignment horizontal="center" vertical="center"/>
    </xf>
    <xf numFmtId="169" fontId="11" fillId="7" borderId="4" xfId="0" applyNumberFormat="1" applyFont="1" applyFill="1" applyBorder="1" applyAlignment="1">
      <alignment horizontal="center" vertical="center"/>
    </xf>
    <xf numFmtId="169" fontId="11" fillId="3" borderId="4" xfId="0" applyNumberFormat="1" applyFont="1" applyFill="1" applyBorder="1" applyAlignment="1">
      <alignment horizontal="center" vertical="center"/>
    </xf>
    <xf numFmtId="166" fontId="17" fillId="4" borderId="178" xfId="0" applyNumberFormat="1" applyFont="1" applyFill="1" applyBorder="1" applyAlignment="1">
      <alignment vertical="center"/>
    </xf>
    <xf numFmtId="166" fontId="17" fillId="4" borderId="132" xfId="0" applyNumberFormat="1" applyFont="1" applyFill="1" applyBorder="1" applyAlignment="1">
      <alignment vertical="center"/>
    </xf>
    <xf numFmtId="166" fontId="17" fillId="4" borderId="6" xfId="0" applyNumberFormat="1" applyFont="1" applyFill="1" applyBorder="1" applyAlignment="1">
      <alignment vertical="center"/>
    </xf>
    <xf numFmtId="166" fontId="17" fillId="4" borderId="20" xfId="0" applyNumberFormat="1" applyFont="1" applyFill="1" applyBorder="1" applyAlignment="1">
      <alignment vertical="center"/>
    </xf>
    <xf numFmtId="166" fontId="17" fillId="4" borderId="22" xfId="0" applyNumberFormat="1" applyFont="1" applyFill="1" applyBorder="1" applyAlignment="1">
      <alignment vertical="center"/>
    </xf>
    <xf numFmtId="0" fontId="11" fillId="3" borderId="21" xfId="0" applyFont="1" applyFill="1" applyBorder="1" applyAlignment="1">
      <alignment horizontal="center" vertical="center"/>
    </xf>
    <xf numFmtId="0" fontId="11" fillId="3" borderId="60" xfId="0" applyFont="1" applyFill="1" applyBorder="1" applyAlignment="1">
      <alignment horizontal="center" vertical="center"/>
    </xf>
    <xf numFmtId="0" fontId="11" fillId="3" borderId="71" xfId="0" applyFont="1" applyFill="1" applyBorder="1" applyAlignment="1">
      <alignment horizontal="center" vertical="center"/>
    </xf>
    <xf numFmtId="168" fontId="11" fillId="7" borderId="4" xfId="2"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xf>
    <xf numFmtId="166" fontId="19" fillId="3" borderId="5" xfId="0" applyNumberFormat="1" applyFont="1" applyFill="1" applyBorder="1" applyAlignment="1">
      <alignment horizontal="center" vertical="center"/>
    </xf>
    <xf numFmtId="166" fontId="19" fillId="3" borderId="3" xfId="0" applyNumberFormat="1" applyFont="1" applyFill="1" applyBorder="1" applyAlignment="1">
      <alignment horizontal="center" vertical="center"/>
    </xf>
    <xf numFmtId="166" fontId="17" fillId="10" borderId="4" xfId="0" applyNumberFormat="1" applyFont="1" applyFill="1" applyBorder="1" applyAlignment="1">
      <alignment vertical="center"/>
    </xf>
    <xf numFmtId="169" fontId="17" fillId="4" borderId="15" xfId="0" applyNumberFormat="1" applyFont="1" applyFill="1" applyBorder="1" applyAlignment="1">
      <alignment vertical="center"/>
    </xf>
    <xf numFmtId="169" fontId="17" fillId="15" borderId="15" xfId="0" applyNumberFormat="1" applyFont="1" applyFill="1" applyBorder="1" applyAlignment="1">
      <alignment vertical="center"/>
    </xf>
    <xf numFmtId="9" fontId="17" fillId="3" borderId="15" xfId="0" applyNumberFormat="1" applyFont="1" applyFill="1" applyBorder="1" applyAlignment="1">
      <alignment horizontal="center" vertical="center" wrapText="1"/>
    </xf>
    <xf numFmtId="0" fontId="17" fillId="0" borderId="15" xfId="0" applyFont="1" applyBorder="1" applyAlignment="1">
      <alignment horizontal="center" vertical="center" wrapText="1"/>
    </xf>
    <xf numFmtId="0" fontId="17" fillId="15" borderId="15" xfId="0" applyFont="1" applyFill="1" applyBorder="1" applyAlignment="1">
      <alignment horizontal="center" vertical="center" wrapText="1"/>
    </xf>
    <xf numFmtId="6" fontId="17" fillId="4" borderId="19" xfId="0" applyNumberFormat="1" applyFont="1" applyFill="1" applyBorder="1" applyAlignment="1">
      <alignment vertical="center"/>
    </xf>
    <xf numFmtId="6" fontId="17" fillId="4" borderId="20" xfId="0" applyNumberFormat="1" applyFont="1" applyFill="1" applyBorder="1" applyAlignment="1">
      <alignment vertical="center"/>
    </xf>
    <xf numFmtId="6" fontId="17" fillId="4" borderId="22" xfId="0" applyNumberFormat="1" applyFont="1" applyFill="1" applyBorder="1" applyAlignment="1">
      <alignment vertical="center"/>
    </xf>
    <xf numFmtId="42" fontId="11" fillId="3" borderId="3" xfId="2" applyFont="1" applyFill="1" applyBorder="1" applyAlignment="1">
      <alignment horizontal="center" vertical="center" wrapText="1"/>
    </xf>
    <xf numFmtId="166" fontId="19" fillId="3" borderId="126" xfId="0" applyNumberFormat="1" applyFont="1" applyFill="1" applyBorder="1" applyAlignment="1">
      <alignment horizontal="center" vertical="center"/>
    </xf>
    <xf numFmtId="169" fontId="19" fillId="7" borderId="126" xfId="0" applyNumberFormat="1" applyFont="1" applyFill="1" applyBorder="1" applyAlignment="1">
      <alignment horizontal="center" vertical="center"/>
    </xf>
    <xf numFmtId="169" fontId="11" fillId="3" borderId="3" xfId="2" applyNumberFormat="1" applyFont="1" applyFill="1" applyBorder="1" applyAlignment="1" applyProtection="1">
      <alignment horizontal="center" vertical="center" wrapText="1"/>
      <protection locked="0"/>
    </xf>
    <xf numFmtId="169" fontId="11" fillId="7" borderId="3" xfId="2" applyNumberFormat="1" applyFont="1" applyFill="1" applyBorder="1" applyAlignment="1">
      <alignment horizontal="center" vertical="center" wrapText="1"/>
    </xf>
    <xf numFmtId="0" fontId="18" fillId="6" borderId="126" xfId="31" applyFont="1" applyFill="1" applyBorder="1" applyAlignment="1">
      <alignment horizontal="center" vertical="center"/>
    </xf>
    <xf numFmtId="0" fontId="17" fillId="15" borderId="19" xfId="0" applyFont="1" applyFill="1" applyBorder="1" applyAlignment="1">
      <alignment horizontal="center" vertical="center" wrapText="1"/>
    </xf>
    <xf numFmtId="9" fontId="17" fillId="3" borderId="146" xfId="0" applyNumberFormat="1" applyFont="1" applyFill="1" applyBorder="1" applyAlignment="1">
      <alignment horizontal="center" vertical="center" wrapText="1"/>
    </xf>
    <xf numFmtId="0" fontId="17" fillId="0" borderId="146" xfId="0" applyFont="1" applyBorder="1" applyAlignment="1">
      <alignment horizontal="center" vertical="center" wrapText="1"/>
    </xf>
    <xf numFmtId="42" fontId="11" fillId="7" borderId="3" xfId="2" applyFont="1" applyFill="1" applyBorder="1" applyAlignment="1">
      <alignment horizontal="center" vertical="center" wrapText="1"/>
    </xf>
    <xf numFmtId="42" fontId="11" fillId="3" borderId="3" xfId="2" applyFont="1" applyFill="1" applyBorder="1" applyAlignment="1" applyProtection="1">
      <alignment horizontal="center" vertical="center" wrapText="1"/>
      <protection locked="0"/>
    </xf>
    <xf numFmtId="0" fontId="17" fillId="15" borderId="34" xfId="30" applyFont="1" applyFill="1" applyBorder="1" applyAlignment="1">
      <alignment horizontal="center" vertical="center" wrapText="1"/>
    </xf>
    <xf numFmtId="9" fontId="17" fillId="3" borderId="19" xfId="0" applyNumberFormat="1" applyFont="1" applyFill="1" applyBorder="1" applyAlignment="1">
      <alignment horizontal="center" vertical="center" wrapText="1"/>
    </xf>
    <xf numFmtId="0" fontId="17" fillId="0" borderId="19" xfId="0" applyFont="1" applyBorder="1" applyAlignment="1">
      <alignment horizontal="center" vertical="center" wrapText="1"/>
    </xf>
    <xf numFmtId="170" fontId="11" fillId="7" borderId="105" xfId="35" applyNumberFormat="1" applyFont="1" applyFill="1" applyBorder="1" applyAlignment="1">
      <alignment horizontal="right" vertical="center"/>
    </xf>
    <xf numFmtId="170" fontId="11" fillId="7" borderId="4" xfId="35" applyNumberFormat="1" applyFont="1" applyFill="1" applyBorder="1" applyAlignment="1">
      <alignment horizontal="right" vertical="center"/>
    </xf>
    <xf numFmtId="170" fontId="11" fillId="3" borderId="106" xfId="35" applyNumberFormat="1" applyFont="1" applyFill="1" applyBorder="1" applyAlignment="1">
      <alignment horizontal="center" vertical="center"/>
    </xf>
    <xf numFmtId="0" fontId="18" fillId="6" borderId="34" xfId="34" applyFont="1" applyFill="1" applyBorder="1" applyAlignment="1">
      <alignment horizontal="center" vertical="center"/>
    </xf>
    <xf numFmtId="0" fontId="11" fillId="3" borderId="34" xfId="30" applyFont="1" applyFill="1" applyBorder="1" applyAlignment="1">
      <alignment horizontal="center" vertical="center"/>
    </xf>
    <xf numFmtId="170" fontId="11" fillId="3" borderId="34" xfId="35" applyNumberFormat="1" applyFont="1" applyFill="1" applyBorder="1" applyAlignment="1">
      <alignment horizontal="center" vertical="center"/>
    </xf>
    <xf numFmtId="170" fontId="11" fillId="7" borderId="34" xfId="35" applyNumberFormat="1" applyFont="1" applyFill="1" applyBorder="1" applyAlignment="1">
      <alignment horizontal="center" vertical="center"/>
    </xf>
    <xf numFmtId="170" fontId="11" fillId="7" borderId="34" xfId="35" applyNumberFormat="1" applyFont="1" applyFill="1" applyBorder="1" applyAlignment="1">
      <alignment horizontal="right" vertical="center"/>
    </xf>
    <xf numFmtId="42" fontId="11" fillId="16" borderId="34" xfId="30" applyNumberFormat="1" applyFont="1" applyFill="1" applyBorder="1" applyAlignment="1" applyProtection="1">
      <alignment horizontal="center" vertical="center" wrapText="1"/>
      <protection locked="0"/>
    </xf>
    <xf numFmtId="9" fontId="17" fillId="3" borderId="34" xfId="30" applyNumberFormat="1" applyFont="1" applyFill="1" applyBorder="1" applyAlignment="1">
      <alignment horizontal="center" vertical="center" wrapText="1"/>
    </xf>
    <xf numFmtId="9" fontId="11" fillId="7" borderId="34" xfId="30" applyNumberFormat="1" applyFont="1" applyFill="1" applyBorder="1" applyAlignment="1">
      <alignment horizontal="center" vertical="center"/>
    </xf>
    <xf numFmtId="9" fontId="11" fillId="7" borderId="34" xfId="33" applyFont="1" applyFill="1" applyBorder="1" applyAlignment="1">
      <alignment horizontal="center" vertical="center"/>
    </xf>
    <xf numFmtId="170" fontId="11" fillId="7" borderId="42" xfId="1" applyNumberFormat="1" applyFont="1" applyFill="1" applyBorder="1" applyAlignment="1">
      <alignment horizontal="center" vertical="center"/>
    </xf>
    <xf numFmtId="170" fontId="11" fillId="7" borderId="47" xfId="1" applyNumberFormat="1" applyFont="1" applyFill="1" applyBorder="1" applyAlignment="1">
      <alignment horizontal="center" vertical="center"/>
    </xf>
    <xf numFmtId="0" fontId="11" fillId="3" borderId="42" xfId="0" applyFont="1" applyFill="1" applyBorder="1" applyAlignment="1">
      <alignment horizontal="center" vertical="center"/>
    </xf>
    <xf numFmtId="0" fontId="11" fillId="3" borderId="47" xfId="0" applyFont="1" applyFill="1" applyBorder="1" applyAlignment="1">
      <alignment horizontal="center" vertical="center"/>
    </xf>
    <xf numFmtId="42" fontId="11" fillId="3" borderId="10" xfId="2" applyFont="1" applyFill="1" applyBorder="1" applyAlignment="1">
      <alignment horizontal="center" vertical="center"/>
    </xf>
    <xf numFmtId="42" fontId="11" fillId="7" borderId="10" xfId="2" applyFont="1" applyFill="1" applyBorder="1" applyAlignment="1">
      <alignment horizontal="center" vertical="center"/>
    </xf>
    <xf numFmtId="44" fontId="11" fillId="7" borderId="42" xfId="1" applyFont="1" applyFill="1" applyBorder="1" applyAlignment="1">
      <alignment horizontal="center" vertical="center"/>
    </xf>
    <xf numFmtId="44" fontId="11" fillId="7" borderId="47" xfId="1" applyFont="1" applyFill="1" applyBorder="1" applyAlignment="1">
      <alignment horizontal="center" vertical="center"/>
    </xf>
    <xf numFmtId="42" fontId="11" fillId="3" borderId="9" xfId="0" applyNumberFormat="1" applyFont="1" applyFill="1" applyBorder="1" applyAlignment="1" applyProtection="1">
      <alignment horizontal="center" vertical="center" wrapText="1"/>
      <protection locked="0"/>
    </xf>
    <xf numFmtId="42" fontId="11" fillId="3" borderId="2" xfId="0" applyNumberFormat="1" applyFont="1" applyFill="1" applyBorder="1" applyAlignment="1" applyProtection="1">
      <alignment horizontal="center" vertical="center" wrapText="1"/>
      <protection locked="0"/>
    </xf>
    <xf numFmtId="9" fontId="17" fillId="3" borderId="196" xfId="0" applyNumberFormat="1" applyFont="1" applyFill="1" applyBorder="1" applyAlignment="1">
      <alignment horizontal="center" vertical="center" wrapText="1"/>
    </xf>
    <xf numFmtId="9" fontId="17" fillId="3" borderId="197" xfId="0" applyNumberFormat="1" applyFont="1" applyFill="1" applyBorder="1" applyAlignment="1">
      <alignment horizontal="center" vertical="center" wrapText="1"/>
    </xf>
    <xf numFmtId="1" fontId="11" fillId="0" borderId="7" xfId="2" applyNumberFormat="1" applyFont="1" applyFill="1" applyBorder="1" applyAlignment="1" applyProtection="1">
      <alignment horizontal="center" vertical="center" wrapText="1"/>
      <protection locked="0"/>
    </xf>
    <xf numFmtId="1" fontId="11" fillId="0" borderId="3" xfId="2" applyNumberFormat="1" applyFont="1" applyFill="1" applyBorder="1" applyAlignment="1" applyProtection="1">
      <alignment horizontal="center" vertical="center" wrapText="1"/>
      <protection locked="0"/>
    </xf>
    <xf numFmtId="0" fontId="17" fillId="10" borderId="19" xfId="0" applyFont="1" applyFill="1" applyBorder="1" applyAlignment="1">
      <alignment horizontal="center" vertical="center" wrapText="1"/>
    </xf>
    <xf numFmtId="0" fontId="17" fillId="10" borderId="22" xfId="0" applyFont="1" applyFill="1" applyBorder="1" applyAlignment="1">
      <alignment horizontal="center" vertical="center" wrapText="1"/>
    </xf>
    <xf numFmtId="9" fontId="11" fillId="3" borderId="42" xfId="0" applyNumberFormat="1" applyFont="1" applyFill="1" applyBorder="1" applyAlignment="1">
      <alignment horizontal="center" vertical="center"/>
    </xf>
    <xf numFmtId="9" fontId="11" fillId="3" borderId="47" xfId="0" applyNumberFormat="1" applyFont="1" applyFill="1" applyBorder="1" applyAlignment="1">
      <alignment horizontal="center" vertical="center"/>
    </xf>
    <xf numFmtId="9" fontId="11" fillId="3" borderId="42" xfId="3" applyFont="1" applyFill="1" applyBorder="1" applyAlignment="1">
      <alignment horizontal="center" vertical="center"/>
    </xf>
    <xf numFmtId="9" fontId="11" fillId="3" borderId="47" xfId="3" applyFont="1" applyFill="1" applyBorder="1" applyAlignment="1">
      <alignment horizontal="center" vertical="center"/>
    </xf>
    <xf numFmtId="169" fontId="11" fillId="7" borderId="9" xfId="0" applyNumberFormat="1" applyFont="1" applyFill="1" applyBorder="1" applyAlignment="1" applyProtection="1">
      <alignment horizontal="center" vertical="center" wrapText="1"/>
      <protection locked="0"/>
    </xf>
    <xf numFmtId="169" fontId="11" fillId="7" borderId="2" xfId="0" applyNumberFormat="1" applyFont="1" applyFill="1" applyBorder="1" applyAlignment="1" applyProtection="1">
      <alignment horizontal="center" vertical="center" wrapText="1"/>
      <protection locked="0"/>
    </xf>
    <xf numFmtId="0" fontId="18" fillId="6" borderId="9" xfId="31" applyFont="1" applyFill="1" applyBorder="1" applyAlignment="1">
      <alignment horizontal="center" vertical="center"/>
    </xf>
    <xf numFmtId="0" fontId="18" fillId="6" borderId="2" xfId="31" applyFont="1" applyFill="1" applyBorder="1" applyAlignment="1">
      <alignment horizontal="center" vertical="center"/>
    </xf>
    <xf numFmtId="0" fontId="17" fillId="15" borderId="9" xfId="0" applyFont="1" applyFill="1" applyBorder="1" applyAlignment="1">
      <alignment horizontal="center" vertical="center" wrapText="1"/>
    </xf>
    <xf numFmtId="0" fontId="17" fillId="15" borderId="11" xfId="0" applyFont="1" applyFill="1" applyBorder="1" applyAlignment="1">
      <alignment horizontal="center" vertical="center" wrapText="1"/>
    </xf>
    <xf numFmtId="169" fontId="11" fillId="15" borderId="9" xfId="0" applyNumberFormat="1" applyFont="1" applyFill="1" applyBorder="1" applyAlignment="1" applyProtection="1">
      <alignment horizontal="center" vertical="center" wrapText="1"/>
      <protection locked="0"/>
    </xf>
    <xf numFmtId="169" fontId="11" fillId="15" borderId="2" xfId="0" applyNumberFormat="1" applyFont="1" applyFill="1" applyBorder="1" applyAlignment="1" applyProtection="1">
      <alignment horizontal="center" vertical="center" wrapText="1"/>
      <protection locked="0"/>
    </xf>
    <xf numFmtId="169" fontId="11" fillId="7" borderId="10" xfId="2" applyNumberFormat="1" applyFont="1" applyFill="1" applyBorder="1" applyAlignment="1">
      <alignment horizontal="center" vertical="center"/>
    </xf>
    <xf numFmtId="169" fontId="11" fillId="10" borderId="9" xfId="0" applyNumberFormat="1" applyFont="1" applyFill="1" applyBorder="1" applyAlignment="1" applyProtection="1">
      <alignment horizontal="center" vertical="center" wrapText="1"/>
      <protection locked="0"/>
    </xf>
    <xf numFmtId="0" fontId="19" fillId="15" borderId="66" xfId="0" applyFont="1" applyFill="1" applyBorder="1" applyAlignment="1" applyProtection="1">
      <alignment horizontal="center" vertical="center" wrapText="1"/>
      <protection locked="0"/>
    </xf>
    <xf numFmtId="0" fontId="19" fillId="15" borderId="53" xfId="0" applyFont="1" applyFill="1" applyBorder="1" applyAlignment="1" applyProtection="1">
      <alignment horizontal="center" vertical="center" wrapText="1"/>
      <protection locked="0"/>
    </xf>
    <xf numFmtId="0" fontId="18" fillId="6" borderId="58" xfId="31" applyFont="1" applyFill="1" applyBorder="1" applyAlignment="1">
      <alignment horizontal="center" vertical="center"/>
    </xf>
    <xf numFmtId="0" fontId="18" fillId="6" borderId="64" xfId="31" applyFont="1" applyFill="1" applyBorder="1" applyAlignment="1">
      <alignment horizontal="center" vertical="center"/>
    </xf>
    <xf numFmtId="42" fontId="17" fillId="4" borderId="8" xfId="2" applyFont="1" applyFill="1" applyBorder="1" applyAlignment="1">
      <alignment horizontal="center" vertical="center" wrapText="1"/>
    </xf>
    <xf numFmtId="42" fontId="17" fillId="4" borderId="2" xfId="2" applyFont="1" applyFill="1" applyBorder="1" applyAlignment="1">
      <alignment horizontal="center" vertical="center" wrapText="1"/>
    </xf>
    <xf numFmtId="0" fontId="22" fillId="6" borderId="4" xfId="31" applyFont="1" applyFill="1" applyBorder="1" applyAlignment="1">
      <alignment horizontal="center" vertical="center"/>
    </xf>
    <xf numFmtId="0" fontId="19" fillId="15" borderId="9" xfId="0" applyFont="1" applyFill="1" applyBorder="1" applyAlignment="1" applyProtection="1">
      <alignment horizontal="center" vertical="center" wrapText="1"/>
      <protection locked="0"/>
    </xf>
    <xf numFmtId="0" fontId="19" fillId="15" borderId="2" xfId="0" applyFont="1" applyFill="1" applyBorder="1" applyAlignment="1" applyProtection="1">
      <alignment horizontal="center" vertical="center" wrapText="1"/>
      <protection locked="0"/>
    </xf>
    <xf numFmtId="42" fontId="11" fillId="15" borderId="9" xfId="0" applyNumberFormat="1" applyFont="1" applyFill="1" applyBorder="1" applyAlignment="1" applyProtection="1">
      <alignment horizontal="center" vertical="center" wrapText="1"/>
      <protection locked="0"/>
    </xf>
    <xf numFmtId="42" fontId="11" fillId="15" borderId="2" xfId="0" applyNumberFormat="1" applyFont="1" applyFill="1" applyBorder="1" applyAlignment="1" applyProtection="1">
      <alignment horizontal="center" vertical="center" wrapText="1"/>
      <protection locked="0"/>
    </xf>
    <xf numFmtId="168" fontId="11" fillId="7" borderId="10" xfId="0" applyNumberFormat="1" applyFont="1" applyFill="1" applyBorder="1" applyAlignment="1">
      <alignment horizontal="center" vertical="center"/>
    </xf>
    <xf numFmtId="42" fontId="11" fillId="10" borderId="9" xfId="0" applyNumberFormat="1" applyFont="1" applyFill="1" applyBorder="1" applyAlignment="1" applyProtection="1">
      <alignment horizontal="center" vertical="center" wrapText="1"/>
      <protection locked="0"/>
    </xf>
    <xf numFmtId="9" fontId="11" fillId="3" borderId="3" xfId="2" applyNumberFormat="1" applyFont="1" applyFill="1" applyBorder="1" applyAlignment="1" applyProtection="1">
      <alignment horizontal="center" vertical="center" wrapText="1"/>
      <protection locked="0"/>
    </xf>
    <xf numFmtId="1" fontId="11" fillId="0" borderId="7" xfId="2" applyNumberFormat="1" applyFont="1" applyBorder="1" applyAlignment="1" applyProtection="1">
      <alignment horizontal="center" vertical="center" wrapText="1"/>
      <protection locked="0"/>
    </xf>
    <xf numFmtId="1" fontId="11" fillId="0" borderId="3" xfId="2" applyNumberFormat="1" applyFont="1" applyBorder="1" applyAlignment="1" applyProtection="1">
      <alignment horizontal="center" vertical="center" wrapText="1"/>
      <protection locked="0"/>
    </xf>
    <xf numFmtId="0" fontId="18" fillId="15" borderId="1" xfId="30" applyFont="1" applyFill="1" applyBorder="1" applyAlignment="1" applyProtection="1">
      <alignment horizontal="center" vertical="center" wrapText="1"/>
      <protection locked="0"/>
    </xf>
    <xf numFmtId="0" fontId="18" fillId="15" borderId="1" xfId="30" applyFont="1" applyFill="1" applyBorder="1" applyAlignment="1" applyProtection="1">
      <alignment horizontal="center" vertical="center" textRotation="90" wrapText="1"/>
      <protection locked="0"/>
    </xf>
    <xf numFmtId="0" fontId="11" fillId="15" borderId="1" xfId="30" applyFont="1" applyFill="1" applyBorder="1" applyAlignment="1" applyProtection="1">
      <alignment horizontal="center" vertical="center" wrapText="1"/>
      <protection locked="0"/>
    </xf>
    <xf numFmtId="42" fontId="11" fillId="15" borderId="1" xfId="30" applyNumberFormat="1" applyFont="1" applyFill="1" applyBorder="1" applyAlignment="1" applyProtection="1">
      <alignment horizontal="center" vertical="center" wrapText="1"/>
      <protection locked="0"/>
    </xf>
    <xf numFmtId="170" fontId="17" fillId="7" borderId="34" xfId="35" applyNumberFormat="1" applyFont="1" applyFill="1" applyBorder="1" applyAlignment="1">
      <alignment horizontal="right" vertical="center"/>
    </xf>
    <xf numFmtId="42" fontId="17" fillId="16" borderId="34" xfId="36" applyFont="1" applyFill="1" applyBorder="1" applyAlignment="1">
      <alignment horizontal="center" vertical="center" wrapText="1"/>
    </xf>
    <xf numFmtId="44" fontId="11" fillId="7" borderId="105" xfId="35" applyFont="1" applyFill="1" applyBorder="1" applyAlignment="1">
      <alignment horizontal="right" vertical="center"/>
    </xf>
    <xf numFmtId="44" fontId="11" fillId="7" borderId="4" xfId="35" applyFont="1" applyFill="1" applyBorder="1" applyAlignment="1">
      <alignment horizontal="right" vertical="center"/>
    </xf>
    <xf numFmtId="44" fontId="11" fillId="3" borderId="106" xfId="35" applyFont="1" applyFill="1" applyBorder="1" applyAlignment="1">
      <alignment horizontal="center" vertical="center"/>
    </xf>
    <xf numFmtId="9" fontId="11" fillId="3" borderId="34" xfId="36" applyNumberFormat="1" applyFont="1" applyFill="1" applyBorder="1" applyAlignment="1">
      <alignment horizontal="center" vertical="center"/>
    </xf>
    <xf numFmtId="49" fontId="19" fillId="3" borderId="34" xfId="36" applyNumberFormat="1" applyFont="1" applyFill="1" applyBorder="1" applyAlignment="1">
      <alignment horizontal="center" vertical="center" wrapText="1"/>
    </xf>
    <xf numFmtId="0" fontId="17" fillId="0" borderId="34" xfId="30" applyFont="1" applyBorder="1" applyAlignment="1">
      <alignment horizontal="center" vertical="center" wrapText="1"/>
    </xf>
    <xf numFmtId="42" fontId="11" fillId="7" borderId="9" xfId="0" applyNumberFormat="1" applyFont="1" applyFill="1" applyBorder="1" applyAlignment="1" applyProtection="1">
      <alignment horizontal="center" vertical="center" wrapText="1"/>
      <protection locked="0"/>
    </xf>
    <xf numFmtId="42" fontId="11" fillId="7" borderId="8" xfId="0" applyNumberFormat="1" applyFont="1" applyFill="1" applyBorder="1" applyAlignment="1" applyProtection="1">
      <alignment horizontal="center" vertical="center" wrapText="1"/>
      <protection locked="0"/>
    </xf>
    <xf numFmtId="42" fontId="11" fillId="7" borderId="2" xfId="0" applyNumberFormat="1" applyFont="1" applyFill="1" applyBorder="1" applyAlignment="1" applyProtection="1">
      <alignment horizontal="center" vertical="center" wrapText="1"/>
      <protection locked="0"/>
    </xf>
    <xf numFmtId="170" fontId="17" fillId="7" borderId="0" xfId="1" applyNumberFormat="1" applyFont="1" applyFill="1" applyBorder="1" applyAlignment="1">
      <alignment horizontal="center" vertical="center"/>
    </xf>
    <xf numFmtId="170" fontId="11" fillId="7" borderId="45" xfId="1" applyNumberFormat="1" applyFont="1" applyFill="1" applyBorder="1" applyAlignment="1">
      <alignment horizontal="center" vertical="center"/>
    </xf>
    <xf numFmtId="42" fontId="17" fillId="3" borderId="8" xfId="2" applyFont="1" applyFill="1" applyBorder="1" applyAlignment="1">
      <alignment horizontal="center" vertical="center" wrapText="1"/>
    </xf>
    <xf numFmtId="42" fontId="17" fillId="3" borderId="2" xfId="2" applyFont="1" applyFill="1" applyBorder="1" applyAlignment="1">
      <alignment horizontal="center" vertical="center" wrapText="1"/>
    </xf>
    <xf numFmtId="44" fontId="11" fillId="7" borderId="45" xfId="1" applyFont="1" applyFill="1" applyBorder="1" applyAlignment="1">
      <alignment horizontal="center" vertical="center"/>
    </xf>
    <xf numFmtId="9" fontId="11" fillId="3" borderId="45" xfId="0" applyNumberFormat="1" applyFont="1" applyFill="1" applyBorder="1" applyAlignment="1">
      <alignment horizontal="center" vertical="center"/>
    </xf>
    <xf numFmtId="9" fontId="11" fillId="3" borderId="45" xfId="3" applyFont="1" applyFill="1" applyBorder="1" applyAlignment="1">
      <alignment horizontal="center" vertical="center"/>
    </xf>
    <xf numFmtId="0" fontId="18" fillId="6" borderId="42" xfId="31" applyFont="1" applyFill="1" applyBorder="1" applyAlignment="1">
      <alignment horizontal="center" vertical="center"/>
    </xf>
    <xf numFmtId="0" fontId="18" fillId="6" borderId="45" xfId="31" applyFont="1" applyFill="1" applyBorder="1" applyAlignment="1">
      <alignment horizontal="center" vertical="center"/>
    </xf>
    <xf numFmtId="0" fontId="18" fillId="6" borderId="47" xfId="31" applyFont="1" applyFill="1" applyBorder="1" applyAlignment="1">
      <alignment horizontal="center" vertical="center"/>
    </xf>
    <xf numFmtId="0" fontId="11" fillId="3" borderId="45" xfId="0" applyFont="1" applyFill="1" applyBorder="1" applyAlignment="1">
      <alignment horizontal="center" vertical="center"/>
    </xf>
    <xf numFmtId="42" fontId="11" fillId="3" borderId="8" xfId="0" applyNumberFormat="1" applyFont="1" applyFill="1" applyBorder="1" applyAlignment="1" applyProtection="1">
      <alignment horizontal="center" vertical="center" wrapText="1"/>
      <protection locked="0"/>
    </xf>
    <xf numFmtId="9" fontId="11" fillId="3" borderId="7" xfId="2" applyNumberFormat="1" applyFont="1" applyFill="1" applyBorder="1" applyAlignment="1">
      <alignment horizontal="center" vertical="center"/>
    </xf>
    <xf numFmtId="9" fontId="11" fillId="3" borderId="5" xfId="2" applyNumberFormat="1" applyFont="1" applyFill="1" applyBorder="1" applyAlignment="1">
      <alignment horizontal="center" vertical="center"/>
    </xf>
    <xf numFmtId="9" fontId="11" fillId="3" borderId="3" xfId="2" applyNumberFormat="1" applyFont="1" applyFill="1" applyBorder="1" applyAlignment="1">
      <alignment horizontal="center" vertical="center"/>
    </xf>
    <xf numFmtId="49" fontId="11" fillId="3" borderId="7" xfId="2" applyNumberFormat="1" applyFont="1" applyFill="1" applyBorder="1" applyAlignment="1">
      <alignment horizontal="center" vertical="center" wrapText="1"/>
    </xf>
    <xf numFmtId="49" fontId="11" fillId="3" borderId="5" xfId="2" applyNumberFormat="1" applyFont="1" applyFill="1" applyBorder="1" applyAlignment="1">
      <alignment horizontal="center" vertical="center" wrapText="1"/>
    </xf>
    <xf numFmtId="49" fontId="11" fillId="3" borderId="3" xfId="2" applyNumberFormat="1" applyFont="1" applyFill="1" applyBorder="1" applyAlignment="1">
      <alignment horizontal="center" vertical="center" wrapText="1"/>
    </xf>
    <xf numFmtId="0" fontId="17" fillId="0" borderId="7"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3" xfId="0" applyFont="1" applyBorder="1" applyAlignment="1">
      <alignment horizontal="center" vertical="center" wrapText="1"/>
    </xf>
    <xf numFmtId="169" fontId="11" fillId="7" borderId="8" xfId="0" applyNumberFormat="1" applyFont="1" applyFill="1" applyBorder="1" applyAlignment="1" applyProtection="1">
      <alignment horizontal="center" vertical="center" wrapText="1"/>
      <protection locked="0"/>
    </xf>
    <xf numFmtId="169" fontId="11" fillId="3" borderId="9" xfId="0" applyNumberFormat="1" applyFont="1" applyFill="1" applyBorder="1" applyAlignment="1" applyProtection="1">
      <alignment horizontal="center" vertical="center" wrapText="1"/>
      <protection locked="0"/>
    </xf>
    <xf numFmtId="169" fontId="11" fillId="3" borderId="8" xfId="0" applyNumberFormat="1" applyFont="1" applyFill="1" applyBorder="1" applyAlignment="1" applyProtection="1">
      <alignment horizontal="center" vertical="center" wrapText="1"/>
      <protection locked="0"/>
    </xf>
    <xf numFmtId="169" fontId="11" fillId="3" borderId="2" xfId="0" applyNumberFormat="1" applyFont="1" applyFill="1" applyBorder="1" applyAlignment="1" applyProtection="1">
      <alignment horizontal="center" vertical="center" wrapText="1"/>
      <protection locked="0"/>
    </xf>
    <xf numFmtId="169" fontId="17" fillId="4" borderId="8" xfId="2" applyNumberFormat="1" applyFont="1" applyFill="1" applyBorder="1" applyAlignment="1">
      <alignment horizontal="center" vertical="center" wrapText="1"/>
    </xf>
    <xf numFmtId="169" fontId="17" fillId="4" borderId="2" xfId="2" applyNumberFormat="1" applyFont="1" applyFill="1" applyBorder="1" applyAlignment="1">
      <alignment horizontal="center" vertical="center" wrapText="1"/>
    </xf>
    <xf numFmtId="0" fontId="18" fillId="6" borderId="29" xfId="31" applyFont="1" applyFill="1" applyBorder="1" applyAlignment="1">
      <alignment horizontal="center" vertical="center"/>
    </xf>
    <xf numFmtId="0" fontId="18" fillId="6" borderId="8" xfId="31" applyFont="1" applyFill="1" applyBorder="1" applyAlignment="1">
      <alignment horizontal="center" vertical="center"/>
    </xf>
    <xf numFmtId="0" fontId="19" fillId="0" borderId="55"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62" xfId="0" applyFont="1" applyBorder="1" applyAlignment="1">
      <alignment horizontal="center" vertical="center" wrapText="1"/>
    </xf>
    <xf numFmtId="169" fontId="11" fillId="0" borderId="9" xfId="0" applyNumberFormat="1" applyFont="1" applyBorder="1" applyAlignment="1" applyProtection="1">
      <alignment horizontal="center" vertical="center" wrapText="1"/>
      <protection locked="0"/>
    </xf>
    <xf numFmtId="169" fontId="11" fillId="0" borderId="8" xfId="0" applyNumberFormat="1" applyFont="1" applyBorder="1" applyAlignment="1" applyProtection="1">
      <alignment horizontal="center" vertical="center" wrapText="1"/>
      <protection locked="0"/>
    </xf>
    <xf numFmtId="169" fontId="11" fillId="0" borderId="2" xfId="0" applyNumberFormat="1" applyFont="1" applyBorder="1" applyAlignment="1" applyProtection="1">
      <alignment horizontal="center" vertical="center" wrapText="1"/>
      <protection locked="0"/>
    </xf>
    <xf numFmtId="0" fontId="19" fillId="3" borderId="7" xfId="0" applyFont="1" applyFill="1" applyBorder="1" applyAlignment="1">
      <alignment horizontal="center" vertical="center" wrapText="1"/>
    </xf>
    <xf numFmtId="0" fontId="19" fillId="3" borderId="5" xfId="0" applyFont="1" applyFill="1" applyBorder="1" applyAlignment="1">
      <alignment horizontal="center" vertical="center"/>
    </xf>
    <xf numFmtId="0" fontId="19" fillId="3" borderId="3" xfId="0" applyFont="1" applyFill="1" applyBorder="1" applyAlignment="1">
      <alignment horizontal="center" vertical="center"/>
    </xf>
    <xf numFmtId="42" fontId="11" fillId="0" borderId="9" xfId="0" applyNumberFormat="1" applyFont="1" applyBorder="1" applyAlignment="1" applyProtection="1">
      <alignment horizontal="center" vertical="center" wrapText="1"/>
      <protection locked="0"/>
    </xf>
    <xf numFmtId="42" fontId="11" fillId="0" borderId="8" xfId="0" applyNumberFormat="1" applyFont="1" applyBorder="1" applyAlignment="1" applyProtection="1">
      <alignment horizontal="center" vertical="center" wrapText="1"/>
      <protection locked="0"/>
    </xf>
    <xf numFmtId="42" fontId="11" fillId="0" borderId="2" xfId="0" applyNumberFormat="1" applyFont="1" applyBorder="1" applyAlignment="1" applyProtection="1">
      <alignment horizontal="center" vertical="center" wrapText="1"/>
      <protection locked="0"/>
    </xf>
    <xf numFmtId="0" fontId="18" fillId="0" borderId="1" xfId="30" applyFont="1" applyBorder="1" applyAlignment="1" applyProtection="1">
      <alignment horizontal="center" vertical="center" wrapText="1"/>
      <protection locked="0"/>
    </xf>
    <xf numFmtId="0" fontId="18" fillId="0" borderId="1" xfId="30" applyFont="1" applyBorder="1" applyAlignment="1" applyProtection="1">
      <alignment horizontal="center" vertical="center" textRotation="90" wrapText="1"/>
      <protection locked="0"/>
    </xf>
    <xf numFmtId="0" fontId="11" fillId="0" borderId="1" xfId="30" applyFont="1" applyBorder="1" applyAlignment="1" applyProtection="1">
      <alignment horizontal="center" vertical="center" wrapText="1"/>
      <protection locked="0"/>
    </xf>
    <xf numFmtId="42" fontId="11" fillId="0" borderId="1" xfId="30" applyNumberFormat="1" applyFont="1" applyBorder="1" applyAlignment="1" applyProtection="1">
      <alignment horizontal="center" vertical="center" wrapText="1"/>
      <protection locked="0"/>
    </xf>
    <xf numFmtId="0" fontId="19" fillId="0" borderId="34" xfId="30" applyFont="1" applyBorder="1" applyAlignment="1" applyProtection="1">
      <alignment horizontal="center" vertical="center" wrapText="1"/>
      <protection locked="0"/>
    </xf>
    <xf numFmtId="0" fontId="17" fillId="0" borderId="34" xfId="30" applyFont="1" applyBorder="1" applyAlignment="1">
      <alignment horizontal="center" vertical="center"/>
    </xf>
    <xf numFmtId="44" fontId="11" fillId="7" borderId="34" xfId="1" applyFont="1" applyFill="1" applyBorder="1" applyAlignment="1">
      <alignment horizontal="center" vertical="center"/>
    </xf>
    <xf numFmtId="0" fontId="18" fillId="6" borderId="130" xfId="31" applyFont="1" applyFill="1" applyBorder="1" applyAlignment="1">
      <alignment horizontal="center" vertical="center"/>
    </xf>
    <xf numFmtId="0" fontId="18" fillId="6" borderId="0" xfId="31" applyFont="1" applyFill="1" applyAlignment="1">
      <alignment horizontal="center" vertical="center"/>
    </xf>
    <xf numFmtId="0" fontId="18" fillId="6" borderId="195" xfId="31" applyFont="1" applyFill="1" applyBorder="1" applyAlignment="1">
      <alignment horizontal="center" vertical="center"/>
    </xf>
    <xf numFmtId="170" fontId="11" fillId="7" borderId="34" xfId="1" applyNumberFormat="1" applyFont="1" applyFill="1" applyBorder="1" applyAlignment="1">
      <alignment horizontal="center" vertical="center"/>
    </xf>
    <xf numFmtId="0" fontId="11" fillId="0" borderId="9"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7" fillId="0" borderId="5" xfId="0" applyFont="1" applyBorder="1" applyAlignment="1">
      <alignment horizontal="center" vertical="center"/>
    </xf>
    <xf numFmtId="0" fontId="17" fillId="0" borderId="3" xfId="0" applyFont="1" applyBorder="1" applyAlignment="1">
      <alignment horizontal="center" vertical="center"/>
    </xf>
    <xf numFmtId="169" fontId="17" fillId="4" borderId="10" xfId="2" applyNumberFormat="1" applyFont="1" applyFill="1" applyBorder="1" applyAlignment="1">
      <alignment horizontal="center" vertical="center" wrapText="1"/>
    </xf>
    <xf numFmtId="0" fontId="17" fillId="15" borderId="51" xfId="30" applyFont="1" applyFill="1" applyBorder="1" applyAlignment="1">
      <alignment horizontal="center" vertical="center" wrapText="1"/>
    </xf>
    <xf numFmtId="0" fontId="19" fillId="3" borderId="52" xfId="0" applyFont="1" applyFill="1" applyBorder="1" applyAlignment="1">
      <alignment horizontal="center" vertical="center" wrapText="1"/>
    </xf>
    <xf numFmtId="0" fontId="19" fillId="3" borderId="59" xfId="0" applyFont="1" applyFill="1" applyBorder="1" applyAlignment="1">
      <alignment horizontal="center" vertical="center" wrapText="1"/>
    </xf>
    <xf numFmtId="0" fontId="19" fillId="3" borderId="73" xfId="0" applyFont="1" applyFill="1" applyBorder="1" applyAlignment="1">
      <alignment horizontal="center" vertical="center" wrapText="1"/>
    </xf>
    <xf numFmtId="42" fontId="17" fillId="4" borderId="9" xfId="2" applyFont="1" applyFill="1" applyBorder="1" applyAlignment="1">
      <alignment horizontal="center" vertical="center" wrapText="1"/>
    </xf>
    <xf numFmtId="42" fontId="11" fillId="3" borderId="7" xfId="2" applyFont="1" applyFill="1" applyBorder="1" applyAlignment="1">
      <alignment horizontal="center" vertical="center" wrapText="1"/>
    </xf>
    <xf numFmtId="42" fontId="11" fillId="3" borderId="5" xfId="2" applyFont="1" applyFill="1" applyBorder="1" applyAlignment="1">
      <alignment horizontal="center" vertical="center" wrapText="1"/>
    </xf>
    <xf numFmtId="0" fontId="17" fillId="15" borderId="42" xfId="30" applyFont="1" applyFill="1" applyBorder="1" applyAlignment="1">
      <alignment horizontal="center" vertical="center" wrapText="1"/>
    </xf>
    <xf numFmtId="0" fontId="17" fillId="15" borderId="45" xfId="30" applyFont="1" applyFill="1" applyBorder="1" applyAlignment="1">
      <alignment horizontal="center" vertical="center" wrapText="1"/>
    </xf>
    <xf numFmtId="0" fontId="17" fillId="15" borderId="47" xfId="30" applyFont="1" applyFill="1" applyBorder="1" applyAlignment="1">
      <alignment horizontal="center" vertical="center" wrapText="1"/>
    </xf>
    <xf numFmtId="0" fontId="19" fillId="15" borderId="34" xfId="30" applyFont="1" applyFill="1" applyBorder="1" applyAlignment="1">
      <alignment horizontal="center" vertical="center" wrapText="1"/>
    </xf>
    <xf numFmtId="0" fontId="17" fillId="3" borderId="34" xfId="33" applyNumberFormat="1" applyFont="1" applyFill="1" applyBorder="1" applyAlignment="1">
      <alignment horizontal="center" vertical="center" wrapText="1"/>
    </xf>
    <xf numFmtId="9" fontId="17" fillId="10" borderId="34" xfId="30" applyNumberFormat="1" applyFont="1" applyFill="1" applyBorder="1" applyAlignment="1">
      <alignment horizontal="center" vertical="center"/>
    </xf>
    <xf numFmtId="0" fontId="17" fillId="10" borderId="34" xfId="30" applyFont="1" applyFill="1" applyBorder="1" applyAlignment="1">
      <alignment horizontal="center" vertical="center"/>
    </xf>
    <xf numFmtId="9" fontId="17" fillId="10" borderId="192" xfId="0" applyNumberFormat="1" applyFont="1" applyFill="1" applyBorder="1" applyAlignment="1">
      <alignment horizontal="center" vertical="center"/>
    </xf>
    <xf numFmtId="0" fontId="17" fillId="10" borderId="193" xfId="0" applyFont="1" applyFill="1" applyBorder="1" applyAlignment="1">
      <alignment horizontal="center" vertical="center"/>
    </xf>
    <xf numFmtId="0" fontId="17" fillId="10" borderId="69" xfId="0" applyFont="1" applyFill="1" applyBorder="1" applyAlignment="1">
      <alignment horizontal="center" vertical="center"/>
    </xf>
    <xf numFmtId="0" fontId="17" fillId="3" borderId="7" xfId="3" applyNumberFormat="1" applyFont="1" applyFill="1" applyBorder="1" applyAlignment="1">
      <alignment horizontal="center" vertical="center" wrapText="1"/>
    </xf>
    <xf numFmtId="0" fontId="17" fillId="3" borderId="5" xfId="3" applyNumberFormat="1" applyFont="1" applyFill="1" applyBorder="1" applyAlignment="1">
      <alignment horizontal="center" vertical="center" wrapText="1"/>
    </xf>
    <xf numFmtId="0" fontId="17" fillId="3" borderId="3" xfId="3" applyNumberFormat="1" applyFont="1" applyFill="1" applyBorder="1" applyAlignment="1">
      <alignment horizontal="center" vertical="center" wrapText="1"/>
    </xf>
    <xf numFmtId="9" fontId="11" fillId="3" borderId="187" xfId="3" applyFont="1" applyFill="1" applyBorder="1" applyAlignment="1">
      <alignment horizontal="center" vertical="center"/>
    </xf>
    <xf numFmtId="9" fontId="11" fillId="3" borderId="194" xfId="3" applyFont="1" applyFill="1" applyBorder="1" applyAlignment="1">
      <alignment horizontal="center" vertical="center"/>
    </xf>
    <xf numFmtId="9" fontId="11" fillId="3" borderId="157" xfId="3" applyFont="1" applyFill="1" applyBorder="1" applyAlignment="1">
      <alignment horizontal="center" vertical="center"/>
    </xf>
    <xf numFmtId="9" fontId="11" fillId="3" borderId="156" xfId="3" applyFont="1" applyFill="1" applyBorder="1" applyAlignment="1">
      <alignment horizontal="center" vertical="center"/>
    </xf>
    <xf numFmtId="0" fontId="11" fillId="3" borderId="9" xfId="0" applyFont="1" applyFill="1" applyBorder="1" applyAlignment="1">
      <alignment horizontal="center" vertical="center" wrapText="1"/>
    </xf>
    <xf numFmtId="0" fontId="11" fillId="3" borderId="2" xfId="0" applyFont="1" applyFill="1" applyBorder="1" applyAlignment="1">
      <alignment horizontal="center" vertical="center" wrapText="1"/>
    </xf>
    <xf numFmtId="169" fontId="11" fillId="15" borderId="8" xfId="0" applyNumberFormat="1" applyFont="1" applyFill="1" applyBorder="1" applyAlignment="1" applyProtection="1">
      <alignment horizontal="center" vertical="center" wrapText="1"/>
      <protection locked="0"/>
    </xf>
    <xf numFmtId="9" fontId="17" fillId="10" borderId="20" xfId="0" applyNumberFormat="1" applyFont="1" applyFill="1" applyBorder="1" applyAlignment="1">
      <alignment horizontal="center" vertical="center"/>
    </xf>
    <xf numFmtId="0" fontId="17" fillId="10" borderId="20" xfId="0" applyFont="1" applyFill="1" applyBorder="1" applyAlignment="1">
      <alignment horizontal="center" vertical="center"/>
    </xf>
    <xf numFmtId="0" fontId="17" fillId="10" borderId="22" xfId="0" applyFont="1" applyFill="1" applyBorder="1" applyAlignment="1">
      <alignment horizontal="center" vertical="center"/>
    </xf>
    <xf numFmtId="0" fontId="19" fillId="15" borderId="52" xfId="0" applyFont="1" applyFill="1" applyBorder="1" applyAlignment="1">
      <alignment horizontal="center" vertical="center" wrapText="1"/>
    </xf>
    <xf numFmtId="0" fontId="19" fillId="15" borderId="59" xfId="0" applyFont="1" applyFill="1" applyBorder="1" applyAlignment="1">
      <alignment horizontal="center" vertical="center" wrapText="1"/>
    </xf>
    <xf numFmtId="0" fontId="19" fillId="15" borderId="53" xfId="0" applyFont="1" applyFill="1" applyBorder="1" applyAlignment="1">
      <alignment horizontal="center" vertical="center" wrapText="1"/>
    </xf>
    <xf numFmtId="0" fontId="19" fillId="15" borderId="20" xfId="0" applyFont="1" applyFill="1" applyBorder="1" applyAlignment="1">
      <alignment horizontal="center" vertical="center" wrapText="1"/>
    </xf>
    <xf numFmtId="0" fontId="19" fillId="15" borderId="22" xfId="0" applyFont="1" applyFill="1" applyBorder="1" applyAlignment="1">
      <alignment horizontal="center" vertical="center" wrapText="1"/>
    </xf>
    <xf numFmtId="42" fontId="11" fillId="15" borderId="8" xfId="0" applyNumberFormat="1" applyFont="1" applyFill="1" applyBorder="1" applyAlignment="1" applyProtection="1">
      <alignment horizontal="center" vertical="center" wrapText="1"/>
      <protection locked="0"/>
    </xf>
    <xf numFmtId="0" fontId="18" fillId="10" borderId="1" xfId="30" applyFont="1" applyFill="1" applyBorder="1" applyAlignment="1" applyProtection="1">
      <alignment horizontal="center" vertical="center" wrapText="1"/>
      <protection locked="0"/>
    </xf>
    <xf numFmtId="0" fontId="18" fillId="10" borderId="1" xfId="30" applyFont="1" applyFill="1" applyBorder="1" applyAlignment="1" applyProtection="1">
      <alignment horizontal="center" vertical="center" textRotation="90" wrapText="1"/>
      <protection locked="0"/>
    </xf>
    <xf numFmtId="0" fontId="11" fillId="10" borderId="1" xfId="30" applyFont="1" applyFill="1" applyBorder="1" applyAlignment="1" applyProtection="1">
      <alignment horizontal="center" vertical="center" wrapText="1"/>
      <protection locked="0"/>
    </xf>
    <xf numFmtId="9" fontId="17" fillId="10" borderId="34" xfId="30" applyNumberFormat="1" applyFont="1" applyFill="1" applyBorder="1" applyAlignment="1">
      <alignment horizontal="center" vertical="center" wrapText="1"/>
    </xf>
    <xf numFmtId="170" fontId="11" fillId="7" borderId="185" xfId="1" applyNumberFormat="1" applyFont="1" applyFill="1" applyBorder="1" applyAlignment="1">
      <alignment horizontal="center" vertical="center"/>
    </xf>
    <xf numFmtId="0" fontId="17" fillId="15" borderId="23" xfId="0" applyFont="1" applyFill="1" applyBorder="1" applyAlignment="1">
      <alignment horizontal="center" vertical="center" wrapText="1"/>
    </xf>
    <xf numFmtId="0" fontId="17" fillId="15" borderId="3" xfId="0" applyFont="1" applyFill="1" applyBorder="1" applyAlignment="1">
      <alignment horizontal="center" vertical="center" wrapText="1"/>
    </xf>
    <xf numFmtId="9" fontId="17" fillId="10" borderId="192" xfId="0" applyNumberFormat="1"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0" xfId="0" applyFont="1" applyFill="1" applyBorder="1" applyAlignment="1">
      <alignment horizontal="center" vertical="center"/>
    </xf>
    <xf numFmtId="169" fontId="11" fillId="7" borderId="10" xfId="0" applyNumberFormat="1" applyFont="1" applyFill="1" applyBorder="1" applyAlignment="1" applyProtection="1">
      <alignment horizontal="center" vertical="center" wrapText="1"/>
      <protection locked="0"/>
    </xf>
    <xf numFmtId="42" fontId="17" fillId="4" borderId="10" xfId="2" applyFont="1" applyFill="1" applyBorder="1" applyAlignment="1">
      <alignment horizontal="center" vertical="center" wrapText="1"/>
    </xf>
    <xf numFmtId="9" fontId="17" fillId="10" borderId="20" xfId="0" applyNumberFormat="1" applyFont="1" applyFill="1" applyBorder="1" applyAlignment="1">
      <alignment horizontal="center" vertical="center" wrapText="1"/>
    </xf>
    <xf numFmtId="0" fontId="17" fillId="15" borderId="150" xfId="0" applyFont="1" applyFill="1" applyBorder="1" applyAlignment="1">
      <alignment horizontal="center" vertical="center" wrapText="1"/>
    </xf>
    <xf numFmtId="170" fontId="11" fillId="7" borderId="5" xfId="1" applyNumberFormat="1" applyFont="1" applyFill="1" applyBorder="1" applyAlignment="1">
      <alignment horizontal="center" vertical="center"/>
    </xf>
    <xf numFmtId="170" fontId="11" fillId="7" borderId="3" xfId="1" applyNumberFormat="1" applyFont="1" applyFill="1" applyBorder="1" applyAlignment="1">
      <alignment horizontal="center" vertical="center"/>
    </xf>
    <xf numFmtId="170" fontId="11" fillId="7" borderId="7" xfId="1" applyNumberFormat="1" applyFont="1" applyFill="1" applyBorder="1" applyAlignment="1">
      <alignment horizontal="center" vertical="center"/>
    </xf>
    <xf numFmtId="0" fontId="17" fillId="15" borderId="5" xfId="0" applyFont="1" applyFill="1" applyBorder="1" applyAlignment="1">
      <alignment horizontal="center" vertical="center" wrapText="1"/>
    </xf>
    <xf numFmtId="9" fontId="23" fillId="3" borderId="19" xfId="0" quotePrefix="1" applyNumberFormat="1" applyFont="1" applyFill="1" applyBorder="1" applyAlignment="1">
      <alignment horizontal="center" vertical="center"/>
    </xf>
    <xf numFmtId="9" fontId="23" fillId="3" borderId="20" xfId="0" quotePrefix="1" applyNumberFormat="1" applyFont="1" applyFill="1" applyBorder="1" applyAlignment="1">
      <alignment horizontal="center" vertical="center"/>
    </xf>
    <xf numFmtId="9" fontId="23" fillId="3" borderId="22" xfId="0" quotePrefix="1" applyNumberFormat="1" applyFont="1" applyFill="1" applyBorder="1" applyAlignment="1">
      <alignment horizontal="center" vertical="center"/>
    </xf>
    <xf numFmtId="44" fontId="11" fillId="7" borderId="7" xfId="1" applyFont="1" applyFill="1" applyBorder="1" applyAlignment="1">
      <alignment horizontal="center" vertical="center"/>
    </xf>
    <xf numFmtId="44" fontId="11" fillId="7" borderId="5" xfId="1" applyFont="1" applyFill="1" applyBorder="1" applyAlignment="1">
      <alignment horizontal="center" vertical="center"/>
    </xf>
    <xf numFmtId="44" fontId="11" fillId="7" borderId="3" xfId="1" applyFont="1" applyFill="1" applyBorder="1" applyAlignment="1">
      <alignment horizontal="center" vertical="center"/>
    </xf>
    <xf numFmtId="0" fontId="17" fillId="15" borderId="7" xfId="0" applyFont="1" applyFill="1" applyBorder="1" applyAlignment="1">
      <alignment horizontal="center" vertical="center" wrapText="1"/>
    </xf>
    <xf numFmtId="9" fontId="17" fillId="10" borderId="19" xfId="0" applyNumberFormat="1" applyFont="1" applyFill="1" applyBorder="1" applyAlignment="1">
      <alignment horizontal="center" vertical="center"/>
    </xf>
    <xf numFmtId="0" fontId="19" fillId="15" borderId="55" xfId="0" applyFont="1" applyFill="1" applyBorder="1" applyAlignment="1">
      <alignment horizontal="center" vertical="center" wrapText="1"/>
    </xf>
    <xf numFmtId="44" fontId="17" fillId="15" borderId="1" xfId="30" applyNumberFormat="1" applyFont="1" applyFill="1" applyBorder="1" applyAlignment="1">
      <alignment horizontal="center" vertical="center" wrapText="1"/>
    </xf>
    <xf numFmtId="0" fontId="19" fillId="15" borderId="19" xfId="0" applyFont="1" applyFill="1" applyBorder="1" applyAlignment="1">
      <alignment horizontal="center" vertical="center" wrapText="1"/>
    </xf>
    <xf numFmtId="9" fontId="11" fillId="3" borderId="34" xfId="36" applyNumberFormat="1" applyFont="1" applyFill="1" applyBorder="1" applyAlignment="1" applyProtection="1">
      <alignment horizontal="center" vertical="center" wrapText="1"/>
      <protection locked="0"/>
    </xf>
    <xf numFmtId="0" fontId="19" fillId="3" borderId="34" xfId="36" applyNumberFormat="1" applyFont="1" applyFill="1" applyBorder="1" applyAlignment="1">
      <alignment horizontal="center" vertical="center" wrapText="1"/>
    </xf>
    <xf numFmtId="0" fontId="17" fillId="3" borderId="34" xfId="30" applyFont="1" applyFill="1" applyBorder="1" applyAlignment="1">
      <alignment horizontal="center" vertical="center" wrapText="1"/>
    </xf>
    <xf numFmtId="9" fontId="11" fillId="3" borderId="5" xfId="2" applyNumberFormat="1" applyFont="1" applyFill="1" applyBorder="1" applyAlignment="1" applyProtection="1">
      <alignment horizontal="center" vertical="center" wrapText="1"/>
      <protection locked="0"/>
    </xf>
    <xf numFmtId="0" fontId="11" fillId="3" borderId="7" xfId="2" applyNumberFormat="1" applyFont="1" applyFill="1" applyBorder="1" applyAlignment="1">
      <alignment horizontal="center" vertical="center" wrapText="1"/>
    </xf>
    <xf numFmtId="0" fontId="11" fillId="3" borderId="5" xfId="2" applyNumberFormat="1" applyFont="1" applyFill="1" applyBorder="1" applyAlignment="1">
      <alignment horizontal="center" vertical="center" wrapText="1"/>
    </xf>
    <xf numFmtId="0" fontId="11" fillId="3" borderId="3" xfId="2" applyNumberFormat="1"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 xfId="0" applyFont="1" applyBorder="1" applyAlignment="1">
      <alignment horizontal="center" vertical="center" wrapText="1"/>
    </xf>
    <xf numFmtId="9" fontId="23" fillId="3" borderId="181" xfId="0" applyNumberFormat="1" applyFont="1" applyFill="1" applyBorder="1" applyAlignment="1">
      <alignment horizontal="center" vertical="center"/>
    </xf>
    <xf numFmtId="9" fontId="23" fillId="3" borderId="12" xfId="0" applyNumberFormat="1" applyFont="1" applyFill="1" applyBorder="1" applyAlignment="1">
      <alignment horizontal="center" vertical="center"/>
    </xf>
    <xf numFmtId="9" fontId="23" fillId="3" borderId="13" xfId="0" applyNumberFormat="1" applyFont="1" applyFill="1" applyBorder="1" applyAlignment="1">
      <alignment horizontal="center" vertical="center"/>
    </xf>
    <xf numFmtId="9" fontId="11" fillId="3" borderId="7" xfId="0" applyNumberFormat="1" applyFont="1" applyFill="1" applyBorder="1" applyAlignment="1">
      <alignment horizontal="center" vertical="center" wrapText="1"/>
    </xf>
    <xf numFmtId="9" fontId="11" fillId="3" borderId="5" xfId="0" applyNumberFormat="1" applyFont="1" applyFill="1" applyBorder="1" applyAlignment="1">
      <alignment horizontal="center" vertical="center" wrapText="1"/>
    </xf>
    <xf numFmtId="9" fontId="11" fillId="3" borderId="3" xfId="0" applyNumberFormat="1"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3" xfId="0" applyFont="1" applyFill="1" applyBorder="1" applyAlignment="1">
      <alignment horizontal="center" vertical="center" wrapText="1"/>
    </xf>
    <xf numFmtId="9" fontId="11" fillId="3" borderId="154" xfId="2" applyNumberFormat="1" applyFont="1" applyFill="1" applyBorder="1" applyAlignment="1" applyProtection="1">
      <alignment horizontal="center" vertical="center" wrapText="1"/>
      <protection locked="0"/>
    </xf>
    <xf numFmtId="42" fontId="11" fillId="0" borderId="7" xfId="2" applyFont="1" applyFill="1" applyBorder="1" applyAlignment="1" applyProtection="1">
      <alignment horizontal="center" vertical="center" wrapText="1"/>
      <protection locked="0"/>
    </xf>
    <xf numFmtId="42" fontId="11" fillId="0" borderId="5" xfId="2" applyFont="1" applyFill="1" applyBorder="1" applyAlignment="1" applyProtection="1">
      <alignment horizontal="center" vertical="center" wrapText="1"/>
      <protection locked="0"/>
    </xf>
    <xf numFmtId="42" fontId="11" fillId="0" borderId="3" xfId="2" applyFont="1" applyFill="1" applyBorder="1" applyAlignment="1" applyProtection="1">
      <alignment horizontal="center" vertical="center" wrapText="1"/>
      <protection locked="0"/>
    </xf>
    <xf numFmtId="0" fontId="11" fillId="3" borderId="5" xfId="0" applyFont="1" applyFill="1" applyBorder="1" applyAlignment="1">
      <alignment horizontal="center" vertical="center" wrapText="1"/>
    </xf>
    <xf numFmtId="49" fontId="11" fillId="15" borderId="9" xfId="0" applyNumberFormat="1" applyFont="1" applyFill="1" applyBorder="1" applyAlignment="1" applyProtection="1">
      <alignment horizontal="center" vertical="center" wrapText="1"/>
      <protection locked="0"/>
    </xf>
    <xf numFmtId="49" fontId="11" fillId="15" borderId="8" xfId="0" applyNumberFormat="1" applyFont="1" applyFill="1" applyBorder="1" applyAlignment="1" applyProtection="1">
      <alignment horizontal="center" vertical="center" wrapText="1"/>
      <protection locked="0"/>
    </xf>
    <xf numFmtId="49" fontId="11" fillId="15" borderId="2" xfId="0" applyNumberFormat="1" applyFont="1" applyFill="1" applyBorder="1" applyAlignment="1" applyProtection="1">
      <alignment horizontal="center" vertical="center" wrapText="1"/>
      <protection locked="0"/>
    </xf>
    <xf numFmtId="49" fontId="19" fillId="15" borderId="34" xfId="30" applyNumberFormat="1" applyFont="1" applyFill="1" applyBorder="1" applyAlignment="1" applyProtection="1">
      <alignment horizontal="center" vertical="center" wrapText="1"/>
      <protection locked="0"/>
    </xf>
    <xf numFmtId="9" fontId="11" fillId="3" borderId="28" xfId="2" applyNumberFormat="1" applyFont="1" applyFill="1" applyBorder="1" applyAlignment="1" applyProtection="1">
      <alignment horizontal="center" vertical="center" wrapText="1"/>
      <protection locked="0"/>
    </xf>
    <xf numFmtId="9" fontId="11" fillId="3" borderId="29" xfId="2" applyNumberFormat="1" applyFont="1" applyFill="1" applyBorder="1" applyAlignment="1" applyProtection="1">
      <alignment horizontal="center" vertical="center" wrapText="1"/>
      <protection locked="0"/>
    </xf>
    <xf numFmtId="9" fontId="11" fillId="3" borderId="30" xfId="2" applyNumberFormat="1" applyFont="1" applyFill="1" applyBorder="1" applyAlignment="1" applyProtection="1">
      <alignment horizontal="center" vertical="center" wrapText="1"/>
      <protection locked="0"/>
    </xf>
    <xf numFmtId="0" fontId="11" fillId="3" borderId="8" xfId="0" applyFont="1" applyFill="1" applyBorder="1" applyAlignment="1">
      <alignment horizontal="center" vertical="center" wrapText="1"/>
    </xf>
    <xf numFmtId="0" fontId="11" fillId="3" borderId="76" xfId="0" applyFont="1" applyFill="1" applyBorder="1" applyAlignment="1">
      <alignment horizontal="center" vertical="center" wrapText="1"/>
    </xf>
    <xf numFmtId="0" fontId="19" fillId="3" borderId="55" xfId="0" applyFont="1" applyFill="1" applyBorder="1" applyAlignment="1">
      <alignment horizontal="center" vertical="center" wrapText="1"/>
    </xf>
    <xf numFmtId="44" fontId="11" fillId="7" borderId="10" xfId="0" applyNumberFormat="1" applyFont="1" applyFill="1" applyBorder="1" applyAlignment="1">
      <alignment horizontal="center" vertical="center"/>
    </xf>
    <xf numFmtId="49" fontId="11" fillId="0" borderId="7" xfId="2" applyNumberFormat="1" applyFont="1" applyFill="1" applyBorder="1" applyAlignment="1" applyProtection="1">
      <alignment horizontal="center" vertical="center" wrapText="1"/>
      <protection locked="0"/>
    </xf>
    <xf numFmtId="49" fontId="11" fillId="0" borderId="5" xfId="2" applyNumberFormat="1" applyFont="1" applyFill="1" applyBorder="1" applyAlignment="1" applyProtection="1">
      <alignment horizontal="center" vertical="center" wrapText="1"/>
      <protection locked="0"/>
    </xf>
    <xf numFmtId="49" fontId="11" fillId="0" borderId="3" xfId="2" applyNumberFormat="1" applyFont="1" applyFill="1" applyBorder="1" applyAlignment="1" applyProtection="1">
      <alignment horizontal="center" vertical="center" wrapText="1"/>
      <protection locked="0"/>
    </xf>
    <xf numFmtId="0" fontId="19" fillId="0" borderId="34" xfId="30" applyFont="1" applyBorder="1" applyAlignment="1">
      <alignment horizontal="center" vertical="center" wrapText="1"/>
    </xf>
    <xf numFmtId="170" fontId="17" fillId="7" borderId="34" xfId="36" applyNumberFormat="1" applyFont="1" applyFill="1" applyBorder="1" applyAlignment="1">
      <alignment horizontal="right" vertical="center" wrapText="1"/>
    </xf>
    <xf numFmtId="0" fontId="17" fillId="3" borderId="34" xfId="30" applyFont="1" applyFill="1" applyBorder="1" applyAlignment="1">
      <alignment horizontal="center" vertical="center"/>
    </xf>
    <xf numFmtId="170" fontId="17" fillId="7" borderId="8" xfId="2" applyNumberFormat="1" applyFont="1" applyFill="1" applyBorder="1" applyAlignment="1">
      <alignment horizontal="center" vertical="center" wrapText="1"/>
    </xf>
    <xf numFmtId="170" fontId="17" fillId="7" borderId="2" xfId="2" applyNumberFormat="1" applyFont="1" applyFill="1" applyBorder="1" applyAlignment="1">
      <alignment horizontal="center" vertical="center" wrapText="1"/>
    </xf>
    <xf numFmtId="0" fontId="17" fillId="3" borderId="3" xfId="0" applyFont="1" applyFill="1" applyBorder="1" applyAlignment="1">
      <alignment horizontal="center" vertical="center"/>
    </xf>
    <xf numFmtId="42" fontId="11" fillId="0" borderId="55" xfId="2" applyFont="1" applyBorder="1" applyAlignment="1" applyProtection="1">
      <alignment horizontal="center" vertical="center" wrapText="1"/>
      <protection locked="0"/>
    </xf>
    <xf numFmtId="42" fontId="11" fillId="0" borderId="73" xfId="2" applyFont="1" applyBorder="1" applyAlignment="1" applyProtection="1">
      <alignment horizontal="center" vertical="center" wrapText="1"/>
      <protection locked="0"/>
    </xf>
    <xf numFmtId="170" fontId="11" fillId="3" borderId="105" xfId="35" applyNumberFormat="1" applyFont="1" applyFill="1" applyBorder="1" applyAlignment="1">
      <alignment horizontal="right" vertical="center"/>
    </xf>
    <xf numFmtId="0" fontId="18" fillId="6" borderId="34" xfId="34" applyFont="1" applyFill="1" applyBorder="1" applyAlignment="1">
      <alignment horizontal="center" vertical="center" wrapText="1"/>
    </xf>
    <xf numFmtId="0" fontId="18" fillId="6" borderId="7" xfId="31" applyFont="1" applyFill="1" applyBorder="1" applyAlignment="1">
      <alignment horizontal="center" vertical="center" wrapText="1"/>
    </xf>
    <xf numFmtId="0" fontId="18" fillId="6" borderId="3" xfId="31" applyFont="1" applyFill="1" applyBorder="1" applyAlignment="1">
      <alignment horizontal="center" vertical="center" wrapText="1"/>
    </xf>
    <xf numFmtId="174" fontId="11" fillId="3" borderId="7" xfId="2" applyNumberFormat="1" applyFont="1" applyFill="1" applyBorder="1" applyAlignment="1" applyProtection="1">
      <alignment horizontal="center" vertical="center" wrapText="1"/>
      <protection locked="0"/>
    </xf>
    <xf numFmtId="174" fontId="11" fillId="3" borderId="3" xfId="2" applyNumberFormat="1" applyFont="1" applyFill="1" applyBorder="1" applyAlignment="1" applyProtection="1">
      <alignment horizontal="center" vertical="center" wrapText="1"/>
      <protection locked="0"/>
    </xf>
    <xf numFmtId="44" fontId="17" fillId="7" borderId="0" xfId="1" applyFont="1" applyFill="1" applyBorder="1" applyAlignment="1">
      <alignment horizontal="center" vertical="center"/>
    </xf>
    <xf numFmtId="49" fontId="17" fillId="0" borderId="9" xfId="0" applyNumberFormat="1" applyFont="1" applyBorder="1" applyAlignment="1" applyProtection="1">
      <alignment horizontal="center" vertical="center" wrapText="1"/>
      <protection locked="0"/>
    </xf>
    <xf numFmtId="49" fontId="17" fillId="0" borderId="2" xfId="0" applyNumberFormat="1" applyFont="1" applyBorder="1" applyAlignment="1" applyProtection="1">
      <alignment horizontal="center" vertical="center" wrapText="1"/>
      <protection locked="0"/>
    </xf>
    <xf numFmtId="49" fontId="19" fillId="0" borderId="34" xfId="30" applyNumberFormat="1" applyFont="1" applyBorder="1" applyAlignment="1" applyProtection="1">
      <alignment horizontal="center" vertical="center" wrapText="1"/>
      <protection locked="0"/>
    </xf>
    <xf numFmtId="0" fontId="19" fillId="0" borderId="73" xfId="0" applyFont="1" applyBorder="1" applyAlignment="1">
      <alignment horizontal="center" vertical="center" wrapText="1"/>
    </xf>
    <xf numFmtId="0" fontId="17" fillId="16" borderId="34" xfId="30" applyFont="1" applyFill="1" applyBorder="1" applyAlignment="1">
      <alignment horizontal="center" vertical="center" wrapText="1"/>
    </xf>
    <xf numFmtId="0" fontId="17" fillId="16" borderId="34" xfId="30" applyFont="1" applyFill="1" applyBorder="1" applyAlignment="1">
      <alignment horizontal="center" vertical="center"/>
    </xf>
    <xf numFmtId="9" fontId="11" fillId="3" borderId="55" xfId="2" applyNumberFormat="1" applyFont="1" applyFill="1" applyBorder="1" applyAlignment="1" applyProtection="1">
      <alignment horizontal="center" vertical="center" wrapText="1"/>
      <protection locked="0"/>
    </xf>
    <xf numFmtId="9" fontId="11" fillId="3" borderId="59" xfId="2" applyNumberFormat="1" applyFont="1" applyFill="1" applyBorder="1" applyAlignment="1" applyProtection="1">
      <alignment horizontal="center" vertical="center" wrapText="1"/>
      <protection locked="0"/>
    </xf>
    <xf numFmtId="9" fontId="11" fillId="3" borderId="73" xfId="2" applyNumberFormat="1" applyFont="1" applyFill="1" applyBorder="1" applyAlignment="1" applyProtection="1">
      <alignment horizontal="center" vertical="center" wrapText="1"/>
      <protection locked="0"/>
    </xf>
    <xf numFmtId="0" fontId="17" fillId="16" borderId="7" xfId="0" applyFont="1" applyFill="1" applyBorder="1" applyAlignment="1">
      <alignment horizontal="center" vertical="center" wrapText="1"/>
    </xf>
    <xf numFmtId="0" fontId="17" fillId="16" borderId="5" xfId="0" applyFont="1" applyFill="1" applyBorder="1" applyAlignment="1">
      <alignment horizontal="center" vertical="center"/>
    </xf>
    <xf numFmtId="0" fontId="17" fillId="16" borderId="3" xfId="0" applyFont="1" applyFill="1" applyBorder="1" applyAlignment="1">
      <alignment horizontal="center" vertical="center"/>
    </xf>
    <xf numFmtId="0" fontId="19" fillId="16" borderId="7" xfId="0" applyFont="1" applyFill="1" applyBorder="1" applyAlignment="1">
      <alignment horizontal="center" vertical="center" wrapText="1"/>
    </xf>
    <xf numFmtId="0" fontId="19" fillId="16" borderId="5" xfId="0" applyFont="1" applyFill="1" applyBorder="1" applyAlignment="1">
      <alignment horizontal="center" vertical="center"/>
    </xf>
    <xf numFmtId="0" fontId="19" fillId="16" borderId="3" xfId="0" applyFont="1" applyFill="1" applyBorder="1" applyAlignment="1">
      <alignment horizontal="center" vertical="center"/>
    </xf>
    <xf numFmtId="9" fontId="11" fillId="3" borderId="34" xfId="33" applyFont="1" applyFill="1" applyBorder="1" applyAlignment="1">
      <alignment horizontal="center" vertical="center"/>
    </xf>
    <xf numFmtId="9" fontId="11" fillId="3" borderId="55" xfId="3" applyFont="1" applyFill="1" applyBorder="1" applyAlignment="1">
      <alignment horizontal="center" vertical="center"/>
    </xf>
    <xf numFmtId="9" fontId="11" fillId="3" borderId="73" xfId="3" applyFont="1" applyFill="1" applyBorder="1" applyAlignment="1">
      <alignment horizontal="center" vertical="center"/>
    </xf>
    <xf numFmtId="0" fontId="17" fillId="3" borderId="21" xfId="0" applyFont="1" applyFill="1" applyBorder="1" applyAlignment="1">
      <alignment horizontal="center" vertical="center" wrapText="1"/>
    </xf>
    <xf numFmtId="0" fontId="17" fillId="3" borderId="71" xfId="0" applyFont="1" applyFill="1" applyBorder="1" applyAlignment="1">
      <alignment horizontal="center" vertical="center"/>
    </xf>
    <xf numFmtId="9" fontId="11" fillId="3" borderId="1" xfId="3" applyFont="1" applyFill="1" applyBorder="1" applyAlignment="1">
      <alignment horizontal="center" vertical="center"/>
    </xf>
    <xf numFmtId="0" fontId="18" fillId="6" borderId="57" xfId="31" applyFont="1" applyFill="1" applyBorder="1" applyAlignment="1">
      <alignment horizontal="center" vertical="center"/>
    </xf>
    <xf numFmtId="0" fontId="18" fillId="6" borderId="63" xfId="31" applyFont="1" applyFill="1" applyBorder="1" applyAlignment="1">
      <alignment horizontal="center" vertical="center"/>
    </xf>
    <xf numFmtId="0" fontId="22" fillId="6" borderId="3" xfId="31" applyFont="1" applyFill="1" applyBorder="1" applyAlignment="1">
      <alignment horizontal="center" vertical="center"/>
    </xf>
    <xf numFmtId="168" fontId="11" fillId="7" borderId="4" xfId="0" applyNumberFormat="1" applyFont="1" applyFill="1" applyBorder="1" applyAlignment="1">
      <alignment horizontal="center" vertical="center"/>
    </xf>
    <xf numFmtId="168" fontId="11" fillId="3" borderId="106" xfId="0" applyNumberFormat="1" applyFont="1" applyFill="1" applyBorder="1" applyAlignment="1">
      <alignment horizontal="center" vertical="center"/>
    </xf>
    <xf numFmtId="0" fontId="20" fillId="6" borderId="34" xfId="34" applyFont="1" applyFill="1" applyBorder="1" applyAlignment="1">
      <alignment horizontal="center" vertical="center"/>
    </xf>
    <xf numFmtId="42" fontId="19" fillId="10" borderId="34" xfId="30" applyNumberFormat="1" applyFont="1" applyFill="1" applyBorder="1" applyAlignment="1" applyProtection="1">
      <alignment horizontal="center" vertical="center" wrapText="1"/>
      <protection locked="0"/>
    </xf>
    <xf numFmtId="42" fontId="19" fillId="4" borderId="34" xfId="30" applyNumberFormat="1" applyFont="1" applyFill="1" applyBorder="1" applyAlignment="1" applyProtection="1">
      <alignment horizontal="right" vertical="center" wrapText="1"/>
      <protection locked="0"/>
    </xf>
    <xf numFmtId="165" fontId="11" fillId="16" borderId="10" xfId="0" applyNumberFormat="1" applyFont="1" applyFill="1" applyBorder="1" applyAlignment="1">
      <alignment horizontal="center" vertical="center"/>
    </xf>
    <xf numFmtId="168" fontId="11" fillId="7" borderId="105" xfId="0" applyNumberFormat="1" applyFont="1" applyFill="1" applyBorder="1" applyAlignment="1">
      <alignment horizontal="center" vertical="center"/>
    </xf>
    <xf numFmtId="9" fontId="19" fillId="10" borderId="34" xfId="30" applyNumberFormat="1" applyFont="1" applyFill="1" applyBorder="1" applyAlignment="1">
      <alignment horizontal="center" vertical="center"/>
    </xf>
    <xf numFmtId="0" fontId="19" fillId="10" borderId="34" xfId="30" applyFont="1" applyFill="1" applyBorder="1" applyAlignment="1">
      <alignment horizontal="center" vertical="center"/>
    </xf>
    <xf numFmtId="0" fontId="19" fillId="10" borderId="34" xfId="30" applyFont="1" applyFill="1" applyBorder="1" applyAlignment="1">
      <alignment horizontal="center" vertical="center" wrapText="1"/>
    </xf>
    <xf numFmtId="168" fontId="11" fillId="7" borderId="42" xfId="0" applyNumberFormat="1" applyFont="1" applyFill="1" applyBorder="1" applyAlignment="1">
      <alignment horizontal="center" vertical="center"/>
    </xf>
    <xf numFmtId="168" fontId="11" fillId="7" borderId="45" xfId="0" applyNumberFormat="1" applyFont="1" applyFill="1" applyBorder="1" applyAlignment="1">
      <alignment horizontal="center" vertical="center"/>
    </xf>
    <xf numFmtId="168" fontId="11" fillId="7" borderId="191" xfId="0" applyNumberFormat="1" applyFont="1" applyFill="1" applyBorder="1" applyAlignment="1">
      <alignment horizontal="center" vertical="center"/>
    </xf>
    <xf numFmtId="0" fontId="18" fillId="6" borderId="191" xfId="31" applyFont="1" applyFill="1" applyBorder="1" applyAlignment="1">
      <alignment horizontal="center" vertical="center"/>
    </xf>
    <xf numFmtId="0" fontId="11" fillId="3" borderId="191" xfId="0" applyFont="1" applyFill="1" applyBorder="1" applyAlignment="1">
      <alignment horizontal="center" vertical="center"/>
    </xf>
    <xf numFmtId="42" fontId="11" fillId="10" borderId="97" xfId="0" applyNumberFormat="1" applyFont="1" applyFill="1" applyBorder="1" applyAlignment="1" applyProtection="1">
      <alignment horizontal="center" vertical="center" wrapText="1"/>
      <protection locked="0"/>
    </xf>
    <xf numFmtId="42" fontId="11" fillId="10" borderId="11" xfId="0" applyNumberFormat="1" applyFont="1" applyFill="1" applyBorder="1" applyAlignment="1" applyProtection="1">
      <alignment horizontal="center" vertical="center" wrapText="1"/>
      <protection locked="0"/>
    </xf>
    <xf numFmtId="42" fontId="11" fillId="4" borderId="97" xfId="0" applyNumberFormat="1" applyFont="1" applyFill="1" applyBorder="1" applyAlignment="1" applyProtection="1">
      <alignment horizontal="center" vertical="center" wrapText="1"/>
      <protection locked="0"/>
    </xf>
    <xf numFmtId="42" fontId="11" fillId="4" borderId="8" xfId="0" applyNumberFormat="1" applyFont="1" applyFill="1" applyBorder="1" applyAlignment="1" applyProtection="1">
      <alignment horizontal="center" vertical="center" wrapText="1"/>
      <protection locked="0"/>
    </xf>
    <xf numFmtId="42" fontId="11" fillId="4" borderId="11" xfId="0" applyNumberFormat="1" applyFont="1" applyFill="1" applyBorder="1" applyAlignment="1" applyProtection="1">
      <alignment horizontal="center" vertical="center" wrapText="1"/>
      <protection locked="0"/>
    </xf>
    <xf numFmtId="165" fontId="11" fillId="3" borderId="10" xfId="0" applyNumberFormat="1" applyFont="1" applyFill="1" applyBorder="1" applyAlignment="1">
      <alignment horizontal="center" vertical="center"/>
    </xf>
    <xf numFmtId="9" fontId="17" fillId="10" borderId="82" xfId="0" applyNumberFormat="1" applyFont="1" applyFill="1" applyBorder="1" applyAlignment="1">
      <alignment horizontal="center" vertical="center"/>
    </xf>
    <xf numFmtId="0" fontId="17" fillId="10" borderId="82" xfId="0" applyFont="1" applyFill="1" applyBorder="1" applyAlignment="1">
      <alignment horizontal="center" vertical="center"/>
    </xf>
    <xf numFmtId="0" fontId="17" fillId="10" borderId="83" xfId="0" applyFont="1" applyFill="1" applyBorder="1" applyAlignment="1">
      <alignment horizontal="center" vertical="center"/>
    </xf>
    <xf numFmtId="0" fontId="17" fillId="15" borderId="82" xfId="0" applyFont="1" applyFill="1" applyBorder="1" applyAlignment="1">
      <alignment horizontal="center" vertical="center" wrapText="1"/>
    </xf>
    <xf numFmtId="0" fontId="17" fillId="15" borderId="83" xfId="0" applyFont="1" applyFill="1" applyBorder="1" applyAlignment="1">
      <alignment horizontal="center" vertical="center" wrapText="1"/>
    </xf>
    <xf numFmtId="0" fontId="17" fillId="15" borderId="190" xfId="0" applyFont="1" applyFill="1" applyBorder="1" applyAlignment="1">
      <alignment horizontal="center" vertical="center" wrapText="1"/>
    </xf>
    <xf numFmtId="9" fontId="11" fillId="3" borderId="191" xfId="3" applyFont="1" applyFill="1" applyBorder="1" applyAlignment="1">
      <alignment horizontal="center" vertical="center"/>
    </xf>
    <xf numFmtId="169" fontId="11" fillId="7" borderId="10" xfId="0" applyNumberFormat="1" applyFont="1" applyFill="1" applyBorder="1" applyAlignment="1">
      <alignment horizontal="center" vertical="center"/>
    </xf>
    <xf numFmtId="0" fontId="18" fillId="6" borderId="182" xfId="31" applyFont="1" applyFill="1" applyBorder="1" applyAlignment="1">
      <alignment horizontal="center" vertical="center"/>
    </xf>
    <xf numFmtId="0" fontId="18" fillId="6" borderId="61" xfId="31" applyFont="1" applyFill="1" applyBorder="1" applyAlignment="1">
      <alignment horizontal="center" vertical="center"/>
    </xf>
    <xf numFmtId="0" fontId="17" fillId="15" borderId="95" xfId="0" applyFont="1" applyFill="1" applyBorder="1" applyAlignment="1">
      <alignment horizontal="center" vertical="center" wrapText="1"/>
    </xf>
    <xf numFmtId="0" fontId="17" fillId="15" borderId="29" xfId="0" applyFont="1" applyFill="1" applyBorder="1" applyAlignment="1">
      <alignment horizontal="center" vertical="center" wrapText="1"/>
    </xf>
    <xf numFmtId="0" fontId="17" fillId="15" borderId="64" xfId="0" applyFont="1" applyFill="1" applyBorder="1" applyAlignment="1">
      <alignment horizontal="center" vertical="center" wrapText="1"/>
    </xf>
    <xf numFmtId="169" fontId="11" fillId="10" borderId="97" xfId="0" applyNumberFormat="1" applyFont="1" applyFill="1" applyBorder="1" applyAlignment="1" applyProtection="1">
      <alignment horizontal="center" vertical="center" wrapText="1"/>
      <protection locked="0"/>
    </xf>
    <xf numFmtId="169" fontId="11" fillId="10" borderId="11" xfId="0" applyNumberFormat="1" applyFont="1" applyFill="1" applyBorder="1" applyAlignment="1" applyProtection="1">
      <alignment horizontal="center" vertical="center" wrapText="1"/>
      <protection locked="0"/>
    </xf>
    <xf numFmtId="169" fontId="11" fillId="4" borderId="97" xfId="0" applyNumberFormat="1" applyFont="1" applyFill="1" applyBorder="1" applyAlignment="1" applyProtection="1">
      <alignment horizontal="center" vertical="center" wrapText="1"/>
      <protection locked="0"/>
    </xf>
    <xf numFmtId="169" fontId="11" fillId="4" borderId="8" xfId="0" applyNumberFormat="1" applyFont="1" applyFill="1" applyBorder="1" applyAlignment="1" applyProtection="1">
      <alignment horizontal="center" vertical="center" wrapText="1"/>
      <protection locked="0"/>
    </xf>
    <xf numFmtId="169" fontId="11" fillId="4" borderId="11" xfId="0" applyNumberFormat="1" applyFont="1" applyFill="1" applyBorder="1" applyAlignment="1" applyProtection="1">
      <alignment horizontal="center" vertical="center" wrapText="1"/>
      <protection locked="0"/>
    </xf>
    <xf numFmtId="9" fontId="17" fillId="10" borderId="8" xfId="0" applyNumberFormat="1" applyFont="1" applyFill="1" applyBorder="1" applyAlignment="1">
      <alignment horizontal="center" vertical="center" wrapText="1"/>
    </xf>
    <xf numFmtId="0" fontId="17" fillId="10" borderId="8" xfId="0" applyFont="1" applyFill="1" applyBorder="1" applyAlignment="1">
      <alignment horizontal="center" vertical="center" wrapText="1"/>
    </xf>
    <xf numFmtId="0" fontId="17" fillId="10" borderId="11" xfId="0" applyFont="1" applyFill="1" applyBorder="1" applyAlignment="1">
      <alignment horizontal="center" vertical="center" wrapText="1"/>
    </xf>
    <xf numFmtId="0" fontId="17" fillId="15" borderId="8" xfId="0" applyFont="1" applyFill="1" applyBorder="1" applyAlignment="1">
      <alignment horizontal="center" vertical="center" wrapText="1"/>
    </xf>
    <xf numFmtId="9" fontId="11" fillId="3" borderId="8" xfId="0" applyNumberFormat="1" applyFont="1" applyFill="1" applyBorder="1" applyAlignment="1">
      <alignment horizontal="center" vertical="center"/>
    </xf>
    <xf numFmtId="0" fontId="11" fillId="3" borderId="8" xfId="0" applyFont="1" applyFill="1" applyBorder="1" applyAlignment="1">
      <alignment horizontal="center" vertical="center"/>
    </xf>
    <xf numFmtId="0" fontId="11" fillId="3" borderId="2" xfId="0" applyFont="1" applyFill="1" applyBorder="1" applyAlignment="1">
      <alignment horizontal="center" vertical="center"/>
    </xf>
    <xf numFmtId="0" fontId="18" fillId="6" borderId="181" xfId="31" applyFont="1" applyFill="1" applyBorder="1" applyAlignment="1">
      <alignment horizontal="center" vertical="center" wrapText="1"/>
    </xf>
    <xf numFmtId="0" fontId="18" fillId="6" borderId="12" xfId="31" applyFont="1" applyFill="1" applyBorder="1" applyAlignment="1">
      <alignment horizontal="center" vertical="center" wrapText="1"/>
    </xf>
    <xf numFmtId="0" fontId="18" fillId="6" borderId="13" xfId="31" applyFont="1" applyFill="1" applyBorder="1" applyAlignment="1">
      <alignment horizontal="center" vertical="center" wrapText="1"/>
    </xf>
    <xf numFmtId="165" fontId="11" fillId="7" borderId="10" xfId="0" applyNumberFormat="1" applyFont="1" applyFill="1" applyBorder="1" applyAlignment="1">
      <alignment horizontal="center" vertical="center"/>
    </xf>
    <xf numFmtId="0" fontId="22" fillId="6" borderId="10" xfId="31" applyFont="1" applyFill="1" applyBorder="1" applyAlignment="1">
      <alignment horizontal="center" vertical="center"/>
    </xf>
    <xf numFmtId="0" fontId="11" fillId="10" borderId="9" xfId="0" applyFont="1" applyFill="1" applyBorder="1" applyAlignment="1" applyProtection="1">
      <alignment horizontal="center" vertical="center" wrapText="1"/>
      <protection locked="0"/>
    </xf>
    <xf numFmtId="0" fontId="11" fillId="10" borderId="8"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center" vertical="center" wrapText="1"/>
      <protection locked="0"/>
    </xf>
    <xf numFmtId="9" fontId="11" fillId="10" borderId="97"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horizontal="center" vertical="center" wrapText="1"/>
      <protection locked="0"/>
    </xf>
    <xf numFmtId="0" fontId="11" fillId="10" borderId="97" xfId="0" applyFont="1" applyFill="1" applyBorder="1" applyAlignment="1" applyProtection="1">
      <alignment horizontal="center" vertical="center" wrapText="1"/>
      <protection locked="0"/>
    </xf>
    <xf numFmtId="9" fontId="11" fillId="3" borderId="10" xfId="3" applyFont="1" applyFill="1" applyBorder="1" applyAlignment="1">
      <alignment horizontal="center" vertical="center"/>
    </xf>
    <xf numFmtId="172" fontId="11" fillId="7" borderId="4" xfId="0" applyNumberFormat="1" applyFont="1" applyFill="1" applyBorder="1" applyAlignment="1">
      <alignment horizontal="center" vertical="center"/>
    </xf>
    <xf numFmtId="172" fontId="11" fillId="3" borderId="4" xfId="0" applyNumberFormat="1" applyFont="1" applyFill="1" applyBorder="1" applyAlignment="1">
      <alignment horizontal="center" vertical="center"/>
    </xf>
    <xf numFmtId="0" fontId="19" fillId="3" borderId="42" xfId="30" applyFont="1" applyFill="1" applyBorder="1" applyAlignment="1">
      <alignment horizontal="center" vertical="center"/>
    </xf>
    <xf numFmtId="0" fontId="19" fillId="3" borderId="47" xfId="30" applyFont="1" applyFill="1" applyBorder="1" applyAlignment="1">
      <alignment horizontal="center" vertical="center"/>
    </xf>
    <xf numFmtId="173" fontId="11" fillId="16" borderId="10" xfId="0" applyNumberFormat="1" applyFont="1" applyFill="1" applyBorder="1" applyAlignment="1">
      <alignment horizontal="center" vertical="center"/>
    </xf>
    <xf numFmtId="172" fontId="11" fillId="7" borderId="105" xfId="0" applyNumberFormat="1" applyFont="1" applyFill="1" applyBorder="1" applyAlignment="1">
      <alignment horizontal="center" vertical="center"/>
    </xf>
    <xf numFmtId="172" fontId="11" fillId="7" borderId="187" xfId="0" applyNumberFormat="1" applyFont="1" applyFill="1" applyBorder="1" applyAlignment="1">
      <alignment horizontal="center" vertical="center"/>
    </xf>
    <xf numFmtId="172" fontId="11" fillId="7" borderId="45" xfId="0" applyNumberFormat="1" applyFont="1" applyFill="1" applyBorder="1" applyAlignment="1">
      <alignment horizontal="center" vertical="center"/>
    </xf>
    <xf numFmtId="172" fontId="11" fillId="7" borderId="47" xfId="0" applyNumberFormat="1" applyFont="1" applyFill="1" applyBorder="1" applyAlignment="1">
      <alignment horizontal="center" vertical="center"/>
    </xf>
    <xf numFmtId="0" fontId="11" fillId="3" borderId="187" xfId="0" applyFont="1" applyFill="1" applyBorder="1" applyAlignment="1">
      <alignment horizontal="center" vertical="center"/>
    </xf>
    <xf numFmtId="168" fontId="11" fillId="7" borderId="187" xfId="0" applyNumberFormat="1" applyFont="1" applyFill="1" applyBorder="1" applyAlignment="1">
      <alignment horizontal="center" vertical="center"/>
    </xf>
    <xf numFmtId="168" fontId="11" fillId="7" borderId="47" xfId="0" applyNumberFormat="1" applyFont="1" applyFill="1" applyBorder="1" applyAlignment="1">
      <alignment horizontal="center" vertical="center"/>
    </xf>
    <xf numFmtId="173" fontId="11" fillId="3" borderId="10" xfId="0" applyNumberFormat="1" applyFont="1" applyFill="1" applyBorder="1" applyAlignment="1">
      <alignment horizontal="center" vertical="center"/>
    </xf>
    <xf numFmtId="0" fontId="17" fillId="15" borderId="81" xfId="0" applyFont="1" applyFill="1" applyBorder="1" applyAlignment="1">
      <alignment horizontal="center" vertical="center" wrapText="1"/>
    </xf>
    <xf numFmtId="0" fontId="17" fillId="15" borderId="188" xfId="0" applyFont="1" applyFill="1" applyBorder="1" applyAlignment="1">
      <alignment horizontal="center" vertical="center" wrapText="1"/>
    </xf>
    <xf numFmtId="0" fontId="17" fillId="15" borderId="186" xfId="0" applyFont="1" applyFill="1" applyBorder="1" applyAlignment="1">
      <alignment horizontal="center" vertical="center" wrapText="1"/>
    </xf>
    <xf numFmtId="0" fontId="18" fillId="6" borderId="187" xfId="31" applyFont="1" applyFill="1" applyBorder="1" applyAlignment="1">
      <alignment horizontal="center" vertical="center"/>
    </xf>
    <xf numFmtId="9" fontId="17" fillId="10" borderId="81" xfId="0" applyNumberFormat="1" applyFont="1" applyFill="1" applyBorder="1" applyAlignment="1">
      <alignment horizontal="center" vertical="center"/>
    </xf>
    <xf numFmtId="0" fontId="17" fillId="10" borderId="188" xfId="0" applyFont="1" applyFill="1" applyBorder="1" applyAlignment="1">
      <alignment horizontal="center" vertical="center"/>
    </xf>
    <xf numFmtId="0" fontId="17" fillId="15" borderId="179" xfId="0" applyFont="1" applyFill="1" applyBorder="1" applyAlignment="1">
      <alignment horizontal="center" vertical="center" wrapText="1"/>
    </xf>
    <xf numFmtId="0" fontId="17" fillId="15" borderId="0" xfId="0" applyFont="1" applyFill="1" applyAlignment="1">
      <alignment horizontal="center" vertical="center" wrapText="1"/>
    </xf>
    <xf numFmtId="0" fontId="17" fillId="15" borderId="180" xfId="0" applyFont="1" applyFill="1" applyBorder="1" applyAlignment="1">
      <alignment horizontal="center" vertical="center" wrapText="1"/>
    </xf>
    <xf numFmtId="9" fontId="17" fillId="10" borderId="97" xfId="0" applyNumberFormat="1" applyFont="1" applyFill="1" applyBorder="1" applyAlignment="1">
      <alignment horizontal="center" vertical="center" wrapText="1"/>
    </xf>
    <xf numFmtId="0" fontId="17" fillId="15" borderId="97" xfId="0" applyFont="1" applyFill="1" applyBorder="1" applyAlignment="1">
      <alignment horizontal="center" vertical="center" wrapText="1"/>
    </xf>
    <xf numFmtId="0" fontId="17" fillId="15" borderId="10" xfId="0" applyFont="1" applyFill="1" applyBorder="1" applyAlignment="1">
      <alignment horizontal="center" vertical="center" wrapText="1"/>
    </xf>
    <xf numFmtId="9" fontId="11" fillId="16" borderId="10" xfId="3" applyFont="1" applyFill="1" applyBorder="1" applyAlignment="1">
      <alignment horizontal="center" vertical="center"/>
    </xf>
    <xf numFmtId="166" fontId="11" fillId="7" borderId="10" xfId="0" applyNumberFormat="1" applyFont="1" applyFill="1" applyBorder="1" applyAlignment="1">
      <alignment horizontal="center" vertical="center"/>
    </xf>
    <xf numFmtId="172" fontId="11" fillId="3" borderId="7" xfId="0" applyNumberFormat="1" applyFont="1" applyFill="1" applyBorder="1" applyAlignment="1">
      <alignment horizontal="center" vertical="center"/>
    </xf>
    <xf numFmtId="172" fontId="11" fillId="3" borderId="5" xfId="0" applyNumberFormat="1" applyFont="1" applyFill="1" applyBorder="1" applyAlignment="1">
      <alignment horizontal="center" vertical="center"/>
    </xf>
    <xf numFmtId="172" fontId="11" fillId="3" borderId="3" xfId="0" applyNumberFormat="1" applyFont="1" applyFill="1" applyBorder="1" applyAlignment="1">
      <alignment horizontal="center" vertical="center"/>
    </xf>
    <xf numFmtId="169" fontId="11" fillId="7" borderId="10" xfId="0" applyNumberFormat="1" applyFont="1" applyFill="1" applyBorder="1" applyAlignment="1">
      <alignment horizontal="center" vertical="center" wrapText="1"/>
    </xf>
    <xf numFmtId="168" fontId="19" fillId="7" borderId="42" xfId="30" applyNumberFormat="1" applyFont="1" applyFill="1" applyBorder="1" applyAlignment="1">
      <alignment horizontal="right" vertical="center"/>
    </xf>
    <xf numFmtId="168" fontId="19" fillId="7" borderId="45" xfId="30" applyNumberFormat="1" applyFont="1" applyFill="1" applyBorder="1" applyAlignment="1">
      <alignment horizontal="right" vertical="center"/>
    </xf>
    <xf numFmtId="168" fontId="19" fillId="7" borderId="47" xfId="30" applyNumberFormat="1" applyFont="1" applyFill="1" applyBorder="1" applyAlignment="1">
      <alignment horizontal="right" vertical="center"/>
    </xf>
    <xf numFmtId="173" fontId="11" fillId="16" borderId="113" xfId="0" applyNumberFormat="1" applyFont="1" applyFill="1" applyBorder="1" applyAlignment="1">
      <alignment horizontal="center" vertical="center" wrapText="1"/>
    </xf>
    <xf numFmtId="173" fontId="11" fillId="16" borderId="98" xfId="0" applyNumberFormat="1" applyFont="1" applyFill="1" applyBorder="1" applyAlignment="1">
      <alignment horizontal="center" vertical="center" wrapText="1"/>
    </xf>
    <xf numFmtId="173" fontId="11" fillId="16" borderId="114" xfId="0" applyNumberFormat="1" applyFont="1" applyFill="1" applyBorder="1" applyAlignment="1">
      <alignment horizontal="center" vertical="center" wrapText="1"/>
    </xf>
    <xf numFmtId="172" fontId="11" fillId="7" borderId="55" xfId="0" applyNumberFormat="1" applyFont="1" applyFill="1" applyBorder="1" applyAlignment="1">
      <alignment horizontal="center" vertical="center"/>
    </xf>
    <xf numFmtId="172" fontId="11" fillId="7" borderId="59" xfId="0" applyNumberFormat="1" applyFont="1" applyFill="1" applyBorder="1" applyAlignment="1">
      <alignment horizontal="center" vertical="center"/>
    </xf>
    <xf numFmtId="172" fontId="11" fillId="7" borderId="73" xfId="0" applyNumberFormat="1" applyFont="1" applyFill="1" applyBorder="1" applyAlignment="1">
      <alignment horizontal="center" vertical="center"/>
    </xf>
    <xf numFmtId="172" fontId="11" fillId="7" borderId="7" xfId="0" applyNumberFormat="1" applyFont="1" applyFill="1" applyBorder="1" applyAlignment="1">
      <alignment horizontal="center" vertical="center"/>
    </xf>
    <xf numFmtId="172" fontId="11" fillId="7" borderId="5" xfId="0" applyNumberFormat="1" applyFont="1" applyFill="1" applyBorder="1" applyAlignment="1">
      <alignment horizontal="center" vertical="center"/>
    </xf>
    <xf numFmtId="172" fontId="11" fillId="7" borderId="3" xfId="0" applyNumberFormat="1" applyFont="1" applyFill="1" applyBorder="1" applyAlignment="1">
      <alignment horizontal="center" vertical="center"/>
    </xf>
    <xf numFmtId="9" fontId="19" fillId="3" borderId="34" xfId="36" applyNumberFormat="1" applyFont="1" applyFill="1" applyBorder="1" applyAlignment="1">
      <alignment horizontal="center" vertical="center"/>
    </xf>
    <xf numFmtId="173" fontId="11" fillId="3" borderId="10" xfId="0" applyNumberFormat="1" applyFont="1" applyFill="1" applyBorder="1" applyAlignment="1">
      <alignment horizontal="center" vertical="center" wrapText="1"/>
    </xf>
    <xf numFmtId="9" fontId="11" fillId="3" borderId="177" xfId="3" applyFont="1" applyFill="1" applyBorder="1" applyAlignment="1">
      <alignment horizontal="center" vertical="center"/>
    </xf>
    <xf numFmtId="9" fontId="11" fillId="3" borderId="174" xfId="3" applyFont="1" applyFill="1" applyBorder="1" applyAlignment="1">
      <alignment horizontal="center" vertical="center"/>
    </xf>
    <xf numFmtId="166" fontId="11" fillId="7" borderId="10" xfId="0" applyNumberFormat="1" applyFont="1" applyFill="1" applyBorder="1" applyAlignment="1">
      <alignment horizontal="center" vertical="center" wrapText="1"/>
    </xf>
    <xf numFmtId="0" fontId="17" fillId="15" borderId="15" xfId="30" applyFont="1" applyFill="1" applyBorder="1" applyAlignment="1">
      <alignment horizontal="center" vertical="center" wrapText="1"/>
    </xf>
    <xf numFmtId="0" fontId="17" fillId="15" borderId="16" xfId="30" applyFont="1" applyFill="1" applyBorder="1" applyAlignment="1">
      <alignment horizontal="center" vertical="center" wrapText="1"/>
    </xf>
    <xf numFmtId="0" fontId="17" fillId="15" borderId="17" xfId="30" applyFont="1" applyFill="1" applyBorder="1" applyAlignment="1">
      <alignment horizontal="center" vertical="center" wrapText="1"/>
    </xf>
    <xf numFmtId="168" fontId="19" fillId="7" borderId="34" xfId="30" applyNumberFormat="1" applyFont="1" applyFill="1" applyBorder="1" applyAlignment="1">
      <alignment horizontal="right" vertical="center"/>
    </xf>
    <xf numFmtId="165" fontId="11" fillId="16" borderId="10" xfId="0" applyNumberFormat="1" applyFont="1" applyFill="1" applyBorder="1" applyAlignment="1">
      <alignment horizontal="center" vertical="center" wrapText="1"/>
    </xf>
    <xf numFmtId="169" fontId="11" fillId="3" borderId="106" xfId="0" applyNumberFormat="1" applyFont="1" applyFill="1" applyBorder="1" applyAlignment="1">
      <alignment horizontal="center" vertical="center"/>
    </xf>
    <xf numFmtId="9" fontId="19" fillId="10" borderId="34" xfId="30" applyNumberFormat="1" applyFont="1" applyFill="1" applyBorder="1" applyAlignment="1">
      <alignment horizontal="center" vertical="center" wrapText="1"/>
    </xf>
    <xf numFmtId="165" fontId="11" fillId="3" borderId="10" xfId="0" applyNumberFormat="1" applyFont="1" applyFill="1" applyBorder="1" applyAlignment="1">
      <alignment horizontal="center" vertical="center" wrapText="1"/>
    </xf>
    <xf numFmtId="0" fontId="11" fillId="0" borderId="150" xfId="0" applyFont="1" applyBorder="1" applyAlignment="1">
      <alignment horizontal="center" vertical="center" wrapText="1"/>
    </xf>
    <xf numFmtId="9" fontId="11" fillId="3" borderId="175" xfId="3" applyFont="1" applyFill="1" applyBorder="1" applyAlignment="1">
      <alignment horizontal="center" vertical="center"/>
    </xf>
    <xf numFmtId="165" fontId="19" fillId="3" borderId="34" xfId="30" applyNumberFormat="1" applyFont="1" applyFill="1" applyBorder="1" applyAlignment="1">
      <alignment horizontal="center" vertical="center" wrapText="1"/>
    </xf>
    <xf numFmtId="165" fontId="11" fillId="16" borderId="2" xfId="0" applyNumberFormat="1" applyFont="1" applyFill="1" applyBorder="1" applyAlignment="1">
      <alignment horizontal="center" vertical="center" wrapText="1"/>
    </xf>
    <xf numFmtId="169" fontId="11" fillId="7" borderId="102" xfId="0" applyNumberFormat="1" applyFont="1" applyFill="1" applyBorder="1" applyAlignment="1">
      <alignment horizontal="center" vertical="center" wrapText="1"/>
    </xf>
    <xf numFmtId="0" fontId="19" fillId="15" borderId="42" xfId="30" applyFont="1" applyFill="1" applyBorder="1" applyAlignment="1">
      <alignment horizontal="center" vertical="center" wrapText="1"/>
    </xf>
    <xf numFmtId="0" fontId="19" fillId="15" borderId="45" xfId="30" applyFont="1" applyFill="1" applyBorder="1" applyAlignment="1">
      <alignment horizontal="center" vertical="center" wrapText="1"/>
    </xf>
    <xf numFmtId="0" fontId="19" fillId="15" borderId="47" xfId="30" applyFont="1" applyFill="1" applyBorder="1" applyAlignment="1">
      <alignment horizontal="center" vertical="center" wrapText="1"/>
    </xf>
    <xf numFmtId="168" fontId="11" fillId="7" borderId="8" xfId="0" applyNumberFormat="1" applyFont="1" applyFill="1" applyBorder="1" applyAlignment="1">
      <alignment horizontal="center" vertical="center"/>
    </xf>
    <xf numFmtId="168" fontId="11" fillId="7" borderId="76" xfId="0" applyNumberFormat="1" applyFont="1" applyFill="1" applyBorder="1" applyAlignment="1">
      <alignment horizontal="center" vertical="center"/>
    </xf>
    <xf numFmtId="169" fontId="11" fillId="7" borderId="59" xfId="0" applyNumberFormat="1" applyFont="1" applyFill="1" applyBorder="1" applyAlignment="1">
      <alignment horizontal="center" vertical="center" wrapText="1"/>
    </xf>
    <xf numFmtId="169" fontId="11" fillId="7" borderId="73" xfId="0" applyNumberFormat="1" applyFont="1" applyFill="1" applyBorder="1" applyAlignment="1">
      <alignment horizontal="center" vertical="center" wrapText="1"/>
    </xf>
    <xf numFmtId="1" fontId="11" fillId="10" borderId="97" xfId="0" applyNumberFormat="1" applyFont="1" applyFill="1" applyBorder="1" applyAlignment="1" applyProtection="1">
      <alignment horizontal="center" vertical="center" wrapText="1"/>
      <protection locked="0"/>
    </xf>
    <xf numFmtId="1" fontId="11" fillId="10" borderId="8" xfId="0" applyNumberFormat="1" applyFont="1" applyFill="1" applyBorder="1" applyAlignment="1" applyProtection="1">
      <alignment horizontal="center" vertical="center" wrapText="1"/>
      <protection locked="0"/>
    </xf>
    <xf numFmtId="1" fontId="11" fillId="10" borderId="11" xfId="0" applyNumberFormat="1" applyFont="1" applyFill="1" applyBorder="1" applyAlignment="1" applyProtection="1">
      <alignment horizontal="center" vertical="center" wrapText="1"/>
      <protection locked="0"/>
    </xf>
    <xf numFmtId="165" fontId="11" fillId="16" borderId="1" xfId="0" applyNumberFormat="1" applyFont="1" applyFill="1" applyBorder="1" applyAlignment="1">
      <alignment horizontal="center" vertical="center"/>
    </xf>
    <xf numFmtId="168" fontId="11" fillId="7" borderId="103" xfId="0" applyNumberFormat="1" applyFont="1" applyFill="1" applyBorder="1" applyAlignment="1">
      <alignment horizontal="center" vertical="center" wrapText="1"/>
    </xf>
    <xf numFmtId="168" fontId="11" fillId="7" borderId="75" xfId="0" applyNumberFormat="1" applyFont="1" applyFill="1" applyBorder="1" applyAlignment="1">
      <alignment horizontal="center" vertical="center" wrapText="1"/>
    </xf>
    <xf numFmtId="168" fontId="11" fillId="7" borderId="8" xfId="0" applyNumberFormat="1" applyFont="1" applyFill="1" applyBorder="1" applyAlignment="1">
      <alignment horizontal="center" vertical="center" wrapText="1"/>
    </xf>
    <xf numFmtId="168" fontId="11" fillId="7" borderId="55" xfId="0" applyNumberFormat="1" applyFont="1" applyFill="1" applyBorder="1" applyAlignment="1">
      <alignment horizontal="center" vertical="center" wrapText="1"/>
    </xf>
    <xf numFmtId="168" fontId="11" fillId="7" borderId="59" xfId="0" applyNumberFormat="1" applyFont="1" applyFill="1" applyBorder="1" applyAlignment="1">
      <alignment horizontal="center" vertical="center" wrapText="1"/>
    </xf>
    <xf numFmtId="0" fontId="11" fillId="0" borderId="23" xfId="0" applyFont="1" applyBorder="1" applyAlignment="1">
      <alignment horizontal="center" vertical="center" wrapText="1"/>
    </xf>
    <xf numFmtId="9" fontId="11" fillId="16" borderId="177" xfId="3" applyFont="1" applyFill="1" applyBorder="1" applyAlignment="1">
      <alignment horizontal="center" vertical="center"/>
    </xf>
    <xf numFmtId="9" fontId="11" fillId="16" borderId="174" xfId="3" applyFont="1" applyFill="1" applyBorder="1" applyAlignment="1">
      <alignment horizontal="center" vertical="center"/>
    </xf>
    <xf numFmtId="9" fontId="11" fillId="16" borderId="175" xfId="3" applyFont="1" applyFill="1" applyBorder="1" applyAlignment="1">
      <alignment horizontal="center" vertical="center"/>
    </xf>
    <xf numFmtId="9" fontId="11" fillId="16" borderId="7" xfId="3" applyFont="1" applyFill="1" applyBorder="1" applyAlignment="1">
      <alignment horizontal="center" vertical="center"/>
    </xf>
    <xf numFmtId="9" fontId="11" fillId="16" borderId="5" xfId="3" applyFont="1" applyFill="1" applyBorder="1" applyAlignment="1">
      <alignment horizontal="center" vertical="center"/>
    </xf>
    <xf numFmtId="9" fontId="11" fillId="16" borderId="3" xfId="3" applyFont="1" applyFill="1" applyBorder="1" applyAlignment="1">
      <alignment horizontal="center" vertical="center"/>
    </xf>
    <xf numFmtId="0" fontId="19" fillId="3" borderId="28" xfId="0" applyFont="1" applyFill="1" applyBorder="1" applyAlignment="1">
      <alignment horizontal="center" vertical="center"/>
    </xf>
    <xf numFmtId="0" fontId="19" fillId="3" borderId="201" xfId="0" applyFont="1" applyFill="1" applyBorder="1" applyAlignment="1">
      <alignment horizontal="center" vertical="center"/>
    </xf>
    <xf numFmtId="9" fontId="11" fillId="10" borderId="97" xfId="3" applyFont="1" applyFill="1" applyBorder="1" applyAlignment="1" applyProtection="1">
      <alignment horizontal="center" vertical="center" wrapText="1"/>
      <protection locked="0"/>
    </xf>
    <xf numFmtId="9" fontId="11" fillId="10" borderId="8" xfId="3" applyFont="1" applyFill="1" applyBorder="1" applyAlignment="1" applyProtection="1">
      <alignment horizontal="center" vertical="center" wrapText="1"/>
      <protection locked="0"/>
    </xf>
    <xf numFmtId="9" fontId="11" fillId="10" borderId="11" xfId="3" applyFont="1" applyFill="1" applyBorder="1" applyAlignment="1" applyProtection="1">
      <alignment horizontal="center" vertical="center" wrapText="1"/>
      <protection locked="0"/>
    </xf>
    <xf numFmtId="49" fontId="11" fillId="10" borderId="97" xfId="0" applyNumberFormat="1" applyFont="1" applyFill="1" applyBorder="1" applyAlignment="1" applyProtection="1">
      <alignment horizontal="center" vertical="center" wrapText="1"/>
      <protection locked="0"/>
    </xf>
    <xf numFmtId="49" fontId="11" fillId="10" borderId="8" xfId="0" applyNumberFormat="1" applyFont="1" applyFill="1" applyBorder="1" applyAlignment="1" applyProtection="1">
      <alignment horizontal="center" vertical="center" wrapText="1"/>
      <protection locked="0"/>
    </xf>
    <xf numFmtId="49" fontId="11" fillId="10" borderId="11" xfId="0" applyNumberFormat="1" applyFont="1" applyFill="1" applyBorder="1" applyAlignment="1" applyProtection="1">
      <alignment horizontal="center" vertical="center" wrapText="1"/>
      <protection locked="0"/>
    </xf>
    <xf numFmtId="165" fontId="11" fillId="16" borderId="9" xfId="0" applyNumberFormat="1" applyFont="1" applyFill="1" applyBorder="1" applyAlignment="1">
      <alignment horizontal="center" vertical="center"/>
    </xf>
    <xf numFmtId="9" fontId="19" fillId="3" borderId="34" xfId="30" applyNumberFormat="1" applyFont="1" applyFill="1" applyBorder="1" applyAlignment="1">
      <alignment horizontal="center" vertical="center" wrapText="1"/>
    </xf>
    <xf numFmtId="0" fontId="11" fillId="3" borderId="150" xfId="0" applyFont="1" applyFill="1" applyBorder="1" applyAlignment="1">
      <alignment horizontal="center" vertical="center"/>
    </xf>
    <xf numFmtId="0" fontId="18" fillId="10" borderId="8" xfId="0" applyFont="1" applyFill="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locked="0"/>
    </xf>
    <xf numFmtId="169" fontId="11" fillId="3" borderId="7" xfId="0" applyNumberFormat="1" applyFont="1" applyFill="1" applyBorder="1" applyAlignment="1">
      <alignment horizontal="center" vertical="center"/>
    </xf>
    <xf numFmtId="169" fontId="11" fillId="3" borderId="5" xfId="0" applyNumberFormat="1" applyFont="1" applyFill="1" applyBorder="1" applyAlignment="1">
      <alignment horizontal="center" vertical="center"/>
    </xf>
    <xf numFmtId="169" fontId="11" fillId="3" borderId="3" xfId="0" applyNumberFormat="1" applyFont="1" applyFill="1" applyBorder="1" applyAlignment="1">
      <alignment horizontal="center" vertical="center"/>
    </xf>
    <xf numFmtId="169" fontId="11" fillId="7" borderId="97" xfId="0" applyNumberFormat="1" applyFont="1" applyFill="1" applyBorder="1" applyAlignment="1" applyProtection="1">
      <alignment horizontal="center" vertical="center" wrapText="1"/>
      <protection locked="0"/>
    </xf>
    <xf numFmtId="169" fontId="11" fillId="7" borderId="11" xfId="0" applyNumberFormat="1" applyFont="1" applyFill="1" applyBorder="1" applyAlignment="1" applyProtection="1">
      <alignment horizontal="center" vertical="center" wrapText="1"/>
      <protection locked="0"/>
    </xf>
    <xf numFmtId="42" fontId="11" fillId="16" borderId="97" xfId="0" applyNumberFormat="1" applyFont="1" applyFill="1" applyBorder="1" applyAlignment="1" applyProtection="1">
      <alignment horizontal="center" vertical="center" wrapText="1"/>
      <protection locked="0"/>
    </xf>
    <xf numFmtId="42" fontId="11" fillId="16" borderId="11" xfId="0" applyNumberFormat="1" applyFont="1" applyFill="1" applyBorder="1" applyAlignment="1" applyProtection="1">
      <alignment horizontal="center" vertical="center" wrapText="1"/>
      <protection locked="0"/>
    </xf>
    <xf numFmtId="42" fontId="11" fillId="3" borderId="97" xfId="0" applyNumberFormat="1" applyFont="1" applyFill="1" applyBorder="1" applyAlignment="1" applyProtection="1">
      <alignment horizontal="center" vertical="center" wrapText="1"/>
      <protection locked="0"/>
    </xf>
    <xf numFmtId="42" fontId="11" fillId="3" borderId="11" xfId="0" applyNumberFormat="1" applyFont="1" applyFill="1" applyBorder="1" applyAlignment="1" applyProtection="1">
      <alignment horizontal="center" vertical="center" wrapText="1"/>
      <protection locked="0"/>
    </xf>
    <xf numFmtId="0" fontId="17" fillId="15" borderId="2" xfId="0" applyFont="1" applyFill="1" applyBorder="1" applyAlignment="1">
      <alignment horizontal="center" vertical="center" wrapText="1"/>
    </xf>
    <xf numFmtId="42" fontId="11" fillId="16" borderId="9" xfId="0" applyNumberFormat="1" applyFont="1" applyFill="1" applyBorder="1" applyAlignment="1" applyProtection="1">
      <alignment horizontal="center" vertical="center" wrapText="1"/>
      <protection locked="0"/>
    </xf>
    <xf numFmtId="42" fontId="11" fillId="16" borderId="8" xfId="0" applyNumberFormat="1" applyFont="1" applyFill="1" applyBorder="1" applyAlignment="1" applyProtection="1">
      <alignment horizontal="center" vertical="center" wrapText="1"/>
      <protection locked="0"/>
    </xf>
    <xf numFmtId="9" fontId="19" fillId="3" borderId="34" xfId="30" applyNumberFormat="1" applyFont="1" applyFill="1" applyBorder="1" applyAlignment="1">
      <alignment horizontal="center" vertical="center"/>
    </xf>
    <xf numFmtId="42" fontId="11" fillId="4" borderId="9" xfId="0" applyNumberFormat="1" applyFont="1" applyFill="1" applyBorder="1" applyAlignment="1" applyProtection="1">
      <alignment horizontal="center" vertical="center" wrapText="1"/>
      <protection locked="0"/>
    </xf>
    <xf numFmtId="9" fontId="11" fillId="3" borderId="7" xfId="0" applyNumberFormat="1" applyFont="1" applyFill="1" applyBorder="1" applyAlignment="1">
      <alignment horizontal="center" vertical="center"/>
    </xf>
    <xf numFmtId="9" fontId="11" fillId="3" borderId="5" xfId="0" applyNumberFormat="1" applyFont="1" applyFill="1" applyBorder="1" applyAlignment="1">
      <alignment horizontal="center" vertical="center"/>
    </xf>
    <xf numFmtId="9" fontId="11" fillId="3" borderId="3" xfId="0" applyNumberFormat="1" applyFont="1" applyFill="1" applyBorder="1" applyAlignment="1">
      <alignment horizontal="center" vertical="center"/>
    </xf>
    <xf numFmtId="169" fontId="11" fillId="4" borderId="9" xfId="0" applyNumberFormat="1" applyFont="1" applyFill="1" applyBorder="1" applyAlignment="1" applyProtection="1">
      <alignment horizontal="center" vertical="center" wrapText="1"/>
      <protection locked="0"/>
    </xf>
    <xf numFmtId="9" fontId="17" fillId="10" borderId="9" xfId="0" applyNumberFormat="1" applyFont="1" applyFill="1" applyBorder="1" applyAlignment="1">
      <alignment horizontal="center" vertical="center" wrapText="1"/>
    </xf>
    <xf numFmtId="165" fontId="11" fillId="16" borderId="2" xfId="0" applyNumberFormat="1" applyFont="1" applyFill="1" applyBorder="1" applyAlignment="1">
      <alignment horizontal="center" vertical="center"/>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42" fontId="11" fillId="4" borderId="2" xfId="0" applyNumberFormat="1" applyFont="1" applyFill="1" applyBorder="1" applyAlignment="1" applyProtection="1">
      <alignment horizontal="center" vertical="center" wrapText="1"/>
      <protection locked="0"/>
    </xf>
    <xf numFmtId="165" fontId="11" fillId="3" borderId="2" xfId="0" applyNumberFormat="1" applyFont="1" applyFill="1" applyBorder="1" applyAlignment="1">
      <alignment horizontal="center" vertical="center"/>
    </xf>
    <xf numFmtId="42" fontId="11" fillId="0" borderId="7" xfId="2" applyFont="1" applyBorder="1" applyAlignment="1" applyProtection="1">
      <alignment horizontal="center" vertical="center" wrapText="1"/>
      <protection locked="0"/>
    </xf>
    <xf numFmtId="42" fontId="11" fillId="0" borderId="5" xfId="2" applyFont="1" applyBorder="1" applyAlignment="1" applyProtection="1">
      <alignment horizontal="center" vertical="center" wrapText="1"/>
      <protection locked="0"/>
    </xf>
    <xf numFmtId="42" fontId="11" fillId="0" borderId="3" xfId="2" applyFont="1" applyBorder="1" applyAlignment="1" applyProtection="1">
      <alignment horizontal="center" vertical="center" wrapText="1"/>
      <protection locked="0"/>
    </xf>
    <xf numFmtId="42" fontId="11" fillId="3" borderId="5" xfId="2" applyFont="1" applyFill="1" applyBorder="1" applyAlignment="1" applyProtection="1">
      <alignment horizontal="center" vertical="center" wrapText="1"/>
      <protection locked="0"/>
    </xf>
    <xf numFmtId="0" fontId="17" fillId="15" borderId="176" xfId="0" applyFont="1" applyFill="1" applyBorder="1" applyAlignment="1">
      <alignment horizontal="center" vertical="center" wrapText="1"/>
    </xf>
    <xf numFmtId="0" fontId="17" fillId="15" borderId="168" xfId="0" applyFont="1" applyFill="1" applyBorder="1" applyAlignment="1">
      <alignment horizontal="center" vertical="center" wrapText="1"/>
    </xf>
    <xf numFmtId="0" fontId="17" fillId="15" borderId="148" xfId="0" applyFont="1" applyFill="1" applyBorder="1" applyAlignment="1">
      <alignment horizontal="center" vertical="center" wrapText="1"/>
    </xf>
    <xf numFmtId="169" fontId="11" fillId="4" borderId="2" xfId="0" applyNumberFormat="1" applyFont="1" applyFill="1" applyBorder="1" applyAlignment="1" applyProtection="1">
      <alignment horizontal="center" vertical="center" wrapText="1"/>
      <protection locked="0"/>
    </xf>
    <xf numFmtId="169" fontId="11" fillId="7" borderId="26" xfId="0" applyNumberFormat="1" applyFont="1" applyFill="1" applyBorder="1" applyAlignment="1">
      <alignment horizontal="center" vertical="center"/>
    </xf>
    <xf numFmtId="168" fontId="11" fillId="7" borderId="181" xfId="0" applyNumberFormat="1" applyFont="1" applyFill="1" applyBorder="1" applyAlignment="1">
      <alignment horizontal="center" vertical="center"/>
    </xf>
    <xf numFmtId="168" fontId="11" fillId="7" borderId="12" xfId="0" applyNumberFormat="1" applyFont="1" applyFill="1" applyBorder="1" applyAlignment="1">
      <alignment horizontal="center" vertical="center"/>
    </xf>
    <xf numFmtId="168" fontId="11" fillId="7" borderId="183" xfId="0" applyNumberFormat="1" applyFont="1" applyFill="1" applyBorder="1" applyAlignment="1">
      <alignment horizontal="center" vertical="center"/>
    </xf>
    <xf numFmtId="165" fontId="11" fillId="3" borderId="1" xfId="0" applyNumberFormat="1" applyFont="1" applyFill="1" applyBorder="1" applyAlignment="1">
      <alignment horizontal="center" vertical="center"/>
    </xf>
    <xf numFmtId="169" fontId="11" fillId="7" borderId="25" xfId="0" applyNumberFormat="1" applyFont="1" applyFill="1" applyBorder="1" applyAlignment="1">
      <alignment horizontal="center" vertical="center"/>
    </xf>
    <xf numFmtId="169" fontId="11" fillId="7" borderId="78" xfId="0" applyNumberFormat="1" applyFont="1" applyFill="1" applyBorder="1" applyAlignment="1">
      <alignment horizontal="center" vertical="center"/>
    </xf>
    <xf numFmtId="169" fontId="11" fillId="7" borderId="79" xfId="0" applyNumberFormat="1" applyFont="1" applyFill="1" applyBorder="1" applyAlignment="1">
      <alignment horizontal="center" vertical="center"/>
    </xf>
    <xf numFmtId="0" fontId="17" fillId="15" borderId="146" xfId="0" applyFont="1" applyFill="1" applyBorder="1" applyAlignment="1">
      <alignment horizontal="center" vertical="center" wrapText="1"/>
    </xf>
    <xf numFmtId="0" fontId="23" fillId="0" borderId="29" xfId="0" applyFont="1" applyBorder="1" applyAlignment="1">
      <alignment horizontal="center" vertical="center" wrapText="1"/>
    </xf>
    <xf numFmtId="0" fontId="23" fillId="0" borderId="30" xfId="0" applyFont="1" applyBorder="1" applyAlignment="1">
      <alignment horizontal="center" vertical="center" wrapText="1"/>
    </xf>
    <xf numFmtId="169" fontId="11" fillId="7" borderId="2" xfId="0" applyNumberFormat="1" applyFont="1" applyFill="1" applyBorder="1" applyAlignment="1">
      <alignment horizontal="center" vertical="center"/>
    </xf>
    <xf numFmtId="9" fontId="11" fillId="3" borderId="173" xfId="3" applyFont="1" applyFill="1" applyBorder="1" applyAlignment="1">
      <alignment horizontal="center" vertical="center"/>
    </xf>
    <xf numFmtId="9" fontId="11" fillId="3" borderId="126" xfId="3" applyFont="1" applyFill="1" applyBorder="1" applyAlignment="1">
      <alignment horizontal="center" vertical="center"/>
    </xf>
    <xf numFmtId="0" fontId="17" fillId="15" borderId="72" xfId="0" applyFont="1" applyFill="1" applyBorder="1" applyAlignment="1">
      <alignment horizontal="center" vertical="center" wrapText="1"/>
    </xf>
    <xf numFmtId="0" fontId="17" fillId="15" borderId="39" xfId="0" applyFont="1" applyFill="1" applyBorder="1" applyAlignment="1">
      <alignment horizontal="center" vertical="center" wrapText="1"/>
    </xf>
    <xf numFmtId="0" fontId="17" fillId="15" borderId="38" xfId="0" applyFont="1" applyFill="1" applyBorder="1" applyAlignment="1">
      <alignment horizontal="center" vertical="center" wrapText="1"/>
    </xf>
    <xf numFmtId="165" fontId="11" fillId="7" borderId="2" xfId="0" applyNumberFormat="1" applyFont="1" applyFill="1" applyBorder="1" applyAlignment="1">
      <alignment horizontal="center" vertical="center"/>
    </xf>
    <xf numFmtId="0" fontId="22" fillId="6" borderId="2" xfId="31" applyFont="1" applyFill="1" applyBorder="1" applyAlignment="1">
      <alignment horizontal="center" vertical="center"/>
    </xf>
    <xf numFmtId="9" fontId="11" fillId="3" borderId="2" xfId="3" applyFont="1" applyFill="1" applyBorder="1" applyAlignment="1">
      <alignment horizontal="center" vertical="center"/>
    </xf>
    <xf numFmtId="0" fontId="16" fillId="15" borderId="1" xfId="30" applyFont="1" applyFill="1" applyBorder="1" applyAlignment="1">
      <alignment horizontal="center" vertical="center" textRotation="90"/>
    </xf>
    <xf numFmtId="170" fontId="17" fillId="4" borderId="34" xfId="30" applyNumberFormat="1" applyFont="1" applyFill="1" applyBorder="1" applyAlignment="1">
      <alignment horizontal="right" vertical="center"/>
    </xf>
    <xf numFmtId="170" fontId="11" fillId="7" borderId="34" xfId="35" applyNumberFormat="1" applyFont="1" applyFill="1" applyBorder="1" applyAlignment="1">
      <alignment horizontal="left" vertical="center"/>
    </xf>
    <xf numFmtId="170" fontId="11" fillId="3" borderId="1" xfId="1" applyNumberFormat="1" applyFont="1" applyFill="1" applyBorder="1" applyAlignment="1">
      <alignment horizontal="center" vertical="center"/>
    </xf>
    <xf numFmtId="170" fontId="11" fillId="7" borderId="103" xfId="1" applyNumberFormat="1" applyFont="1" applyFill="1" applyBorder="1" applyAlignment="1">
      <alignment horizontal="center" vertical="center"/>
    </xf>
    <xf numFmtId="170" fontId="11" fillId="7" borderId="4" xfId="1" applyNumberFormat="1" applyFont="1" applyFill="1" applyBorder="1" applyAlignment="1">
      <alignment horizontal="center" vertical="center"/>
    </xf>
    <xf numFmtId="170" fontId="11" fillId="3" borderId="106" xfId="1" applyNumberFormat="1" applyFont="1" applyFill="1" applyBorder="1" applyAlignment="1">
      <alignment horizontal="center" vertical="center"/>
    </xf>
    <xf numFmtId="6" fontId="17" fillId="15" borderId="34" xfId="30" applyNumberFormat="1" applyFont="1" applyFill="1" applyBorder="1" applyAlignment="1">
      <alignment vertical="center"/>
    </xf>
    <xf numFmtId="0" fontId="19" fillId="16" borderId="34" xfId="30" applyFont="1" applyFill="1" applyBorder="1" applyAlignment="1">
      <alignment horizontal="center" vertical="center" wrapText="1"/>
    </xf>
    <xf numFmtId="0" fontId="17" fillId="4" borderId="19" xfId="0" applyFont="1" applyFill="1" applyBorder="1" applyAlignment="1">
      <alignment vertical="center"/>
    </xf>
    <xf numFmtId="42" fontId="17" fillId="3" borderId="152" xfId="2" applyFont="1" applyFill="1" applyBorder="1" applyAlignment="1">
      <alignment horizontal="center" vertical="center" wrapText="1"/>
    </xf>
    <xf numFmtId="42" fontId="17" fillId="3" borderId="151" xfId="2" applyFont="1" applyFill="1" applyBorder="1" applyAlignment="1">
      <alignment horizontal="center" vertical="center" wrapText="1"/>
    </xf>
    <xf numFmtId="42" fontId="17" fillId="3" borderId="147" xfId="2" applyFont="1" applyFill="1" applyBorder="1" applyAlignment="1">
      <alignment horizontal="center" vertical="center" wrapText="1"/>
    </xf>
    <xf numFmtId="170" fontId="11" fillId="7" borderId="21" xfId="1" applyNumberFormat="1" applyFont="1" applyFill="1" applyBorder="1" applyAlignment="1">
      <alignment horizontal="center" vertical="center"/>
    </xf>
    <xf numFmtId="170" fontId="11" fillId="7" borderId="60" xfId="1" applyNumberFormat="1" applyFont="1" applyFill="1" applyBorder="1" applyAlignment="1">
      <alignment horizontal="center" vertical="center"/>
    </xf>
    <xf numFmtId="170" fontId="11" fillId="7" borderId="71" xfId="1" applyNumberFormat="1" applyFont="1" applyFill="1" applyBorder="1" applyAlignment="1">
      <alignment horizontal="center" vertical="center"/>
    </xf>
    <xf numFmtId="9" fontId="11" fillId="3" borderId="48" xfId="3" applyFont="1" applyFill="1" applyBorder="1" applyAlignment="1">
      <alignment horizontal="center" vertical="center"/>
    </xf>
    <xf numFmtId="9" fontId="11" fillId="3" borderId="17" xfId="3" applyFont="1" applyFill="1" applyBorder="1" applyAlignment="1">
      <alignment horizontal="center" vertical="center"/>
    </xf>
    <xf numFmtId="0" fontId="18" fillId="6" borderId="17" xfId="31" applyFont="1" applyFill="1" applyBorder="1" applyAlignment="1">
      <alignment horizontal="center" vertical="center"/>
    </xf>
    <xf numFmtId="0" fontId="11" fillId="3" borderId="170" xfId="0" applyFont="1" applyFill="1" applyBorder="1" applyAlignment="1">
      <alignment horizontal="center" vertical="center"/>
    </xf>
    <xf numFmtId="0" fontId="11" fillId="3" borderId="132" xfId="0" applyFont="1" applyFill="1" applyBorder="1" applyAlignment="1">
      <alignment horizontal="center" vertical="center"/>
    </xf>
    <xf numFmtId="0" fontId="11" fillId="3" borderId="171" xfId="0" applyFont="1" applyFill="1" applyBorder="1" applyAlignment="1">
      <alignment horizontal="center" vertical="center"/>
    </xf>
    <xf numFmtId="0" fontId="17" fillId="10" borderId="19" xfId="0" applyFont="1" applyFill="1" applyBorder="1" applyAlignment="1">
      <alignment vertical="center"/>
    </xf>
    <xf numFmtId="0" fontId="17" fillId="10" borderId="20" xfId="0" applyFont="1" applyFill="1" applyBorder="1" applyAlignment="1">
      <alignment vertical="center"/>
    </xf>
    <xf numFmtId="0" fontId="17" fillId="10" borderId="22" xfId="0" applyFont="1" applyFill="1" applyBorder="1" applyAlignment="1">
      <alignment vertical="center"/>
    </xf>
    <xf numFmtId="9" fontId="17" fillId="3" borderId="81" xfId="0" applyNumberFormat="1" applyFont="1" applyFill="1" applyBorder="1" applyAlignment="1">
      <alignment horizontal="center" vertical="center" wrapText="1"/>
    </xf>
    <xf numFmtId="9" fontId="17" fillId="3" borderId="82" xfId="0" applyNumberFormat="1" applyFont="1" applyFill="1" applyBorder="1" applyAlignment="1">
      <alignment horizontal="center" vertical="center" wrapText="1"/>
    </xf>
    <xf numFmtId="9" fontId="17" fillId="3" borderId="172" xfId="0" applyNumberFormat="1" applyFont="1" applyFill="1" applyBorder="1" applyAlignment="1">
      <alignment horizontal="center" vertical="center" wrapText="1"/>
    </xf>
    <xf numFmtId="0" fontId="17" fillId="16" borderId="15" xfId="0" applyFont="1" applyFill="1" applyBorder="1" applyAlignment="1">
      <alignment horizontal="center" vertical="center" wrapText="1"/>
    </xf>
    <xf numFmtId="0" fontId="17" fillId="16" borderId="16" xfId="0" applyFont="1" applyFill="1" applyBorder="1" applyAlignment="1">
      <alignment horizontal="center" vertical="center" wrapText="1"/>
    </xf>
    <xf numFmtId="0" fontId="17" fillId="16" borderId="17" xfId="0" applyFont="1" applyFill="1" applyBorder="1" applyAlignment="1">
      <alignment horizontal="center" vertical="center" wrapText="1"/>
    </xf>
    <xf numFmtId="0" fontId="17" fillId="16" borderId="1" xfId="0" applyFont="1" applyFill="1" applyBorder="1" applyAlignment="1">
      <alignment horizontal="center" vertical="center" wrapText="1"/>
    </xf>
    <xf numFmtId="169" fontId="11" fillId="7" borderId="55" xfId="2" applyNumberFormat="1" applyFont="1" applyFill="1" applyBorder="1" applyAlignment="1">
      <alignment horizontal="center" vertical="center" wrapText="1"/>
    </xf>
    <xf numFmtId="169" fontId="11" fillId="7" borderId="59" xfId="2" applyNumberFormat="1" applyFont="1" applyFill="1" applyBorder="1" applyAlignment="1">
      <alignment horizontal="center" vertical="center" wrapText="1"/>
    </xf>
    <xf numFmtId="169" fontId="11" fillId="7" borderId="73" xfId="2" applyNumberFormat="1" applyFont="1" applyFill="1" applyBorder="1" applyAlignment="1">
      <alignment horizontal="center" vertical="center" wrapText="1"/>
    </xf>
    <xf numFmtId="169" fontId="11" fillId="7" borderId="7" xfId="2" applyNumberFormat="1" applyFont="1" applyFill="1" applyBorder="1" applyAlignment="1">
      <alignment horizontal="center" vertical="center" wrapText="1"/>
    </xf>
    <xf numFmtId="169" fontId="11" fillId="7" borderId="5" xfId="2" applyNumberFormat="1" applyFont="1" applyFill="1" applyBorder="1" applyAlignment="1">
      <alignment horizontal="center" vertical="center" wrapText="1"/>
    </xf>
    <xf numFmtId="169" fontId="11" fillId="10" borderId="97" xfId="2" applyNumberFormat="1" applyFont="1" applyFill="1" applyBorder="1" applyAlignment="1" applyProtection="1">
      <alignment horizontal="center" vertical="center" wrapText="1"/>
      <protection locked="0"/>
    </xf>
    <xf numFmtId="169" fontId="11" fillId="10" borderId="8" xfId="2" applyNumberFormat="1" applyFont="1" applyFill="1" applyBorder="1" applyAlignment="1" applyProtection="1">
      <alignment horizontal="center" vertical="center" wrapText="1"/>
      <protection locked="0"/>
    </xf>
    <xf numFmtId="169" fontId="11" fillId="10" borderId="11" xfId="2" applyNumberFormat="1" applyFont="1" applyFill="1" applyBorder="1" applyAlignment="1" applyProtection="1">
      <alignment horizontal="center" vertical="center" wrapText="1"/>
      <protection locked="0"/>
    </xf>
    <xf numFmtId="169" fontId="17" fillId="4" borderId="166" xfId="2" applyNumberFormat="1" applyFont="1" applyFill="1" applyBorder="1" applyAlignment="1">
      <alignment horizontal="center" vertical="center" wrapText="1"/>
    </xf>
    <xf numFmtId="169" fontId="17" fillId="4" borderId="12" xfId="2" applyNumberFormat="1" applyFont="1" applyFill="1" applyBorder="1" applyAlignment="1">
      <alignment horizontal="center" vertical="center" wrapText="1"/>
    </xf>
    <xf numFmtId="169" fontId="17" fillId="4" borderId="122" xfId="2" applyNumberFormat="1" applyFont="1" applyFill="1" applyBorder="1" applyAlignment="1">
      <alignment horizontal="center" vertical="center" wrapText="1"/>
    </xf>
    <xf numFmtId="169" fontId="17" fillId="4" borderId="1" xfId="2" applyNumberFormat="1" applyFont="1" applyFill="1" applyBorder="1" applyAlignment="1">
      <alignment horizontal="center" vertical="center" wrapText="1"/>
    </xf>
    <xf numFmtId="9" fontId="11" fillId="3" borderId="9" xfId="3" applyFont="1" applyFill="1" applyBorder="1" applyAlignment="1">
      <alignment horizontal="center" vertical="center"/>
    </xf>
    <xf numFmtId="9" fontId="11" fillId="3" borderId="8" xfId="3" applyFont="1" applyFill="1" applyBorder="1" applyAlignment="1">
      <alignment horizontal="center" vertical="center"/>
    </xf>
    <xf numFmtId="0" fontId="18" fillId="6" borderId="55" xfId="31" applyFont="1" applyFill="1" applyBorder="1" applyAlignment="1">
      <alignment horizontal="center" vertical="center"/>
    </xf>
    <xf numFmtId="0" fontId="18" fillId="6" borderId="59" xfId="31" applyFont="1" applyFill="1" applyBorder="1" applyAlignment="1">
      <alignment horizontal="center" vertical="center"/>
    </xf>
    <xf numFmtId="169" fontId="11" fillId="15" borderId="97" xfId="2" applyNumberFormat="1" applyFont="1" applyFill="1" applyBorder="1" applyAlignment="1" applyProtection="1">
      <alignment horizontal="center" vertical="center" wrapText="1"/>
      <protection locked="0"/>
    </xf>
    <xf numFmtId="169" fontId="11" fillId="15" borderId="8" xfId="2" applyNumberFormat="1" applyFont="1" applyFill="1" applyBorder="1" applyAlignment="1" applyProtection="1">
      <alignment horizontal="center" vertical="center" wrapText="1"/>
      <protection locked="0"/>
    </xf>
    <xf numFmtId="169" fontId="11" fillId="15" borderId="11" xfId="2" applyNumberFormat="1" applyFont="1" applyFill="1" applyBorder="1" applyAlignment="1" applyProtection="1">
      <alignment horizontal="center" vertical="center" wrapText="1"/>
      <protection locked="0"/>
    </xf>
    <xf numFmtId="42" fontId="11" fillId="7" borderId="55" xfId="2" applyFont="1" applyFill="1" applyBorder="1" applyAlignment="1">
      <alignment horizontal="center" vertical="center" wrapText="1"/>
    </xf>
    <xf numFmtId="42" fontId="11" fillId="7" borderId="59" xfId="2" applyFont="1" applyFill="1" applyBorder="1" applyAlignment="1">
      <alignment horizontal="center" vertical="center" wrapText="1"/>
    </xf>
    <xf numFmtId="42" fontId="11" fillId="7" borderId="73" xfId="2" applyFont="1" applyFill="1" applyBorder="1" applyAlignment="1">
      <alignment horizontal="center" vertical="center" wrapText="1"/>
    </xf>
    <xf numFmtId="42" fontId="11" fillId="7" borderId="7" xfId="2" applyFont="1" applyFill="1" applyBorder="1" applyAlignment="1">
      <alignment horizontal="center" vertical="center" wrapText="1"/>
    </xf>
    <xf numFmtId="42" fontId="11" fillId="7" borderId="5" xfId="2" applyFont="1" applyFill="1" applyBorder="1" applyAlignment="1">
      <alignment horizontal="center" vertical="center" wrapText="1"/>
    </xf>
    <xf numFmtId="42" fontId="17" fillId="4" borderId="152" xfId="2" applyFont="1" applyFill="1" applyBorder="1" applyAlignment="1">
      <alignment horizontal="center" vertical="center" wrapText="1"/>
    </xf>
    <xf numFmtId="42" fontId="17" fillId="4" borderId="151" xfId="2" applyFont="1" applyFill="1" applyBorder="1" applyAlignment="1">
      <alignment horizontal="center" vertical="center" wrapText="1"/>
    </xf>
    <xf numFmtId="42" fontId="17" fillId="4" borderId="147" xfId="2" applyFont="1" applyFill="1" applyBorder="1" applyAlignment="1">
      <alignment horizontal="center" vertical="center" wrapText="1"/>
    </xf>
    <xf numFmtId="42" fontId="17" fillId="4" borderId="19" xfId="2" applyFont="1" applyFill="1" applyBorder="1" applyAlignment="1">
      <alignment horizontal="center" vertical="center" wrapText="1"/>
    </xf>
    <xf numFmtId="42" fontId="17" fillId="4" borderId="20" xfId="2" applyFont="1" applyFill="1" applyBorder="1" applyAlignment="1">
      <alignment horizontal="center" vertical="center" wrapText="1"/>
    </xf>
    <xf numFmtId="42" fontId="17" fillId="4" borderId="22" xfId="2" applyFont="1" applyFill="1" applyBorder="1" applyAlignment="1">
      <alignment horizontal="center" vertical="center" wrapText="1"/>
    </xf>
    <xf numFmtId="42" fontId="11" fillId="15" borderId="97" xfId="0" applyNumberFormat="1" applyFont="1" applyFill="1" applyBorder="1" applyAlignment="1" applyProtection="1">
      <alignment horizontal="center" vertical="center" wrapText="1"/>
      <protection locked="0"/>
    </xf>
    <xf numFmtId="42" fontId="11" fillId="15" borderId="11" xfId="0" applyNumberFormat="1" applyFont="1" applyFill="1" applyBorder="1" applyAlignment="1" applyProtection="1">
      <alignment horizontal="center" vertical="center" wrapText="1"/>
      <protection locked="0"/>
    </xf>
    <xf numFmtId="9" fontId="17" fillId="10" borderId="16" xfId="3" applyFont="1" applyFill="1" applyBorder="1" applyAlignment="1">
      <alignment horizontal="center" vertical="center" wrapText="1"/>
    </xf>
    <xf numFmtId="9" fontId="17" fillId="10" borderId="17" xfId="3" applyFont="1" applyFill="1" applyBorder="1" applyAlignment="1">
      <alignment horizontal="center" vertical="center" wrapText="1"/>
    </xf>
    <xf numFmtId="0" fontId="17" fillId="4" borderId="34" xfId="30" applyFont="1" applyFill="1" applyBorder="1" applyAlignment="1">
      <alignment horizontal="right" vertical="center"/>
    </xf>
    <xf numFmtId="170" fontId="11" fillId="3" borderId="7" xfId="1" applyNumberFormat="1" applyFont="1" applyFill="1" applyBorder="1" applyAlignment="1">
      <alignment horizontal="center" vertical="center"/>
    </xf>
    <xf numFmtId="170" fontId="11" fillId="3" borderId="5" xfId="1" applyNumberFormat="1" applyFont="1" applyFill="1" applyBorder="1" applyAlignment="1">
      <alignment horizontal="center" vertical="center"/>
    </xf>
    <xf numFmtId="168" fontId="17" fillId="10" borderId="19" xfId="1" applyNumberFormat="1" applyFont="1" applyFill="1" applyBorder="1" applyAlignment="1">
      <alignment vertical="center"/>
    </xf>
    <xf numFmtId="168" fontId="17" fillId="10" borderId="22" xfId="1" applyNumberFormat="1" applyFont="1" applyFill="1" applyBorder="1" applyAlignment="1">
      <alignment vertical="center"/>
    </xf>
    <xf numFmtId="168" fontId="17" fillId="4" borderId="19" xfId="1" applyNumberFormat="1" applyFont="1" applyFill="1" applyBorder="1" applyAlignment="1">
      <alignment vertical="center"/>
    </xf>
    <xf numFmtId="168" fontId="17" fillId="4" borderId="22" xfId="1" applyNumberFormat="1" applyFont="1" applyFill="1" applyBorder="1" applyAlignment="1">
      <alignment vertical="center"/>
    </xf>
    <xf numFmtId="9" fontId="17" fillId="3" borderId="22" xfId="0" applyNumberFormat="1" applyFont="1" applyFill="1" applyBorder="1" applyAlignment="1">
      <alignment horizontal="center" vertical="center" wrapText="1"/>
    </xf>
    <xf numFmtId="9" fontId="11" fillId="3" borderId="21" xfId="3" applyFont="1" applyFill="1" applyBorder="1" applyAlignment="1">
      <alignment horizontal="center" vertical="center"/>
    </xf>
    <xf numFmtId="9" fontId="11" fillId="3" borderId="60" xfId="3" applyFont="1" applyFill="1" applyBorder="1" applyAlignment="1">
      <alignment horizontal="center" vertical="center"/>
    </xf>
    <xf numFmtId="169" fontId="17" fillId="4" borderId="152" xfId="2" applyNumberFormat="1" applyFont="1" applyFill="1" applyBorder="1" applyAlignment="1">
      <alignment horizontal="center" vertical="center" wrapText="1"/>
    </xf>
    <xf numFmtId="169" fontId="17" fillId="4" borderId="147" xfId="2" applyNumberFormat="1" applyFont="1" applyFill="1" applyBorder="1" applyAlignment="1">
      <alignment horizontal="center" vertical="center" wrapText="1"/>
    </xf>
    <xf numFmtId="170" fontId="17" fillId="4" borderId="19" xfId="1" applyNumberFormat="1" applyFont="1" applyFill="1" applyBorder="1" applyAlignment="1">
      <alignment horizontal="center" vertical="center" wrapText="1"/>
    </xf>
    <xf numFmtId="170" fontId="17" fillId="4" borderId="20" xfId="1" applyNumberFormat="1" applyFont="1" applyFill="1" applyBorder="1" applyAlignment="1">
      <alignment horizontal="center" vertical="center" wrapText="1"/>
    </xf>
    <xf numFmtId="9" fontId="11" fillId="3" borderId="123" xfId="3" applyFont="1" applyFill="1" applyBorder="1" applyAlignment="1">
      <alignment horizontal="center" vertical="center"/>
    </xf>
    <xf numFmtId="9" fontId="11" fillId="3" borderId="124" xfId="3" applyFont="1" applyFill="1" applyBorder="1" applyAlignment="1">
      <alignment horizontal="center" vertical="center"/>
    </xf>
    <xf numFmtId="0" fontId="18" fillId="6" borderId="73" xfId="31" applyFont="1" applyFill="1" applyBorder="1" applyAlignment="1">
      <alignment horizontal="center" vertical="center"/>
    </xf>
    <xf numFmtId="44" fontId="17" fillId="4" borderId="34" xfId="30" applyNumberFormat="1" applyFont="1" applyFill="1" applyBorder="1" applyAlignment="1">
      <alignment horizontal="right" vertical="center"/>
    </xf>
    <xf numFmtId="170" fontId="11" fillId="3" borderId="3" xfId="1" applyNumberFormat="1" applyFont="1" applyFill="1" applyBorder="1" applyAlignment="1">
      <alignment horizontal="center" vertical="center"/>
    </xf>
    <xf numFmtId="170" fontId="17" fillId="4" borderId="19" xfId="1" applyNumberFormat="1" applyFont="1" applyFill="1" applyBorder="1" applyAlignment="1">
      <alignment vertical="center"/>
    </xf>
    <xf numFmtId="170" fontId="17" fillId="4" borderId="22" xfId="1" applyNumberFormat="1" applyFont="1" applyFill="1" applyBorder="1" applyAlignment="1">
      <alignment vertical="center"/>
    </xf>
    <xf numFmtId="9" fontId="11" fillId="3" borderId="71" xfId="3" applyFont="1" applyFill="1" applyBorder="1" applyAlignment="1">
      <alignment horizontal="center" vertical="center"/>
    </xf>
    <xf numFmtId="170" fontId="17" fillId="10" borderId="19" xfId="1" applyNumberFormat="1" applyFont="1" applyFill="1" applyBorder="1" applyAlignment="1">
      <alignment vertical="center"/>
    </xf>
    <xf numFmtId="170" fontId="17" fillId="10" borderId="22" xfId="1" applyNumberFormat="1" applyFont="1" applyFill="1" applyBorder="1" applyAlignment="1">
      <alignment vertical="center"/>
    </xf>
    <xf numFmtId="169" fontId="17" fillId="4" borderId="19" xfId="2" applyNumberFormat="1" applyFont="1" applyFill="1" applyBorder="1" applyAlignment="1">
      <alignment horizontal="center" vertical="center" wrapText="1"/>
    </xf>
    <xf numFmtId="169" fontId="17" fillId="4" borderId="22" xfId="2" applyNumberFormat="1" applyFont="1" applyFill="1" applyBorder="1" applyAlignment="1">
      <alignment horizontal="center" vertical="center" wrapText="1"/>
    </xf>
    <xf numFmtId="6" fontId="17" fillId="10" borderId="19" xfId="0" applyNumberFormat="1" applyFont="1" applyFill="1" applyBorder="1" applyAlignment="1">
      <alignment vertical="center"/>
    </xf>
    <xf numFmtId="6" fontId="17" fillId="10" borderId="22" xfId="0" applyNumberFormat="1" applyFont="1" applyFill="1" applyBorder="1" applyAlignment="1">
      <alignment vertical="center"/>
    </xf>
    <xf numFmtId="0" fontId="17" fillId="15" borderId="34" xfId="30" applyFont="1" applyFill="1" applyBorder="1" applyAlignment="1">
      <alignment vertical="center"/>
    </xf>
    <xf numFmtId="170" fontId="17" fillId="4" borderId="20" xfId="1" applyNumberFormat="1" applyFont="1" applyFill="1" applyBorder="1" applyAlignment="1">
      <alignment vertical="center"/>
    </xf>
    <xf numFmtId="0" fontId="11" fillId="3" borderId="167" xfId="0" applyFont="1" applyFill="1" applyBorder="1" applyAlignment="1">
      <alignment horizontal="center" vertical="center"/>
    </xf>
    <xf numFmtId="0" fontId="11" fillId="3" borderId="168" xfId="0" applyFont="1" applyFill="1" applyBorder="1" applyAlignment="1">
      <alignment horizontal="center" vertical="center"/>
    </xf>
    <xf numFmtId="0" fontId="11" fillId="3" borderId="169" xfId="0" applyFont="1" applyFill="1" applyBorder="1" applyAlignment="1">
      <alignment horizontal="center" vertical="center"/>
    </xf>
    <xf numFmtId="170" fontId="17" fillId="10" borderId="20" xfId="1" applyNumberFormat="1" applyFont="1" applyFill="1" applyBorder="1" applyAlignment="1">
      <alignment vertical="center"/>
    </xf>
    <xf numFmtId="169" fontId="11" fillId="10" borderId="9" xfId="2" applyNumberFormat="1" applyFont="1" applyFill="1" applyBorder="1" applyAlignment="1" applyProtection="1">
      <alignment horizontal="center" vertical="center" wrapText="1"/>
      <protection locked="0"/>
    </xf>
    <xf numFmtId="169" fontId="17" fillId="4" borderId="151" xfId="2" applyNumberFormat="1" applyFont="1" applyFill="1" applyBorder="1" applyAlignment="1">
      <alignment horizontal="center" vertical="center" wrapText="1"/>
    </xf>
    <xf numFmtId="169" fontId="17" fillId="4" borderId="20" xfId="2" applyNumberFormat="1" applyFont="1" applyFill="1" applyBorder="1" applyAlignment="1">
      <alignment horizontal="center" vertical="center" wrapText="1"/>
    </xf>
    <xf numFmtId="169" fontId="11" fillId="15" borderId="9" xfId="2" applyNumberFormat="1" applyFont="1" applyFill="1" applyBorder="1" applyAlignment="1" applyProtection="1">
      <alignment horizontal="center" vertical="center" wrapText="1"/>
      <protection locked="0"/>
    </xf>
    <xf numFmtId="49" fontId="11" fillId="10" borderId="9" xfId="0" applyNumberFormat="1" applyFont="1" applyFill="1" applyBorder="1" applyAlignment="1" applyProtection="1">
      <alignment horizontal="center" vertical="center" wrapText="1"/>
      <protection locked="0"/>
    </xf>
    <xf numFmtId="0" fontId="17" fillId="15" borderId="34" xfId="30" applyFont="1" applyFill="1" applyBorder="1" applyAlignment="1">
      <alignment vertical="center" wrapText="1"/>
    </xf>
    <xf numFmtId="0" fontId="17" fillId="7" borderId="34" xfId="30" applyFont="1" applyFill="1" applyBorder="1" applyAlignment="1">
      <alignment horizontal="right" vertical="center" wrapText="1"/>
    </xf>
    <xf numFmtId="169" fontId="17" fillId="10" borderId="9" xfId="1" applyNumberFormat="1" applyFont="1" applyFill="1" applyBorder="1" applyAlignment="1">
      <alignment vertical="center" wrapText="1"/>
    </xf>
    <xf numFmtId="169" fontId="17" fillId="10" borderId="11" xfId="1" applyNumberFormat="1" applyFont="1" applyFill="1" applyBorder="1" applyAlignment="1">
      <alignment vertical="center" wrapText="1"/>
    </xf>
    <xf numFmtId="169" fontId="17" fillId="7" borderId="152" xfId="1" applyNumberFormat="1" applyFont="1" applyFill="1" applyBorder="1" applyAlignment="1">
      <alignment vertical="center" wrapText="1"/>
    </xf>
    <xf numFmtId="169" fontId="17" fillId="7" borderId="147" xfId="1" applyNumberFormat="1" applyFont="1" applyFill="1" applyBorder="1" applyAlignment="1">
      <alignment vertical="center" wrapText="1"/>
    </xf>
    <xf numFmtId="169" fontId="17" fillId="4" borderId="19" xfId="1" applyNumberFormat="1" applyFont="1" applyFill="1" applyBorder="1" applyAlignment="1">
      <alignment vertical="center"/>
    </xf>
    <xf numFmtId="169" fontId="17" fillId="4" borderId="22" xfId="1" applyNumberFormat="1" applyFont="1" applyFill="1" applyBorder="1" applyAlignment="1">
      <alignment vertical="center"/>
    </xf>
    <xf numFmtId="169" fontId="11" fillId="15" borderId="2" xfId="2" applyNumberFormat="1" applyFont="1" applyFill="1" applyBorder="1" applyAlignment="1" applyProtection="1">
      <alignment horizontal="center" vertical="center" wrapText="1"/>
      <protection locked="0"/>
    </xf>
    <xf numFmtId="169" fontId="11" fillId="10" borderId="2" xfId="2" applyNumberFormat="1" applyFont="1" applyFill="1" applyBorder="1" applyAlignment="1" applyProtection="1">
      <alignment horizontal="center" vertical="center" wrapText="1"/>
      <protection locked="0"/>
    </xf>
    <xf numFmtId="49" fontId="11" fillId="10" borderId="2" xfId="0" applyNumberFormat="1" applyFont="1" applyFill="1" applyBorder="1" applyAlignment="1" applyProtection="1">
      <alignment horizontal="center" vertical="center" wrapText="1"/>
      <protection locked="0"/>
    </xf>
    <xf numFmtId="0" fontId="18" fillId="6" borderId="66" xfId="31" applyFont="1" applyFill="1" applyBorder="1" applyAlignment="1">
      <alignment horizontal="center" vertical="center"/>
    </xf>
    <xf numFmtId="170" fontId="17" fillId="7" borderId="151" xfId="1" applyNumberFormat="1" applyFont="1" applyFill="1" applyBorder="1" applyAlignment="1">
      <alignment vertical="center" wrapText="1"/>
    </xf>
    <xf numFmtId="170" fontId="17" fillId="7" borderId="147" xfId="1" applyNumberFormat="1" applyFont="1" applyFill="1" applyBorder="1" applyAlignment="1">
      <alignment vertical="center" wrapText="1"/>
    </xf>
    <xf numFmtId="170" fontId="17" fillId="10" borderId="8" xfId="1" applyNumberFormat="1" applyFont="1" applyFill="1" applyBorder="1" applyAlignment="1">
      <alignment vertical="center" wrapText="1"/>
    </xf>
    <xf numFmtId="170" fontId="17" fillId="10" borderId="11" xfId="1" applyNumberFormat="1" applyFont="1" applyFill="1" applyBorder="1" applyAlignment="1">
      <alignment vertical="center" wrapText="1"/>
    </xf>
    <xf numFmtId="170" fontId="17" fillId="7" borderId="20" xfId="1" applyNumberFormat="1" applyFont="1" applyFill="1" applyBorder="1" applyAlignment="1">
      <alignment horizontal="center" vertical="center" wrapText="1"/>
    </xf>
    <xf numFmtId="170" fontId="17" fillId="7" borderId="22" xfId="1" applyNumberFormat="1" applyFont="1" applyFill="1" applyBorder="1" applyAlignment="1">
      <alignment horizontal="center" vertical="center" wrapText="1"/>
    </xf>
    <xf numFmtId="9" fontId="11" fillId="10" borderId="8" xfId="0" applyNumberFormat="1" applyFont="1" applyFill="1" applyBorder="1" applyAlignment="1" applyProtection="1">
      <alignment horizontal="center" vertical="center" wrapText="1"/>
      <protection locked="0"/>
    </xf>
    <xf numFmtId="9" fontId="11" fillId="10" borderId="2" xfId="0" applyNumberFormat="1" applyFont="1" applyFill="1" applyBorder="1" applyAlignment="1" applyProtection="1">
      <alignment horizontal="center" vertical="center" wrapText="1"/>
      <protection locked="0"/>
    </xf>
    <xf numFmtId="168" fontId="19" fillId="7" borderId="102" xfId="0" applyNumberFormat="1" applyFont="1" applyFill="1" applyBorder="1" applyAlignment="1">
      <alignment horizontal="center" vertical="center"/>
    </xf>
    <xf numFmtId="168" fontId="19" fillId="7" borderId="4" xfId="0" applyNumberFormat="1" applyFont="1" applyFill="1" applyBorder="1" applyAlignment="1">
      <alignment horizontal="center" vertical="center"/>
    </xf>
    <xf numFmtId="168" fontId="19" fillId="3" borderId="4" xfId="0" applyNumberFormat="1" applyFont="1" applyFill="1" applyBorder="1" applyAlignment="1">
      <alignment horizontal="center" vertical="center"/>
    </xf>
    <xf numFmtId="0" fontId="19" fillId="3" borderId="45" xfId="30" applyFont="1" applyFill="1" applyBorder="1" applyAlignment="1">
      <alignment horizontal="center" vertical="center"/>
    </xf>
    <xf numFmtId="42" fontId="19" fillId="7" borderId="34" xfId="36" applyFont="1" applyFill="1" applyBorder="1" applyAlignment="1" applyProtection="1">
      <alignment horizontal="right" vertical="center" wrapText="1"/>
      <protection locked="0"/>
    </xf>
    <xf numFmtId="42" fontId="19" fillId="16" borderId="8" xfId="2" applyFont="1" applyFill="1" applyBorder="1" applyAlignment="1">
      <alignment vertical="center"/>
    </xf>
    <xf numFmtId="42" fontId="19" fillId="16" borderId="2" xfId="2" applyFont="1" applyFill="1" applyBorder="1" applyAlignment="1">
      <alignment vertical="center"/>
    </xf>
    <xf numFmtId="168" fontId="19" fillId="7" borderId="10" xfId="0" applyNumberFormat="1" applyFont="1" applyFill="1" applyBorder="1" applyAlignment="1">
      <alignment horizontal="center" vertical="center"/>
    </xf>
    <xf numFmtId="42" fontId="19" fillId="3" borderId="8" xfId="2" applyFont="1" applyFill="1" applyBorder="1" applyAlignment="1">
      <alignment vertical="center"/>
    </xf>
    <xf numFmtId="42" fontId="19" fillId="3" borderId="2" xfId="2" applyFont="1" applyFill="1" applyBorder="1" applyAlignment="1">
      <alignment vertical="center"/>
    </xf>
    <xf numFmtId="9" fontId="19" fillId="3" borderId="1" xfId="2" applyNumberFormat="1" applyFont="1" applyFill="1" applyBorder="1" applyAlignment="1" applyProtection="1">
      <alignment horizontal="center" vertical="center" wrapText="1"/>
      <protection locked="0"/>
    </xf>
    <xf numFmtId="9" fontId="19" fillId="0" borderId="1" xfId="2" applyNumberFormat="1" applyFont="1" applyFill="1" applyBorder="1" applyAlignment="1" applyProtection="1">
      <alignment horizontal="center" vertical="center" wrapText="1"/>
      <protection locked="0"/>
    </xf>
    <xf numFmtId="169" fontId="19" fillId="4" borderId="8" xfId="2" applyNumberFormat="1" applyFont="1" applyFill="1" applyBorder="1" applyAlignment="1">
      <alignment vertical="center"/>
    </xf>
    <xf numFmtId="169" fontId="19" fillId="4" borderId="2" xfId="2" applyNumberFormat="1" applyFont="1" applyFill="1" applyBorder="1" applyAlignment="1">
      <alignment vertical="center"/>
    </xf>
    <xf numFmtId="0" fontId="19" fillId="0" borderId="10" xfId="0" applyFont="1" applyBorder="1" applyAlignment="1">
      <alignment horizontal="center" vertical="center" wrapText="1"/>
    </xf>
    <xf numFmtId="0" fontId="19" fillId="0" borderId="10" xfId="0" applyFont="1" applyBorder="1" applyAlignment="1">
      <alignment horizontal="center" vertical="center"/>
    </xf>
    <xf numFmtId="9" fontId="19" fillId="3" borderId="9" xfId="0" applyNumberFormat="1" applyFont="1" applyFill="1" applyBorder="1" applyAlignment="1">
      <alignment horizontal="center" vertical="center" wrapText="1"/>
    </xf>
    <xf numFmtId="0" fontId="19" fillId="3" borderId="8" xfId="0" applyFont="1" applyFill="1" applyBorder="1" applyAlignment="1">
      <alignment horizontal="center" vertical="center" wrapText="1"/>
    </xf>
    <xf numFmtId="0" fontId="19" fillId="0" borderId="144" xfId="0" applyFont="1" applyBorder="1" applyAlignment="1">
      <alignment horizontal="center" vertical="center" wrapText="1"/>
    </xf>
    <xf numFmtId="0" fontId="19" fillId="0" borderId="151" xfId="0" applyFont="1" applyBorder="1" applyAlignment="1">
      <alignment horizontal="center" vertical="center" wrapText="1"/>
    </xf>
    <xf numFmtId="0" fontId="19" fillId="0" borderId="147" xfId="0" applyFont="1" applyBorder="1" applyAlignment="1">
      <alignment horizontal="center" vertical="center" wrapText="1"/>
    </xf>
    <xf numFmtId="42" fontId="19" fillId="4" borderId="8" xfId="2" applyFont="1" applyFill="1" applyBorder="1" applyAlignment="1">
      <alignment vertical="center"/>
    </xf>
    <xf numFmtId="42" fontId="19" fillId="4" borderId="2" xfId="2" applyFont="1" applyFill="1" applyBorder="1" applyAlignment="1">
      <alignment vertical="center"/>
    </xf>
    <xf numFmtId="0" fontId="19" fillId="0" borderId="66" xfId="2" applyNumberFormat="1" applyFont="1" applyFill="1" applyBorder="1" applyAlignment="1" applyProtection="1">
      <alignment horizontal="center" vertical="center" wrapText="1"/>
      <protection locked="0"/>
    </xf>
    <xf numFmtId="0" fontId="19" fillId="0" borderId="59" xfId="2" applyNumberFormat="1" applyFont="1" applyFill="1" applyBorder="1" applyAlignment="1" applyProtection="1">
      <alignment horizontal="center" vertical="center"/>
      <protection locked="0"/>
    </xf>
    <xf numFmtId="0" fontId="19" fillId="0" borderId="62" xfId="2" applyNumberFormat="1" applyFont="1" applyFill="1" applyBorder="1" applyAlignment="1" applyProtection="1">
      <alignment horizontal="center" vertical="center"/>
      <protection locked="0"/>
    </xf>
    <xf numFmtId="49" fontId="19" fillId="0" borderId="1" xfId="2" applyNumberFormat="1" applyFont="1" applyFill="1" applyBorder="1" applyAlignment="1" applyProtection="1">
      <alignment horizontal="center" vertical="center" wrapText="1"/>
      <protection locked="0"/>
    </xf>
    <xf numFmtId="0" fontId="19" fillId="3" borderId="10" xfId="0" applyFont="1" applyFill="1" applyBorder="1" applyAlignment="1">
      <alignment horizontal="center" vertical="center"/>
    </xf>
    <xf numFmtId="0" fontId="19" fillId="0" borderId="9"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2" xfId="0" applyFont="1" applyBorder="1" applyAlignment="1">
      <alignment horizontal="center" vertical="center" wrapText="1"/>
    </xf>
    <xf numFmtId="42" fontId="19" fillId="7" borderId="102" xfId="2" applyFont="1" applyFill="1" applyBorder="1" applyAlignment="1">
      <alignment vertical="center"/>
    </xf>
    <xf numFmtId="42" fontId="19" fillId="7" borderId="4" xfId="2" applyFont="1" applyFill="1" applyBorder="1" applyAlignment="1">
      <alignment vertical="center"/>
    </xf>
    <xf numFmtId="42" fontId="19" fillId="3" borderId="4" xfId="2" applyFont="1" applyFill="1" applyBorder="1" applyAlignment="1">
      <alignment vertical="center"/>
    </xf>
    <xf numFmtId="42" fontId="19" fillId="7" borderId="8" xfId="2" applyFont="1" applyFill="1" applyBorder="1" applyAlignment="1">
      <alignment vertical="center"/>
    </xf>
    <xf numFmtId="42" fontId="19" fillId="7" borderId="2" xfId="2" applyFont="1" applyFill="1" applyBorder="1" applyAlignment="1">
      <alignment vertical="center"/>
    </xf>
    <xf numFmtId="0" fontId="19" fillId="3" borderId="1" xfId="0" applyFont="1" applyFill="1" applyBorder="1" applyAlignment="1">
      <alignment horizontal="center" vertical="center"/>
    </xf>
    <xf numFmtId="42" fontId="19" fillId="0" borderId="1" xfId="2" applyFont="1" applyFill="1" applyBorder="1" applyAlignment="1" applyProtection="1">
      <alignment horizontal="center" vertical="center" wrapText="1"/>
      <protection locked="0"/>
    </xf>
    <xf numFmtId="0" fontId="19" fillId="0" borderId="1" xfId="0" applyFont="1" applyBorder="1" applyAlignment="1">
      <alignment horizontal="center" vertical="center"/>
    </xf>
    <xf numFmtId="169" fontId="19" fillId="7" borderId="102" xfId="0" applyNumberFormat="1" applyFont="1" applyFill="1" applyBorder="1" applyAlignment="1">
      <alignment horizontal="center" vertical="center"/>
    </xf>
    <xf numFmtId="169" fontId="19" fillId="7" borderId="4" xfId="0" applyNumberFormat="1" applyFont="1" applyFill="1" applyBorder="1" applyAlignment="1">
      <alignment horizontal="center" vertical="center"/>
    </xf>
    <xf numFmtId="169" fontId="19" fillId="3" borderId="111" xfId="0" applyNumberFormat="1" applyFont="1" applyFill="1" applyBorder="1" applyAlignment="1">
      <alignment horizontal="center" vertical="center"/>
    </xf>
    <xf numFmtId="169" fontId="19" fillId="3" borderId="99" xfId="0" applyNumberFormat="1" applyFont="1" applyFill="1" applyBorder="1" applyAlignment="1">
      <alignment horizontal="center" vertical="center"/>
    </xf>
    <xf numFmtId="169" fontId="19" fillId="3" borderId="112" xfId="0" applyNumberFormat="1" applyFont="1" applyFill="1" applyBorder="1" applyAlignment="1">
      <alignment horizontal="center" vertical="center"/>
    </xf>
    <xf numFmtId="42" fontId="19" fillId="7" borderId="34" xfId="36" applyFont="1" applyFill="1" applyBorder="1" applyAlignment="1">
      <alignment horizontal="right" vertical="center"/>
    </xf>
    <xf numFmtId="42" fontId="19" fillId="16" borderId="8" xfId="2" applyFont="1" applyFill="1" applyBorder="1" applyAlignment="1">
      <alignment horizontal="center" vertical="center"/>
    </xf>
    <xf numFmtId="42" fontId="19" fillId="16" borderId="2" xfId="2" applyFont="1" applyFill="1" applyBorder="1" applyAlignment="1">
      <alignment horizontal="center" vertical="center"/>
    </xf>
    <xf numFmtId="169" fontId="19" fillId="7" borderId="54" xfId="0" applyNumberFormat="1" applyFont="1" applyFill="1" applyBorder="1" applyAlignment="1">
      <alignment horizontal="center" vertical="center"/>
    </xf>
    <xf numFmtId="169" fontId="19" fillId="7" borderId="48" xfId="0" applyNumberFormat="1" applyFont="1" applyFill="1" applyBorder="1" applyAlignment="1">
      <alignment horizontal="center" vertical="center"/>
    </xf>
    <xf numFmtId="42" fontId="19" fillId="7" borderId="9" xfId="2" applyFont="1" applyFill="1" applyBorder="1" applyAlignment="1">
      <alignment horizontal="center" vertical="center"/>
    </xf>
    <xf numFmtId="42" fontId="19" fillId="7" borderId="8" xfId="2" applyFont="1" applyFill="1" applyBorder="1" applyAlignment="1">
      <alignment horizontal="center" vertical="center"/>
    </xf>
    <xf numFmtId="42" fontId="19" fillId="7" borderId="2" xfId="2" applyFont="1" applyFill="1" applyBorder="1" applyAlignment="1">
      <alignment horizontal="center" vertical="center"/>
    </xf>
    <xf numFmtId="42" fontId="19" fillId="3" borderId="8" xfId="2" applyFont="1" applyFill="1" applyBorder="1" applyAlignment="1">
      <alignment horizontal="center" vertical="center"/>
    </xf>
    <xf numFmtId="42" fontId="19" fillId="3" borderId="2" xfId="2" applyFont="1" applyFill="1" applyBorder="1" applyAlignment="1">
      <alignment horizontal="center" vertical="center"/>
    </xf>
    <xf numFmtId="169" fontId="19" fillId="4" borderId="8" xfId="2" applyNumberFormat="1" applyFont="1" applyFill="1" applyBorder="1" applyAlignment="1">
      <alignment horizontal="center" vertical="center"/>
    </xf>
    <xf numFmtId="169" fontId="19" fillId="4" borderId="2" xfId="2" applyNumberFormat="1" applyFont="1" applyFill="1" applyBorder="1" applyAlignment="1">
      <alignment horizontal="center" vertical="center"/>
    </xf>
    <xf numFmtId="169" fontId="19" fillId="3" borderId="57" xfId="2" applyNumberFormat="1" applyFont="1" applyFill="1" applyBorder="1" applyAlignment="1" applyProtection="1">
      <alignment horizontal="center" vertical="center" wrapText="1"/>
      <protection locked="0"/>
    </xf>
    <xf numFmtId="169" fontId="19" fillId="7" borderId="9" xfId="2" applyNumberFormat="1" applyFont="1" applyFill="1" applyBorder="1" applyAlignment="1">
      <alignment horizontal="center" vertical="center"/>
    </xf>
    <xf numFmtId="169" fontId="19" fillId="7" borderId="8" xfId="2" applyNumberFormat="1" applyFont="1" applyFill="1" applyBorder="1" applyAlignment="1">
      <alignment horizontal="center" vertical="center"/>
    </xf>
    <xf numFmtId="169" fontId="19" fillId="7" borderId="2" xfId="2" applyNumberFormat="1" applyFont="1" applyFill="1" applyBorder="1" applyAlignment="1">
      <alignment horizontal="center" vertical="center"/>
    </xf>
    <xf numFmtId="42" fontId="19" fillId="4" borderId="8" xfId="2" applyFont="1" applyFill="1" applyBorder="1" applyAlignment="1">
      <alignment horizontal="center" vertical="center"/>
    </xf>
    <xf numFmtId="42" fontId="19" fillId="4" borderId="2" xfId="2" applyFont="1" applyFill="1" applyBorder="1" applyAlignment="1">
      <alignment horizontal="center" vertical="center"/>
    </xf>
    <xf numFmtId="166" fontId="19" fillId="4" borderId="8" xfId="2" applyNumberFormat="1" applyFont="1" applyFill="1" applyBorder="1" applyAlignment="1">
      <alignment horizontal="center" vertical="center"/>
    </xf>
    <xf numFmtId="166" fontId="19" fillId="4" borderId="2" xfId="2" applyNumberFormat="1" applyFont="1" applyFill="1" applyBorder="1" applyAlignment="1">
      <alignment horizontal="center" vertical="center"/>
    </xf>
    <xf numFmtId="42" fontId="19" fillId="7" borderId="10" xfId="2" applyFont="1" applyFill="1" applyBorder="1" applyAlignment="1">
      <alignment horizontal="center" vertical="center"/>
    </xf>
    <xf numFmtId="166" fontId="19" fillId="16" borderId="8" xfId="0" applyNumberFormat="1" applyFont="1" applyFill="1" applyBorder="1" applyAlignment="1">
      <alignment horizontal="center" vertical="center" wrapText="1"/>
    </xf>
    <xf numFmtId="166" fontId="19" fillId="16" borderId="2"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19" fillId="3" borderId="2" xfId="0" applyNumberFormat="1" applyFont="1" applyFill="1" applyBorder="1" applyAlignment="1">
      <alignment horizontal="center" vertical="center" wrapText="1"/>
    </xf>
    <xf numFmtId="169" fontId="19" fillId="7" borderId="9" xfId="0" applyNumberFormat="1" applyFont="1" applyFill="1" applyBorder="1" applyAlignment="1">
      <alignment horizontal="center" vertical="center"/>
    </xf>
    <xf numFmtId="9" fontId="19" fillId="10" borderId="1" xfId="0" applyNumberFormat="1"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169" fontId="19" fillId="4" borderId="8" xfId="0" applyNumberFormat="1" applyFont="1" applyFill="1" applyBorder="1" applyAlignment="1">
      <alignment horizontal="center" vertical="center" wrapText="1"/>
    </xf>
    <xf numFmtId="169" fontId="19" fillId="4" borderId="2" xfId="0" applyNumberFormat="1" applyFont="1" applyFill="1" applyBorder="1" applyAlignment="1">
      <alignment horizontal="center" vertical="center" wrapText="1"/>
    </xf>
    <xf numFmtId="169" fontId="19" fillId="4" borderId="8" xfId="2" applyNumberFormat="1" applyFont="1" applyFill="1" applyBorder="1" applyAlignment="1">
      <alignment horizontal="center" vertical="center" wrapText="1"/>
    </xf>
    <xf numFmtId="169" fontId="19" fillId="4" borderId="2" xfId="2" applyNumberFormat="1" applyFont="1" applyFill="1" applyBorder="1" applyAlignment="1">
      <alignment horizontal="center" vertical="center" wrapText="1"/>
    </xf>
    <xf numFmtId="9" fontId="19" fillId="10" borderId="9" xfId="0" applyNumberFormat="1" applyFont="1" applyFill="1" applyBorder="1" applyAlignment="1">
      <alignment horizontal="center" vertical="center"/>
    </xf>
    <xf numFmtId="0" fontId="19" fillId="10" borderId="2" xfId="0" applyFont="1" applyFill="1" applyBorder="1" applyAlignment="1">
      <alignment horizontal="center" vertical="center"/>
    </xf>
    <xf numFmtId="0" fontId="19" fillId="4" borderId="8" xfId="0" applyFont="1" applyFill="1" applyBorder="1" applyAlignment="1">
      <alignment horizontal="center" vertical="center" wrapText="1"/>
    </xf>
    <xf numFmtId="0" fontId="19" fillId="4" borderId="2" xfId="0" applyFont="1" applyFill="1" applyBorder="1" applyAlignment="1">
      <alignment horizontal="center" vertical="center" wrapText="1"/>
    </xf>
    <xf numFmtId="166" fontId="19" fillId="4" borderId="8" xfId="0" applyNumberFormat="1" applyFont="1" applyFill="1" applyBorder="1" applyAlignment="1">
      <alignment horizontal="center" vertical="center" wrapText="1"/>
    </xf>
    <xf numFmtId="166" fontId="19" fillId="4" borderId="2" xfId="0" applyNumberFormat="1" applyFont="1" applyFill="1" applyBorder="1" applyAlignment="1">
      <alignment horizontal="center" vertical="center" wrapText="1"/>
    </xf>
    <xf numFmtId="9" fontId="19" fillId="3" borderId="10" xfId="0" applyNumberFormat="1" applyFont="1" applyFill="1" applyBorder="1" applyAlignment="1">
      <alignment horizontal="center" vertical="center"/>
    </xf>
    <xf numFmtId="165" fontId="19" fillId="16" borderId="8" xfId="0" applyNumberFormat="1" applyFont="1" applyFill="1" applyBorder="1" applyAlignment="1">
      <alignment horizontal="center" vertical="center" wrapText="1"/>
    </xf>
    <xf numFmtId="165" fontId="19" fillId="16" borderId="2" xfId="0" applyNumberFormat="1" applyFont="1" applyFill="1" applyBorder="1" applyAlignment="1">
      <alignment horizontal="center" vertical="center" wrapText="1"/>
    </xf>
    <xf numFmtId="9" fontId="19" fillId="10" borderId="1" xfId="0" applyNumberFormat="1" applyFont="1" applyFill="1" applyBorder="1" applyAlignment="1">
      <alignment horizontal="center" vertical="center"/>
    </xf>
    <xf numFmtId="0" fontId="19" fillId="10" borderId="1" xfId="0" applyFont="1" applyFill="1" applyBorder="1" applyAlignment="1">
      <alignment horizontal="center" vertical="center"/>
    </xf>
    <xf numFmtId="0" fontId="19" fillId="15" borderId="9" xfId="0" applyFont="1" applyFill="1" applyBorder="1" applyAlignment="1">
      <alignment horizontal="center" vertical="center" wrapText="1"/>
    </xf>
    <xf numFmtId="0" fontId="19" fillId="15" borderId="2" xfId="0" applyFont="1" applyFill="1" applyBorder="1" applyAlignment="1">
      <alignment horizontal="center" vertical="center" wrapText="1"/>
    </xf>
    <xf numFmtId="169" fontId="19" fillId="3" borderId="4" xfId="0" applyNumberFormat="1" applyFont="1" applyFill="1" applyBorder="1" applyAlignment="1">
      <alignment horizontal="center" vertical="center"/>
    </xf>
    <xf numFmtId="42" fontId="19" fillId="3" borderId="34" xfId="36" applyFont="1" applyFill="1" applyBorder="1" applyAlignment="1">
      <alignment horizontal="center" vertical="center" wrapText="1"/>
    </xf>
    <xf numFmtId="42" fontId="19" fillId="7" borderId="34" xfId="36" applyFont="1" applyFill="1" applyBorder="1" applyAlignment="1">
      <alignment horizontal="right" vertical="center" wrapText="1"/>
    </xf>
    <xf numFmtId="9" fontId="19" fillId="3" borderId="34" xfId="3" applyFont="1" applyFill="1" applyBorder="1" applyAlignment="1" applyProtection="1">
      <alignment horizontal="center" vertical="center" wrapText="1"/>
      <protection locked="0"/>
    </xf>
    <xf numFmtId="42" fontId="19" fillId="3" borderId="9" xfId="2" applyFont="1" applyFill="1" applyBorder="1" applyAlignment="1">
      <alignment horizontal="center" vertical="center" wrapText="1"/>
    </xf>
    <xf numFmtId="42" fontId="19" fillId="3" borderId="8" xfId="2" applyFont="1" applyFill="1" applyBorder="1" applyAlignment="1">
      <alignment horizontal="center" vertical="center" wrapText="1"/>
    </xf>
    <xf numFmtId="42" fontId="19" fillId="3" borderId="2" xfId="2" applyFont="1" applyFill="1" applyBorder="1" applyAlignment="1">
      <alignment horizontal="center" vertical="center" wrapText="1"/>
    </xf>
    <xf numFmtId="42" fontId="19" fillId="7" borderId="9" xfId="2" applyFont="1" applyFill="1" applyBorder="1" applyAlignment="1">
      <alignment horizontal="center" vertical="center" wrapText="1"/>
    </xf>
    <xf numFmtId="42" fontId="19" fillId="7" borderId="8" xfId="2" applyFont="1" applyFill="1" applyBorder="1" applyAlignment="1">
      <alignment horizontal="center" vertical="center" wrapText="1"/>
    </xf>
    <xf numFmtId="42" fontId="19" fillId="7" borderId="2" xfId="2" applyFont="1" applyFill="1" applyBorder="1" applyAlignment="1">
      <alignment horizontal="center" vertical="center" wrapText="1"/>
    </xf>
    <xf numFmtId="42" fontId="19" fillId="3" borderId="1" xfId="2" applyFont="1" applyFill="1" applyBorder="1" applyAlignment="1" applyProtection="1">
      <alignment horizontal="center" vertical="center" wrapText="1"/>
      <protection locked="0"/>
    </xf>
    <xf numFmtId="169" fontId="19" fillId="3" borderId="9" xfId="2" applyNumberFormat="1" applyFont="1" applyFill="1" applyBorder="1" applyAlignment="1">
      <alignment horizontal="center" vertical="center" wrapText="1"/>
    </xf>
    <xf numFmtId="169" fontId="19" fillId="3" borderId="8" xfId="2" applyNumberFormat="1" applyFont="1" applyFill="1" applyBorder="1" applyAlignment="1">
      <alignment horizontal="center" vertical="center" wrapText="1"/>
    </xf>
    <xf numFmtId="169" fontId="19" fillId="3" borderId="2" xfId="2" applyNumberFormat="1" applyFont="1" applyFill="1" applyBorder="1" applyAlignment="1">
      <alignment horizontal="center" vertical="center" wrapText="1"/>
    </xf>
    <xf numFmtId="169" fontId="19" fillId="7" borderId="9" xfId="2" applyNumberFormat="1" applyFont="1" applyFill="1" applyBorder="1" applyAlignment="1">
      <alignment horizontal="center" vertical="center" wrapText="1"/>
    </xf>
    <xf numFmtId="169" fontId="19" fillId="7" borderId="8" xfId="2" applyNumberFormat="1" applyFont="1" applyFill="1" applyBorder="1" applyAlignment="1">
      <alignment horizontal="center" vertical="center" wrapText="1"/>
    </xf>
    <xf numFmtId="169" fontId="19" fillId="7" borderId="2" xfId="2" applyNumberFormat="1"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4" borderId="13" xfId="0" applyFont="1" applyFill="1" applyBorder="1" applyAlignment="1">
      <alignment horizontal="center" vertical="center" wrapText="1"/>
    </xf>
    <xf numFmtId="166" fontId="19" fillId="4" borderId="1" xfId="0" applyNumberFormat="1" applyFont="1" applyFill="1" applyBorder="1" applyAlignment="1">
      <alignment horizontal="center" vertical="center" wrapText="1"/>
    </xf>
    <xf numFmtId="165" fontId="19" fillId="7" borderId="34" xfId="30" applyNumberFormat="1" applyFont="1" applyFill="1" applyBorder="1" applyAlignment="1">
      <alignment horizontal="right" vertical="center"/>
    </xf>
    <xf numFmtId="169" fontId="19" fillId="3" borderId="10" xfId="0" applyNumberFormat="1" applyFont="1" applyFill="1" applyBorder="1" applyAlignment="1">
      <alignment horizontal="center" vertical="center"/>
    </xf>
    <xf numFmtId="166" fontId="19" fillId="7" borderId="102" xfId="0" applyNumberFormat="1" applyFont="1" applyFill="1" applyBorder="1" applyAlignment="1">
      <alignment horizontal="center" vertical="center" wrapText="1"/>
    </xf>
    <xf numFmtId="165" fontId="19" fillId="3" borderId="34" xfId="36" applyNumberFormat="1" applyFont="1" applyFill="1" applyBorder="1" applyAlignment="1" applyProtection="1">
      <alignment horizontal="center" vertical="center" wrapText="1"/>
      <protection locked="0"/>
    </xf>
    <xf numFmtId="165" fontId="19" fillId="3" borderId="9" xfId="2" applyNumberFormat="1" applyFont="1" applyFill="1" applyBorder="1" applyAlignment="1" applyProtection="1">
      <alignment horizontal="center" vertical="center" wrapText="1"/>
      <protection locked="0"/>
    </xf>
    <xf numFmtId="165" fontId="19" fillId="3" borderId="2" xfId="2" applyNumberFormat="1" applyFont="1" applyFill="1" applyBorder="1" applyAlignment="1" applyProtection="1">
      <alignment horizontal="center" vertical="center" wrapText="1"/>
      <protection locked="0"/>
    </xf>
    <xf numFmtId="165" fontId="19" fillId="7" borderId="9" xfId="0" applyNumberFormat="1" applyFont="1" applyFill="1" applyBorder="1" applyAlignment="1">
      <alignment horizontal="center" vertical="center"/>
    </xf>
    <xf numFmtId="9" fontId="19" fillId="3" borderId="1" xfId="0" applyNumberFormat="1" applyFont="1" applyFill="1" applyBorder="1" applyAlignment="1">
      <alignment horizontal="center" vertical="center"/>
    </xf>
    <xf numFmtId="165" fontId="19" fillId="4" borderId="8" xfId="0" applyNumberFormat="1" applyFont="1" applyFill="1" applyBorder="1" applyAlignment="1">
      <alignment horizontal="center" vertical="center" wrapText="1"/>
    </xf>
    <xf numFmtId="165" fontId="19" fillId="7" borderId="8" xfId="0" applyNumberFormat="1" applyFont="1" applyFill="1" applyBorder="1" applyAlignment="1">
      <alignment horizontal="center" vertical="center"/>
    </xf>
    <xf numFmtId="169" fontId="19" fillId="7" borderId="8" xfId="0" applyNumberFormat="1" applyFont="1" applyFill="1" applyBorder="1" applyAlignment="1">
      <alignment horizontal="center" vertical="center"/>
    </xf>
    <xf numFmtId="0" fontId="19" fillId="3" borderId="11" xfId="0" applyFont="1" applyFill="1" applyBorder="1" applyAlignment="1">
      <alignment horizontal="center" vertical="center" wrapText="1"/>
    </xf>
    <xf numFmtId="0" fontId="19" fillId="0" borderId="11" xfId="0" applyFont="1" applyBorder="1" applyAlignment="1">
      <alignment horizontal="center" vertical="center" wrapText="1"/>
    </xf>
    <xf numFmtId="169" fontId="19" fillId="7" borderId="103" xfId="0" applyNumberFormat="1" applyFont="1" applyFill="1" applyBorder="1" applyAlignment="1">
      <alignment horizontal="center" vertical="center"/>
    </xf>
    <xf numFmtId="169" fontId="19" fillId="3" borderId="106" xfId="0" applyNumberFormat="1" applyFont="1" applyFill="1" applyBorder="1" applyAlignment="1">
      <alignment horizontal="center" vertical="center" wrapText="1"/>
    </xf>
    <xf numFmtId="169" fontId="19" fillId="3" borderId="106" xfId="0" applyNumberFormat="1" applyFont="1" applyFill="1" applyBorder="1" applyAlignment="1">
      <alignment horizontal="center" vertical="center"/>
    </xf>
    <xf numFmtId="9" fontId="17" fillId="3" borderId="34" xfId="36" applyNumberFormat="1" applyFont="1" applyFill="1" applyBorder="1" applyAlignment="1" applyProtection="1">
      <alignment horizontal="center" vertical="center" wrapText="1"/>
      <protection locked="0"/>
    </xf>
    <xf numFmtId="42" fontId="19" fillId="3" borderId="17" xfId="2" applyFont="1" applyFill="1" applyBorder="1" applyAlignment="1" applyProtection="1">
      <alignment horizontal="center" vertical="center" wrapText="1"/>
      <protection locked="0"/>
    </xf>
    <xf numFmtId="42" fontId="19" fillId="7" borderId="61" xfId="2" applyFont="1" applyFill="1" applyBorder="1" applyAlignment="1">
      <alignment horizontal="center" vertical="center"/>
    </xf>
    <xf numFmtId="42" fontId="19" fillId="7" borderId="63" xfId="2" applyFont="1" applyFill="1" applyBorder="1" applyAlignment="1">
      <alignment horizontal="center" vertical="center"/>
    </xf>
    <xf numFmtId="9" fontId="17" fillId="3" borderId="17" xfId="2" applyNumberFormat="1" applyFont="1" applyFill="1" applyBorder="1" applyAlignment="1" applyProtection="1">
      <alignment horizontal="center" vertical="center" wrapText="1"/>
      <protection locked="0"/>
    </xf>
    <xf numFmtId="9" fontId="17" fillId="3" borderId="1" xfId="2" applyNumberFormat="1" applyFont="1" applyFill="1" applyBorder="1" applyAlignment="1" applyProtection="1">
      <alignment horizontal="center" vertical="center" wrapText="1"/>
      <protection locked="0"/>
    </xf>
    <xf numFmtId="42" fontId="19" fillId="0" borderId="17" xfId="2" applyFont="1" applyFill="1" applyBorder="1" applyAlignment="1" applyProtection="1">
      <alignment horizontal="center" vertical="center" wrapText="1"/>
      <protection locked="0"/>
    </xf>
    <xf numFmtId="9" fontId="19" fillId="3" borderId="8" xfId="0" applyNumberFormat="1" applyFont="1" applyFill="1" applyBorder="1" applyAlignment="1">
      <alignment horizontal="center" vertical="center" wrapText="1"/>
    </xf>
    <xf numFmtId="170" fontId="19" fillId="4" borderId="8" xfId="1" applyNumberFormat="1" applyFont="1" applyFill="1" applyBorder="1" applyAlignment="1">
      <alignment horizontal="center" vertical="center" wrapText="1"/>
    </xf>
    <xf numFmtId="170" fontId="19" fillId="4" borderId="2" xfId="1" applyNumberFormat="1" applyFont="1" applyFill="1" applyBorder="1" applyAlignment="1">
      <alignment horizontal="center" vertical="center" wrapText="1"/>
    </xf>
    <xf numFmtId="0" fontId="19" fillId="3" borderId="9" xfId="0" applyFont="1" applyFill="1" applyBorder="1" applyAlignment="1">
      <alignment horizontal="center" vertical="center" wrapText="1"/>
    </xf>
    <xf numFmtId="0" fontId="17" fillId="15" borderId="8" xfId="0" quotePrefix="1" applyFont="1" applyFill="1" applyBorder="1" applyAlignment="1">
      <alignment horizontal="center" vertical="center" wrapText="1"/>
    </xf>
    <xf numFmtId="166" fontId="17" fillId="10" borderId="8" xfId="0" applyNumberFormat="1" applyFont="1" applyFill="1" applyBorder="1" applyAlignment="1">
      <alignment vertical="center" wrapText="1"/>
    </xf>
    <xf numFmtId="166" fontId="17" fillId="10" borderId="11" xfId="0" applyNumberFormat="1" applyFont="1" applyFill="1" applyBorder="1" applyAlignment="1">
      <alignment vertical="center" wrapText="1"/>
    </xf>
    <xf numFmtId="0" fontId="11" fillId="0" borderId="23" xfId="2" applyNumberFormat="1" applyFont="1" applyFill="1" applyBorder="1" applyAlignment="1" applyProtection="1">
      <alignment horizontal="center" vertical="center" wrapText="1"/>
      <protection locked="0"/>
    </xf>
    <xf numFmtId="0" fontId="11" fillId="0" borderId="5" xfId="2" applyNumberFormat="1" applyFont="1" applyFill="1" applyBorder="1" applyAlignment="1" applyProtection="1">
      <alignment horizontal="center" vertical="center" wrapText="1"/>
      <protection locked="0"/>
    </xf>
    <xf numFmtId="0" fontId="11" fillId="0" borderId="3" xfId="2" applyNumberFormat="1" applyFont="1" applyFill="1" applyBorder="1" applyAlignment="1" applyProtection="1">
      <alignment horizontal="center" vertical="center" wrapText="1"/>
      <protection locked="0"/>
    </xf>
    <xf numFmtId="169" fontId="11" fillId="3" borderId="9" xfId="2" applyNumberFormat="1" applyFont="1" applyFill="1" applyBorder="1" applyAlignment="1" applyProtection="1">
      <alignment horizontal="center" vertical="center" wrapText="1"/>
      <protection locked="0"/>
    </xf>
    <xf numFmtId="169" fontId="11" fillId="3" borderId="8" xfId="2" applyNumberFormat="1" applyFont="1" applyFill="1" applyBorder="1" applyAlignment="1" applyProtection="1">
      <alignment horizontal="center" vertical="center" wrapText="1"/>
      <protection locked="0"/>
    </xf>
    <xf numFmtId="169" fontId="11" fillId="3" borderId="2" xfId="2" applyNumberFormat="1" applyFont="1" applyFill="1" applyBorder="1" applyAlignment="1" applyProtection="1">
      <alignment horizontal="center" vertical="center" wrapText="1"/>
      <protection locked="0"/>
    </xf>
    <xf numFmtId="169" fontId="17" fillId="4" borderId="97" xfId="0" applyNumberFormat="1" applyFont="1" applyFill="1" applyBorder="1" applyAlignment="1">
      <alignment horizontal="right" vertical="center" wrapText="1"/>
    </xf>
    <xf numFmtId="169" fontId="17" fillId="4" borderId="8" xfId="0" applyNumberFormat="1" applyFont="1" applyFill="1" applyBorder="1" applyAlignment="1">
      <alignment horizontal="right" vertical="center" wrapText="1"/>
    </xf>
    <xf numFmtId="169" fontId="17" fillId="4" borderId="11" xfId="0" applyNumberFormat="1" applyFont="1" applyFill="1" applyBorder="1" applyAlignment="1">
      <alignment horizontal="right" vertical="center" wrapText="1"/>
    </xf>
    <xf numFmtId="169" fontId="17" fillId="4" borderId="97" xfId="0" applyNumberFormat="1" applyFont="1" applyFill="1" applyBorder="1" applyAlignment="1">
      <alignment vertical="center" wrapText="1"/>
    </xf>
    <xf numFmtId="169" fontId="17" fillId="4" borderId="8" xfId="0" applyNumberFormat="1" applyFont="1" applyFill="1" applyBorder="1" applyAlignment="1">
      <alignment vertical="center" wrapText="1"/>
    </xf>
    <xf numFmtId="169" fontId="17" fillId="4" borderId="11" xfId="0" applyNumberFormat="1" applyFont="1" applyFill="1" applyBorder="1" applyAlignment="1">
      <alignment vertical="center" wrapText="1"/>
    </xf>
    <xf numFmtId="169" fontId="11" fillId="4" borderId="97" xfId="2" applyNumberFormat="1" applyFont="1" applyFill="1" applyBorder="1" applyAlignment="1" applyProtection="1">
      <alignment horizontal="center" vertical="center" wrapText="1"/>
      <protection locked="0"/>
    </xf>
    <xf numFmtId="169" fontId="11" fillId="4" borderId="8" xfId="2" applyNumberFormat="1" applyFont="1" applyFill="1" applyBorder="1" applyAlignment="1" applyProtection="1">
      <alignment horizontal="center" vertical="center" wrapText="1"/>
      <protection locked="0"/>
    </xf>
    <xf numFmtId="169" fontId="11" fillId="4" borderId="76" xfId="2" applyNumberFormat="1" applyFont="1" applyFill="1" applyBorder="1" applyAlignment="1" applyProtection="1">
      <alignment horizontal="center" vertical="center" wrapText="1"/>
      <protection locked="0"/>
    </xf>
    <xf numFmtId="169" fontId="17" fillId="7" borderId="8" xfId="1" applyNumberFormat="1" applyFont="1" applyFill="1" applyBorder="1" applyAlignment="1">
      <alignment vertical="center" wrapText="1"/>
    </xf>
    <xf numFmtId="169" fontId="17" fillId="7" borderId="11" xfId="1" applyNumberFormat="1" applyFont="1" applyFill="1" applyBorder="1" applyAlignment="1">
      <alignment vertical="center" wrapText="1"/>
    </xf>
    <xf numFmtId="169" fontId="17" fillId="15" borderId="8" xfId="1" applyNumberFormat="1" applyFont="1" applyFill="1" applyBorder="1" applyAlignment="1">
      <alignment vertical="center" wrapText="1"/>
    </xf>
    <xf numFmtId="169" fontId="17" fillId="15" borderId="11" xfId="1" applyNumberFormat="1" applyFont="1" applyFill="1" applyBorder="1" applyAlignment="1">
      <alignment vertical="center" wrapText="1"/>
    </xf>
    <xf numFmtId="169" fontId="17" fillId="4" borderId="107" xfId="1" applyNumberFormat="1" applyFont="1" applyFill="1" applyBorder="1" applyAlignment="1">
      <alignment vertical="center"/>
    </xf>
    <xf numFmtId="169" fontId="17" fillId="4" borderId="4" xfId="1" applyNumberFormat="1" applyFont="1" applyFill="1" applyBorder="1" applyAlignment="1">
      <alignment vertical="center"/>
    </xf>
    <xf numFmtId="169" fontId="17" fillId="10" borderId="101" xfId="1" applyNumberFormat="1" applyFont="1" applyFill="1" applyBorder="1" applyAlignment="1">
      <alignment horizontal="center" vertical="center"/>
    </xf>
    <xf numFmtId="9" fontId="11" fillId="7" borderId="5" xfId="3" applyFont="1" applyFill="1" applyBorder="1" applyAlignment="1">
      <alignment horizontal="center" vertical="center"/>
    </xf>
    <xf numFmtId="0" fontId="11" fillId="0" borderId="5" xfId="0" applyFont="1" applyBorder="1" applyAlignment="1">
      <alignment horizontal="center" vertical="center"/>
    </xf>
    <xf numFmtId="0" fontId="11" fillId="0" borderId="3" xfId="0" applyFont="1" applyBorder="1" applyAlignment="1">
      <alignment horizontal="center" vertical="center"/>
    </xf>
    <xf numFmtId="166" fontId="17" fillId="4" borderId="8" xfId="0" applyNumberFormat="1" applyFont="1" applyFill="1" applyBorder="1" applyAlignment="1">
      <alignment vertical="center" wrapText="1"/>
    </xf>
    <xf numFmtId="166" fontId="17" fillId="4" borderId="11" xfId="0" applyNumberFormat="1" applyFont="1" applyFill="1" applyBorder="1" applyAlignment="1">
      <alignment vertical="center" wrapText="1"/>
    </xf>
    <xf numFmtId="165" fontId="17" fillId="10" borderId="8" xfId="0" applyNumberFormat="1" applyFont="1" applyFill="1" applyBorder="1" applyAlignment="1">
      <alignment vertical="center" wrapText="1"/>
    </xf>
    <xf numFmtId="165" fontId="17" fillId="10" borderId="11" xfId="0" applyNumberFormat="1" applyFont="1" applyFill="1" applyBorder="1" applyAlignment="1">
      <alignment vertical="center" wrapText="1"/>
    </xf>
    <xf numFmtId="166" fontId="17" fillId="7" borderId="20" xfId="0" applyNumberFormat="1" applyFont="1" applyFill="1" applyBorder="1" applyAlignment="1">
      <alignment vertical="center"/>
    </xf>
    <xf numFmtId="166" fontId="17" fillId="7" borderId="22" xfId="0" applyNumberFormat="1" applyFont="1" applyFill="1" applyBorder="1" applyAlignment="1">
      <alignment vertical="center"/>
    </xf>
    <xf numFmtId="49" fontId="11" fillId="15" borderId="52" xfId="0" applyNumberFormat="1" applyFont="1" applyFill="1" applyBorder="1" applyAlignment="1" applyProtection="1">
      <alignment horizontal="center" vertical="center" wrapText="1"/>
      <protection locked="0"/>
    </xf>
    <xf numFmtId="49" fontId="11" fillId="15" borderId="59" xfId="0" applyNumberFormat="1" applyFont="1" applyFill="1" applyBorder="1" applyAlignment="1" applyProtection="1">
      <alignment horizontal="center" vertical="center" wrapText="1"/>
      <protection locked="0"/>
    </xf>
    <xf numFmtId="49" fontId="11" fillId="15" borderId="73" xfId="0" applyNumberFormat="1" applyFont="1" applyFill="1" applyBorder="1" applyAlignment="1" applyProtection="1">
      <alignment horizontal="center" vertical="center" wrapText="1"/>
      <protection locked="0"/>
    </xf>
    <xf numFmtId="49" fontId="11" fillId="15" borderId="97" xfId="0" applyNumberFormat="1" applyFont="1" applyFill="1" applyBorder="1" applyAlignment="1" applyProtection="1">
      <alignment horizontal="center" vertical="center" wrapText="1"/>
      <protection locked="0"/>
    </xf>
    <xf numFmtId="49" fontId="11" fillId="15" borderId="76" xfId="0" applyNumberFormat="1" applyFont="1" applyFill="1" applyBorder="1" applyAlignment="1" applyProtection="1">
      <alignment horizontal="center" vertical="center" wrapText="1"/>
      <protection locked="0"/>
    </xf>
    <xf numFmtId="42" fontId="19" fillId="4" borderId="97" xfId="2" applyFont="1" applyFill="1" applyBorder="1" applyAlignment="1" applyProtection="1">
      <alignment horizontal="center" vertical="center" wrapText="1"/>
      <protection locked="0"/>
    </xf>
    <xf numFmtId="42" fontId="19" fillId="4" borderId="8" xfId="2" applyFont="1" applyFill="1" applyBorder="1" applyAlignment="1" applyProtection="1">
      <alignment horizontal="center" vertical="center" wrapText="1"/>
      <protection locked="0"/>
    </xf>
    <xf numFmtId="42" fontId="19" fillId="4" borderId="76" xfId="2" applyFont="1" applyFill="1" applyBorder="1" applyAlignment="1" applyProtection="1">
      <alignment horizontal="center" vertical="center" wrapText="1"/>
      <protection locked="0"/>
    </xf>
    <xf numFmtId="49" fontId="11" fillId="10" borderId="52" xfId="0" applyNumberFormat="1" applyFont="1" applyFill="1" applyBorder="1" applyAlignment="1" applyProtection="1">
      <alignment horizontal="center" vertical="center" wrapText="1"/>
      <protection locked="0"/>
    </xf>
    <xf numFmtId="49" fontId="11" fillId="10" borderId="59" xfId="0" applyNumberFormat="1" applyFont="1" applyFill="1" applyBorder="1" applyAlignment="1" applyProtection="1">
      <alignment horizontal="center" vertical="center" wrapText="1"/>
      <protection locked="0"/>
    </xf>
    <xf numFmtId="49" fontId="11" fillId="10" borderId="73" xfId="0" applyNumberFormat="1" applyFont="1" applyFill="1" applyBorder="1" applyAlignment="1" applyProtection="1">
      <alignment horizontal="center" vertical="center" wrapText="1"/>
      <protection locked="0"/>
    </xf>
    <xf numFmtId="0" fontId="20" fillId="6" borderId="4" xfId="31" applyFont="1" applyFill="1" applyBorder="1" applyAlignment="1">
      <alignment horizontal="center" vertical="center"/>
    </xf>
    <xf numFmtId="166" fontId="19" fillId="7" borderId="97" xfId="0" applyNumberFormat="1" applyFont="1" applyFill="1" applyBorder="1" applyAlignment="1">
      <alignment horizontal="right" vertical="center" wrapText="1"/>
    </xf>
    <xf numFmtId="166" fontId="19" fillId="7" borderId="8" xfId="0" applyNumberFormat="1" applyFont="1" applyFill="1" applyBorder="1" applyAlignment="1">
      <alignment horizontal="right" vertical="center" wrapText="1"/>
    </xf>
    <xf numFmtId="166" fontId="19" fillId="7" borderId="11" xfId="0" applyNumberFormat="1" applyFont="1" applyFill="1" applyBorder="1" applyAlignment="1">
      <alignment horizontal="right" vertical="center" wrapText="1"/>
    </xf>
    <xf numFmtId="166" fontId="19" fillId="4" borderId="97" xfId="0" applyNumberFormat="1" applyFont="1" applyFill="1" applyBorder="1" applyAlignment="1">
      <alignment vertical="center" wrapText="1"/>
    </xf>
    <xf numFmtId="166" fontId="19" fillId="4" borderId="8" xfId="0" applyNumberFormat="1" applyFont="1" applyFill="1" applyBorder="1" applyAlignment="1">
      <alignment vertical="center" wrapText="1"/>
    </xf>
    <xf numFmtId="166" fontId="19" fillId="4" borderId="11" xfId="0" applyNumberFormat="1" applyFont="1" applyFill="1" applyBorder="1" applyAlignment="1">
      <alignment vertical="center" wrapText="1"/>
    </xf>
    <xf numFmtId="49" fontId="19" fillId="10" borderId="97" xfId="0" applyNumberFormat="1" applyFont="1" applyFill="1" applyBorder="1" applyAlignment="1" applyProtection="1">
      <alignment horizontal="center" vertical="center" wrapText="1"/>
      <protection locked="0"/>
    </xf>
    <xf numFmtId="49" fontId="19" fillId="10" borderId="8" xfId="0" applyNumberFormat="1" applyFont="1" applyFill="1" applyBorder="1" applyAlignment="1" applyProtection="1">
      <alignment horizontal="center" vertical="center" wrapText="1"/>
      <protection locked="0"/>
    </xf>
    <xf numFmtId="49" fontId="19" fillId="10" borderId="76" xfId="0" applyNumberFormat="1" applyFont="1" applyFill="1" applyBorder="1" applyAlignment="1" applyProtection="1">
      <alignment horizontal="center" vertical="center" wrapText="1"/>
      <protection locked="0"/>
    </xf>
    <xf numFmtId="49" fontId="19" fillId="15" borderId="97" xfId="0" applyNumberFormat="1" applyFont="1" applyFill="1" applyBorder="1" applyAlignment="1" applyProtection="1">
      <alignment horizontal="center" vertical="center" wrapText="1"/>
      <protection locked="0"/>
    </xf>
    <xf numFmtId="49" fontId="19" fillId="15" borderId="8" xfId="0" applyNumberFormat="1" applyFont="1" applyFill="1" applyBorder="1" applyAlignment="1" applyProtection="1">
      <alignment horizontal="center" vertical="center" wrapText="1"/>
      <protection locked="0"/>
    </xf>
    <xf numFmtId="49" fontId="19" fillId="15" borderId="76" xfId="0" applyNumberFormat="1" applyFont="1" applyFill="1" applyBorder="1" applyAlignment="1" applyProtection="1">
      <alignment horizontal="center" vertical="center" wrapText="1"/>
      <protection locked="0"/>
    </xf>
    <xf numFmtId="9" fontId="19" fillId="3" borderId="4" xfId="3" applyFont="1" applyFill="1" applyBorder="1" applyAlignment="1">
      <alignment horizontal="center" vertical="center"/>
    </xf>
    <xf numFmtId="49" fontId="11" fillId="15" borderId="53" xfId="0" applyNumberFormat="1" applyFont="1" applyFill="1" applyBorder="1" applyAlignment="1" applyProtection="1">
      <alignment horizontal="center" vertical="center" wrapText="1"/>
      <protection locked="0"/>
    </xf>
    <xf numFmtId="169" fontId="11" fillId="4" borderId="11" xfId="2" applyNumberFormat="1" applyFont="1" applyFill="1" applyBorder="1" applyAlignment="1" applyProtection="1">
      <alignment horizontal="center" vertical="center" wrapText="1"/>
      <protection locked="0"/>
    </xf>
    <xf numFmtId="169" fontId="17" fillId="15" borderId="20" xfId="1" applyNumberFormat="1" applyFont="1" applyFill="1" applyBorder="1" applyAlignment="1">
      <alignment vertical="center"/>
    </xf>
    <xf numFmtId="169" fontId="17" fillId="15" borderId="22" xfId="1" applyNumberFormat="1" applyFont="1" applyFill="1" applyBorder="1" applyAlignment="1">
      <alignment vertical="center"/>
    </xf>
    <xf numFmtId="49" fontId="11" fillId="15" borderId="11" xfId="0" applyNumberFormat="1" applyFont="1" applyFill="1" applyBorder="1" applyAlignment="1" applyProtection="1">
      <alignment horizontal="center" vertical="center" wrapText="1"/>
      <protection locked="0"/>
    </xf>
    <xf numFmtId="49" fontId="11" fillId="10" borderId="53" xfId="0" applyNumberFormat="1" applyFont="1" applyFill="1" applyBorder="1" applyAlignment="1" applyProtection="1">
      <alignment horizontal="center" vertical="center" wrapText="1"/>
      <protection locked="0"/>
    </xf>
    <xf numFmtId="42" fontId="19" fillId="4" borderId="11" xfId="2" applyFont="1" applyFill="1" applyBorder="1" applyAlignment="1" applyProtection="1">
      <alignment horizontal="center" vertical="center" wrapText="1"/>
      <protection locked="0"/>
    </xf>
    <xf numFmtId="49" fontId="19" fillId="15" borderId="11" xfId="0" applyNumberFormat="1" applyFont="1" applyFill="1" applyBorder="1" applyAlignment="1" applyProtection="1">
      <alignment horizontal="center" vertical="center" wrapText="1"/>
      <protection locked="0"/>
    </xf>
    <xf numFmtId="49" fontId="19" fillId="10" borderId="11" xfId="0" applyNumberFormat="1" applyFont="1" applyFill="1" applyBorder="1" applyAlignment="1" applyProtection="1">
      <alignment horizontal="center" vertical="center" wrapText="1"/>
      <protection locked="0"/>
    </xf>
    <xf numFmtId="169" fontId="17" fillId="15" borderId="8" xfId="1" applyNumberFormat="1" applyFont="1" applyFill="1" applyBorder="1" applyAlignment="1">
      <alignment horizontal="center" vertical="center" wrapText="1"/>
    </xf>
    <xf numFmtId="169" fontId="17" fillId="15" borderId="11" xfId="1" applyNumberFormat="1" applyFont="1" applyFill="1" applyBorder="1" applyAlignment="1">
      <alignment horizontal="center" vertical="center" wrapText="1"/>
    </xf>
    <xf numFmtId="169" fontId="17" fillId="7" borderId="8" xfId="1" applyNumberFormat="1" applyFont="1" applyFill="1" applyBorder="1" applyAlignment="1">
      <alignment horizontal="center" vertical="center" wrapText="1"/>
    </xf>
    <xf numFmtId="169" fontId="17" fillId="7" borderId="11" xfId="1" applyNumberFormat="1" applyFont="1" applyFill="1" applyBorder="1" applyAlignment="1">
      <alignment horizontal="center" vertical="center" wrapText="1"/>
    </xf>
    <xf numFmtId="9" fontId="11" fillId="10" borderId="52" xfId="0" applyNumberFormat="1" applyFont="1" applyFill="1" applyBorder="1" applyAlignment="1" applyProtection="1">
      <alignment horizontal="center" vertical="center" wrapText="1"/>
      <protection locked="0"/>
    </xf>
    <xf numFmtId="9" fontId="11" fillId="10" borderId="53" xfId="0" applyNumberFormat="1" applyFont="1" applyFill="1" applyBorder="1" applyAlignment="1" applyProtection="1">
      <alignment horizontal="center" vertical="center" wrapText="1"/>
      <protection locked="0"/>
    </xf>
    <xf numFmtId="166" fontId="17" fillId="10" borderId="8" xfId="0" applyNumberFormat="1" applyFont="1" applyFill="1" applyBorder="1" applyAlignment="1">
      <alignment horizontal="center" vertical="center" wrapText="1"/>
    </xf>
    <xf numFmtId="166" fontId="17" fillId="10" borderId="11" xfId="0" applyNumberFormat="1" applyFont="1" applyFill="1" applyBorder="1" applyAlignment="1">
      <alignment horizontal="center" vertical="center" wrapText="1"/>
    </xf>
    <xf numFmtId="166" fontId="17" fillId="4" borderId="8" xfId="0" applyNumberFormat="1" applyFont="1" applyFill="1" applyBorder="1" applyAlignment="1">
      <alignment horizontal="center" vertical="center" wrapText="1"/>
    </xf>
    <xf numFmtId="166" fontId="17" fillId="4" borderId="11" xfId="0" applyNumberFormat="1" applyFont="1" applyFill="1" applyBorder="1" applyAlignment="1">
      <alignment horizontal="center" vertical="center" wrapText="1"/>
    </xf>
    <xf numFmtId="0" fontId="19" fillId="0" borderId="23" xfId="0" applyFont="1" applyBorder="1" applyAlignment="1">
      <alignment horizontal="center" vertical="center" wrapText="1"/>
    </xf>
    <xf numFmtId="0" fontId="19" fillId="0" borderId="150" xfId="0" applyFont="1" applyBorder="1" applyAlignment="1">
      <alignment horizontal="center" vertical="center" wrapText="1"/>
    </xf>
    <xf numFmtId="0" fontId="11" fillId="0" borderId="7" xfId="2" applyNumberFormat="1" applyFont="1" applyFill="1" applyBorder="1" applyAlignment="1" applyProtection="1">
      <alignment horizontal="center" vertical="center" wrapText="1"/>
      <protection locked="0"/>
    </xf>
    <xf numFmtId="169" fontId="11" fillId="4" borderId="9" xfId="2" applyNumberFormat="1" applyFont="1" applyFill="1" applyBorder="1" applyAlignment="1" applyProtection="1">
      <alignment horizontal="center" vertical="center" wrapText="1"/>
      <protection locked="0"/>
    </xf>
    <xf numFmtId="42" fontId="19" fillId="4" borderId="9" xfId="2" applyFont="1" applyFill="1" applyBorder="1" applyAlignment="1" applyProtection="1">
      <alignment horizontal="center" vertical="center" wrapText="1"/>
      <protection locked="0"/>
    </xf>
    <xf numFmtId="49" fontId="19" fillId="15" borderId="9" xfId="0" applyNumberFormat="1" applyFont="1" applyFill="1" applyBorder="1" applyAlignment="1" applyProtection="1">
      <alignment horizontal="center" vertical="center" wrapText="1"/>
      <protection locked="0"/>
    </xf>
    <xf numFmtId="49" fontId="19" fillId="10" borderId="9" xfId="0" applyNumberFormat="1" applyFont="1" applyFill="1" applyBorder="1" applyAlignment="1" applyProtection="1">
      <alignment horizontal="center" vertical="center" wrapText="1"/>
      <protection locked="0"/>
    </xf>
    <xf numFmtId="169" fontId="17" fillId="10" borderId="104" xfId="1" applyNumberFormat="1" applyFont="1" applyFill="1" applyBorder="1" applyAlignment="1">
      <alignment horizontal="center" vertical="center"/>
    </xf>
    <xf numFmtId="166" fontId="17" fillId="10" borderId="2" xfId="0" applyNumberFormat="1" applyFont="1" applyFill="1" applyBorder="1" applyAlignment="1">
      <alignment horizontal="center" vertical="center" wrapText="1"/>
    </xf>
    <xf numFmtId="169" fontId="11" fillId="4" borderId="2" xfId="2" applyNumberFormat="1" applyFont="1" applyFill="1" applyBorder="1" applyAlignment="1" applyProtection="1">
      <alignment horizontal="center" vertical="center" wrapText="1"/>
      <protection locked="0"/>
    </xf>
    <xf numFmtId="169" fontId="17" fillId="15" borderId="2" xfId="1" applyNumberFormat="1" applyFont="1" applyFill="1" applyBorder="1" applyAlignment="1">
      <alignment horizontal="center" vertical="center" wrapText="1"/>
    </xf>
    <xf numFmtId="169" fontId="17" fillId="15" borderId="19" xfId="1" applyNumberFormat="1" applyFont="1" applyFill="1" applyBorder="1" applyAlignment="1">
      <alignment vertical="center"/>
    </xf>
    <xf numFmtId="166" fontId="17" fillId="4" borderId="135" xfId="0" applyNumberFormat="1" applyFont="1" applyFill="1" applyBorder="1" applyAlignment="1">
      <alignment vertical="center"/>
    </xf>
    <xf numFmtId="166" fontId="17" fillId="4" borderId="138" xfId="0" applyNumberFormat="1" applyFont="1" applyFill="1" applyBorder="1" applyAlignment="1">
      <alignment vertical="center"/>
    </xf>
    <xf numFmtId="169" fontId="11" fillId="3" borderId="10" xfId="2" applyNumberFormat="1" applyFont="1" applyFill="1" applyBorder="1" applyAlignment="1" applyProtection="1">
      <alignment horizontal="center" vertical="center" wrapText="1"/>
      <protection locked="0"/>
    </xf>
    <xf numFmtId="42" fontId="19" fillId="4" borderId="2" xfId="2" applyFont="1" applyFill="1" applyBorder="1" applyAlignment="1" applyProtection="1">
      <alignment horizontal="center" vertical="center" wrapText="1"/>
      <protection locked="0"/>
    </xf>
    <xf numFmtId="0" fontId="20" fillId="6" borderId="3" xfId="31" applyFont="1" applyFill="1" applyBorder="1" applyAlignment="1">
      <alignment horizontal="center" vertical="center"/>
    </xf>
    <xf numFmtId="49" fontId="19" fillId="15" borderId="2" xfId="0" applyNumberFormat="1" applyFont="1" applyFill="1" applyBorder="1" applyAlignment="1" applyProtection="1">
      <alignment horizontal="center" vertical="center" wrapText="1"/>
      <protection locked="0"/>
    </xf>
    <xf numFmtId="166" fontId="19" fillId="4" borderId="8" xfId="0" applyNumberFormat="1" applyFont="1" applyFill="1" applyBorder="1" applyAlignment="1" applyProtection="1">
      <alignment horizontal="center" vertical="center" wrapText="1"/>
      <protection locked="0"/>
    </xf>
    <xf numFmtId="166" fontId="19" fillId="4" borderId="2" xfId="0" applyNumberFormat="1" applyFont="1" applyFill="1" applyBorder="1" applyAlignment="1" applyProtection="1">
      <alignment horizontal="center" vertical="center" wrapText="1"/>
      <protection locked="0"/>
    </xf>
    <xf numFmtId="49" fontId="19" fillId="10" borderId="2" xfId="0" applyNumberFormat="1" applyFont="1" applyFill="1" applyBorder="1" applyAlignment="1" applyProtection="1">
      <alignment horizontal="center" vertical="center" wrapText="1"/>
      <protection locked="0"/>
    </xf>
    <xf numFmtId="9" fontId="19" fillId="3" borderId="3" xfId="3" applyFont="1" applyFill="1" applyBorder="1" applyAlignment="1">
      <alignment horizontal="center" vertical="center"/>
    </xf>
    <xf numFmtId="0" fontId="19" fillId="10" borderId="34" xfId="30" applyFont="1" applyFill="1" applyBorder="1" applyAlignment="1" applyProtection="1">
      <alignment horizontal="center" vertical="center" wrapText="1"/>
      <protection locked="0"/>
    </xf>
    <xf numFmtId="171" fontId="17" fillId="16" borderId="97" xfId="0" applyNumberFormat="1" applyFont="1" applyFill="1" applyBorder="1" applyAlignment="1" applyProtection="1">
      <alignment horizontal="center" vertical="center" wrapText="1"/>
      <protection locked="0"/>
    </xf>
    <xf numFmtId="171" fontId="17" fillId="16" borderId="8" xfId="0" applyNumberFormat="1" applyFont="1" applyFill="1" applyBorder="1" applyAlignment="1" applyProtection="1">
      <alignment horizontal="center" vertical="center" wrapText="1"/>
      <protection locked="0"/>
    </xf>
    <xf numFmtId="171" fontId="17" fillId="16" borderId="11" xfId="0" applyNumberFormat="1" applyFont="1" applyFill="1" applyBorder="1" applyAlignment="1" applyProtection="1">
      <alignment horizontal="center" vertical="center" wrapText="1"/>
      <protection locked="0"/>
    </xf>
    <xf numFmtId="170" fontId="17" fillId="7" borderId="4" xfId="1" applyNumberFormat="1" applyFont="1" applyFill="1" applyBorder="1" applyAlignment="1">
      <alignment horizontal="center" vertical="center"/>
    </xf>
    <xf numFmtId="170" fontId="17" fillId="3" borderId="106" xfId="1" applyNumberFormat="1" applyFont="1" applyFill="1" applyBorder="1" applyAlignment="1">
      <alignment horizontal="center" vertical="center"/>
    </xf>
    <xf numFmtId="9" fontId="11" fillId="3" borderId="34" xfId="30" applyNumberFormat="1" applyFont="1" applyFill="1" applyBorder="1" applyAlignment="1">
      <alignment horizontal="center" vertical="center"/>
    </xf>
    <xf numFmtId="0" fontId="11" fillId="3" borderId="34" xfId="30" applyFont="1" applyFill="1" applyBorder="1" applyAlignment="1">
      <alignment horizontal="center" vertical="center" wrapText="1"/>
    </xf>
    <xf numFmtId="171" fontId="17" fillId="3" borderId="97" xfId="0" applyNumberFormat="1" applyFont="1" applyFill="1" applyBorder="1" applyAlignment="1" applyProtection="1">
      <alignment horizontal="center" vertical="center" wrapText="1"/>
      <protection locked="0"/>
    </xf>
    <xf numFmtId="171" fontId="17" fillId="3" borderId="8" xfId="0" applyNumberFormat="1" applyFont="1" applyFill="1" applyBorder="1" applyAlignment="1" applyProtection="1">
      <alignment horizontal="center" vertical="center" wrapText="1"/>
      <protection locked="0"/>
    </xf>
    <xf numFmtId="171" fontId="17" fillId="3" borderId="11" xfId="0" applyNumberFormat="1" applyFont="1" applyFill="1" applyBorder="1" applyAlignment="1" applyProtection="1">
      <alignment horizontal="center" vertical="center" wrapText="1"/>
      <protection locked="0"/>
    </xf>
    <xf numFmtId="170" fontId="17" fillId="7" borderId="7" xfId="1" applyNumberFormat="1" applyFont="1" applyFill="1" applyBorder="1" applyAlignment="1">
      <alignment horizontal="center" vertical="center"/>
    </xf>
    <xf numFmtId="170" fontId="17" fillId="7" borderId="5" xfId="1" applyNumberFormat="1" applyFont="1" applyFill="1" applyBorder="1" applyAlignment="1">
      <alignment horizontal="center" vertical="center"/>
    </xf>
    <xf numFmtId="170" fontId="17" fillId="7" borderId="3" xfId="1" applyNumberFormat="1" applyFont="1" applyFill="1" applyBorder="1" applyAlignment="1">
      <alignment horizontal="center" vertical="center"/>
    </xf>
    <xf numFmtId="44" fontId="11" fillId="3" borderId="7" xfId="1" applyFont="1" applyFill="1" applyBorder="1" applyAlignment="1">
      <alignment horizontal="center" vertical="center"/>
    </xf>
    <xf numFmtId="44" fontId="11" fillId="3" borderId="5" xfId="1" applyFont="1" applyFill="1" applyBorder="1" applyAlignment="1">
      <alignment horizontal="center" vertical="center"/>
    </xf>
    <xf numFmtId="44" fontId="11" fillId="3" borderId="3" xfId="1" applyFont="1" applyFill="1" applyBorder="1" applyAlignment="1">
      <alignment horizontal="center" vertical="center"/>
    </xf>
    <xf numFmtId="169" fontId="19" fillId="4" borderId="97" xfId="0" applyNumberFormat="1" applyFont="1" applyFill="1" applyBorder="1" applyAlignment="1" applyProtection="1">
      <alignment horizontal="center" vertical="center" wrapText="1"/>
      <protection locked="0"/>
    </xf>
    <xf numFmtId="169" fontId="19" fillId="4" borderId="8" xfId="0" applyNumberFormat="1" applyFont="1" applyFill="1" applyBorder="1" applyAlignment="1" applyProtection="1">
      <alignment horizontal="center" vertical="center" wrapText="1"/>
      <protection locked="0"/>
    </xf>
    <xf numFmtId="169" fontId="19" fillId="4" borderId="11" xfId="0" applyNumberFormat="1" applyFont="1" applyFill="1" applyBorder="1" applyAlignment="1" applyProtection="1">
      <alignment horizontal="center" vertical="center" wrapText="1"/>
      <protection locked="0"/>
    </xf>
    <xf numFmtId="169" fontId="19" fillId="4" borderId="222" xfId="2" applyNumberFormat="1" applyFont="1" applyFill="1" applyBorder="1" applyAlignment="1" applyProtection="1">
      <alignment horizontal="center" vertical="center" wrapText="1"/>
      <protection locked="0"/>
    </xf>
    <xf numFmtId="169" fontId="19" fillId="4" borderId="220" xfId="2" applyNumberFormat="1" applyFont="1" applyFill="1" applyBorder="1" applyAlignment="1" applyProtection="1">
      <alignment horizontal="center" vertical="center" wrapText="1"/>
      <protection locked="0"/>
    </xf>
    <xf numFmtId="169" fontId="19" fillId="4" borderId="221" xfId="2" applyNumberFormat="1" applyFont="1" applyFill="1" applyBorder="1" applyAlignment="1" applyProtection="1">
      <alignment horizontal="center" vertical="center" wrapText="1"/>
      <protection locked="0"/>
    </xf>
    <xf numFmtId="9" fontId="11" fillId="10" borderId="9" xfId="3" applyFont="1" applyFill="1" applyBorder="1" applyAlignment="1" applyProtection="1">
      <alignment horizontal="center" vertical="center" wrapText="1"/>
      <protection locked="0"/>
    </xf>
    <xf numFmtId="42" fontId="19" fillId="4" borderId="97" xfId="0" applyNumberFormat="1"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4" borderId="11" xfId="0" applyFont="1" applyFill="1" applyBorder="1" applyAlignment="1" applyProtection="1">
      <alignment horizontal="center" vertical="center" wrapText="1"/>
      <protection locked="0"/>
    </xf>
    <xf numFmtId="171" fontId="19" fillId="4" borderId="97" xfId="0" applyNumberFormat="1" applyFont="1" applyFill="1" applyBorder="1" applyAlignment="1" applyProtection="1">
      <alignment horizontal="center" vertical="center" wrapText="1"/>
      <protection locked="0"/>
    </xf>
    <xf numFmtId="171" fontId="19" fillId="4" borderId="8" xfId="0" applyNumberFormat="1" applyFont="1" applyFill="1" applyBorder="1" applyAlignment="1" applyProtection="1">
      <alignment horizontal="center" vertical="center" wrapText="1"/>
      <protection locked="0"/>
    </xf>
    <xf numFmtId="171" fontId="19" fillId="4" borderId="11" xfId="0" applyNumberFormat="1" applyFont="1" applyFill="1" applyBorder="1" applyAlignment="1" applyProtection="1">
      <alignment horizontal="center" vertical="center" wrapText="1"/>
      <protection locked="0"/>
    </xf>
    <xf numFmtId="9" fontId="19" fillId="3" borderId="7" xfId="3" applyFont="1" applyFill="1" applyBorder="1" applyAlignment="1">
      <alignment horizontal="center" vertical="center"/>
    </xf>
    <xf numFmtId="9" fontId="19" fillId="3" borderId="5" xfId="3" applyFont="1" applyFill="1" applyBorder="1" applyAlignment="1">
      <alignment horizontal="center" vertical="center"/>
    </xf>
    <xf numFmtId="0" fontId="20" fillId="6" borderId="7" xfId="32" applyFont="1" applyFill="1" applyBorder="1" applyAlignment="1">
      <alignment horizontal="center" vertical="center"/>
    </xf>
    <xf numFmtId="0" fontId="20" fillId="6" borderId="5" xfId="32" applyFont="1" applyFill="1" applyBorder="1" applyAlignment="1">
      <alignment horizontal="center" vertical="center"/>
    </xf>
    <xf numFmtId="0" fontId="20" fillId="6" borderId="3" xfId="32" applyFont="1" applyFill="1" applyBorder="1" applyAlignment="1">
      <alignment horizontal="center" vertical="center"/>
    </xf>
    <xf numFmtId="0" fontId="19" fillId="3" borderId="7" xfId="0" applyFont="1" applyFill="1" applyBorder="1" applyAlignment="1">
      <alignment horizontal="center" vertical="center"/>
    </xf>
    <xf numFmtId="0" fontId="23" fillId="10" borderId="34" xfId="30" quotePrefix="1" applyFont="1" applyFill="1" applyBorder="1" applyAlignment="1" applyProtection="1">
      <alignment horizontal="center" vertical="center" wrapText="1"/>
      <protection locked="0"/>
    </xf>
    <xf numFmtId="9" fontId="19" fillId="3" borderId="7" xfId="0" applyNumberFormat="1" applyFont="1" applyFill="1" applyBorder="1" applyAlignment="1">
      <alignment horizontal="center" vertical="center"/>
    </xf>
    <xf numFmtId="0" fontId="19" fillId="0" borderId="7" xfId="0" applyFont="1" applyBorder="1" applyAlignment="1">
      <alignment horizontal="center" vertical="center"/>
    </xf>
    <xf numFmtId="0" fontId="19" fillId="0" borderId="5" xfId="0" applyFont="1" applyBorder="1" applyAlignment="1">
      <alignment horizontal="center" vertical="center"/>
    </xf>
    <xf numFmtId="0" fontId="19" fillId="0" borderId="3" xfId="0" applyFont="1" applyBorder="1" applyAlignment="1">
      <alignment horizontal="center" vertical="center"/>
    </xf>
    <xf numFmtId="44" fontId="17" fillId="7" borderId="4" xfId="1" applyFont="1" applyFill="1" applyBorder="1" applyAlignment="1">
      <alignment horizontal="center" vertical="center"/>
    </xf>
    <xf numFmtId="44" fontId="17" fillId="3" borderId="106" xfId="1" applyFont="1" applyFill="1" applyBorder="1" applyAlignment="1">
      <alignment horizontal="center" vertical="center"/>
    </xf>
    <xf numFmtId="171" fontId="17" fillId="3" borderId="9" xfId="0" applyNumberFormat="1" applyFont="1" applyFill="1" applyBorder="1" applyAlignment="1" applyProtection="1">
      <alignment horizontal="center" vertical="center" wrapText="1"/>
      <protection locked="0"/>
    </xf>
    <xf numFmtId="0" fontId="11" fillId="16" borderId="34" xfId="30" applyFont="1" applyFill="1" applyBorder="1" applyAlignment="1">
      <alignment horizontal="center" vertical="center" wrapText="1"/>
    </xf>
    <xf numFmtId="44" fontId="17" fillId="7" borderId="7" xfId="1" applyFont="1" applyFill="1" applyBorder="1" applyAlignment="1">
      <alignment horizontal="center" vertical="center"/>
    </xf>
    <xf numFmtId="44" fontId="17" fillId="7" borderId="5" xfId="1" applyFont="1" applyFill="1" applyBorder="1" applyAlignment="1">
      <alignment horizontal="center" vertical="center"/>
    </xf>
    <xf numFmtId="44" fontId="17" fillId="7" borderId="3" xfId="1" applyFont="1" applyFill="1" applyBorder="1" applyAlignment="1">
      <alignment horizontal="center" vertical="center"/>
    </xf>
    <xf numFmtId="0" fontId="11" fillId="16" borderId="7" xfId="0" applyFont="1" applyFill="1" applyBorder="1" applyAlignment="1">
      <alignment horizontal="center" vertical="center" wrapText="1"/>
    </xf>
    <xf numFmtId="0" fontId="11" fillId="16" borderId="5" xfId="0" applyFont="1" applyFill="1" applyBorder="1" applyAlignment="1">
      <alignment horizontal="center" vertical="center" wrapText="1"/>
    </xf>
    <xf numFmtId="0" fontId="11" fillId="16" borderId="3" xfId="0" applyFont="1" applyFill="1" applyBorder="1" applyAlignment="1">
      <alignment horizontal="center" vertical="center" wrapText="1"/>
    </xf>
    <xf numFmtId="0" fontId="11" fillId="16" borderId="7" xfId="0" applyFont="1" applyFill="1" applyBorder="1" applyAlignment="1">
      <alignment horizontal="center" vertical="center"/>
    </xf>
    <xf numFmtId="0" fontId="11" fillId="16" borderId="5" xfId="0" applyFont="1" applyFill="1" applyBorder="1" applyAlignment="1">
      <alignment horizontal="center" vertical="center"/>
    </xf>
    <xf numFmtId="0" fontId="11" fillId="16" borderId="3" xfId="0" applyFont="1" applyFill="1" applyBorder="1" applyAlignment="1">
      <alignment horizontal="center" vertical="center"/>
    </xf>
    <xf numFmtId="169" fontId="19" fillId="4" borderId="9" xfId="0" applyNumberFormat="1" applyFont="1" applyFill="1" applyBorder="1" applyAlignment="1" applyProtection="1">
      <alignment horizontal="center" vertical="center" wrapText="1"/>
      <protection locked="0"/>
    </xf>
    <xf numFmtId="9" fontId="11" fillId="10" borderId="2" xfId="3" applyFont="1" applyFill="1" applyBorder="1" applyAlignment="1" applyProtection="1">
      <alignment horizontal="center" vertical="center" wrapText="1"/>
      <protection locked="0"/>
    </xf>
    <xf numFmtId="171" fontId="19" fillId="4" borderId="9" xfId="0" applyNumberFormat="1" applyFont="1" applyFill="1" applyBorder="1" applyAlignment="1" applyProtection="1">
      <alignment horizontal="center" vertical="center" wrapText="1"/>
      <protection locked="0"/>
    </xf>
    <xf numFmtId="165" fontId="19" fillId="4" borderId="9" xfId="0" applyNumberFormat="1" applyFont="1" applyFill="1" applyBorder="1" applyAlignment="1" applyProtection="1">
      <alignment horizontal="center" vertical="center" wrapText="1"/>
      <protection locked="0"/>
    </xf>
    <xf numFmtId="165" fontId="19" fillId="4" borderId="8" xfId="0" applyNumberFormat="1" applyFont="1" applyFill="1" applyBorder="1" applyAlignment="1" applyProtection="1">
      <alignment horizontal="center" vertical="center" wrapText="1"/>
      <protection locked="0"/>
    </xf>
    <xf numFmtId="165" fontId="19" fillId="4" borderId="11" xfId="0" applyNumberFormat="1" applyFont="1" applyFill="1" applyBorder="1" applyAlignment="1" applyProtection="1">
      <alignment horizontal="center" vertical="center" wrapText="1"/>
      <protection locked="0"/>
    </xf>
    <xf numFmtId="42" fontId="19" fillId="4" borderId="9" xfId="0" applyNumberFormat="1" applyFont="1" applyFill="1" applyBorder="1" applyAlignment="1" applyProtection="1">
      <alignment horizontal="center" vertical="center" wrapText="1"/>
      <protection locked="0"/>
    </xf>
    <xf numFmtId="169" fontId="19" fillId="15" borderId="1" xfId="30" applyNumberFormat="1" applyFont="1" applyFill="1" applyBorder="1" applyAlignment="1">
      <alignment horizontal="center" vertical="center" wrapText="1"/>
    </xf>
    <xf numFmtId="170" fontId="19" fillId="15" borderId="1" xfId="1" applyNumberFormat="1" applyFont="1" applyFill="1" applyBorder="1" applyAlignment="1">
      <alignment horizontal="center" vertical="center" wrapText="1"/>
    </xf>
    <xf numFmtId="44" fontId="11" fillId="7" borderId="34" xfId="35" applyFont="1" applyFill="1" applyBorder="1" applyAlignment="1">
      <alignment horizontal="right" vertical="center"/>
    </xf>
    <xf numFmtId="171" fontId="17" fillId="16" borderId="9" xfId="0" applyNumberFormat="1" applyFont="1" applyFill="1" applyBorder="1" applyAlignment="1" applyProtection="1">
      <alignment horizontal="center" vertical="center" wrapText="1"/>
      <protection locked="0"/>
    </xf>
    <xf numFmtId="171" fontId="17" fillId="16" borderId="2" xfId="0" applyNumberFormat="1" applyFont="1" applyFill="1" applyBorder="1" applyAlignment="1" applyProtection="1">
      <alignment horizontal="center" vertical="center" wrapText="1"/>
      <protection locked="0"/>
    </xf>
    <xf numFmtId="170" fontId="17" fillId="3" borderId="111" xfId="1" applyNumberFormat="1" applyFont="1" applyFill="1" applyBorder="1" applyAlignment="1">
      <alignment horizontal="center" vertical="center"/>
    </xf>
    <xf numFmtId="170" fontId="17" fillId="3" borderId="99" xfId="1" applyNumberFormat="1" applyFont="1" applyFill="1" applyBorder="1" applyAlignment="1">
      <alignment horizontal="center" vertical="center"/>
    </xf>
    <xf numFmtId="170" fontId="17" fillId="3" borderId="112" xfId="1" applyNumberFormat="1" applyFont="1" applyFill="1" applyBorder="1" applyAlignment="1">
      <alignment horizontal="center" vertical="center"/>
    </xf>
    <xf numFmtId="44" fontId="11" fillId="3" borderId="34" xfId="35" applyFont="1" applyFill="1" applyBorder="1" applyAlignment="1">
      <alignment horizontal="center" vertical="center"/>
    </xf>
    <xf numFmtId="171" fontId="17" fillId="3" borderId="2" xfId="0" applyNumberFormat="1" applyFont="1" applyFill="1" applyBorder="1" applyAlignment="1" applyProtection="1">
      <alignment horizontal="center" vertical="center" wrapText="1"/>
      <protection locked="0"/>
    </xf>
    <xf numFmtId="169" fontId="19" fillId="4" borderId="9" xfId="2" applyNumberFormat="1" applyFont="1" applyFill="1" applyBorder="1" applyAlignment="1" applyProtection="1">
      <alignment horizontal="center" vertical="center" wrapText="1"/>
      <protection locked="0"/>
    </xf>
    <xf numFmtId="169" fontId="19" fillId="4" borderId="8" xfId="2" applyNumberFormat="1" applyFont="1" applyFill="1" applyBorder="1" applyAlignment="1" applyProtection="1">
      <alignment horizontal="center" vertical="center" wrapText="1"/>
      <protection locked="0"/>
    </xf>
    <xf numFmtId="169" fontId="19" fillId="4" borderId="2" xfId="2" applyNumberFormat="1" applyFont="1" applyFill="1" applyBorder="1" applyAlignment="1" applyProtection="1">
      <alignment horizontal="center" vertical="center" wrapText="1"/>
      <protection locked="0"/>
    </xf>
    <xf numFmtId="169" fontId="19" fillId="4" borderId="2" xfId="0" applyNumberFormat="1" applyFont="1" applyFill="1" applyBorder="1" applyAlignment="1" applyProtection="1">
      <alignment horizontal="center" vertical="center" wrapText="1"/>
      <protection locked="0"/>
    </xf>
    <xf numFmtId="171" fontId="19" fillId="4" borderId="2" xfId="0" applyNumberFormat="1" applyFont="1" applyFill="1" applyBorder="1" applyAlignment="1" applyProtection="1">
      <alignment horizontal="center" vertical="center" wrapText="1"/>
      <protection locked="0"/>
    </xf>
    <xf numFmtId="0" fontId="19" fillId="0" borderId="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vertical="center" wrapText="1"/>
    </xf>
    <xf numFmtId="170" fontId="17" fillId="3" borderId="7" xfId="1" applyNumberFormat="1" applyFont="1" applyFill="1" applyBorder="1" applyAlignment="1">
      <alignment horizontal="center" vertical="center"/>
    </xf>
    <xf numFmtId="170" fontId="17" fillId="3" borderId="5" xfId="1" applyNumberFormat="1" applyFont="1" applyFill="1" applyBorder="1" applyAlignment="1">
      <alignment horizontal="center" vertical="center"/>
    </xf>
    <xf numFmtId="170" fontId="17" fillId="3" borderId="3" xfId="1" applyNumberFormat="1" applyFont="1" applyFill="1" applyBorder="1" applyAlignment="1">
      <alignment horizontal="center" vertical="center"/>
    </xf>
    <xf numFmtId="0" fontId="19" fillId="4" borderId="2" xfId="0" applyFont="1" applyFill="1" applyBorder="1" applyAlignment="1" applyProtection="1">
      <alignment horizontal="center" vertical="center" wrapText="1"/>
      <protection locked="0"/>
    </xf>
    <xf numFmtId="9" fontId="19" fillId="3" borderId="7" xfId="2" applyNumberFormat="1" applyFont="1" applyFill="1" applyBorder="1" applyAlignment="1">
      <alignment horizontal="center" vertical="center"/>
    </xf>
    <xf numFmtId="9" fontId="19" fillId="3" borderId="5" xfId="2" applyNumberFormat="1" applyFont="1" applyFill="1" applyBorder="1" applyAlignment="1">
      <alignment horizontal="center" vertical="center"/>
    </xf>
    <xf numFmtId="9" fontId="19" fillId="3" borderId="3" xfId="2" applyNumberFormat="1" applyFont="1" applyFill="1" applyBorder="1" applyAlignment="1">
      <alignment horizontal="center" vertical="center"/>
    </xf>
    <xf numFmtId="42" fontId="19" fillId="3" borderId="7" xfId="2" applyFont="1" applyFill="1" applyBorder="1" applyAlignment="1">
      <alignment horizontal="center" vertical="center" wrapText="1"/>
    </xf>
    <xf numFmtId="42" fontId="19" fillId="3" borderId="5" xfId="2" applyFont="1" applyFill="1" applyBorder="1" applyAlignment="1">
      <alignment horizontal="center" vertical="center" wrapText="1"/>
    </xf>
    <xf numFmtId="42" fontId="19" fillId="3" borderId="3" xfId="2" applyFont="1" applyFill="1" applyBorder="1" applyAlignment="1">
      <alignment horizontal="center" vertical="center" wrapText="1"/>
    </xf>
    <xf numFmtId="0" fontId="11" fillId="10" borderId="59" xfId="0" applyFont="1" applyFill="1" applyBorder="1" applyAlignment="1" applyProtection="1">
      <alignment horizontal="center" vertical="center" wrapText="1"/>
      <protection locked="0"/>
    </xf>
    <xf numFmtId="0" fontId="11" fillId="10" borderId="53" xfId="0" applyFont="1" applyFill="1" applyBorder="1" applyAlignment="1" applyProtection="1">
      <alignment horizontal="center" vertical="center" wrapText="1"/>
      <protection locked="0"/>
    </xf>
    <xf numFmtId="0" fontId="11" fillId="10" borderId="52" xfId="0" applyFont="1" applyFill="1" applyBorder="1" applyAlignment="1" applyProtection="1">
      <alignment horizontal="center" vertical="center" wrapText="1"/>
      <protection locked="0"/>
    </xf>
    <xf numFmtId="9" fontId="19" fillId="3" borderId="7" xfId="3" applyFont="1" applyFill="1" applyBorder="1" applyAlignment="1" applyProtection="1">
      <alignment horizontal="center" vertical="center" wrapText="1"/>
      <protection locked="0"/>
    </xf>
    <xf numFmtId="9" fontId="19" fillId="3" borderId="5" xfId="3" applyFont="1" applyFill="1" applyBorder="1" applyAlignment="1" applyProtection="1">
      <alignment horizontal="center" vertical="center" wrapText="1"/>
      <protection locked="0"/>
    </xf>
    <xf numFmtId="9" fontId="19" fillId="3" borderId="3" xfId="3" applyFont="1" applyFill="1" applyBorder="1" applyAlignment="1" applyProtection="1">
      <alignment horizontal="center" vertical="center" wrapText="1"/>
      <protection locked="0"/>
    </xf>
    <xf numFmtId="42" fontId="19" fillId="0" borderId="7" xfId="2" applyFont="1" applyFill="1" applyBorder="1" applyAlignment="1" applyProtection="1">
      <alignment horizontal="center" vertical="center" wrapText="1"/>
      <protection locked="0"/>
    </xf>
    <xf numFmtId="42" fontId="19" fillId="0" borderId="5" xfId="2" applyFont="1" applyFill="1" applyBorder="1" applyAlignment="1" applyProtection="1">
      <alignment horizontal="center" vertical="center" wrapText="1"/>
      <protection locked="0"/>
    </xf>
    <xf numFmtId="42" fontId="19" fillId="0" borderId="3" xfId="2" applyFont="1" applyFill="1" applyBorder="1" applyAlignment="1" applyProtection="1">
      <alignment horizontal="center" vertical="center" wrapText="1"/>
      <protection locked="0"/>
    </xf>
    <xf numFmtId="165" fontId="11" fillId="3" borderId="7" xfId="1" applyNumberFormat="1" applyFont="1" applyFill="1" applyBorder="1" applyAlignment="1">
      <alignment horizontal="center" vertical="center"/>
    </xf>
    <xf numFmtId="165" fontId="11" fillId="3" borderId="3" xfId="1" applyNumberFormat="1" applyFont="1" applyFill="1" applyBorder="1" applyAlignment="1">
      <alignment horizontal="center" vertical="center"/>
    </xf>
    <xf numFmtId="165" fontId="11" fillId="7" borderId="7" xfId="1" applyNumberFormat="1" applyFont="1" applyFill="1" applyBorder="1" applyAlignment="1">
      <alignment horizontal="center" vertical="center"/>
    </xf>
    <xf numFmtId="165" fontId="11" fillId="7" borderId="3" xfId="1" applyNumberFormat="1" applyFont="1" applyFill="1" applyBorder="1" applyAlignment="1">
      <alignment horizontal="center" vertical="center"/>
    </xf>
    <xf numFmtId="0" fontId="18" fillId="6" borderId="10" xfId="31" applyFont="1" applyFill="1" applyBorder="1" applyAlignment="1">
      <alignment horizontal="center" vertical="center"/>
    </xf>
    <xf numFmtId="0" fontId="11" fillId="3" borderId="130" xfId="0" applyFont="1" applyFill="1" applyBorder="1" applyAlignment="1">
      <alignment horizontal="center" vertical="center"/>
    </xf>
    <xf numFmtId="0" fontId="11" fillId="3" borderId="14" xfId="0" applyFont="1" applyFill="1" applyBorder="1" applyAlignment="1">
      <alignment horizontal="center" vertical="center"/>
    </xf>
    <xf numFmtId="49" fontId="19" fillId="10" borderId="34" xfId="30" applyNumberFormat="1" applyFont="1" applyFill="1" applyBorder="1" applyAlignment="1" applyProtection="1">
      <alignment horizontal="center" vertical="center" wrapText="1"/>
      <protection locked="0"/>
    </xf>
    <xf numFmtId="169" fontId="19" fillId="4" borderId="97" xfId="2" applyNumberFormat="1" applyFont="1" applyFill="1" applyBorder="1" applyAlignment="1" applyProtection="1">
      <alignment horizontal="center" vertical="center" wrapText="1"/>
      <protection locked="0"/>
    </xf>
    <xf numFmtId="0" fontId="11" fillId="3" borderId="130"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14" xfId="0" applyFont="1" applyFill="1" applyBorder="1" applyAlignment="1">
      <alignment horizontal="center" vertical="center" wrapText="1"/>
    </xf>
    <xf numFmtId="49" fontId="11" fillId="10" borderId="23" xfId="0" applyNumberFormat="1" applyFont="1" applyFill="1" applyBorder="1" applyAlignment="1" applyProtection="1">
      <alignment horizontal="center" vertical="center" wrapText="1"/>
      <protection locked="0"/>
    </xf>
    <xf numFmtId="49" fontId="11" fillId="10" borderId="5" xfId="0" applyNumberFormat="1" applyFont="1" applyFill="1" applyBorder="1" applyAlignment="1" applyProtection="1">
      <alignment horizontal="center" vertical="center" wrapText="1"/>
      <protection locked="0"/>
    </xf>
    <xf numFmtId="49" fontId="11" fillId="10" borderId="150" xfId="0" applyNumberFormat="1" applyFont="1" applyFill="1" applyBorder="1" applyAlignment="1" applyProtection="1">
      <alignment horizontal="center" vertical="center" wrapText="1"/>
      <protection locked="0"/>
    </xf>
    <xf numFmtId="9" fontId="19" fillId="3" borderId="7" xfId="2" applyNumberFormat="1" applyFont="1" applyFill="1" applyBorder="1" applyAlignment="1" applyProtection="1">
      <alignment horizontal="center" vertical="center" wrapText="1"/>
      <protection locked="0"/>
    </xf>
    <xf numFmtId="9" fontId="19" fillId="3" borderId="5" xfId="2" applyNumberFormat="1" applyFont="1" applyFill="1" applyBorder="1" applyAlignment="1" applyProtection="1">
      <alignment horizontal="center" vertical="center" wrapText="1"/>
      <protection locked="0"/>
    </xf>
    <xf numFmtId="9" fontId="19" fillId="3" borderId="3" xfId="2" applyNumberFormat="1" applyFont="1" applyFill="1" applyBorder="1" applyAlignment="1" applyProtection="1">
      <alignment horizontal="center" vertical="center" wrapText="1"/>
      <protection locked="0"/>
    </xf>
    <xf numFmtId="0" fontId="17" fillId="15" borderId="86" xfId="0" applyFont="1" applyFill="1" applyBorder="1" applyAlignment="1">
      <alignment horizontal="center" vertical="center" wrapText="1"/>
    </xf>
    <xf numFmtId="0" fontId="17" fillId="15" borderId="47" xfId="0" applyFont="1" applyFill="1" applyBorder="1" applyAlignment="1">
      <alignment horizontal="center" vertical="center" wrapText="1"/>
    </xf>
    <xf numFmtId="49" fontId="11" fillId="10" borderId="34" xfId="30" applyNumberFormat="1" applyFont="1" applyFill="1" applyBorder="1" applyAlignment="1" applyProtection="1">
      <alignment horizontal="center" vertical="center" wrapText="1"/>
      <protection locked="0"/>
    </xf>
    <xf numFmtId="169" fontId="19" fillId="4" borderId="11" xfId="2" applyNumberFormat="1" applyFont="1" applyFill="1" applyBorder="1" applyAlignment="1" applyProtection="1">
      <alignment horizontal="center" vertical="center" wrapText="1"/>
      <protection locked="0"/>
    </xf>
    <xf numFmtId="0" fontId="11" fillId="3" borderId="25" xfId="0" applyFont="1" applyFill="1" applyBorder="1" applyAlignment="1">
      <alignment horizontal="center" vertical="center" wrapText="1"/>
    </xf>
    <xf numFmtId="0" fontId="11" fillId="3" borderId="79" xfId="0" applyFont="1" applyFill="1" applyBorder="1" applyAlignment="1">
      <alignment horizontal="center" vertical="center" wrapText="1"/>
    </xf>
    <xf numFmtId="42" fontId="19" fillId="3" borderId="3" xfId="2" applyFont="1" applyFill="1" applyBorder="1" applyAlignment="1" applyProtection="1">
      <alignment horizontal="center" vertical="center" wrapText="1"/>
      <protection locked="0"/>
    </xf>
    <xf numFmtId="0" fontId="17" fillId="15" borderId="42" xfId="0" applyFont="1" applyFill="1" applyBorder="1" applyAlignment="1">
      <alignment horizontal="center" vertical="center" wrapText="1"/>
    </xf>
    <xf numFmtId="0" fontId="17" fillId="15" borderId="45" xfId="0" applyFont="1" applyFill="1" applyBorder="1" applyAlignment="1">
      <alignment horizontal="center" vertical="center" wrapText="1"/>
    </xf>
    <xf numFmtId="0" fontId="17" fillId="15" borderId="85" xfId="0" applyFont="1" applyFill="1" applyBorder="1" applyAlignment="1">
      <alignment horizontal="center" vertical="center" wrapText="1"/>
    </xf>
    <xf numFmtId="42" fontId="11" fillId="3" borderId="34" xfId="36" applyFont="1" applyFill="1" applyBorder="1" applyAlignment="1" applyProtection="1">
      <alignment horizontal="center" vertical="center" wrapText="1"/>
      <protection locked="0"/>
    </xf>
    <xf numFmtId="42" fontId="19" fillId="16" borderId="34" xfId="36" applyFont="1" applyFill="1" applyBorder="1" applyAlignment="1" applyProtection="1">
      <alignment horizontal="center" vertical="center" wrapText="1"/>
      <protection locked="0"/>
    </xf>
    <xf numFmtId="42" fontId="11" fillId="3" borderId="7" xfId="2" applyFont="1" applyFill="1" applyBorder="1" applyAlignment="1" applyProtection="1">
      <alignment horizontal="center" vertical="center" wrapText="1"/>
      <protection locked="0"/>
    </xf>
    <xf numFmtId="42" fontId="11" fillId="16" borderId="7" xfId="2" applyFont="1" applyFill="1" applyBorder="1" applyAlignment="1" applyProtection="1">
      <alignment horizontal="center" vertical="center" wrapText="1"/>
      <protection locked="0"/>
    </xf>
    <xf numFmtId="42" fontId="11" fillId="16" borderId="5" xfId="2" applyFont="1" applyFill="1" applyBorder="1" applyAlignment="1" applyProtection="1">
      <alignment horizontal="center" vertical="center" wrapText="1"/>
      <protection locked="0"/>
    </xf>
    <xf numFmtId="42" fontId="11" fillId="16" borderId="3" xfId="2" applyFont="1" applyFill="1" applyBorder="1" applyAlignment="1" applyProtection="1">
      <alignment horizontal="center" vertical="center" wrapText="1"/>
      <protection locked="0"/>
    </xf>
    <xf numFmtId="49" fontId="11" fillId="10" borderId="66" xfId="0" applyNumberFormat="1" applyFont="1" applyFill="1" applyBorder="1" applyAlignment="1" applyProtection="1">
      <alignment horizontal="center" vertical="center" wrapText="1"/>
      <protection locked="0"/>
    </xf>
    <xf numFmtId="44" fontId="11" fillId="7" borderId="34" xfId="35" applyFont="1" applyFill="1" applyBorder="1" applyAlignment="1">
      <alignment horizontal="center" vertical="center"/>
    </xf>
    <xf numFmtId="169" fontId="19" fillId="4" borderId="149" xfId="0" applyNumberFormat="1" applyFont="1" applyFill="1" applyBorder="1" applyAlignment="1" applyProtection="1">
      <alignment horizontal="center" vertical="center" wrapText="1"/>
      <protection locked="0"/>
    </xf>
    <xf numFmtId="0" fontId="11" fillId="3" borderId="126" xfId="0" applyFont="1" applyFill="1" applyBorder="1" applyAlignment="1">
      <alignment horizontal="center" vertical="center" wrapText="1"/>
    </xf>
    <xf numFmtId="49" fontId="11" fillId="10" borderId="62" xfId="0" applyNumberFormat="1" applyFont="1" applyFill="1" applyBorder="1" applyAlignment="1" applyProtection="1">
      <alignment horizontal="center" vertical="center" wrapText="1"/>
      <protection locked="0"/>
    </xf>
    <xf numFmtId="0" fontId="19" fillId="3" borderId="126" xfId="0" applyFont="1" applyFill="1" applyBorder="1" applyAlignment="1">
      <alignment horizontal="center" vertical="center"/>
    </xf>
    <xf numFmtId="9" fontId="19" fillId="3" borderId="126" xfId="2" applyNumberFormat="1" applyFont="1" applyFill="1" applyBorder="1" applyAlignment="1" applyProtection="1">
      <alignment horizontal="center" vertical="center" wrapText="1"/>
      <protection locked="0"/>
    </xf>
    <xf numFmtId="42" fontId="19" fillId="0" borderId="126" xfId="2" applyFont="1" applyFill="1" applyBorder="1" applyAlignment="1" applyProtection="1">
      <alignment horizontal="center" vertical="center" wrapText="1"/>
      <protection locked="0"/>
    </xf>
    <xf numFmtId="42" fontId="11" fillId="16" borderId="4" xfId="0" applyNumberFormat="1" applyFont="1" applyFill="1" applyBorder="1" applyAlignment="1" applyProtection="1">
      <alignment horizontal="center" vertical="center" wrapText="1"/>
      <protection locked="0"/>
    </xf>
    <xf numFmtId="42" fontId="11" fillId="3" borderId="4" xfId="0" applyNumberFormat="1" applyFont="1" applyFill="1" applyBorder="1" applyAlignment="1" applyProtection="1">
      <alignment horizontal="center" vertical="center" wrapText="1"/>
      <protection locked="0"/>
    </xf>
    <xf numFmtId="169" fontId="11" fillId="10" borderId="4" xfId="0" applyNumberFormat="1" applyFont="1" applyFill="1" applyBorder="1" applyAlignment="1" applyProtection="1">
      <alignment horizontal="center" vertical="center" wrapText="1"/>
      <protection locked="0"/>
    </xf>
    <xf numFmtId="169" fontId="11" fillId="7" borderId="4" xfId="0" applyNumberFormat="1" applyFont="1" applyFill="1" applyBorder="1" applyAlignment="1" applyProtection="1">
      <alignment horizontal="center" vertical="center" wrapText="1"/>
      <protection locked="0"/>
    </xf>
    <xf numFmtId="169" fontId="11" fillId="15" borderId="4" xfId="0" applyNumberFormat="1" applyFont="1" applyFill="1" applyBorder="1" applyAlignment="1" applyProtection="1">
      <alignment horizontal="center" vertical="center" wrapText="1"/>
      <protection locked="0"/>
    </xf>
    <xf numFmtId="169" fontId="11" fillId="7" borderId="7" xfId="0" applyNumberFormat="1" applyFont="1" applyFill="1" applyBorder="1" applyAlignment="1">
      <alignment horizontal="center" vertical="center" wrapText="1"/>
    </xf>
    <xf numFmtId="169" fontId="11" fillId="7" borderId="3" xfId="0" applyNumberFormat="1" applyFont="1" applyFill="1" applyBorder="1" applyAlignment="1">
      <alignment horizontal="center" vertical="center" wrapText="1"/>
    </xf>
    <xf numFmtId="49" fontId="11" fillId="10" borderId="4" xfId="0" applyNumberFormat="1" applyFont="1" applyFill="1" applyBorder="1" applyAlignment="1" applyProtection="1">
      <alignment horizontal="center" vertical="center" wrapText="1"/>
      <protection locked="0"/>
    </xf>
    <xf numFmtId="49" fontId="11" fillId="15" borderId="4" xfId="0" applyNumberFormat="1" applyFont="1" applyFill="1" applyBorder="1" applyAlignment="1" applyProtection="1">
      <alignment horizontal="center" vertical="center" wrapText="1"/>
      <protection locked="0"/>
    </xf>
    <xf numFmtId="0" fontId="11" fillId="3" borderId="28" xfId="0" applyFont="1" applyFill="1" applyBorder="1" applyAlignment="1">
      <alignment horizontal="center" vertical="center" wrapText="1"/>
    </xf>
    <xf numFmtId="42" fontId="11" fillId="16" borderId="3" xfId="0" applyNumberFormat="1" applyFont="1" applyFill="1" applyBorder="1" applyAlignment="1" applyProtection="1">
      <alignment horizontal="center" vertical="center"/>
      <protection locked="0"/>
    </xf>
    <xf numFmtId="42" fontId="11" fillId="16" borderId="4" xfId="0" applyNumberFormat="1" applyFont="1" applyFill="1" applyBorder="1" applyAlignment="1" applyProtection="1">
      <alignment horizontal="center" vertical="center"/>
      <protection locked="0"/>
    </xf>
    <xf numFmtId="44" fontId="11" fillId="7" borderId="4" xfId="1" applyFont="1" applyFill="1" applyBorder="1" applyAlignment="1">
      <alignment horizontal="center" vertical="center"/>
    </xf>
    <xf numFmtId="42" fontId="11" fillId="3" borderId="3" xfId="0" applyNumberFormat="1" applyFont="1" applyFill="1" applyBorder="1" applyAlignment="1" applyProtection="1">
      <alignment horizontal="center" vertical="center"/>
      <protection locked="0"/>
    </xf>
    <xf numFmtId="42" fontId="11" fillId="3" borderId="4" xfId="0" applyNumberFormat="1" applyFont="1" applyFill="1" applyBorder="1" applyAlignment="1" applyProtection="1">
      <alignment horizontal="center" vertical="center"/>
      <protection locked="0"/>
    </xf>
    <xf numFmtId="0" fontId="17" fillId="15" borderId="164" xfId="0" applyFont="1" applyFill="1" applyBorder="1" applyAlignment="1">
      <alignment horizontal="center" vertical="center" wrapText="1"/>
    </xf>
    <xf numFmtId="0" fontId="17" fillId="15" borderId="6" xfId="0" applyFont="1" applyFill="1" applyBorder="1" applyAlignment="1">
      <alignment horizontal="center" vertical="center" wrapText="1"/>
    </xf>
    <xf numFmtId="169" fontId="11" fillId="7" borderId="5" xfId="0" applyNumberFormat="1" applyFont="1" applyFill="1" applyBorder="1" applyAlignment="1">
      <alignment horizontal="center" vertical="center" wrapText="1"/>
    </xf>
    <xf numFmtId="169" fontId="11" fillId="10" borderId="3" xfId="0" applyNumberFormat="1" applyFont="1" applyFill="1" applyBorder="1" applyAlignment="1" applyProtection="1">
      <alignment horizontal="center" vertical="center"/>
      <protection locked="0"/>
    </xf>
    <xf numFmtId="169" fontId="11" fillId="10" borderId="4" xfId="0" applyNumberFormat="1" applyFont="1" applyFill="1" applyBorder="1" applyAlignment="1" applyProtection="1">
      <alignment horizontal="center" vertical="center"/>
      <protection locked="0"/>
    </xf>
    <xf numFmtId="169" fontId="11" fillId="7" borderId="3" xfId="0" applyNumberFormat="1" applyFont="1" applyFill="1" applyBorder="1" applyAlignment="1" applyProtection="1">
      <alignment horizontal="center" vertical="center"/>
      <protection locked="0"/>
    </xf>
    <xf numFmtId="169" fontId="11" fillId="7" borderId="4" xfId="0" applyNumberFormat="1" applyFont="1" applyFill="1" applyBorder="1" applyAlignment="1" applyProtection="1">
      <alignment horizontal="center" vertical="center"/>
      <protection locked="0"/>
    </xf>
    <xf numFmtId="169" fontId="11" fillId="15" borderId="3" xfId="0" applyNumberFormat="1" applyFont="1" applyFill="1" applyBorder="1" applyAlignment="1" applyProtection="1">
      <alignment horizontal="center" vertical="center" wrapText="1"/>
      <protection locked="0"/>
    </xf>
    <xf numFmtId="49" fontId="11" fillId="10" borderId="3" xfId="0" applyNumberFormat="1" applyFont="1" applyFill="1" applyBorder="1" applyAlignment="1" applyProtection="1">
      <alignment horizontal="center" vertical="center" wrapText="1"/>
      <protection locked="0"/>
    </xf>
    <xf numFmtId="49" fontId="11" fillId="15" borderId="3" xfId="0" applyNumberFormat="1" applyFont="1" applyFill="1" applyBorder="1" applyAlignment="1" applyProtection="1">
      <alignment horizontal="center" vertical="center" wrapText="1"/>
      <protection locked="0"/>
    </xf>
    <xf numFmtId="169" fontId="11" fillId="7" borderId="126" xfId="0" applyNumberFormat="1" applyFont="1" applyFill="1" applyBorder="1" applyAlignment="1">
      <alignment horizontal="center" vertical="center" wrapText="1"/>
    </xf>
    <xf numFmtId="169" fontId="11" fillId="10" borderId="126" xfId="0" applyNumberFormat="1" applyFont="1" applyFill="1" applyBorder="1" applyAlignment="1" applyProtection="1">
      <alignment horizontal="center" vertical="center"/>
      <protection locked="0"/>
    </xf>
    <xf numFmtId="169" fontId="17" fillId="4" borderId="145" xfId="2" applyNumberFormat="1" applyFont="1" applyFill="1" applyBorder="1" applyAlignment="1">
      <alignment horizontal="center" vertical="center" wrapText="1"/>
    </xf>
    <xf numFmtId="169" fontId="17" fillId="4" borderId="148" xfId="2" applyNumberFormat="1" applyFont="1" applyFill="1" applyBorder="1" applyAlignment="1">
      <alignment horizontal="center" vertical="center" wrapText="1"/>
    </xf>
    <xf numFmtId="169" fontId="17" fillId="4" borderId="146" xfId="2" applyNumberFormat="1" applyFont="1" applyFill="1" applyBorder="1" applyAlignment="1">
      <alignment horizontal="center" vertical="center" wrapText="1"/>
    </xf>
    <xf numFmtId="9" fontId="11" fillId="3" borderId="72" xfId="3" applyFont="1" applyFill="1" applyBorder="1" applyAlignment="1">
      <alignment horizontal="center" vertical="center"/>
    </xf>
    <xf numFmtId="9" fontId="11" fillId="3" borderId="129" xfId="3" applyFont="1" applyFill="1" applyBorder="1" applyAlignment="1">
      <alignment horizontal="center" vertical="center"/>
    </xf>
    <xf numFmtId="0" fontId="22" fillId="6" borderId="9" xfId="31" applyFont="1" applyFill="1" applyBorder="1" applyAlignment="1">
      <alignment horizontal="center" vertical="center"/>
    </xf>
    <xf numFmtId="0" fontId="22" fillId="6" borderId="66" xfId="31" applyFont="1" applyFill="1" applyBorder="1" applyAlignment="1">
      <alignment horizontal="center" vertical="center"/>
    </xf>
    <xf numFmtId="0" fontId="22" fillId="6" borderId="62" xfId="31" applyFont="1" applyFill="1" applyBorder="1" applyAlignment="1">
      <alignment horizontal="center" vertical="center"/>
    </xf>
    <xf numFmtId="0" fontId="17" fillId="15" borderId="144" xfId="0" applyFont="1" applyFill="1" applyBorder="1" applyAlignment="1">
      <alignment horizontal="center" vertical="center" wrapText="1"/>
    </xf>
    <xf numFmtId="0" fontId="17" fillId="15" borderId="147" xfId="0" applyFont="1" applyFill="1" applyBorder="1" applyAlignment="1">
      <alignment horizontal="center" vertical="center" wrapText="1"/>
    </xf>
    <xf numFmtId="169" fontId="11" fillId="15" borderId="126" xfId="0" applyNumberFormat="1" applyFont="1" applyFill="1" applyBorder="1" applyAlignment="1" applyProtection="1">
      <alignment horizontal="center" vertical="center" wrapText="1"/>
      <protection locked="0"/>
    </xf>
    <xf numFmtId="6" fontId="17" fillId="15" borderId="1" xfId="30" applyNumberFormat="1" applyFont="1" applyFill="1" applyBorder="1" applyAlignment="1">
      <alignment horizontal="center" vertical="center"/>
    </xf>
    <xf numFmtId="49" fontId="11" fillId="10" borderId="126" xfId="0" applyNumberFormat="1" applyFont="1" applyFill="1" applyBorder="1" applyAlignment="1" applyProtection="1">
      <alignment horizontal="center" vertical="center" wrapText="1"/>
      <protection locked="0"/>
    </xf>
    <xf numFmtId="49" fontId="11" fillId="15" borderId="126" xfId="0" applyNumberFormat="1" applyFont="1" applyFill="1" applyBorder="1" applyAlignment="1" applyProtection="1">
      <alignment horizontal="center" vertical="center" wrapText="1"/>
      <protection locked="0"/>
    </xf>
    <xf numFmtId="169" fontId="11" fillId="3" borderId="101" xfId="0" applyNumberFormat="1" applyFont="1" applyFill="1" applyBorder="1" applyAlignment="1">
      <alignment horizontal="center" vertical="center"/>
    </xf>
    <xf numFmtId="0" fontId="18" fillId="6" borderId="21" xfId="31" applyFont="1" applyFill="1" applyBorder="1" applyAlignment="1">
      <alignment horizontal="center" vertical="center"/>
    </xf>
    <xf numFmtId="0" fontId="18" fillId="6" borderId="71" xfId="31" applyFont="1" applyFill="1" applyBorder="1" applyAlignment="1">
      <alignment horizontal="center" vertical="center"/>
    </xf>
    <xf numFmtId="0" fontId="11" fillId="3" borderId="15" xfId="0" applyFont="1" applyFill="1" applyBorder="1" applyAlignment="1">
      <alignment horizontal="center" vertical="center" wrapText="1"/>
    </xf>
    <xf numFmtId="0" fontId="11" fillId="3" borderId="17" xfId="0" applyFont="1" applyFill="1" applyBorder="1" applyAlignment="1">
      <alignment horizontal="center" vertical="center" wrapText="1"/>
    </xf>
    <xf numFmtId="168" fontId="11" fillId="3" borderId="57" xfId="0" applyNumberFormat="1" applyFont="1" applyFill="1" applyBorder="1" applyAlignment="1">
      <alignment horizontal="center" vertical="center"/>
    </xf>
    <xf numFmtId="168" fontId="11" fillId="3" borderId="63" xfId="0" applyNumberFormat="1" applyFont="1" applyFill="1" applyBorder="1" applyAlignment="1">
      <alignment horizontal="center" vertical="center"/>
    </xf>
    <xf numFmtId="168" fontId="11" fillId="7" borderId="9" xfId="0" applyNumberFormat="1" applyFont="1" applyFill="1" applyBorder="1" applyAlignment="1">
      <alignment horizontal="center" vertical="center"/>
    </xf>
    <xf numFmtId="168" fontId="11" fillId="7" borderId="2" xfId="0" applyNumberFormat="1" applyFont="1" applyFill="1" applyBorder="1" applyAlignment="1">
      <alignment horizontal="center" vertical="center"/>
    </xf>
    <xf numFmtId="165" fontId="11" fillId="7" borderId="58" xfId="0" applyNumberFormat="1" applyFont="1" applyFill="1" applyBorder="1" applyAlignment="1">
      <alignment horizontal="center" vertical="center"/>
    </xf>
    <xf numFmtId="165" fontId="11" fillId="7" borderId="64" xfId="0" applyNumberFormat="1" applyFont="1" applyFill="1" applyBorder="1" applyAlignment="1">
      <alignment horizontal="center" vertical="center"/>
    </xf>
    <xf numFmtId="42" fontId="11" fillId="16" borderId="10" xfId="2" applyFont="1" applyFill="1" applyBorder="1" applyAlignment="1">
      <alignment horizontal="center" vertical="center"/>
    </xf>
    <xf numFmtId="9" fontId="11" fillId="3" borderId="10" xfId="0" applyNumberFormat="1" applyFont="1" applyFill="1" applyBorder="1" applyAlignment="1">
      <alignment horizontal="center" vertical="center" indent="1"/>
    </xf>
    <xf numFmtId="9" fontId="11" fillId="7" borderId="84" xfId="3" applyFont="1" applyFill="1" applyBorder="1" applyAlignment="1">
      <alignment horizontal="center" vertical="center"/>
    </xf>
    <xf numFmtId="9" fontId="11" fillId="7" borderId="62" xfId="3" applyFont="1" applyFill="1" applyBorder="1" applyAlignment="1">
      <alignment horizontal="center" vertical="center"/>
    </xf>
    <xf numFmtId="42" fontId="19" fillId="7" borderId="10" xfId="2" applyFont="1" applyFill="1" applyBorder="1" applyAlignment="1" applyProtection="1">
      <alignment horizontal="center" vertical="center" wrapText="1"/>
      <protection locked="0"/>
    </xf>
    <xf numFmtId="169" fontId="11" fillId="7" borderId="58" xfId="0" applyNumberFormat="1" applyFont="1" applyFill="1" applyBorder="1" applyAlignment="1">
      <alignment horizontal="center" vertical="center"/>
    </xf>
    <xf numFmtId="169" fontId="11" fillId="7" borderId="64" xfId="0" applyNumberFormat="1" applyFont="1" applyFill="1" applyBorder="1" applyAlignment="1">
      <alignment horizontal="center" vertical="center"/>
    </xf>
    <xf numFmtId="0" fontId="11" fillId="3" borderId="126" xfId="0" applyFont="1" applyFill="1" applyBorder="1" applyAlignment="1">
      <alignment horizontal="center" vertical="center"/>
    </xf>
    <xf numFmtId="0" fontId="11" fillId="3" borderId="127" xfId="0" applyFont="1" applyFill="1" applyBorder="1" applyAlignment="1">
      <alignment horizontal="center" vertical="center"/>
    </xf>
    <xf numFmtId="6" fontId="11" fillId="7" borderId="10" xfId="0" applyNumberFormat="1" applyFont="1" applyFill="1" applyBorder="1" applyAlignment="1">
      <alignment vertical="center"/>
    </xf>
    <xf numFmtId="9" fontId="11" fillId="3" borderId="10" xfId="0" applyNumberFormat="1" applyFont="1" applyFill="1" applyBorder="1" applyAlignment="1">
      <alignment horizontal="center" vertical="center"/>
    </xf>
    <xf numFmtId="9" fontId="11" fillId="3" borderId="58" xfId="3" applyFont="1" applyFill="1" applyBorder="1" applyAlignment="1">
      <alignment horizontal="center" vertical="center"/>
    </xf>
    <xf numFmtId="9" fontId="11" fillId="3" borderId="64" xfId="3" applyFont="1" applyFill="1" applyBorder="1" applyAlignment="1">
      <alignment horizontal="center" vertical="center"/>
    </xf>
    <xf numFmtId="169" fontId="11" fillId="7" borderId="10" xfId="2" applyNumberFormat="1" applyFont="1" applyFill="1" applyBorder="1" applyAlignment="1">
      <alignment vertical="center"/>
    </xf>
    <xf numFmtId="0" fontId="22" fillId="3" borderId="10" xfId="32" applyFont="1" applyFill="1" applyBorder="1" applyAlignment="1">
      <alignment horizontal="center" vertical="center"/>
    </xf>
    <xf numFmtId="169" fontId="19" fillId="7" borderId="10" xfId="2" applyNumberFormat="1" applyFont="1" applyFill="1" applyBorder="1" applyAlignment="1" applyProtection="1">
      <alignment horizontal="center" vertical="center" wrapText="1"/>
      <protection locked="0"/>
    </xf>
    <xf numFmtId="169" fontId="11" fillId="7" borderId="10" xfId="0" applyNumberFormat="1" applyFont="1" applyFill="1" applyBorder="1" applyAlignment="1">
      <alignment vertical="center"/>
    </xf>
    <xf numFmtId="42" fontId="19" fillId="7" borderId="10" xfId="2" applyFont="1" applyFill="1" applyBorder="1" applyAlignment="1">
      <alignment vertical="center"/>
    </xf>
    <xf numFmtId="0" fontId="20" fillId="3" borderId="10" xfId="32" applyFont="1" applyFill="1" applyBorder="1" applyAlignment="1">
      <alignment horizontal="center" vertical="center"/>
    </xf>
    <xf numFmtId="165" fontId="19" fillId="7" borderId="9" xfId="0" applyNumberFormat="1" applyFont="1" applyFill="1" applyBorder="1" applyAlignment="1">
      <alignment vertical="center"/>
    </xf>
    <xf numFmtId="165" fontId="19" fillId="7" borderId="2" xfId="0" applyNumberFormat="1" applyFont="1" applyFill="1" applyBorder="1" applyAlignment="1">
      <alignment vertical="center"/>
    </xf>
    <xf numFmtId="9" fontId="19" fillId="3" borderId="10" xfId="0" applyNumberFormat="1" applyFont="1" applyFill="1" applyBorder="1" applyAlignment="1">
      <alignment horizontal="center" vertical="center" indent="1"/>
    </xf>
    <xf numFmtId="0" fontId="17" fillId="15" borderId="9" xfId="0" applyFont="1" applyFill="1" applyBorder="1" applyAlignment="1">
      <alignment horizontal="center" vertical="center"/>
    </xf>
    <xf numFmtId="0" fontId="17" fillId="15" borderId="8" xfId="0" applyFont="1" applyFill="1" applyBorder="1" applyAlignment="1">
      <alignment horizontal="center" vertical="center"/>
    </xf>
    <xf numFmtId="0" fontId="17" fillId="15" borderId="2" xfId="0" applyFont="1" applyFill="1" applyBorder="1" applyAlignment="1">
      <alignment horizontal="center" vertical="center"/>
    </xf>
    <xf numFmtId="0" fontId="19" fillId="4" borderId="9" xfId="0" applyFont="1" applyFill="1" applyBorder="1" applyAlignment="1">
      <alignment horizontal="right" vertical="center" wrapText="1"/>
    </xf>
    <xf numFmtId="0" fontId="19" fillId="4" borderId="8" xfId="0" applyFont="1" applyFill="1" applyBorder="1" applyAlignment="1">
      <alignment horizontal="right" vertical="center" wrapText="1"/>
    </xf>
    <xf numFmtId="0" fontId="19" fillId="4" borderId="11" xfId="0" applyFont="1" applyFill="1" applyBorder="1" applyAlignment="1">
      <alignment horizontal="right" vertical="center" wrapText="1"/>
    </xf>
    <xf numFmtId="165" fontId="17" fillId="4" borderId="72" xfId="0" applyNumberFormat="1" applyFont="1" applyFill="1" applyBorder="1" applyAlignment="1">
      <alignment horizontal="right" vertical="center"/>
    </xf>
    <xf numFmtId="165" fontId="17" fillId="4" borderId="39" xfId="0" applyNumberFormat="1" applyFont="1" applyFill="1" applyBorder="1" applyAlignment="1">
      <alignment horizontal="right" vertical="center"/>
    </xf>
    <xf numFmtId="165" fontId="17" fillId="4" borderId="38" xfId="0" applyNumberFormat="1" applyFont="1" applyFill="1" applyBorder="1" applyAlignment="1">
      <alignment horizontal="right" vertical="center"/>
    </xf>
    <xf numFmtId="6" fontId="17" fillId="15" borderId="144" xfId="0" applyNumberFormat="1" applyFont="1" applyFill="1" applyBorder="1" applyAlignment="1">
      <alignment horizontal="right" vertical="center"/>
    </xf>
    <xf numFmtId="6" fontId="17" fillId="15" borderId="151" xfId="0" applyNumberFormat="1" applyFont="1" applyFill="1" applyBorder="1" applyAlignment="1">
      <alignment horizontal="right" vertical="center"/>
    </xf>
    <xf numFmtId="6" fontId="17" fillId="15" borderId="136" xfId="0" applyNumberFormat="1" applyFont="1" applyFill="1" applyBorder="1" applyAlignment="1">
      <alignment horizontal="right" vertical="center"/>
    </xf>
    <xf numFmtId="8" fontId="17" fillId="4" borderId="146" xfId="0" applyNumberFormat="1" applyFont="1" applyFill="1" applyBorder="1" applyAlignment="1">
      <alignment horizontal="right" vertical="center"/>
    </xf>
    <xf numFmtId="8" fontId="17" fillId="4" borderId="20" xfId="0" applyNumberFormat="1" applyFont="1" applyFill="1" applyBorder="1" applyAlignment="1">
      <alignment horizontal="right" vertical="center"/>
    </xf>
    <xf numFmtId="8" fontId="17" fillId="4" borderId="227" xfId="0" applyNumberFormat="1" applyFont="1" applyFill="1" applyBorder="1" applyAlignment="1">
      <alignment horizontal="right" vertical="center"/>
    </xf>
    <xf numFmtId="6" fontId="17" fillId="4" borderId="228" xfId="0" applyNumberFormat="1" applyFont="1" applyFill="1" applyBorder="1" applyAlignment="1">
      <alignment horizontal="right" vertical="center"/>
    </xf>
    <xf numFmtId="6" fontId="17" fillId="4" borderId="39" xfId="0" applyNumberFormat="1" applyFont="1" applyFill="1" applyBorder="1" applyAlignment="1">
      <alignment horizontal="right" vertical="center"/>
    </xf>
    <xf numFmtId="6" fontId="17" fillId="4" borderId="229" xfId="0" applyNumberFormat="1" applyFont="1" applyFill="1" applyBorder="1" applyAlignment="1">
      <alignment horizontal="right" vertical="center"/>
    </xf>
    <xf numFmtId="6" fontId="17" fillId="15" borderId="75" xfId="0" applyNumberFormat="1" applyFont="1" applyFill="1" applyBorder="1" applyAlignment="1">
      <alignment horizontal="right" vertical="center"/>
    </xf>
    <xf numFmtId="6" fontId="17" fillId="15" borderId="8" xfId="0" applyNumberFormat="1" applyFont="1" applyFill="1" applyBorder="1" applyAlignment="1">
      <alignment horizontal="right" vertical="center"/>
    </xf>
    <xf numFmtId="6" fontId="17" fillId="15" borderId="76" xfId="0" applyNumberFormat="1" applyFont="1" applyFill="1" applyBorder="1" applyAlignment="1">
      <alignment horizontal="right" vertical="center"/>
    </xf>
    <xf numFmtId="0" fontId="18" fillId="6" borderId="60" xfId="31" applyFont="1" applyFill="1" applyBorder="1" applyAlignment="1">
      <alignment horizontal="center" vertical="center"/>
    </xf>
    <xf numFmtId="0" fontId="11" fillId="3" borderId="16" xfId="0" applyFont="1" applyFill="1" applyBorder="1" applyAlignment="1">
      <alignment horizontal="center" vertical="center" wrapText="1"/>
    </xf>
    <xf numFmtId="0" fontId="19" fillId="15" borderId="57" xfId="0" applyFont="1" applyFill="1" applyBorder="1" applyAlignment="1">
      <alignment horizontal="center" vertical="center" wrapText="1"/>
    </xf>
    <xf numFmtId="0" fontId="19" fillId="15" borderId="61" xfId="0" applyFont="1" applyFill="1" applyBorder="1" applyAlignment="1">
      <alignment horizontal="center" vertical="center" wrapText="1"/>
    </xf>
    <xf numFmtId="0" fontId="19" fillId="15" borderId="80" xfId="0" applyFont="1" applyFill="1" applyBorder="1" applyAlignment="1">
      <alignment horizontal="center" vertical="center" wrapText="1"/>
    </xf>
    <xf numFmtId="9" fontId="17" fillId="10" borderId="9" xfId="0" applyNumberFormat="1" applyFont="1" applyFill="1" applyBorder="1" applyAlignment="1">
      <alignment horizontal="center" vertical="center"/>
    </xf>
    <xf numFmtId="0" fontId="17" fillId="10" borderId="8" xfId="0" applyFont="1" applyFill="1" applyBorder="1" applyAlignment="1">
      <alignment horizontal="center" vertical="center"/>
    </xf>
    <xf numFmtId="0" fontId="17" fillId="10" borderId="11" xfId="0" applyFont="1" applyFill="1" applyBorder="1" applyAlignment="1">
      <alignment horizontal="center" vertical="center"/>
    </xf>
    <xf numFmtId="0" fontId="19" fillId="4" borderId="9" xfId="0" applyFont="1" applyFill="1" applyBorder="1" applyAlignment="1">
      <alignment horizontal="center" vertical="center" wrapText="1"/>
    </xf>
    <xf numFmtId="0" fontId="19" fillId="4" borderId="11" xfId="0" applyFont="1" applyFill="1" applyBorder="1" applyAlignment="1">
      <alignment horizontal="center" vertical="center" wrapText="1"/>
    </xf>
    <xf numFmtId="6" fontId="17" fillId="4" borderId="72" xfId="0" applyNumberFormat="1" applyFont="1" applyFill="1" applyBorder="1" applyAlignment="1">
      <alignment horizontal="center" vertical="center"/>
    </xf>
    <xf numFmtId="6" fontId="17" fillId="4" borderId="39" xfId="0" applyNumberFormat="1" applyFont="1" applyFill="1" applyBorder="1" applyAlignment="1">
      <alignment horizontal="center" vertical="center"/>
    </xf>
    <xf numFmtId="6" fontId="17" fillId="4" borderId="38" xfId="0" applyNumberFormat="1" applyFont="1" applyFill="1" applyBorder="1" applyAlignment="1">
      <alignment horizontal="center" vertical="center"/>
    </xf>
    <xf numFmtId="8" fontId="23" fillId="15" borderId="144" xfId="0" applyNumberFormat="1" applyFont="1" applyFill="1" applyBorder="1" applyAlignment="1">
      <alignment horizontal="right" vertical="center" wrapText="1"/>
    </xf>
    <xf numFmtId="8" fontId="23" fillId="15" borderId="151" xfId="0" applyNumberFormat="1" applyFont="1" applyFill="1" applyBorder="1" applyAlignment="1">
      <alignment horizontal="right" vertical="center" wrapText="1"/>
    </xf>
    <xf numFmtId="8" fontId="23" fillId="15" borderId="136" xfId="0" applyNumberFormat="1" applyFont="1" applyFill="1" applyBorder="1" applyAlignment="1">
      <alignment horizontal="right" vertical="center" wrapText="1"/>
    </xf>
    <xf numFmtId="6" fontId="17" fillId="4" borderId="146" xfId="0" applyNumberFormat="1" applyFont="1" applyFill="1" applyBorder="1" applyAlignment="1">
      <alignment horizontal="right" vertical="center"/>
    </xf>
    <xf numFmtId="6" fontId="17" fillId="4" borderId="20" xfId="0" applyNumberFormat="1" applyFont="1" applyFill="1" applyBorder="1" applyAlignment="1">
      <alignment horizontal="right" vertical="center"/>
    </xf>
    <xf numFmtId="6" fontId="17" fillId="4" borderId="223" xfId="0" applyNumberFormat="1" applyFont="1" applyFill="1" applyBorder="1" applyAlignment="1">
      <alignment horizontal="right" vertical="center"/>
    </xf>
    <xf numFmtId="6" fontId="17" fillId="4" borderId="72" xfId="0" applyNumberFormat="1" applyFont="1" applyFill="1" applyBorder="1" applyAlignment="1">
      <alignment horizontal="right" vertical="center"/>
    </xf>
    <xf numFmtId="6" fontId="17" fillId="4" borderId="129" xfId="0" applyNumberFormat="1" applyFont="1" applyFill="1" applyBorder="1" applyAlignment="1">
      <alignment horizontal="right" vertical="center"/>
    </xf>
    <xf numFmtId="9" fontId="11" fillId="3" borderId="29" xfId="3" applyFont="1" applyFill="1" applyBorder="1" applyAlignment="1">
      <alignment horizontal="center" vertical="center"/>
    </xf>
    <xf numFmtId="0" fontId="18" fillId="6" borderId="28" xfId="31" applyFont="1" applyFill="1" applyBorder="1" applyAlignment="1">
      <alignment horizontal="center" vertical="center"/>
    </xf>
    <xf numFmtId="0" fontId="18" fillId="6" borderId="30" xfId="31" applyFont="1" applyFill="1" applyBorder="1" applyAlignment="1">
      <alignment horizontal="center" vertical="center"/>
    </xf>
    <xf numFmtId="0" fontId="11" fillId="3" borderId="9" xfId="0" applyFont="1" applyFill="1" applyBorder="1" applyAlignment="1">
      <alignment horizontal="center" vertical="center"/>
    </xf>
    <xf numFmtId="0" fontId="19" fillId="10" borderId="9" xfId="0" applyFont="1" applyFill="1" applyBorder="1" applyAlignment="1">
      <alignment horizontal="center" vertical="center" wrapText="1"/>
    </xf>
    <xf numFmtId="0" fontId="19" fillId="10" borderId="8" xfId="0" applyFont="1" applyFill="1" applyBorder="1" applyAlignment="1">
      <alignment horizontal="center" vertical="center" wrapText="1"/>
    </xf>
    <xf numFmtId="0" fontId="19" fillId="10" borderId="11" xfId="0" applyFont="1" applyFill="1" applyBorder="1" applyAlignment="1">
      <alignment horizontal="center" vertical="center" wrapText="1"/>
    </xf>
    <xf numFmtId="169" fontId="19" fillId="4" borderId="9" xfId="2" applyNumberFormat="1" applyFont="1" applyFill="1" applyBorder="1" applyAlignment="1">
      <alignment vertical="center" wrapText="1"/>
    </xf>
    <xf numFmtId="169" fontId="19" fillId="4" borderId="8" xfId="2" applyNumberFormat="1" applyFont="1" applyFill="1" applyBorder="1" applyAlignment="1">
      <alignment vertical="center" wrapText="1"/>
    </xf>
    <xf numFmtId="169" fontId="19" fillId="4" borderId="2" xfId="2" applyNumberFormat="1" applyFont="1" applyFill="1" applyBorder="1" applyAlignment="1">
      <alignment vertical="center" wrapText="1"/>
    </xf>
    <xf numFmtId="6" fontId="17" fillId="15" borderId="9" xfId="0" applyNumberFormat="1" applyFont="1" applyFill="1" applyBorder="1" applyAlignment="1">
      <alignment horizontal="right" vertical="center"/>
    </xf>
    <xf numFmtId="6" fontId="17" fillId="15" borderId="2" xfId="0" applyNumberFormat="1" applyFont="1" applyFill="1" applyBorder="1" applyAlignment="1">
      <alignment horizontal="right" vertical="center"/>
    </xf>
    <xf numFmtId="8" fontId="19" fillId="4" borderId="9" xfId="0" applyNumberFormat="1" applyFont="1" applyFill="1" applyBorder="1" applyAlignment="1">
      <alignment horizontal="right" vertical="center" wrapText="1"/>
    </xf>
    <xf numFmtId="8" fontId="19" fillId="4" borderId="8" xfId="0" applyNumberFormat="1" applyFont="1" applyFill="1" applyBorder="1" applyAlignment="1">
      <alignment horizontal="right" vertical="center" wrapText="1"/>
    </xf>
    <xf numFmtId="8" fontId="19" fillId="4" borderId="2" xfId="0" applyNumberFormat="1" applyFont="1" applyFill="1" applyBorder="1" applyAlignment="1">
      <alignment horizontal="right" vertical="center" wrapText="1"/>
    </xf>
    <xf numFmtId="0" fontId="22" fillId="3" borderId="9" xfId="32" applyFont="1" applyFill="1" applyBorder="1" applyAlignment="1">
      <alignment horizontal="center" vertical="center"/>
    </xf>
    <xf numFmtId="0" fontId="22" fillId="3" borderId="8" xfId="32" applyFont="1" applyFill="1" applyBorder="1" applyAlignment="1">
      <alignment horizontal="center" vertical="center"/>
    </xf>
    <xf numFmtId="0" fontId="22" fillId="3" borderId="2" xfId="32" applyFont="1" applyFill="1" applyBorder="1" applyAlignment="1">
      <alignment horizontal="center" vertic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2" xfId="0" applyFont="1" applyBorder="1" applyAlignment="1">
      <alignment horizontal="center" vertical="center" wrapText="1"/>
    </xf>
    <xf numFmtId="9" fontId="11" fillId="3" borderId="9"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1" fillId="3" borderId="2" xfId="0" applyNumberFormat="1" applyFont="1" applyFill="1" applyBorder="1" applyAlignment="1">
      <alignment horizontal="center" vertical="center" wrapText="1"/>
    </xf>
    <xf numFmtId="42" fontId="19" fillId="4" borderId="9" xfId="2" applyFont="1" applyFill="1" applyBorder="1" applyAlignment="1">
      <alignment vertical="center" wrapText="1"/>
    </xf>
    <xf numFmtId="42" fontId="19" fillId="4" borderId="8" xfId="2" applyFont="1" applyFill="1" applyBorder="1" applyAlignment="1">
      <alignment vertical="center" wrapText="1"/>
    </xf>
    <xf numFmtId="42" fontId="19" fillId="4" borderId="2" xfId="2" applyFont="1" applyFill="1" applyBorder="1" applyAlignment="1">
      <alignment vertical="center" wrapText="1"/>
    </xf>
    <xf numFmtId="9" fontId="19" fillId="3" borderId="9" xfId="3" applyFont="1" applyFill="1" applyBorder="1" applyAlignment="1">
      <alignment horizontal="center" vertical="center"/>
    </xf>
    <xf numFmtId="9" fontId="19" fillId="3" borderId="8" xfId="3" applyFont="1" applyFill="1" applyBorder="1" applyAlignment="1">
      <alignment horizontal="center" vertical="center"/>
    </xf>
    <xf numFmtId="0" fontId="20" fillId="3" borderId="9" xfId="32" applyFont="1" applyFill="1" applyBorder="1" applyAlignment="1">
      <alignment horizontal="center" vertical="center"/>
    </xf>
    <xf numFmtId="0" fontId="20" fillId="3" borderId="8" xfId="32" applyFont="1" applyFill="1" applyBorder="1" applyAlignment="1">
      <alignment horizontal="center" vertical="center"/>
    </xf>
    <xf numFmtId="0" fontId="20" fillId="3" borderId="2" xfId="32" applyFont="1" applyFill="1" applyBorder="1" applyAlignment="1">
      <alignment horizontal="center" vertical="center"/>
    </xf>
    <xf numFmtId="0" fontId="19" fillId="15" borderId="8" xfId="0" applyFont="1" applyFill="1" applyBorder="1" applyAlignment="1">
      <alignment horizontal="center" vertical="center" wrapText="1"/>
    </xf>
    <xf numFmtId="0" fontId="19" fillId="15" borderId="11" xfId="0" applyFont="1" applyFill="1" applyBorder="1" applyAlignment="1">
      <alignment horizontal="center" vertical="center" wrapText="1"/>
    </xf>
    <xf numFmtId="0" fontId="23" fillId="3" borderId="9" xfId="0" quotePrefix="1" applyFont="1" applyFill="1" applyBorder="1" applyAlignment="1">
      <alignment horizontal="center" vertical="center" wrapText="1"/>
    </xf>
    <xf numFmtId="9" fontId="19" fillId="3" borderId="2" xfId="0" applyNumberFormat="1" applyFont="1" applyFill="1" applyBorder="1" applyAlignment="1">
      <alignment horizontal="center" vertical="center" wrapText="1"/>
    </xf>
    <xf numFmtId="0" fontId="19" fillId="15" borderId="57" xfId="0" applyFont="1" applyFill="1" applyBorder="1" applyAlignment="1">
      <alignment horizontal="right" vertical="center" wrapText="1"/>
    </xf>
    <xf numFmtId="0" fontId="19" fillId="15" borderId="80" xfId="0" applyFont="1" applyFill="1" applyBorder="1" applyAlignment="1">
      <alignment horizontal="right" vertical="center" wrapText="1"/>
    </xf>
    <xf numFmtId="42" fontId="19" fillId="16" borderId="8" xfId="2" applyFont="1" applyFill="1" applyBorder="1" applyAlignment="1" applyProtection="1">
      <alignment horizontal="center" vertical="center" wrapText="1"/>
      <protection locked="0"/>
    </xf>
    <xf numFmtId="42" fontId="19" fillId="16" borderId="2" xfId="2" applyFont="1" applyFill="1" applyBorder="1" applyAlignment="1" applyProtection="1">
      <alignment horizontal="center" vertical="center" wrapText="1"/>
      <protection locked="0"/>
    </xf>
    <xf numFmtId="0" fontId="17" fillId="0" borderId="72" xfId="0" applyFont="1" applyBorder="1" applyAlignment="1">
      <alignment horizontal="center" vertical="center" wrapText="1"/>
    </xf>
    <xf numFmtId="0" fontId="17" fillId="0" borderId="38" xfId="0" applyFont="1" applyBorder="1" applyAlignment="1">
      <alignment horizontal="center" vertical="center" wrapText="1"/>
    </xf>
    <xf numFmtId="9" fontId="11" fillId="7" borderId="15" xfId="3" applyFont="1" applyFill="1" applyBorder="1" applyAlignment="1">
      <alignment horizontal="center" vertical="center"/>
    </xf>
    <xf numFmtId="0" fontId="11" fillId="3" borderId="58" xfId="0" applyFont="1" applyFill="1" applyBorder="1" applyAlignment="1">
      <alignment horizontal="center" vertical="center"/>
    </xf>
    <xf numFmtId="0" fontId="11" fillId="3" borderId="64" xfId="0" applyFont="1" applyFill="1" applyBorder="1" applyAlignment="1">
      <alignment horizontal="center" vertical="center"/>
    </xf>
    <xf numFmtId="170" fontId="19" fillId="10" borderId="9" xfId="1" applyNumberFormat="1" applyFont="1" applyFill="1" applyBorder="1" applyAlignment="1">
      <alignment horizontal="left" vertical="center" wrapText="1"/>
    </xf>
    <xf numFmtId="170" fontId="19" fillId="10" borderId="11" xfId="1" applyNumberFormat="1" applyFont="1" applyFill="1" applyBorder="1" applyAlignment="1">
      <alignment horizontal="left" vertical="center" wrapText="1"/>
    </xf>
    <xf numFmtId="170" fontId="19" fillId="4" borderId="9" xfId="1" applyNumberFormat="1" applyFont="1" applyFill="1" applyBorder="1" applyAlignment="1">
      <alignment horizontal="left" vertical="center" wrapText="1"/>
    </xf>
    <xf numFmtId="170" fontId="19" fillId="4" borderId="11" xfId="1" applyNumberFormat="1" applyFont="1" applyFill="1" applyBorder="1" applyAlignment="1">
      <alignment horizontal="left" vertical="center" wrapText="1"/>
    </xf>
    <xf numFmtId="170" fontId="17" fillId="4" borderId="72" xfId="1" applyNumberFormat="1" applyFont="1" applyFill="1" applyBorder="1" applyAlignment="1">
      <alignment horizontal="left" vertical="center"/>
    </xf>
    <xf numFmtId="170" fontId="17" fillId="4" borderId="38" xfId="1" applyNumberFormat="1" applyFont="1" applyFill="1" applyBorder="1" applyAlignment="1">
      <alignment horizontal="left" vertical="center"/>
    </xf>
    <xf numFmtId="169" fontId="11" fillId="7" borderId="55" xfId="0" applyNumberFormat="1" applyFont="1" applyFill="1" applyBorder="1" applyAlignment="1">
      <alignment horizontal="center" vertical="center"/>
    </xf>
    <xf numFmtId="169" fontId="11" fillId="7" borderId="59" xfId="0" applyNumberFormat="1" applyFont="1" applyFill="1" applyBorder="1" applyAlignment="1">
      <alignment horizontal="center" vertical="center"/>
    </xf>
    <xf numFmtId="169" fontId="11" fillId="7" borderId="73" xfId="0" applyNumberFormat="1" applyFont="1" applyFill="1" applyBorder="1" applyAlignment="1">
      <alignment horizontal="center" vertical="center"/>
    </xf>
    <xf numFmtId="169" fontId="11" fillId="3" borderId="28" xfId="0" applyNumberFormat="1" applyFont="1" applyFill="1" applyBorder="1" applyAlignment="1">
      <alignment horizontal="center" vertical="center"/>
    </xf>
    <xf numFmtId="169" fontId="11" fillId="3" borderId="29" xfId="0" applyNumberFormat="1" applyFont="1" applyFill="1" applyBorder="1" applyAlignment="1">
      <alignment horizontal="center" vertical="center"/>
    </xf>
    <xf numFmtId="169" fontId="11" fillId="3" borderId="30" xfId="0" applyNumberFormat="1" applyFont="1" applyFill="1" applyBorder="1" applyAlignment="1">
      <alignment horizontal="center" vertical="center"/>
    </xf>
    <xf numFmtId="9" fontId="11" fillId="7" borderId="17" xfId="3" applyFont="1" applyFill="1" applyBorder="1" applyAlignment="1">
      <alignment horizontal="center" vertical="center"/>
    </xf>
    <xf numFmtId="0" fontId="18" fillId="6" borderId="56" xfId="31" applyFont="1" applyFill="1" applyBorder="1" applyAlignment="1">
      <alignment horizontal="center" vertical="center"/>
    </xf>
    <xf numFmtId="170" fontId="19" fillId="4" borderId="9" xfId="1" applyNumberFormat="1" applyFont="1" applyFill="1" applyBorder="1" applyAlignment="1">
      <alignment horizontal="center" vertical="center" wrapText="1"/>
    </xf>
    <xf numFmtId="170" fontId="19" fillId="4" borderId="11" xfId="1" applyNumberFormat="1" applyFont="1" applyFill="1" applyBorder="1" applyAlignment="1">
      <alignment horizontal="center" vertical="center" wrapText="1"/>
    </xf>
    <xf numFmtId="170" fontId="17" fillId="4" borderId="72" xfId="1" applyNumberFormat="1" applyFont="1" applyFill="1" applyBorder="1" applyAlignment="1">
      <alignment horizontal="center" vertical="center"/>
    </xf>
    <xf numFmtId="170" fontId="17" fillId="4" borderId="39" xfId="1" applyNumberFormat="1" applyFont="1" applyFill="1" applyBorder="1" applyAlignment="1">
      <alignment horizontal="center" vertical="center"/>
    </xf>
    <xf numFmtId="170" fontId="17" fillId="4" borderId="38" xfId="1" applyNumberFormat="1" applyFont="1" applyFill="1" applyBorder="1" applyAlignment="1">
      <alignment horizontal="center" vertical="center"/>
    </xf>
    <xf numFmtId="169" fontId="11" fillId="7" borderId="29" xfId="0" applyNumberFormat="1" applyFont="1" applyFill="1" applyBorder="1" applyAlignment="1">
      <alignment horizontal="center" vertical="center"/>
    </xf>
    <xf numFmtId="170" fontId="19" fillId="10" borderId="9" xfId="1" applyNumberFormat="1" applyFont="1" applyFill="1" applyBorder="1" applyAlignment="1">
      <alignment horizontal="center" vertical="center" wrapText="1"/>
    </xf>
    <xf numFmtId="170" fontId="19" fillId="10" borderId="8" xfId="1" applyNumberFormat="1" applyFont="1" applyFill="1" applyBorder="1" applyAlignment="1">
      <alignment horizontal="center" vertical="center" wrapText="1"/>
    </xf>
    <xf numFmtId="170" fontId="19" fillId="10" borderId="11" xfId="1" applyNumberFormat="1" applyFont="1" applyFill="1" applyBorder="1" applyAlignment="1">
      <alignment horizontal="center" vertical="center" wrapText="1"/>
    </xf>
    <xf numFmtId="9" fontId="11" fillId="3" borderId="9" xfId="0" applyNumberFormat="1" applyFont="1" applyFill="1" applyBorder="1" applyAlignment="1">
      <alignment horizontal="center" vertical="center"/>
    </xf>
    <xf numFmtId="9" fontId="35" fillId="3" borderId="9" xfId="2" applyNumberFormat="1" applyFont="1" applyFill="1" applyBorder="1" applyAlignment="1" applyProtection="1">
      <alignment horizontal="center" vertical="center" wrapText="1"/>
      <protection locked="0"/>
    </xf>
    <xf numFmtId="9" fontId="35" fillId="3" borderId="8" xfId="2" applyNumberFormat="1" applyFont="1" applyFill="1" applyBorder="1" applyAlignment="1" applyProtection="1">
      <alignment horizontal="center" vertical="center" wrapText="1"/>
      <protection locked="0"/>
    </xf>
    <xf numFmtId="9" fontId="35" fillId="3" borderId="2" xfId="2" applyNumberFormat="1" applyFont="1" applyFill="1" applyBorder="1" applyAlignment="1" applyProtection="1">
      <alignment horizontal="center" vertical="center" wrapText="1"/>
      <protection locked="0"/>
    </xf>
    <xf numFmtId="9" fontId="19" fillId="3" borderId="9" xfId="2" applyNumberFormat="1" applyFont="1" applyFill="1" applyBorder="1" applyAlignment="1" applyProtection="1">
      <alignment horizontal="center" vertical="center" wrapText="1"/>
      <protection locked="0"/>
    </xf>
    <xf numFmtId="9" fontId="19" fillId="3" borderId="8" xfId="2" applyNumberFormat="1" applyFont="1" applyFill="1" applyBorder="1" applyAlignment="1" applyProtection="1">
      <alignment horizontal="center" vertical="center" wrapText="1"/>
      <protection locked="0"/>
    </xf>
    <xf numFmtId="0" fontId="18" fillId="6" borderId="74" xfId="31" applyFont="1" applyFill="1" applyBorder="1" applyAlignment="1">
      <alignment horizontal="center" vertical="center"/>
    </xf>
    <xf numFmtId="168" fontId="11" fillId="3" borderId="61" xfId="0" applyNumberFormat="1" applyFont="1" applyFill="1" applyBorder="1" applyAlignment="1">
      <alignment horizontal="center" vertical="center"/>
    </xf>
    <xf numFmtId="168" fontId="11" fillId="7" borderId="58" xfId="0" applyNumberFormat="1" applyFont="1" applyFill="1" applyBorder="1" applyAlignment="1">
      <alignment horizontal="center" vertical="center"/>
    </xf>
    <xf numFmtId="168" fontId="11" fillId="7" borderId="29" xfId="0" applyNumberFormat="1" applyFont="1" applyFill="1" applyBorder="1" applyAlignment="1">
      <alignment horizontal="center" vertical="center"/>
    </xf>
    <xf numFmtId="168" fontId="11" fillId="7" borderId="64" xfId="0" applyNumberFormat="1" applyFont="1" applyFill="1" applyBorder="1" applyAlignment="1">
      <alignment horizontal="center" vertical="center"/>
    </xf>
    <xf numFmtId="42" fontId="19" fillId="16" borderId="10" xfId="2" applyFont="1" applyFill="1" applyBorder="1" applyAlignment="1" applyProtection="1">
      <alignment horizontal="center" vertical="center" wrapText="1"/>
      <protection locked="0"/>
    </xf>
    <xf numFmtId="42" fontId="19" fillId="16" borderId="9" xfId="2" applyFont="1" applyFill="1" applyBorder="1" applyAlignment="1" applyProtection="1">
      <alignment horizontal="center" vertical="center" wrapText="1"/>
      <protection locked="0"/>
    </xf>
    <xf numFmtId="0" fontId="17" fillId="15" borderId="77" xfId="0" applyFont="1" applyFill="1" applyBorder="1" applyAlignment="1">
      <alignment horizontal="center" vertical="center" wrapText="1"/>
    </xf>
    <xf numFmtId="0" fontId="18" fillId="6" borderId="25" xfId="31" applyFont="1" applyFill="1" applyBorder="1" applyAlignment="1">
      <alignment horizontal="center" vertical="center"/>
    </xf>
    <xf numFmtId="0" fontId="18" fillId="6" borderId="78" xfId="31" applyFont="1" applyFill="1" applyBorder="1" applyAlignment="1">
      <alignment horizontal="center" vertical="center"/>
    </xf>
    <xf numFmtId="0" fontId="18" fillId="6" borderId="79" xfId="31" applyFont="1" applyFill="1" applyBorder="1" applyAlignment="1">
      <alignment horizontal="center" vertical="center"/>
    </xf>
    <xf numFmtId="0" fontId="11" fillId="3" borderId="66" xfId="0" applyFont="1" applyFill="1" applyBorder="1" applyAlignment="1">
      <alignment horizontal="center" vertical="center"/>
    </xf>
    <xf numFmtId="0" fontId="11" fillId="3" borderId="59" xfId="0" applyFont="1" applyFill="1" applyBorder="1" applyAlignment="1">
      <alignment horizontal="center" vertical="center"/>
    </xf>
    <xf numFmtId="0" fontId="11" fillId="3" borderId="62" xfId="0" applyFont="1" applyFill="1" applyBorder="1" applyAlignment="1">
      <alignment horizontal="center" vertical="center"/>
    </xf>
    <xf numFmtId="42" fontId="19" fillId="3" borderId="56" xfId="2" applyFont="1" applyFill="1" applyBorder="1" applyAlignment="1" applyProtection="1">
      <alignment horizontal="center" vertical="center" wrapText="1"/>
      <protection locked="0"/>
    </xf>
    <xf numFmtId="42" fontId="19" fillId="3" borderId="60" xfId="2" applyFont="1" applyFill="1" applyBorder="1" applyAlignment="1" applyProtection="1">
      <alignment horizontal="center" vertical="center" wrapText="1"/>
      <protection locked="0"/>
    </xf>
    <xf numFmtId="42" fontId="19" fillId="3" borderId="74" xfId="2" applyFont="1" applyFill="1" applyBorder="1" applyAlignment="1" applyProtection="1">
      <alignment horizontal="center" vertical="center" wrapText="1"/>
      <protection locked="0"/>
    </xf>
    <xf numFmtId="42" fontId="19" fillId="7" borderId="162" xfId="2" applyFont="1" applyFill="1" applyBorder="1" applyAlignment="1" applyProtection="1">
      <alignment horizontal="center" vertical="center" wrapText="1"/>
      <protection locked="0"/>
    </xf>
    <xf numFmtId="42" fontId="19" fillId="7" borderId="78" xfId="2" applyFont="1" applyFill="1" applyBorder="1" applyAlignment="1" applyProtection="1">
      <alignment horizontal="center" vertical="center" wrapText="1"/>
      <protection locked="0"/>
    </xf>
    <xf numFmtId="42" fontId="19" fillId="7" borderId="163" xfId="2" applyFont="1" applyFill="1" applyBorder="1" applyAlignment="1" applyProtection="1">
      <alignment horizontal="center" vertical="center" wrapText="1"/>
      <protection locked="0"/>
    </xf>
    <xf numFmtId="9" fontId="17" fillId="10" borderId="8" xfId="0" applyNumberFormat="1" applyFont="1" applyFill="1" applyBorder="1" applyAlignment="1">
      <alignment horizontal="center" vertical="center"/>
    </xf>
    <xf numFmtId="0" fontId="11" fillId="3" borderId="58" xfId="3" applyNumberFormat="1" applyFont="1" applyFill="1" applyBorder="1" applyAlignment="1">
      <alignment horizontal="center" vertical="center" wrapText="1"/>
    </xf>
    <xf numFmtId="0" fontId="11" fillId="3" borderId="29" xfId="3" applyNumberFormat="1" applyFont="1" applyFill="1" applyBorder="1" applyAlignment="1">
      <alignment horizontal="center" vertical="center" wrapText="1"/>
    </xf>
    <xf numFmtId="0" fontId="11" fillId="3" borderId="64" xfId="3" applyNumberFormat="1" applyFont="1" applyFill="1" applyBorder="1" applyAlignment="1">
      <alignment horizontal="center" vertical="center" wrapText="1"/>
    </xf>
    <xf numFmtId="169" fontId="19" fillId="3" borderId="10" xfId="2" applyNumberFormat="1" applyFont="1" applyFill="1" applyBorder="1" applyAlignment="1">
      <alignment horizontal="center" vertical="center" wrapText="1"/>
    </xf>
    <xf numFmtId="169" fontId="19" fillId="7" borderId="10" xfId="2" applyNumberFormat="1" applyFont="1" applyFill="1" applyBorder="1" applyAlignment="1">
      <alignment horizontal="center" vertical="center" wrapText="1"/>
    </xf>
    <xf numFmtId="9" fontId="17" fillId="3" borderId="10" xfId="2" applyNumberFormat="1" applyFont="1" applyFill="1" applyBorder="1" applyAlignment="1" applyProtection="1">
      <alignment horizontal="center" vertical="center" wrapText="1"/>
      <protection locked="0"/>
    </xf>
    <xf numFmtId="49" fontId="17" fillId="3" borderId="10" xfId="2" applyNumberFormat="1" applyFont="1" applyFill="1" applyBorder="1" applyAlignment="1" applyProtection="1">
      <alignment horizontal="center" vertical="center" wrapText="1"/>
      <protection locked="0"/>
    </xf>
    <xf numFmtId="9" fontId="11" fillId="3" borderId="27" xfId="3" applyFont="1" applyFill="1" applyBorder="1" applyAlignment="1">
      <alignment horizontal="center" vertical="center"/>
    </xf>
    <xf numFmtId="9" fontId="11" fillId="3" borderId="12" xfId="3" applyFont="1" applyFill="1" applyBorder="1" applyAlignment="1">
      <alignment horizontal="center" vertical="center"/>
    </xf>
    <xf numFmtId="9" fontId="11" fillId="3" borderId="13" xfId="3" applyFont="1" applyFill="1" applyBorder="1" applyAlignment="1">
      <alignment horizontal="center" vertical="center"/>
    </xf>
    <xf numFmtId="42" fontId="19" fillId="3" borderId="10" xfId="2" applyFont="1" applyFill="1" applyBorder="1" applyAlignment="1">
      <alignment horizontal="center" vertical="center" wrapText="1"/>
    </xf>
    <xf numFmtId="42" fontId="19" fillId="7" borderId="10" xfId="2" applyFont="1" applyFill="1" applyBorder="1" applyAlignment="1">
      <alignment horizontal="center" vertical="center" wrapText="1"/>
    </xf>
    <xf numFmtId="49" fontId="19" fillId="3" borderId="10" xfId="2" applyNumberFormat="1" applyFont="1" applyFill="1" applyBorder="1" applyAlignment="1" applyProtection="1">
      <alignment horizontal="center" vertical="center" wrapText="1"/>
      <protection locked="0"/>
    </xf>
    <xf numFmtId="0" fontId="18" fillId="6" borderId="75" xfId="31" applyFont="1" applyFill="1" applyBorder="1" applyAlignment="1">
      <alignment horizontal="center" vertical="center"/>
    </xf>
    <xf numFmtId="0" fontId="18" fillId="6" borderId="76" xfId="31" applyFont="1" applyFill="1" applyBorder="1" applyAlignment="1">
      <alignment horizontal="center" vertical="center"/>
    </xf>
    <xf numFmtId="0" fontId="18" fillId="6" borderId="27" xfId="31" applyFont="1" applyFill="1" applyBorder="1" applyAlignment="1">
      <alignment horizontal="center" vertical="center"/>
    </xf>
    <xf numFmtId="0" fontId="18" fillId="6" borderId="12" xfId="31" applyFont="1" applyFill="1" applyBorder="1" applyAlignment="1">
      <alignment horizontal="center" vertical="center"/>
    </xf>
    <xf numFmtId="0" fontId="18" fillId="6" borderId="13" xfId="31" applyFont="1" applyFill="1" applyBorder="1" applyAlignment="1">
      <alignment horizontal="center" vertical="center"/>
    </xf>
    <xf numFmtId="42" fontId="19" fillId="7" borderId="66" xfId="2" applyFont="1" applyFill="1" applyBorder="1" applyAlignment="1" applyProtection="1">
      <alignment horizontal="center" vertical="center" wrapText="1"/>
      <protection locked="0"/>
    </xf>
    <xf numFmtId="42" fontId="19" fillId="7" borderId="59" xfId="2" applyFont="1" applyFill="1" applyBorder="1" applyAlignment="1" applyProtection="1">
      <alignment horizontal="center" vertical="center" wrapText="1"/>
      <protection locked="0"/>
    </xf>
    <xf numFmtId="42" fontId="19" fillId="7" borderId="62" xfId="2" applyFont="1" applyFill="1" applyBorder="1" applyAlignment="1" applyProtection="1">
      <alignment horizontal="center" vertical="center" wrapText="1"/>
      <protection locked="0"/>
    </xf>
    <xf numFmtId="169" fontId="11" fillId="7" borderId="9" xfId="0" applyNumberFormat="1" applyFont="1" applyFill="1" applyBorder="1" applyAlignment="1">
      <alignment horizontal="center" vertical="center"/>
    </xf>
    <xf numFmtId="169" fontId="11" fillId="7" borderId="8" xfId="0" applyNumberFormat="1" applyFont="1" applyFill="1" applyBorder="1" applyAlignment="1">
      <alignment horizontal="center" vertical="center"/>
    </xf>
    <xf numFmtId="42" fontId="19" fillId="3" borderId="58" xfId="2" applyFont="1" applyFill="1" applyBorder="1" applyAlignment="1" applyProtection="1">
      <alignment horizontal="center" vertical="center" wrapText="1"/>
      <protection locked="0"/>
    </xf>
    <xf numFmtId="42" fontId="19" fillId="3" borderId="29" xfId="2" applyFont="1" applyFill="1" applyBorder="1" applyAlignment="1" applyProtection="1">
      <alignment horizontal="center" vertical="center" wrapText="1"/>
      <protection locked="0"/>
    </xf>
    <xf numFmtId="42" fontId="19" fillId="3" borderId="64" xfId="2" applyFont="1" applyFill="1" applyBorder="1" applyAlignment="1" applyProtection="1">
      <alignment horizontal="center" vertical="center" wrapText="1"/>
      <protection locked="0"/>
    </xf>
    <xf numFmtId="0" fontId="11" fillId="3" borderId="58" xfId="0" applyFont="1" applyFill="1" applyBorder="1" applyAlignment="1">
      <alignment horizontal="center" vertical="center" wrapText="1"/>
    </xf>
    <xf numFmtId="42" fontId="17" fillId="3" borderId="10" xfId="2" applyFont="1" applyFill="1" applyBorder="1" applyAlignment="1" applyProtection="1">
      <alignment horizontal="center" vertical="center" wrapText="1"/>
      <protection locked="0"/>
    </xf>
    <xf numFmtId="9" fontId="11" fillId="7" borderId="59" xfId="3" applyFont="1" applyFill="1" applyBorder="1" applyAlignment="1">
      <alignment horizontal="center" vertical="center"/>
    </xf>
    <xf numFmtId="166" fontId="11" fillId="7" borderId="57" xfId="0" applyNumberFormat="1" applyFont="1" applyFill="1" applyBorder="1" applyAlignment="1">
      <alignment horizontal="center" vertical="center" wrapText="1"/>
    </xf>
    <xf numFmtId="166" fontId="11" fillId="7" borderId="63" xfId="0" applyNumberFormat="1" applyFont="1" applyFill="1" applyBorder="1" applyAlignment="1">
      <alignment horizontal="center" vertical="center"/>
    </xf>
    <xf numFmtId="9" fontId="11" fillId="7" borderId="66" xfId="3" applyFont="1" applyFill="1" applyBorder="1" applyAlignment="1">
      <alignment horizontal="center" vertical="center"/>
    </xf>
    <xf numFmtId="166" fontId="11" fillId="3" borderId="57" xfId="0" applyNumberFormat="1" applyFont="1" applyFill="1" applyBorder="1" applyAlignment="1">
      <alignment horizontal="center" vertical="center" wrapText="1"/>
    </xf>
    <xf numFmtId="166" fontId="11" fillId="3" borderId="63" xfId="0" applyNumberFormat="1" applyFont="1" applyFill="1" applyBorder="1" applyAlignment="1">
      <alignment horizontal="center" vertical="center"/>
    </xf>
    <xf numFmtId="9" fontId="19" fillId="10" borderId="9" xfId="0" applyNumberFormat="1" applyFont="1" applyFill="1" applyBorder="1" applyAlignment="1">
      <alignment horizontal="center" vertical="center" wrapText="1"/>
    </xf>
    <xf numFmtId="168" fontId="11" fillId="7" borderId="58" xfId="0" applyNumberFormat="1" applyFont="1" applyFill="1" applyBorder="1" applyAlignment="1">
      <alignment horizontal="center" vertical="center" wrapText="1"/>
    </xf>
    <xf numFmtId="168" fontId="11" fillId="3" borderId="58" xfId="0" applyNumberFormat="1" applyFont="1" applyFill="1" applyBorder="1" applyAlignment="1">
      <alignment horizontal="center" vertical="center" wrapText="1"/>
    </xf>
    <xf numFmtId="168" fontId="11" fillId="3" borderId="64" xfId="0" applyNumberFormat="1" applyFont="1" applyFill="1" applyBorder="1" applyAlignment="1">
      <alignment horizontal="center" vertical="center"/>
    </xf>
    <xf numFmtId="166" fontId="19" fillId="7" borderId="10" xfId="0" applyNumberFormat="1" applyFont="1" applyFill="1" applyBorder="1" applyAlignment="1">
      <alignment vertical="center"/>
    </xf>
    <xf numFmtId="42" fontId="19" fillId="3" borderId="65" xfId="2" applyFont="1" applyFill="1" applyBorder="1" applyAlignment="1" applyProtection="1">
      <alignment horizontal="center" vertical="center" wrapText="1"/>
      <protection locked="0"/>
    </xf>
    <xf numFmtId="42" fontId="19" fillId="7" borderId="65" xfId="2" applyFont="1" applyFill="1" applyBorder="1" applyAlignment="1" applyProtection="1">
      <alignment horizontal="center" vertical="center" wrapText="1"/>
      <protection locked="0"/>
    </xf>
    <xf numFmtId="0" fontId="18" fillId="6" borderId="62" xfId="31" applyFont="1" applyFill="1" applyBorder="1" applyAlignment="1">
      <alignment horizontal="center" vertical="center"/>
    </xf>
    <xf numFmtId="169" fontId="17" fillId="4" borderId="9" xfId="0" applyNumberFormat="1" applyFont="1" applyFill="1" applyBorder="1" applyAlignment="1">
      <alignment vertical="center"/>
    </xf>
    <xf numFmtId="169" fontId="17" fillId="4" borderId="8" xfId="0" applyNumberFormat="1" applyFont="1" applyFill="1" applyBorder="1" applyAlignment="1">
      <alignment vertical="center"/>
    </xf>
    <xf numFmtId="169" fontId="17" fillId="4" borderId="2" xfId="0" applyNumberFormat="1" applyFont="1" applyFill="1" applyBorder="1" applyAlignment="1">
      <alignment vertical="center"/>
    </xf>
    <xf numFmtId="0" fontId="19" fillId="10" borderId="2" xfId="0" applyFont="1" applyFill="1" applyBorder="1" applyAlignment="1">
      <alignment horizontal="center" vertical="center" wrapText="1"/>
    </xf>
    <xf numFmtId="166" fontId="19" fillId="7" borderId="10" xfId="0" applyNumberFormat="1" applyFont="1" applyFill="1" applyBorder="1" applyAlignment="1">
      <alignment horizontal="center" vertical="center"/>
    </xf>
    <xf numFmtId="168" fontId="11" fillId="7" borderId="57" xfId="0" applyNumberFormat="1" applyFont="1" applyFill="1" applyBorder="1" applyAlignment="1">
      <alignment horizontal="center" vertical="center"/>
    </xf>
    <xf numFmtId="168" fontId="11" fillId="7" borderId="61" xfId="0" applyNumberFormat="1" applyFont="1" applyFill="1" applyBorder="1" applyAlignment="1">
      <alignment horizontal="center" vertical="center"/>
    </xf>
    <xf numFmtId="168" fontId="11" fillId="7" borderId="63" xfId="0" applyNumberFormat="1" applyFont="1" applyFill="1" applyBorder="1" applyAlignment="1">
      <alignment horizontal="center" vertical="center"/>
    </xf>
    <xf numFmtId="9" fontId="11" fillId="7" borderId="9" xfId="3" applyFont="1" applyFill="1" applyBorder="1" applyAlignment="1">
      <alignment horizontal="center" vertical="center"/>
    </xf>
    <xf numFmtId="9" fontId="11" fillId="7" borderId="8" xfId="3" applyFont="1" applyFill="1" applyBorder="1" applyAlignment="1">
      <alignment horizontal="center" vertical="center"/>
    </xf>
    <xf numFmtId="9" fontId="11" fillId="7" borderId="2" xfId="3" applyFont="1" applyFill="1" applyBorder="1" applyAlignment="1">
      <alignment horizontal="center" vertical="center"/>
    </xf>
    <xf numFmtId="0" fontId="11" fillId="3" borderId="66" xfId="0" applyFont="1" applyFill="1" applyBorder="1" applyAlignment="1">
      <alignment horizontal="center" vertical="center" wrapText="1"/>
    </xf>
    <xf numFmtId="168" fontId="11" fillId="3" borderId="58" xfId="0" applyNumberFormat="1" applyFont="1" applyFill="1" applyBorder="1" applyAlignment="1">
      <alignment horizontal="center" vertical="center"/>
    </xf>
    <xf numFmtId="168" fontId="11" fillId="3" borderId="29" xfId="0" applyNumberFormat="1" applyFont="1" applyFill="1" applyBorder="1" applyAlignment="1">
      <alignment horizontal="center" vertical="center"/>
    </xf>
    <xf numFmtId="0" fontId="11" fillId="3" borderId="29" xfId="0" applyFont="1" applyFill="1" applyBorder="1" applyAlignment="1">
      <alignment horizontal="center" vertical="center" wrapText="1"/>
    </xf>
    <xf numFmtId="0" fontId="11" fillId="3" borderId="64" xfId="0" applyFont="1" applyFill="1" applyBorder="1" applyAlignment="1">
      <alignment horizontal="center" vertical="center" wrapText="1"/>
    </xf>
    <xf numFmtId="169" fontId="11" fillId="7" borderId="2" xfId="2" applyNumberFormat="1" applyFont="1" applyFill="1" applyBorder="1" applyAlignment="1">
      <alignment horizontal="center" vertical="center"/>
    </xf>
    <xf numFmtId="9" fontId="17" fillId="3" borderId="2" xfId="2" applyNumberFormat="1" applyFont="1" applyFill="1" applyBorder="1" applyAlignment="1" applyProtection="1">
      <alignment horizontal="center" vertical="center" wrapText="1"/>
      <protection locked="0"/>
    </xf>
    <xf numFmtId="42" fontId="17" fillId="3" borderId="2" xfId="2" applyFont="1" applyFill="1" applyBorder="1" applyAlignment="1" applyProtection="1">
      <alignment horizontal="center" vertical="center" wrapText="1"/>
      <protection locked="0"/>
    </xf>
    <xf numFmtId="169" fontId="11" fillId="7" borderId="4" xfId="1" applyNumberFormat="1" applyFont="1" applyFill="1" applyBorder="1" applyAlignment="1">
      <alignment horizontal="center" vertical="center"/>
    </xf>
    <xf numFmtId="169" fontId="11" fillId="3" borderId="4" xfId="1" applyNumberFormat="1" applyFont="1" applyFill="1" applyBorder="1" applyAlignment="1">
      <alignment horizontal="center" vertical="center"/>
    </xf>
    <xf numFmtId="44" fontId="17" fillId="10" borderId="34" xfId="30" applyNumberFormat="1" applyFont="1" applyFill="1" applyBorder="1" applyAlignment="1">
      <alignment horizontal="center" vertical="center"/>
    </xf>
    <xf numFmtId="169" fontId="11" fillId="3" borderId="7" xfId="1" applyNumberFormat="1" applyFont="1" applyFill="1" applyBorder="1" applyAlignment="1">
      <alignment horizontal="center" vertical="center"/>
    </xf>
    <xf numFmtId="169" fontId="11" fillId="3" borderId="3" xfId="1" applyNumberFormat="1" applyFont="1" applyFill="1" applyBorder="1" applyAlignment="1">
      <alignment horizontal="center" vertical="center"/>
    </xf>
    <xf numFmtId="169" fontId="11" fillId="7" borderId="7" xfId="1" applyNumberFormat="1" applyFont="1" applyFill="1" applyBorder="1" applyAlignment="1">
      <alignment horizontal="center" vertical="center"/>
    </xf>
    <xf numFmtId="169" fontId="11" fillId="7" borderId="3" xfId="1" applyNumberFormat="1" applyFont="1" applyFill="1" applyBorder="1" applyAlignment="1">
      <alignment horizontal="center" vertical="center"/>
    </xf>
    <xf numFmtId="0" fontId="17" fillId="10" borderId="2" xfId="0" applyFont="1" applyFill="1" applyBorder="1" applyAlignment="1">
      <alignment horizontal="center" vertical="center"/>
    </xf>
    <xf numFmtId="0" fontId="17" fillId="4" borderId="20" xfId="0" applyFont="1" applyFill="1" applyBorder="1" applyAlignment="1">
      <alignment horizontal="center" vertical="center"/>
    </xf>
    <xf numFmtId="0" fontId="17" fillId="4" borderId="22" xfId="0" applyFont="1" applyFill="1" applyBorder="1" applyAlignment="1">
      <alignment horizontal="center" vertical="center"/>
    </xf>
    <xf numFmtId="42" fontId="11" fillId="3" borderId="97" xfId="2" applyFont="1" applyFill="1" applyBorder="1" applyAlignment="1" applyProtection="1">
      <alignment horizontal="center" vertical="center" wrapText="1"/>
      <protection locked="0"/>
    </xf>
    <xf numFmtId="42" fontId="11" fillId="3" borderId="2" xfId="2" applyFont="1" applyFill="1" applyBorder="1" applyAlignment="1" applyProtection="1">
      <alignment horizontal="center" vertical="center" wrapText="1"/>
      <protection locked="0"/>
    </xf>
    <xf numFmtId="169" fontId="11" fillId="7" borderId="97" xfId="2" applyNumberFormat="1" applyFont="1" applyFill="1" applyBorder="1" applyAlignment="1" applyProtection="1">
      <alignment horizontal="center" vertical="center" wrapText="1"/>
      <protection locked="0"/>
    </xf>
    <xf numFmtId="169" fontId="11" fillId="7" borderId="2" xfId="2" applyNumberFormat="1" applyFont="1" applyFill="1" applyBorder="1" applyAlignment="1" applyProtection="1">
      <alignment horizontal="center" vertical="center" wrapText="1"/>
      <protection locked="0"/>
    </xf>
    <xf numFmtId="0" fontId="17" fillId="15" borderId="72" xfId="0" applyFont="1" applyFill="1" applyBorder="1" applyAlignment="1">
      <alignment horizontal="center" vertical="center"/>
    </xf>
    <xf numFmtId="0" fontId="17" fillId="15" borderId="38" xfId="0" applyFont="1" applyFill="1" applyBorder="1" applyAlignment="1">
      <alignment horizontal="center" vertical="center"/>
    </xf>
    <xf numFmtId="9" fontId="17" fillId="20" borderId="97" xfId="0" applyNumberFormat="1" applyFont="1" applyFill="1" applyBorder="1" applyAlignment="1">
      <alignment horizontal="center" vertical="center" wrapText="1"/>
    </xf>
    <xf numFmtId="0" fontId="17" fillId="20" borderId="11" xfId="0" applyFont="1" applyFill="1" applyBorder="1" applyAlignment="1">
      <alignment horizontal="center" vertical="center" wrapText="1"/>
    </xf>
    <xf numFmtId="0" fontId="17" fillId="17" borderId="97" xfId="0" quotePrefix="1" applyFont="1" applyFill="1" applyBorder="1" applyAlignment="1">
      <alignment horizontal="center" vertical="center" wrapText="1"/>
    </xf>
    <xf numFmtId="0" fontId="17" fillId="17" borderId="11" xfId="0" applyFont="1" applyFill="1" applyBorder="1" applyAlignment="1">
      <alignment horizontal="center" vertical="center" wrapText="1"/>
    </xf>
    <xf numFmtId="0" fontId="17" fillId="17" borderId="97" xfId="0" applyFont="1" applyFill="1" applyBorder="1" applyAlignment="1">
      <alignment horizontal="center" vertical="center" wrapText="1"/>
    </xf>
    <xf numFmtId="9" fontId="11" fillId="3" borderId="66" xfId="3" applyFont="1" applyFill="1" applyBorder="1" applyAlignment="1">
      <alignment horizontal="center" vertical="center"/>
    </xf>
    <xf numFmtId="0" fontId="22" fillId="3" borderId="10" xfId="31" applyFont="1" applyFill="1" applyBorder="1" applyAlignment="1">
      <alignment horizontal="center" vertical="center"/>
    </xf>
    <xf numFmtId="42" fontId="11" fillId="10" borderId="97" xfId="2" applyFont="1" applyFill="1" applyBorder="1" applyAlignment="1" applyProtection="1">
      <alignment horizontal="center" vertical="center" wrapText="1"/>
      <protection locked="0"/>
    </xf>
    <xf numFmtId="42" fontId="11" fillId="10" borderId="2" xfId="2" applyFont="1" applyFill="1" applyBorder="1" applyAlignment="1" applyProtection="1">
      <alignment horizontal="center" vertical="center" wrapText="1"/>
      <protection locked="0"/>
    </xf>
    <xf numFmtId="0" fontId="17" fillId="17" borderId="1" xfId="30" applyFont="1" applyFill="1" applyBorder="1" applyAlignment="1">
      <alignment horizontal="center" vertical="center" wrapText="1"/>
    </xf>
    <xf numFmtId="169" fontId="11" fillId="3" borderId="106" xfId="1" applyNumberFormat="1" applyFont="1" applyFill="1" applyBorder="1" applyAlignment="1">
      <alignment horizontal="center" vertical="center"/>
    </xf>
    <xf numFmtId="0" fontId="17" fillId="15" borderId="34" xfId="30" applyFont="1" applyFill="1" applyBorder="1" applyAlignment="1">
      <alignment horizontal="center" vertical="center"/>
    </xf>
    <xf numFmtId="44" fontId="17" fillId="10" borderId="34" xfId="30" applyNumberFormat="1" applyFont="1" applyFill="1" applyBorder="1" applyAlignment="1">
      <alignment horizontal="center" vertical="center" wrapText="1"/>
    </xf>
    <xf numFmtId="42" fontId="11" fillId="3" borderId="11" xfId="2" applyFont="1" applyFill="1" applyBorder="1" applyAlignment="1" applyProtection="1">
      <alignment horizontal="center" vertical="center" wrapText="1"/>
      <protection locked="0"/>
    </xf>
    <xf numFmtId="169" fontId="17" fillId="4" borderId="9" xfId="0" applyNumberFormat="1" applyFont="1" applyFill="1" applyBorder="1" applyAlignment="1">
      <alignment horizontal="center" vertical="center" wrapText="1"/>
    </xf>
    <xf numFmtId="169" fontId="17" fillId="4" borderId="2" xfId="0" applyNumberFormat="1" applyFont="1" applyFill="1" applyBorder="1" applyAlignment="1">
      <alignment horizontal="center" vertical="center" wrapText="1"/>
    </xf>
    <xf numFmtId="169" fontId="17" fillId="4" borderId="9" xfId="0" applyNumberFormat="1" applyFont="1" applyFill="1" applyBorder="1" applyAlignment="1">
      <alignment horizontal="center" vertical="center"/>
    </xf>
    <xf numFmtId="169" fontId="17" fillId="4" borderId="2" xfId="0" applyNumberFormat="1" applyFont="1" applyFill="1" applyBorder="1" applyAlignment="1">
      <alignment horizontal="center" vertical="center"/>
    </xf>
    <xf numFmtId="169" fontId="11" fillId="7" borderId="11" xfId="2" applyNumberFormat="1" applyFont="1" applyFill="1" applyBorder="1" applyAlignment="1" applyProtection="1">
      <alignment horizontal="center" vertical="center" wrapText="1"/>
      <protection locked="0"/>
    </xf>
    <xf numFmtId="9" fontId="17" fillId="3" borderId="97" xfId="0" applyNumberFormat="1"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20" borderId="9" xfId="0" applyFont="1" applyFill="1" applyBorder="1" applyAlignment="1">
      <alignment horizontal="center" vertical="center" wrapText="1"/>
    </xf>
    <xf numFmtId="42" fontId="11" fillId="10" borderId="11" xfId="2" applyFont="1" applyFill="1" applyBorder="1" applyAlignment="1" applyProtection="1">
      <alignment horizontal="center" vertical="center" wrapText="1"/>
      <protection locked="0"/>
    </xf>
    <xf numFmtId="168" fontId="17" fillId="10" borderId="34" xfId="35" applyNumberFormat="1" applyFont="1" applyFill="1" applyBorder="1" applyAlignment="1">
      <alignment horizontal="center" vertical="center" wrapText="1"/>
    </xf>
    <xf numFmtId="42" fontId="11" fillId="3" borderId="9" xfId="2" applyFont="1" applyFill="1" applyBorder="1" applyAlignment="1">
      <alignment horizontal="center" vertical="center" wrapText="1"/>
    </xf>
    <xf numFmtId="42" fontId="11" fillId="3" borderId="11" xfId="2" applyFont="1" applyFill="1" applyBorder="1" applyAlignment="1">
      <alignment horizontal="center" vertical="center" wrapText="1"/>
    </xf>
    <xf numFmtId="169" fontId="11" fillId="7" borderId="9" xfId="2" applyNumberFormat="1" applyFont="1" applyFill="1" applyBorder="1" applyAlignment="1">
      <alignment horizontal="center" vertical="center" wrapText="1"/>
    </xf>
    <xf numFmtId="169" fontId="11" fillId="7" borderId="11" xfId="2" applyNumberFormat="1" applyFont="1" applyFill="1" applyBorder="1" applyAlignment="1">
      <alignment horizontal="center" vertical="center" wrapText="1"/>
    </xf>
    <xf numFmtId="169" fontId="11" fillId="10" borderId="9" xfId="2" applyNumberFormat="1" applyFont="1" applyFill="1" applyBorder="1" applyAlignment="1">
      <alignment horizontal="center" vertical="center" wrapText="1"/>
    </xf>
    <xf numFmtId="169" fontId="11" fillId="10" borderId="11" xfId="2" applyNumberFormat="1" applyFont="1" applyFill="1" applyBorder="1" applyAlignment="1">
      <alignment horizontal="center" vertical="center" wrapText="1"/>
    </xf>
    <xf numFmtId="9" fontId="17" fillId="20" borderId="9" xfId="0" applyNumberFormat="1" applyFont="1" applyFill="1" applyBorder="1" applyAlignment="1">
      <alignment horizontal="center" vertical="center" wrapText="1"/>
    </xf>
    <xf numFmtId="0" fontId="17" fillId="17" borderId="9" xfId="0" applyFont="1" applyFill="1" applyBorder="1" applyAlignment="1">
      <alignment horizontal="center" vertical="center" wrapText="1"/>
    </xf>
    <xf numFmtId="49" fontId="11" fillId="10" borderId="9" xfId="0" applyNumberFormat="1" applyFont="1" applyFill="1" applyBorder="1" applyAlignment="1">
      <alignment horizontal="center" vertical="center" wrapText="1"/>
    </xf>
    <xf numFmtId="49" fontId="11" fillId="10" borderId="11" xfId="0" applyNumberFormat="1" applyFont="1" applyFill="1" applyBorder="1" applyAlignment="1">
      <alignment horizontal="center" vertical="center" wrapText="1"/>
    </xf>
    <xf numFmtId="42" fontId="11" fillId="10" borderId="9" xfId="2" applyFont="1" applyFill="1" applyBorder="1" applyAlignment="1">
      <alignment horizontal="center" vertical="center" wrapText="1"/>
    </xf>
    <xf numFmtId="42" fontId="11" fillId="10" borderId="11" xfId="2" applyFont="1" applyFill="1" applyBorder="1" applyAlignment="1">
      <alignment horizontal="center" vertical="center" wrapText="1"/>
    </xf>
    <xf numFmtId="0" fontId="19" fillId="17" borderId="34" xfId="30" applyFont="1" applyFill="1" applyBorder="1" applyAlignment="1">
      <alignment horizontal="center" vertical="center" wrapText="1"/>
    </xf>
    <xf numFmtId="42" fontId="11" fillId="3" borderId="2" xfId="2" applyFont="1" applyFill="1" applyBorder="1" applyAlignment="1">
      <alignment horizontal="center" vertical="center" wrapText="1"/>
    </xf>
    <xf numFmtId="0" fontId="17" fillId="17" borderId="20" xfId="0" applyFont="1" applyFill="1" applyBorder="1" applyAlignment="1">
      <alignment horizontal="center" vertical="center" wrapText="1"/>
    </xf>
    <xf numFmtId="0" fontId="17" fillId="17" borderId="22" xfId="0" applyFont="1" applyFill="1" applyBorder="1" applyAlignment="1">
      <alignment horizontal="center" vertical="center" wrapText="1"/>
    </xf>
    <xf numFmtId="169" fontId="11" fillId="10" borderId="2" xfId="2" applyNumberFormat="1" applyFont="1" applyFill="1" applyBorder="1" applyAlignment="1">
      <alignment horizontal="center" vertical="center" wrapText="1"/>
    </xf>
    <xf numFmtId="169" fontId="11" fillId="7" borderId="2" xfId="2" applyNumberFormat="1" applyFont="1" applyFill="1" applyBorder="1" applyAlignment="1">
      <alignment horizontal="center" vertical="center" wrapText="1"/>
    </xf>
    <xf numFmtId="42" fontId="11" fillId="10" borderId="2" xfId="2" applyFont="1" applyFill="1" applyBorder="1" applyAlignment="1">
      <alignment horizontal="center" vertical="center" wrapText="1"/>
    </xf>
    <xf numFmtId="0" fontId="11" fillId="10" borderId="9" xfId="0" applyFont="1" applyFill="1" applyBorder="1" applyAlignment="1">
      <alignment horizontal="center" vertical="center" wrapText="1"/>
    </xf>
    <xf numFmtId="0" fontId="11" fillId="10" borderId="2" xfId="0" applyFont="1" applyFill="1" applyBorder="1" applyAlignment="1">
      <alignment horizontal="center" vertical="center" wrapText="1"/>
    </xf>
    <xf numFmtId="9" fontId="11" fillId="10" borderId="9" xfId="0" applyNumberFormat="1" applyFont="1" applyFill="1" applyBorder="1" applyAlignment="1">
      <alignment horizontal="center" vertical="center" wrapText="1"/>
    </xf>
    <xf numFmtId="0" fontId="17" fillId="4" borderId="19" xfId="0" applyFont="1" applyFill="1" applyBorder="1" applyAlignment="1">
      <alignment horizontal="center" vertical="center"/>
    </xf>
    <xf numFmtId="169" fontId="17" fillId="4" borderId="8" xfId="0" applyNumberFormat="1" applyFont="1" applyFill="1" applyBorder="1" applyAlignment="1">
      <alignment horizontal="center" vertical="center"/>
    </xf>
    <xf numFmtId="42" fontId="11" fillId="7" borderId="2" xfId="2" applyFont="1" applyFill="1" applyBorder="1" applyAlignment="1">
      <alignment horizontal="center" vertical="center"/>
    </xf>
    <xf numFmtId="168" fontId="11" fillId="3" borderId="34" xfId="30" applyNumberFormat="1" applyFont="1" applyFill="1" applyBorder="1" applyAlignment="1">
      <alignment horizontal="center" vertical="center"/>
    </xf>
    <xf numFmtId="168" fontId="11" fillId="7" borderId="34" xfId="30" applyNumberFormat="1" applyFont="1" applyFill="1" applyBorder="1" applyAlignment="1">
      <alignment horizontal="right" vertical="center"/>
    </xf>
    <xf numFmtId="169" fontId="11" fillId="3" borderId="10" xfId="0" applyNumberFormat="1" applyFont="1" applyFill="1" applyBorder="1" applyAlignment="1">
      <alignment horizontal="center" vertical="center"/>
    </xf>
    <xf numFmtId="169" fontId="11" fillId="7" borderId="102" xfId="0" applyNumberFormat="1" applyFont="1" applyFill="1" applyBorder="1" applyAlignment="1">
      <alignment horizontal="center" vertical="center"/>
    </xf>
    <xf numFmtId="0" fontId="22" fillId="6" borderId="34" xfId="37" applyFont="1" applyFill="1" applyBorder="1" applyAlignment="1">
      <alignment horizontal="center" vertical="center"/>
    </xf>
    <xf numFmtId="0" fontId="11" fillId="16" borderId="9" xfId="0" applyFont="1" applyFill="1" applyBorder="1" applyAlignment="1">
      <alignment horizontal="center" vertical="center" wrapText="1"/>
    </xf>
    <xf numFmtId="0" fontId="11" fillId="16" borderId="8" xfId="0" applyFont="1" applyFill="1" applyBorder="1" applyAlignment="1">
      <alignment horizontal="center" vertical="center" wrapText="1"/>
    </xf>
    <xf numFmtId="0" fontId="22" fillId="6" borderId="10" xfId="37" applyFont="1" applyFill="1" applyBorder="1" applyAlignment="1">
      <alignment horizontal="center" vertical="center"/>
    </xf>
    <xf numFmtId="9" fontId="17" fillId="3" borderId="9" xfId="2" applyNumberFormat="1" applyFont="1" applyFill="1" applyBorder="1" applyAlignment="1" applyProtection="1">
      <alignment horizontal="center" vertical="center" wrapText="1"/>
      <protection locked="0"/>
    </xf>
    <xf numFmtId="9" fontId="17" fillId="3" borderId="8" xfId="2" applyNumberFormat="1" applyFont="1" applyFill="1" applyBorder="1" applyAlignment="1" applyProtection="1">
      <alignment horizontal="center" vertical="center" wrapText="1"/>
      <protection locked="0"/>
    </xf>
    <xf numFmtId="0" fontId="11" fillId="16" borderId="10" xfId="0" applyFont="1" applyFill="1" applyBorder="1" applyAlignment="1">
      <alignment horizontal="center" vertical="center" wrapText="1"/>
    </xf>
    <xf numFmtId="0" fontId="11" fillId="16" borderId="10" xfId="0" applyFont="1" applyFill="1" applyBorder="1" applyAlignment="1">
      <alignment horizontal="center" vertical="center"/>
    </xf>
    <xf numFmtId="169" fontId="19" fillId="7" borderId="10" xfId="2" applyNumberFormat="1" applyFont="1" applyFill="1" applyBorder="1" applyAlignment="1">
      <alignment horizontal="center" vertical="center"/>
    </xf>
    <xf numFmtId="49" fontId="17" fillId="15" borderId="1" xfId="0" applyNumberFormat="1" applyFont="1" applyFill="1" applyBorder="1" applyAlignment="1" applyProtection="1">
      <alignment horizontal="center" vertical="center" wrapText="1"/>
      <protection locked="0"/>
    </xf>
    <xf numFmtId="49" fontId="17" fillId="15" borderId="8" xfId="0" applyNumberFormat="1" applyFont="1" applyFill="1" applyBorder="1" applyAlignment="1" applyProtection="1">
      <alignment horizontal="center" vertical="center" wrapText="1"/>
      <protection locked="0"/>
    </xf>
    <xf numFmtId="42" fontId="19" fillId="0" borderId="54" xfId="2" applyFont="1" applyFill="1" applyBorder="1" applyAlignment="1" applyProtection="1">
      <alignment horizontal="center" vertical="center" wrapText="1"/>
      <protection locked="0"/>
    </xf>
    <xf numFmtId="9" fontId="19" fillId="3" borderId="140" xfId="3" applyFont="1" applyFill="1" applyBorder="1" applyAlignment="1">
      <alignment horizontal="center" vertical="center"/>
    </xf>
    <xf numFmtId="9" fontId="19" fillId="3" borderId="143" xfId="3" applyFont="1" applyFill="1" applyBorder="1" applyAlignment="1">
      <alignment horizontal="center" vertical="center"/>
    </xf>
    <xf numFmtId="0" fontId="20" fillId="6" borderId="65" xfId="37" applyFont="1" applyFill="1" applyBorder="1" applyAlignment="1">
      <alignment horizontal="center" vertical="center"/>
    </xf>
    <xf numFmtId="0" fontId="20" fillId="6" borderId="10" xfId="37" applyFont="1" applyFill="1" applyBorder="1" applyAlignment="1">
      <alignment horizontal="center" vertical="center"/>
    </xf>
    <xf numFmtId="0" fontId="11" fillId="0" borderId="34" xfId="30" applyFont="1" applyBorder="1" applyAlignment="1">
      <alignment horizontal="center" vertical="center"/>
    </xf>
    <xf numFmtId="0" fontId="11" fillId="16" borderId="2" xfId="0" applyFont="1" applyFill="1" applyBorder="1" applyAlignment="1">
      <alignment horizontal="center" vertical="center" wrapText="1"/>
    </xf>
    <xf numFmtId="169" fontId="19" fillId="3" borderId="65" xfId="2" applyNumberFormat="1" applyFont="1" applyFill="1" applyBorder="1" applyAlignment="1" applyProtection="1">
      <alignment horizontal="center" vertical="center" wrapText="1"/>
      <protection locked="0"/>
    </xf>
    <xf numFmtId="9" fontId="19" fillId="3" borderId="27" xfId="2" applyNumberFormat="1" applyFont="1" applyFill="1" applyBorder="1" applyAlignment="1" applyProtection="1">
      <alignment horizontal="center" vertical="center" wrapText="1"/>
      <protection locked="0"/>
    </xf>
    <xf numFmtId="9" fontId="19" fillId="3" borderId="12" xfId="2" applyNumberFormat="1" applyFont="1" applyFill="1" applyBorder="1" applyAlignment="1" applyProtection="1">
      <alignment horizontal="center" vertical="center" wrapText="1"/>
      <protection locked="0"/>
    </xf>
    <xf numFmtId="9" fontId="19" fillId="3" borderId="13" xfId="2" applyNumberFormat="1" applyFont="1" applyFill="1" applyBorder="1" applyAlignment="1" applyProtection="1">
      <alignment horizontal="center" vertical="center" wrapText="1"/>
      <protection locked="0"/>
    </xf>
    <xf numFmtId="9" fontId="19" fillId="3" borderId="142" xfId="3" applyFont="1" applyFill="1" applyBorder="1" applyAlignment="1">
      <alignment horizontal="center" vertical="center"/>
    </xf>
    <xf numFmtId="0" fontId="20" fillId="6" borderId="54" xfId="37" applyFont="1" applyFill="1" applyBorder="1" applyAlignment="1">
      <alignment horizontal="center" vertical="center"/>
    </xf>
    <xf numFmtId="0" fontId="17" fillId="0" borderId="10" xfId="2" applyNumberFormat="1" applyFont="1" applyFill="1" applyBorder="1" applyAlignment="1" applyProtection="1">
      <alignment horizontal="center" vertical="center" wrapText="1"/>
      <protection locked="0"/>
    </xf>
    <xf numFmtId="49" fontId="17" fillId="16" borderId="1" xfId="0" applyNumberFormat="1" applyFont="1" applyFill="1" applyBorder="1" applyAlignment="1" applyProtection="1">
      <alignment horizontal="center" vertical="center" wrapText="1"/>
      <protection locked="0"/>
    </xf>
    <xf numFmtId="49" fontId="17" fillId="16" borderId="8" xfId="0" applyNumberFormat="1" applyFont="1" applyFill="1" applyBorder="1" applyAlignment="1" applyProtection="1">
      <alignment horizontal="center" vertical="center" wrapText="1"/>
      <protection locked="0"/>
    </xf>
    <xf numFmtId="9" fontId="17" fillId="3" borderId="54" xfId="2" applyNumberFormat="1" applyFont="1" applyFill="1" applyBorder="1" applyAlignment="1" applyProtection="1">
      <alignment horizontal="center" vertical="center" wrapText="1"/>
      <protection locked="0"/>
    </xf>
    <xf numFmtId="9" fontId="19" fillId="3" borderId="54" xfId="2" applyNumberFormat="1" applyFont="1" applyFill="1" applyBorder="1" applyAlignment="1" applyProtection="1">
      <alignment horizontal="center" vertical="center" wrapText="1"/>
      <protection locked="0"/>
    </xf>
    <xf numFmtId="49" fontId="19" fillId="15" borderId="1" xfId="0" applyNumberFormat="1" applyFont="1" applyFill="1" applyBorder="1" applyAlignment="1" applyProtection="1">
      <alignment horizontal="center" vertical="center" wrapText="1"/>
      <protection locked="0"/>
    </xf>
    <xf numFmtId="0" fontId="18" fillId="6" borderId="34" xfId="37" applyFont="1" applyFill="1" applyBorder="1" applyAlignment="1">
      <alignment horizontal="center" vertical="center"/>
    </xf>
    <xf numFmtId="0" fontId="18" fillId="6" borderId="10" xfId="37" applyFont="1" applyFill="1" applyBorder="1" applyAlignment="1">
      <alignment horizontal="center" vertical="center"/>
    </xf>
    <xf numFmtId="6" fontId="17" fillId="17" borderId="1" xfId="30" applyNumberFormat="1" applyFont="1" applyFill="1" applyBorder="1" applyAlignment="1">
      <alignment horizontal="center" vertical="center" wrapText="1"/>
    </xf>
    <xf numFmtId="0" fontId="16" fillId="17" borderId="1" xfId="30" applyFont="1" applyFill="1" applyBorder="1" applyAlignment="1">
      <alignment horizontal="center" vertical="center" textRotation="90" wrapText="1"/>
    </xf>
    <xf numFmtId="44" fontId="11" fillId="3" borderId="34" xfId="35" applyFont="1" applyFill="1" applyBorder="1" applyAlignment="1">
      <alignment horizontal="center" vertical="center" wrapText="1"/>
    </xf>
    <xf numFmtId="44" fontId="11" fillId="7" borderId="34" xfId="35" applyFont="1" applyFill="1" applyBorder="1" applyAlignment="1">
      <alignment horizontal="right" vertical="center" wrapText="1"/>
    </xf>
    <xf numFmtId="42" fontId="11" fillId="16" borderId="10" xfId="2" applyFont="1" applyFill="1" applyBorder="1" applyAlignment="1">
      <alignment horizontal="center" vertical="center" wrapText="1"/>
    </xf>
    <xf numFmtId="170" fontId="11" fillId="7" borderId="102" xfId="1" applyNumberFormat="1" applyFont="1" applyFill="1" applyBorder="1" applyAlignment="1">
      <alignment horizontal="center" vertical="center"/>
    </xf>
    <xf numFmtId="170" fontId="11" fillId="3" borderId="10" xfId="1" applyNumberFormat="1" applyFont="1" applyFill="1" applyBorder="1" applyAlignment="1">
      <alignment horizontal="center" vertical="center"/>
    </xf>
    <xf numFmtId="9" fontId="18" fillId="7" borderId="34" xfId="33" applyFont="1" applyFill="1" applyBorder="1" applyAlignment="1">
      <alignment horizontal="center" vertical="center"/>
    </xf>
    <xf numFmtId="44" fontId="11" fillId="3" borderId="9" xfId="1" applyFont="1" applyFill="1" applyBorder="1" applyAlignment="1">
      <alignment horizontal="center" vertical="center" wrapText="1"/>
    </xf>
    <xf numFmtId="44" fontId="11" fillId="3" borderId="8" xfId="1" applyFont="1" applyFill="1" applyBorder="1" applyAlignment="1">
      <alignment horizontal="center" vertical="center" wrapText="1"/>
    </xf>
    <xf numFmtId="44" fontId="11" fillId="3" borderId="2" xfId="1" applyFont="1" applyFill="1" applyBorder="1" applyAlignment="1">
      <alignment horizontal="center" vertical="center" wrapText="1"/>
    </xf>
    <xf numFmtId="44" fontId="11" fillId="7" borderId="9" xfId="1" applyFont="1" applyFill="1" applyBorder="1" applyAlignment="1">
      <alignment horizontal="center" vertical="center" wrapText="1"/>
    </xf>
    <xf numFmtId="44" fontId="11" fillId="7" borderId="8" xfId="1" applyFont="1" applyFill="1" applyBorder="1" applyAlignment="1">
      <alignment horizontal="center" vertical="center" wrapText="1"/>
    </xf>
    <xf numFmtId="44" fontId="11" fillId="7" borderId="2" xfId="1" applyFont="1" applyFill="1" applyBorder="1" applyAlignment="1">
      <alignment horizontal="center" vertical="center" wrapText="1"/>
    </xf>
    <xf numFmtId="6" fontId="11" fillId="7" borderId="9" xfId="1" applyNumberFormat="1" applyFont="1" applyFill="1" applyBorder="1" applyAlignment="1">
      <alignment horizontal="center" vertical="center" wrapText="1"/>
    </xf>
    <xf numFmtId="6" fontId="11" fillId="7" borderId="8" xfId="1" applyNumberFormat="1" applyFont="1" applyFill="1" applyBorder="1" applyAlignment="1">
      <alignment horizontal="center" vertical="center" wrapText="1"/>
    </xf>
    <xf numFmtId="6" fontId="11" fillId="7" borderId="2" xfId="1" applyNumberFormat="1" applyFont="1" applyFill="1" applyBorder="1" applyAlignment="1">
      <alignment horizontal="center" vertical="center" wrapText="1"/>
    </xf>
    <xf numFmtId="42" fontId="11" fillId="3" borderId="10" xfId="2" applyFont="1" applyFill="1" applyBorder="1" applyAlignment="1">
      <alignment horizontal="center" vertical="center" wrapText="1"/>
    </xf>
    <xf numFmtId="170" fontId="11" fillId="7" borderId="2" xfId="1" applyNumberFormat="1" applyFont="1" applyFill="1" applyBorder="1" applyAlignment="1">
      <alignment horizontal="center" vertical="center"/>
    </xf>
    <xf numFmtId="170" fontId="11" fillId="7" borderId="10" xfId="1" applyNumberFormat="1" applyFont="1" applyFill="1" applyBorder="1" applyAlignment="1">
      <alignment horizontal="center" vertical="center"/>
    </xf>
    <xf numFmtId="0" fontId="18" fillId="6" borderId="2" xfId="37" applyFont="1" applyFill="1" applyBorder="1" applyAlignment="1">
      <alignment horizontal="center" vertical="center"/>
    </xf>
    <xf numFmtId="169" fontId="11" fillId="20" borderId="20" xfId="2" applyNumberFormat="1" applyFont="1" applyFill="1" applyBorder="1" applyAlignment="1">
      <alignment horizontal="center" vertical="center" wrapText="1"/>
    </xf>
    <xf numFmtId="169" fontId="11" fillId="7" borderId="12" xfId="2" applyNumberFormat="1" applyFont="1" applyFill="1" applyBorder="1" applyAlignment="1">
      <alignment horizontal="center" vertical="center"/>
    </xf>
    <xf numFmtId="169" fontId="11" fillId="7" borderId="13" xfId="2" applyNumberFormat="1" applyFont="1" applyFill="1" applyBorder="1" applyAlignment="1">
      <alignment horizontal="center" vertical="center"/>
    </xf>
    <xf numFmtId="169" fontId="11" fillId="20" borderId="0" xfId="2" applyNumberFormat="1" applyFont="1" applyFill="1" applyBorder="1" applyAlignment="1">
      <alignment horizontal="center" vertical="center" wrapText="1"/>
    </xf>
    <xf numFmtId="169" fontId="11" fillId="25" borderId="10" xfId="2" applyNumberFormat="1" applyFont="1" applyFill="1" applyBorder="1" applyAlignment="1">
      <alignment horizontal="center" vertical="center" wrapText="1"/>
    </xf>
    <xf numFmtId="169" fontId="11" fillId="25" borderId="137" xfId="2" applyNumberFormat="1" applyFont="1" applyFill="1" applyBorder="1" applyAlignment="1">
      <alignment horizontal="center" vertical="center" wrapText="1"/>
    </xf>
    <xf numFmtId="169" fontId="11" fillId="25" borderId="138" xfId="2" applyNumberFormat="1" applyFont="1" applyFill="1" applyBorder="1" applyAlignment="1">
      <alignment horizontal="center" vertical="center" wrapText="1"/>
    </xf>
    <xf numFmtId="169" fontId="11" fillId="20" borderId="179" xfId="2" applyNumberFormat="1" applyFont="1" applyFill="1" applyBorder="1" applyAlignment="1">
      <alignment horizontal="center" vertical="center" wrapText="1"/>
    </xf>
    <xf numFmtId="169" fontId="11" fillId="20" borderId="180" xfId="2" applyNumberFormat="1" applyFont="1" applyFill="1" applyBorder="1" applyAlignment="1">
      <alignment horizontal="center" vertical="center" wrapText="1"/>
    </xf>
    <xf numFmtId="0" fontId="11" fillId="3" borderId="144" xfId="0" applyFont="1" applyFill="1" applyBorder="1" applyAlignment="1">
      <alignment horizontal="center" vertical="center" wrapText="1"/>
    </xf>
    <xf numFmtId="0" fontId="11" fillId="3" borderId="151" xfId="0" applyFont="1" applyFill="1" applyBorder="1" applyAlignment="1">
      <alignment horizontal="center" vertical="center" wrapText="1"/>
    </xf>
    <xf numFmtId="0" fontId="11" fillId="3" borderId="136" xfId="0" applyFont="1" applyFill="1" applyBorder="1" applyAlignment="1">
      <alignment horizontal="center" vertical="center" wrapText="1"/>
    </xf>
    <xf numFmtId="169" fontId="11" fillId="20" borderId="19" xfId="2" applyNumberFormat="1" applyFont="1" applyFill="1" applyBorder="1" applyAlignment="1">
      <alignment horizontal="center" vertical="center" wrapText="1"/>
    </xf>
    <xf numFmtId="169" fontId="11" fillId="20" borderId="22" xfId="2" applyNumberFormat="1" applyFont="1" applyFill="1" applyBorder="1" applyAlignment="1">
      <alignment horizontal="center" vertical="center" wrapText="1"/>
    </xf>
    <xf numFmtId="42" fontId="11" fillId="20" borderId="20" xfId="2" applyFont="1" applyFill="1" applyBorder="1" applyAlignment="1">
      <alignment horizontal="center" vertical="center" wrapText="1"/>
    </xf>
    <xf numFmtId="42" fontId="11" fillId="7" borderId="59" xfId="2" applyFont="1" applyFill="1" applyBorder="1" applyAlignment="1">
      <alignment horizontal="center" vertical="center"/>
    </xf>
    <xf numFmtId="42" fontId="11" fillId="7" borderId="62" xfId="2" applyFont="1" applyFill="1" applyBorder="1" applyAlignment="1">
      <alignment horizontal="center" vertical="center"/>
    </xf>
    <xf numFmtId="168" fontId="11" fillId="7" borderId="134" xfId="0" applyNumberFormat="1" applyFont="1" applyFill="1" applyBorder="1" applyAlignment="1">
      <alignment horizontal="center" vertical="center"/>
    </xf>
    <xf numFmtId="168" fontId="11" fillId="7" borderId="132" xfId="0" applyNumberFormat="1" applyFont="1" applyFill="1" applyBorder="1" applyAlignment="1">
      <alignment horizontal="center" vertical="center"/>
    </xf>
    <xf numFmtId="42" fontId="11" fillId="20" borderId="135" xfId="2" applyFont="1" applyFill="1" applyBorder="1" applyAlignment="1">
      <alignment horizontal="center" vertical="center" wrapText="1"/>
    </xf>
    <xf numFmtId="42" fontId="11" fillId="25" borderId="10" xfId="2" applyFont="1" applyFill="1" applyBorder="1" applyAlignment="1">
      <alignment horizontal="center" vertical="center" wrapText="1"/>
    </xf>
    <xf numFmtId="0" fontId="11" fillId="3" borderId="133" xfId="0" applyFont="1" applyFill="1" applyBorder="1" applyAlignment="1">
      <alignment horizontal="center" vertical="center" wrapText="1"/>
    </xf>
    <xf numFmtId="42" fontId="11" fillId="20" borderId="19" xfId="2" applyFont="1" applyFill="1" applyBorder="1" applyAlignment="1">
      <alignment horizontal="center" vertical="center" wrapText="1"/>
    </xf>
    <xf numFmtId="42" fontId="11" fillId="20" borderId="22" xfId="2" applyFont="1" applyFill="1" applyBorder="1" applyAlignment="1">
      <alignment horizontal="center" vertical="center" wrapText="1"/>
    </xf>
    <xf numFmtId="42" fontId="11" fillId="25" borderId="19" xfId="2" applyFont="1" applyFill="1" applyBorder="1" applyAlignment="1">
      <alignment horizontal="center" vertical="center" wrapText="1"/>
    </xf>
    <xf numFmtId="42" fontId="11" fillId="25" borderId="22" xfId="2" applyFont="1" applyFill="1" applyBorder="1" applyAlignment="1">
      <alignment horizontal="center" vertical="center" wrapText="1"/>
    </xf>
    <xf numFmtId="42" fontId="11" fillId="20" borderId="137" xfId="2" applyFont="1" applyFill="1" applyBorder="1" applyAlignment="1">
      <alignment horizontal="center" vertical="center" wrapText="1"/>
    </xf>
    <xf numFmtId="42" fontId="11" fillId="20" borderId="138" xfId="2" applyFont="1" applyFill="1" applyBorder="1" applyAlignment="1">
      <alignment horizontal="center" vertical="center" wrapText="1"/>
    </xf>
    <xf numFmtId="42" fontId="11" fillId="0" borderId="34" xfId="36" applyFont="1" applyFill="1" applyBorder="1" applyAlignment="1">
      <alignment horizontal="center" vertical="center" wrapText="1"/>
    </xf>
    <xf numFmtId="9" fontId="11" fillId="3" borderId="2" xfId="2" applyNumberFormat="1" applyFont="1" applyFill="1" applyBorder="1" applyAlignment="1" applyProtection="1">
      <alignment horizontal="center" vertical="center" wrapText="1"/>
      <protection locked="0"/>
    </xf>
    <xf numFmtId="9" fontId="11" fillId="3" borderId="10" xfId="2" applyNumberFormat="1" applyFont="1" applyFill="1" applyBorder="1" applyAlignment="1" applyProtection="1">
      <alignment horizontal="center" vertical="center" wrapText="1"/>
      <protection locked="0"/>
    </xf>
    <xf numFmtId="49" fontId="11" fillId="0" borderId="2" xfId="2" applyNumberFormat="1" applyFont="1" applyFill="1" applyBorder="1" applyAlignment="1" applyProtection="1">
      <alignment horizontal="center" vertical="center" wrapText="1"/>
      <protection locked="0"/>
    </xf>
    <xf numFmtId="49" fontId="11" fillId="0" borderId="10" xfId="2" applyNumberFormat="1" applyFont="1" applyFill="1" applyBorder="1" applyAlignment="1" applyProtection="1">
      <alignment horizontal="center" vertical="center" wrapText="1"/>
      <protection locked="0"/>
    </xf>
    <xf numFmtId="42" fontId="11" fillId="3" borderId="4" xfId="2" applyFont="1" applyFill="1" applyBorder="1" applyAlignment="1">
      <alignment horizontal="center" vertical="center"/>
    </xf>
    <xf numFmtId="169" fontId="11" fillId="3" borderId="34" xfId="30" applyNumberFormat="1" applyFont="1" applyFill="1" applyBorder="1" applyAlignment="1">
      <alignment horizontal="center" vertical="center"/>
    </xf>
    <xf numFmtId="169" fontId="11" fillId="7" borderId="34" xfId="30" applyNumberFormat="1" applyFont="1" applyFill="1" applyBorder="1" applyAlignment="1">
      <alignment horizontal="right" vertical="center"/>
    </xf>
    <xf numFmtId="169" fontId="11" fillId="7" borderId="4" xfId="1" applyNumberFormat="1" applyFont="1" applyFill="1" applyBorder="1" applyAlignment="1">
      <alignment horizontal="center" vertical="center" wrapText="1"/>
    </xf>
    <xf numFmtId="9" fontId="11" fillId="3" borderId="1" xfId="2" applyNumberFormat="1" applyFont="1" applyFill="1" applyBorder="1" applyAlignment="1" applyProtection="1">
      <alignment horizontal="center" vertical="center" wrapText="1"/>
      <protection locked="0"/>
    </xf>
    <xf numFmtId="0" fontId="11" fillId="3" borderId="127" xfId="0" applyFont="1" applyFill="1" applyBorder="1" applyAlignment="1">
      <alignment horizontal="center" vertical="center" wrapText="1"/>
    </xf>
    <xf numFmtId="169" fontId="11" fillId="7" borderId="4" xfId="2" applyNumberFormat="1" applyFont="1" applyFill="1" applyBorder="1" applyAlignment="1">
      <alignment horizontal="center" vertical="center"/>
    </xf>
    <xf numFmtId="169" fontId="11" fillId="0" borderId="26" xfId="2" applyNumberFormat="1" applyFont="1" applyFill="1" applyBorder="1" applyAlignment="1" applyProtection="1">
      <alignment horizontal="center" vertical="center" wrapText="1"/>
      <protection locked="0"/>
    </xf>
    <xf numFmtId="9" fontId="11" fillId="3" borderId="9" xfId="2" applyNumberFormat="1" applyFont="1" applyFill="1" applyBorder="1" applyAlignment="1" applyProtection="1">
      <alignment horizontal="center" vertical="center" wrapText="1"/>
      <protection locked="0"/>
    </xf>
    <xf numFmtId="42" fontId="11" fillId="0" borderId="10" xfId="2" applyFont="1" applyFill="1" applyBorder="1" applyAlignment="1" applyProtection="1">
      <alignment horizontal="center" vertical="center" wrapText="1"/>
      <protection locked="0"/>
    </xf>
    <xf numFmtId="42" fontId="11" fillId="26" borderId="10" xfId="2" applyFont="1" applyFill="1" applyBorder="1" applyAlignment="1" applyProtection="1">
      <alignment horizontal="center" vertical="center" wrapText="1"/>
      <protection locked="0"/>
    </xf>
    <xf numFmtId="42" fontId="11" fillId="7" borderId="4" xfId="2" applyFont="1" applyFill="1" applyBorder="1" applyAlignment="1">
      <alignment horizontal="center" vertical="center"/>
    </xf>
    <xf numFmtId="0" fontId="11" fillId="3" borderId="4" xfId="0" applyFont="1" applyFill="1" applyBorder="1" applyAlignment="1">
      <alignment horizontal="center" vertical="center" wrapText="1"/>
    </xf>
    <xf numFmtId="42" fontId="11" fillId="0" borderId="4" xfId="2" applyFont="1" applyFill="1" applyBorder="1" applyAlignment="1" applyProtection="1">
      <alignment horizontal="center" vertical="center" wrapText="1"/>
      <protection locked="0"/>
    </xf>
    <xf numFmtId="6" fontId="17" fillId="0" borderId="1" xfId="30" applyNumberFormat="1" applyFont="1" applyBorder="1" applyAlignment="1">
      <alignment horizontal="center" vertical="center" wrapText="1"/>
    </xf>
    <xf numFmtId="49" fontId="11" fillId="0" borderId="4" xfId="2" applyNumberFormat="1" applyFont="1" applyFill="1" applyBorder="1" applyAlignment="1" applyProtection="1">
      <alignment horizontal="center" vertical="center" wrapText="1"/>
      <protection locked="0"/>
    </xf>
    <xf numFmtId="169" fontId="11" fillId="7" borderId="4" xfId="2" applyNumberFormat="1" applyFont="1" applyFill="1" applyBorder="1" applyAlignment="1" applyProtection="1">
      <alignment horizontal="center" vertical="center" wrapText="1"/>
      <protection locked="0"/>
    </xf>
    <xf numFmtId="0" fontId="11" fillId="3" borderId="42" xfId="30" applyFont="1" applyFill="1" applyBorder="1" applyAlignment="1">
      <alignment horizontal="center" vertical="center" wrapText="1"/>
    </xf>
    <xf numFmtId="0" fontId="11" fillId="3" borderId="45" xfId="30" applyFont="1" applyFill="1" applyBorder="1" applyAlignment="1">
      <alignment horizontal="center" vertical="center" wrapText="1"/>
    </xf>
    <xf numFmtId="0" fontId="11" fillId="3" borderId="47" xfId="30" applyFont="1" applyFill="1" applyBorder="1" applyAlignment="1">
      <alignment horizontal="center" vertical="center" wrapText="1"/>
    </xf>
    <xf numFmtId="49" fontId="11" fillId="0" borderId="1" xfId="2" applyNumberFormat="1" applyFont="1" applyFill="1" applyBorder="1" applyAlignment="1" applyProtection="1">
      <alignment horizontal="center" vertical="center" wrapText="1"/>
      <protection locked="0"/>
    </xf>
    <xf numFmtId="0" fontId="11" fillId="16" borderId="4" xfId="0" applyFont="1" applyFill="1" applyBorder="1" applyAlignment="1">
      <alignment horizontal="center" vertical="center" wrapText="1"/>
    </xf>
    <xf numFmtId="0" fontId="11" fillId="16" borderId="4" xfId="0" applyFont="1" applyFill="1" applyBorder="1" applyAlignment="1">
      <alignment horizontal="center" vertical="center"/>
    </xf>
    <xf numFmtId="9" fontId="11" fillId="3" borderId="8" xfId="2" applyNumberFormat="1" applyFont="1" applyFill="1" applyBorder="1" applyAlignment="1" applyProtection="1">
      <alignment horizontal="center" vertical="center" wrapText="1"/>
      <protection locked="0"/>
    </xf>
    <xf numFmtId="0" fontId="11" fillId="3" borderId="4" xfId="0" applyFont="1" applyFill="1" applyBorder="1" applyAlignment="1">
      <alignment horizontal="center" vertical="center"/>
    </xf>
    <xf numFmtId="0" fontId="17" fillId="3" borderId="4" xfId="0" applyFont="1" applyFill="1" applyBorder="1" applyAlignment="1">
      <alignment horizontal="center" vertical="center" wrapText="1"/>
    </xf>
    <xf numFmtId="169" fontId="11" fillId="3" borderId="26" xfId="2" applyNumberFormat="1" applyFont="1" applyFill="1" applyBorder="1" applyAlignment="1" applyProtection="1">
      <alignment horizontal="center" vertical="center" wrapText="1"/>
      <protection locked="0"/>
    </xf>
    <xf numFmtId="49" fontId="11" fillId="0" borderId="10" xfId="2" applyNumberFormat="1" applyFont="1" applyBorder="1" applyAlignment="1" applyProtection="1">
      <alignment horizontal="center" vertical="center" wrapText="1"/>
      <protection locked="0"/>
    </xf>
    <xf numFmtId="9" fontId="11" fillId="3" borderId="4" xfId="2" applyNumberFormat="1" applyFont="1" applyFill="1" applyBorder="1" applyAlignment="1" applyProtection="1">
      <alignment horizontal="center" vertical="center" wrapText="1"/>
      <protection locked="0"/>
    </xf>
    <xf numFmtId="0" fontId="11" fillId="0" borderId="34" xfId="30" applyFont="1" applyBorder="1" applyAlignment="1">
      <alignment horizontal="center" vertical="center" wrapText="1"/>
    </xf>
    <xf numFmtId="42" fontId="11" fillId="0" borderId="1" xfId="2" applyFont="1" applyFill="1" applyBorder="1" applyAlignment="1" applyProtection="1">
      <alignment horizontal="center" vertical="center" wrapText="1"/>
      <protection locked="0"/>
    </xf>
    <xf numFmtId="0" fontId="11" fillId="0" borderId="4" xfId="0" applyFont="1" applyBorder="1" applyAlignment="1">
      <alignment horizontal="center" vertical="center" wrapText="1"/>
    </xf>
    <xf numFmtId="169" fontId="11" fillId="7" borderId="3" xfId="2" applyNumberFormat="1" applyFont="1" applyFill="1" applyBorder="1" applyAlignment="1" applyProtection="1">
      <alignment horizontal="center" vertical="center" wrapText="1"/>
      <protection locked="0"/>
    </xf>
    <xf numFmtId="169" fontId="11" fillId="7" borderId="126" xfId="2" applyNumberFormat="1" applyFont="1" applyFill="1" applyBorder="1" applyAlignment="1">
      <alignment horizontal="center" vertical="center"/>
    </xf>
    <xf numFmtId="49" fontId="11" fillId="16" borderId="7" xfId="2" applyNumberFormat="1" applyFont="1" applyFill="1" applyBorder="1" applyAlignment="1" applyProtection="1">
      <alignment horizontal="center" vertical="center" wrapText="1"/>
      <protection locked="0"/>
    </xf>
    <xf numFmtId="49" fontId="11" fillId="16" borderId="5" xfId="2" applyNumberFormat="1" applyFont="1" applyFill="1" applyBorder="1" applyAlignment="1" applyProtection="1">
      <alignment horizontal="center" vertical="center" wrapText="1"/>
      <protection locked="0"/>
    </xf>
    <xf numFmtId="49" fontId="11" fillId="16" borderId="3" xfId="2" applyNumberFormat="1" applyFont="1" applyFill="1" applyBorder="1" applyAlignment="1" applyProtection="1">
      <alignment horizontal="center" vertical="center" wrapText="1"/>
      <protection locked="0"/>
    </xf>
    <xf numFmtId="169" fontId="11" fillId="3" borderId="106" xfId="1" applyNumberFormat="1" applyFont="1" applyFill="1" applyBorder="1" applyAlignment="1">
      <alignment horizontal="center" vertical="center" wrapText="1"/>
    </xf>
    <xf numFmtId="0" fontId="11" fillId="3" borderId="23" xfId="0" applyFont="1" applyFill="1" applyBorder="1" applyAlignment="1">
      <alignment horizontal="center" vertical="center"/>
    </xf>
    <xf numFmtId="168" fontId="11" fillId="3" borderId="5" xfId="1" applyNumberFormat="1" applyFont="1" applyFill="1" applyBorder="1" applyAlignment="1">
      <alignment horizontal="center" vertical="center"/>
    </xf>
    <xf numFmtId="168" fontId="11" fillId="3" borderId="3" xfId="1" applyNumberFormat="1" applyFont="1" applyFill="1" applyBorder="1" applyAlignment="1">
      <alignment horizontal="center" vertical="center"/>
    </xf>
    <xf numFmtId="168" fontId="11" fillId="7" borderId="5" xfId="1" applyNumberFormat="1" applyFont="1" applyFill="1" applyBorder="1" applyAlignment="1">
      <alignment horizontal="center" vertical="center"/>
    </xf>
    <xf numFmtId="168" fontId="11" fillId="7" borderId="3" xfId="1" applyNumberFormat="1" applyFont="1" applyFill="1" applyBorder="1" applyAlignment="1">
      <alignment horizontal="center" vertical="center"/>
    </xf>
    <xf numFmtId="0" fontId="17" fillId="16" borderId="12" xfId="0" applyFont="1" applyFill="1" applyBorder="1" applyAlignment="1">
      <alignment horizontal="left" vertical="center" wrapText="1"/>
    </xf>
    <xf numFmtId="0" fontId="17" fillId="16" borderId="13" xfId="0" applyFont="1" applyFill="1" applyBorder="1" applyAlignment="1">
      <alignment horizontal="left" vertical="center" wrapText="1"/>
    </xf>
    <xf numFmtId="169" fontId="11" fillId="7" borderId="5" xfId="1" applyNumberFormat="1" applyFont="1" applyFill="1" applyBorder="1" applyAlignment="1">
      <alignment horizontal="center" vertical="center"/>
    </xf>
    <xf numFmtId="169" fontId="17" fillId="7" borderId="10" xfId="1" applyNumberFormat="1" applyFont="1" applyFill="1" applyBorder="1" applyAlignment="1">
      <alignment horizontal="center" vertical="center"/>
    </xf>
    <xf numFmtId="168" fontId="11" fillId="3" borderId="34" xfId="35" applyNumberFormat="1" applyFont="1" applyFill="1" applyBorder="1" applyAlignment="1">
      <alignment horizontal="center" vertical="center"/>
    </xf>
    <xf numFmtId="168" fontId="11" fillId="7" borderId="34" xfId="35" applyNumberFormat="1" applyFont="1" applyFill="1" applyBorder="1" applyAlignment="1">
      <alignment horizontal="right" vertical="center"/>
    </xf>
    <xf numFmtId="169" fontId="11" fillId="3" borderId="1" xfId="1" applyNumberFormat="1" applyFont="1" applyFill="1" applyBorder="1" applyAlignment="1">
      <alignment horizontal="center" vertical="center"/>
    </xf>
    <xf numFmtId="169" fontId="11" fillId="7" borderId="103" xfId="1" applyNumberFormat="1" applyFont="1" applyFill="1" applyBorder="1" applyAlignment="1">
      <alignment horizontal="center" vertical="center"/>
    </xf>
    <xf numFmtId="9" fontId="19" fillId="3" borderId="1" xfId="0" applyNumberFormat="1" applyFont="1" applyFill="1" applyBorder="1" applyAlignment="1">
      <alignment horizontal="center" vertical="center" wrapText="1"/>
    </xf>
    <xf numFmtId="0" fontId="11" fillId="3" borderId="9" xfId="0" applyFont="1" applyFill="1" applyBorder="1" applyAlignment="1" applyProtection="1">
      <alignment horizontal="center" vertical="center" wrapText="1"/>
      <protection locked="0"/>
    </xf>
    <xf numFmtId="0" fontId="11" fillId="3" borderId="8"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169" fontId="11" fillId="7" borderId="9" xfId="2" applyNumberFormat="1" applyFont="1" applyFill="1" applyBorder="1" applyAlignment="1" applyProtection="1">
      <alignment horizontal="center" vertical="center" wrapText="1"/>
      <protection locked="0"/>
    </xf>
    <xf numFmtId="169" fontId="11" fillId="7" borderId="8" xfId="2" applyNumberFormat="1" applyFont="1" applyFill="1" applyBorder="1" applyAlignment="1" applyProtection="1">
      <alignment horizontal="center" vertical="center" wrapText="1"/>
      <protection locked="0"/>
    </xf>
    <xf numFmtId="169" fontId="17" fillId="10" borderId="9" xfId="0" applyNumberFormat="1" applyFont="1" applyFill="1" applyBorder="1" applyAlignment="1">
      <alignment horizontal="left" vertical="center" wrapText="1"/>
    </xf>
    <xf numFmtId="169" fontId="17" fillId="10" borderId="8" xfId="0" applyNumberFormat="1" applyFont="1" applyFill="1" applyBorder="1" applyAlignment="1">
      <alignment horizontal="left" vertical="center" wrapText="1"/>
    </xf>
    <xf numFmtId="169" fontId="17" fillId="10" borderId="2" xfId="0" applyNumberFormat="1" applyFont="1" applyFill="1" applyBorder="1" applyAlignment="1">
      <alignment horizontal="left" vertical="center" wrapText="1"/>
    </xf>
    <xf numFmtId="169" fontId="17" fillId="4" borderId="10" xfId="1" applyNumberFormat="1" applyFont="1" applyFill="1" applyBorder="1" applyAlignment="1">
      <alignment horizontal="left" vertical="center" wrapText="1"/>
    </xf>
    <xf numFmtId="9" fontId="11" fillId="3" borderId="59" xfId="3" applyFont="1" applyFill="1" applyBorder="1" applyAlignment="1">
      <alignment horizontal="center" vertical="center"/>
    </xf>
    <xf numFmtId="0" fontId="18" fillId="3" borderId="1" xfId="31" applyFont="1" applyFill="1" applyBorder="1" applyAlignment="1">
      <alignment horizontal="center" vertical="center"/>
    </xf>
    <xf numFmtId="9" fontId="11" fillId="3" borderId="9" xfId="0" applyNumberFormat="1" applyFont="1" applyFill="1" applyBorder="1" applyAlignment="1" applyProtection="1">
      <alignment horizontal="center" vertical="center" wrapText="1"/>
      <protection locked="0"/>
    </xf>
    <xf numFmtId="0" fontId="18" fillId="3" borderId="5" xfId="31" applyFont="1" applyFill="1" applyBorder="1" applyAlignment="1">
      <alignment horizontal="center" vertical="center"/>
    </xf>
    <xf numFmtId="42" fontId="11" fillId="3" borderId="9" xfId="2" applyFont="1" applyFill="1" applyBorder="1" applyAlignment="1" applyProtection="1">
      <alignment horizontal="center" vertical="center" wrapText="1"/>
      <protection locked="0"/>
    </xf>
    <xf numFmtId="42" fontId="11" fillId="3" borderId="8" xfId="2" applyFont="1" applyFill="1" applyBorder="1" applyAlignment="1" applyProtection="1">
      <alignment horizontal="center" vertical="center" wrapText="1"/>
      <protection locked="0"/>
    </xf>
    <xf numFmtId="42" fontId="11" fillId="7" borderId="9" xfId="2" applyFont="1" applyFill="1" applyBorder="1" applyAlignment="1" applyProtection="1">
      <alignment horizontal="center" vertical="center" wrapText="1"/>
      <protection locked="0"/>
    </xf>
    <xf numFmtId="42" fontId="11" fillId="7" borderId="8" xfId="2" applyFont="1" applyFill="1" applyBorder="1" applyAlignment="1" applyProtection="1">
      <alignment horizontal="center" vertical="center" wrapText="1"/>
      <protection locked="0"/>
    </xf>
    <xf numFmtId="42" fontId="11" fillId="7" borderId="2" xfId="2" applyFont="1" applyFill="1" applyBorder="1" applyAlignment="1" applyProtection="1">
      <alignment horizontal="center" vertical="center" wrapText="1"/>
      <protection locked="0"/>
    </xf>
    <xf numFmtId="42" fontId="11" fillId="3" borderId="10" xfId="2" applyFont="1" applyFill="1" applyBorder="1" applyAlignment="1" applyProtection="1">
      <alignment horizontal="center" vertical="center" wrapText="1"/>
      <protection locked="0"/>
    </xf>
    <xf numFmtId="42" fontId="11" fillId="7" borderId="10" xfId="2" applyFont="1" applyFill="1" applyBorder="1" applyAlignment="1" applyProtection="1">
      <alignment horizontal="center" vertical="center" wrapText="1"/>
      <protection locked="0"/>
    </xf>
    <xf numFmtId="0" fontId="17" fillId="10" borderId="2" xfId="0" applyFont="1" applyFill="1" applyBorder="1" applyAlignment="1">
      <alignment horizontal="center" vertical="center" wrapText="1"/>
    </xf>
    <xf numFmtId="9" fontId="11" fillId="3" borderId="54" xfId="3" applyFont="1" applyFill="1" applyBorder="1" applyAlignment="1">
      <alignment horizontal="center" vertical="center"/>
    </xf>
    <xf numFmtId="9" fontId="17" fillId="10" borderId="10" xfId="0" applyNumberFormat="1" applyFont="1" applyFill="1" applyBorder="1" applyAlignment="1">
      <alignment horizontal="center" vertical="center" wrapText="1"/>
    </xf>
    <xf numFmtId="0" fontId="17" fillId="10" borderId="10" xfId="0" applyFont="1" applyFill="1" applyBorder="1" applyAlignment="1">
      <alignment horizontal="center" vertical="center" wrapText="1"/>
    </xf>
    <xf numFmtId="0" fontId="17" fillId="15" borderId="160" xfId="0" applyFont="1" applyFill="1" applyBorder="1" applyAlignment="1">
      <alignment horizontal="center" vertical="center" wrapText="1"/>
    </xf>
    <xf numFmtId="0" fontId="17" fillId="15" borderId="60" xfId="0" applyFont="1" applyFill="1" applyBorder="1" applyAlignment="1">
      <alignment horizontal="center" vertical="center" wrapText="1"/>
    </xf>
    <xf numFmtId="0" fontId="17" fillId="15" borderId="161" xfId="0" applyFont="1" applyFill="1" applyBorder="1" applyAlignment="1">
      <alignment horizontal="center" vertical="center" wrapText="1"/>
    </xf>
    <xf numFmtId="9" fontId="17" fillId="3" borderId="1" xfId="0" applyNumberFormat="1" applyFont="1" applyFill="1" applyBorder="1" applyAlignment="1">
      <alignment horizontal="center" vertical="center"/>
    </xf>
    <xf numFmtId="9" fontId="17" fillId="3" borderId="42" xfId="30" applyNumberFormat="1" applyFont="1" applyFill="1" applyBorder="1" applyAlignment="1">
      <alignment horizontal="center" vertical="center" wrapText="1"/>
    </xf>
    <xf numFmtId="9" fontId="17" fillId="3" borderId="45" xfId="30" applyNumberFormat="1" applyFont="1" applyFill="1" applyBorder="1" applyAlignment="1">
      <alignment horizontal="center" vertical="center" wrapText="1"/>
    </xf>
    <xf numFmtId="9" fontId="17" fillId="3" borderId="47" xfId="30" applyNumberFormat="1" applyFont="1" applyFill="1" applyBorder="1" applyAlignment="1">
      <alignment horizontal="center" vertical="center" wrapText="1"/>
    </xf>
    <xf numFmtId="0" fontId="17" fillId="16" borderId="1" xfId="0" applyFont="1" applyFill="1" applyBorder="1" applyAlignment="1">
      <alignment horizontal="left" vertical="center" wrapText="1"/>
    </xf>
    <xf numFmtId="169" fontId="11" fillId="7" borderId="1" xfId="1" applyNumberFormat="1" applyFont="1" applyFill="1" applyBorder="1" applyAlignment="1">
      <alignment horizontal="center" vertical="center"/>
    </xf>
    <xf numFmtId="168" fontId="11" fillId="3" borderId="1" xfId="1" applyNumberFormat="1" applyFont="1" applyFill="1" applyBorder="1" applyAlignment="1">
      <alignment horizontal="center" vertical="center"/>
    </xf>
    <xf numFmtId="168" fontId="11" fillId="7" borderId="1" xfId="1" applyNumberFormat="1" applyFont="1" applyFill="1" applyBorder="1" applyAlignment="1">
      <alignment horizontal="center" vertical="center"/>
    </xf>
    <xf numFmtId="169" fontId="17" fillId="10" borderId="11" xfId="0" applyNumberFormat="1" applyFont="1" applyFill="1" applyBorder="1" applyAlignment="1">
      <alignment horizontal="left" vertical="center" wrapText="1"/>
    </xf>
    <xf numFmtId="170" fontId="17" fillId="4" borderId="10" xfId="1" applyNumberFormat="1" applyFont="1" applyFill="1" applyBorder="1" applyAlignment="1">
      <alignment horizontal="left" vertical="center" wrapText="1"/>
    </xf>
    <xf numFmtId="0" fontId="18" fillId="3" borderId="159" xfId="31" applyFont="1" applyFill="1" applyBorder="1" applyAlignment="1">
      <alignment horizontal="center" vertical="center"/>
    </xf>
    <xf numFmtId="0" fontId="18" fillId="3" borderId="0" xfId="31" applyFont="1" applyFill="1" applyAlignment="1">
      <alignment horizontal="center" vertical="center"/>
    </xf>
    <xf numFmtId="0" fontId="18" fillId="3" borderId="14" xfId="31" applyFont="1" applyFill="1" applyBorder="1" applyAlignment="1">
      <alignment horizontal="center" vertical="center"/>
    </xf>
    <xf numFmtId="169" fontId="11" fillId="3" borderId="72" xfId="2" applyNumberFormat="1" applyFont="1" applyFill="1" applyBorder="1" applyAlignment="1" applyProtection="1">
      <alignment horizontal="center" vertical="center" wrapText="1"/>
      <protection locked="0"/>
    </xf>
    <xf numFmtId="169" fontId="11" fillId="3" borderId="39" xfId="2" applyNumberFormat="1" applyFont="1" applyFill="1" applyBorder="1" applyAlignment="1" applyProtection="1">
      <alignment horizontal="center" vertical="center" wrapText="1"/>
      <protection locked="0"/>
    </xf>
    <xf numFmtId="169" fontId="11" fillId="3" borderId="129" xfId="2" applyNumberFormat="1" applyFont="1" applyFill="1" applyBorder="1" applyAlignment="1" applyProtection="1">
      <alignment horizontal="center" vertical="center" wrapText="1"/>
      <protection locked="0"/>
    </xf>
    <xf numFmtId="42" fontId="17" fillId="4" borderId="97" xfId="2" applyFont="1" applyFill="1" applyBorder="1" applyAlignment="1">
      <alignment horizontal="center" vertical="center" wrapText="1"/>
    </xf>
    <xf numFmtId="0" fontId="17" fillId="15" borderId="132" xfId="0" applyFont="1" applyFill="1" applyBorder="1" applyAlignment="1">
      <alignment horizontal="center" vertical="center" wrapText="1"/>
    </xf>
    <xf numFmtId="42" fontId="11" fillId="3" borderId="72" xfId="2" applyFont="1" applyFill="1" applyBorder="1" applyAlignment="1" applyProtection="1">
      <alignment horizontal="center" vertical="center" wrapText="1"/>
      <protection locked="0"/>
    </xf>
    <xf numFmtId="42" fontId="11" fillId="3" borderId="39" xfId="2" applyFont="1" applyFill="1" applyBorder="1" applyAlignment="1" applyProtection="1">
      <alignment horizontal="center" vertical="center" wrapText="1"/>
      <protection locked="0"/>
    </xf>
    <xf numFmtId="42" fontId="11" fillId="3" borderId="129" xfId="2" applyFont="1" applyFill="1" applyBorder="1" applyAlignment="1" applyProtection="1">
      <alignment horizontal="center" vertical="center" wrapText="1"/>
      <protection locked="0"/>
    </xf>
    <xf numFmtId="42" fontId="11" fillId="7" borderId="97" xfId="2" applyFont="1" applyFill="1" applyBorder="1" applyAlignment="1" applyProtection="1">
      <alignment horizontal="center" vertical="center" wrapText="1"/>
      <protection locked="0"/>
    </xf>
    <xf numFmtId="0" fontId="18" fillId="3" borderId="130" xfId="31" applyFont="1" applyFill="1" applyBorder="1" applyAlignment="1">
      <alignment horizontal="center" vertical="center"/>
    </xf>
    <xf numFmtId="0" fontId="18" fillId="3" borderId="131" xfId="31" applyFont="1" applyFill="1" applyBorder="1" applyAlignment="1">
      <alignment horizontal="center" vertical="center"/>
    </xf>
    <xf numFmtId="0" fontId="11" fillId="3" borderId="42" xfId="30" applyFont="1" applyFill="1" applyBorder="1" applyAlignment="1">
      <alignment horizontal="center" vertical="center"/>
    </xf>
    <xf numFmtId="0" fontId="11" fillId="3" borderId="47" xfId="30" applyFont="1" applyFill="1" applyBorder="1" applyAlignment="1">
      <alignment horizontal="center" vertical="center"/>
    </xf>
    <xf numFmtId="169" fontId="11" fillId="3" borderId="111" xfId="1" applyNumberFormat="1" applyFont="1" applyFill="1" applyBorder="1" applyAlignment="1">
      <alignment horizontal="center" vertical="center"/>
    </xf>
    <xf numFmtId="169" fontId="11" fillId="3" borderId="99" xfId="1" applyNumberFormat="1" applyFont="1" applyFill="1" applyBorder="1" applyAlignment="1">
      <alignment horizontal="center" vertical="center"/>
    </xf>
    <xf numFmtId="169" fontId="11" fillId="3" borderId="112" xfId="1" applyNumberFormat="1" applyFont="1" applyFill="1" applyBorder="1" applyAlignment="1">
      <alignment horizontal="center" vertical="center"/>
    </xf>
    <xf numFmtId="169" fontId="11" fillId="3" borderId="5" xfId="1" applyNumberFormat="1" applyFont="1" applyFill="1" applyBorder="1" applyAlignment="1">
      <alignment horizontal="center" vertical="center"/>
    </xf>
    <xf numFmtId="0" fontId="17" fillId="16" borderId="8" xfId="0" applyFont="1" applyFill="1" applyBorder="1" applyAlignment="1">
      <alignment horizontal="left" vertical="center" wrapText="1"/>
    </xf>
    <xf numFmtId="0" fontId="11" fillId="3" borderId="115" xfId="0" applyFont="1" applyFill="1" applyBorder="1" applyAlignment="1">
      <alignment horizontal="center" vertical="center" wrapText="1"/>
    </xf>
    <xf numFmtId="0" fontId="11" fillId="3" borderId="150" xfId="0" applyFont="1" applyFill="1" applyBorder="1" applyAlignment="1">
      <alignment horizontal="center" vertical="center" wrapText="1"/>
    </xf>
    <xf numFmtId="9" fontId="17" fillId="10" borderId="17" xfId="0" applyNumberFormat="1" applyFont="1" applyFill="1" applyBorder="1" applyAlignment="1">
      <alignment horizontal="center" vertical="center"/>
    </xf>
    <xf numFmtId="170" fontId="17" fillId="4" borderId="8" xfId="1" applyNumberFormat="1" applyFont="1" applyFill="1" applyBorder="1" applyAlignment="1">
      <alignment horizontal="left" vertical="center" wrapText="1"/>
    </xf>
    <xf numFmtId="6" fontId="17" fillId="4" borderId="97" xfId="0" applyNumberFormat="1" applyFont="1" applyFill="1" applyBorder="1" applyAlignment="1">
      <alignment horizontal="right" vertical="center" wrapText="1"/>
    </xf>
    <xf numFmtId="42" fontId="17" fillId="4" borderId="11" xfId="2" applyFont="1" applyFill="1" applyBorder="1" applyAlignment="1">
      <alignment horizontal="center" vertical="center" wrapText="1"/>
    </xf>
    <xf numFmtId="9" fontId="11" fillId="3" borderId="128" xfId="3" applyFont="1" applyFill="1" applyBorder="1" applyAlignment="1">
      <alignment horizontal="center" vertical="center"/>
    </xf>
    <xf numFmtId="9" fontId="11" fillId="3" borderId="1" xfId="0" applyNumberFormat="1" applyFont="1" applyFill="1" applyBorder="1" applyAlignment="1">
      <alignment horizontal="center" vertical="center"/>
    </xf>
    <xf numFmtId="169" fontId="11" fillId="3" borderId="105" xfId="1" applyNumberFormat="1" applyFont="1" applyFill="1" applyBorder="1" applyAlignment="1">
      <alignment horizontal="center" vertical="center"/>
    </xf>
    <xf numFmtId="169" fontId="17" fillId="7" borderId="4" xfId="1" applyNumberFormat="1" applyFont="1" applyFill="1" applyBorder="1" applyAlignment="1">
      <alignment horizontal="center" vertical="center"/>
    </xf>
    <xf numFmtId="169" fontId="17" fillId="3" borderId="106" xfId="1" applyNumberFormat="1" applyFont="1" applyFill="1" applyBorder="1" applyAlignment="1">
      <alignment horizontal="center" vertical="center"/>
    </xf>
    <xf numFmtId="0" fontId="11" fillId="3" borderId="88" xfId="30" applyFont="1" applyFill="1" applyBorder="1" applyAlignment="1">
      <alignment horizontal="center" vertical="center"/>
    </xf>
    <xf numFmtId="0" fontId="11" fillId="3" borderId="45" xfId="30" applyFont="1" applyFill="1" applyBorder="1" applyAlignment="1">
      <alignment horizontal="center" vertical="center"/>
    </xf>
    <xf numFmtId="9" fontId="17" fillId="10" borderId="42" xfId="30" applyNumberFormat="1" applyFont="1" applyFill="1" applyBorder="1" applyAlignment="1">
      <alignment horizontal="center" vertical="center"/>
    </xf>
    <xf numFmtId="9" fontId="17" fillId="10" borderId="45" xfId="30" applyNumberFormat="1" applyFont="1" applyFill="1" applyBorder="1" applyAlignment="1">
      <alignment horizontal="center" vertical="center"/>
    </xf>
    <xf numFmtId="9" fontId="17" fillId="10" borderId="47" xfId="30" applyNumberFormat="1" applyFont="1" applyFill="1" applyBorder="1" applyAlignment="1">
      <alignment horizontal="center" vertical="center"/>
    </xf>
    <xf numFmtId="170" fontId="17" fillId="4" borderId="11" xfId="1" applyNumberFormat="1" applyFont="1" applyFill="1" applyBorder="1" applyAlignment="1">
      <alignment horizontal="left" vertical="center" wrapText="1"/>
    </xf>
    <xf numFmtId="169" fontId="17" fillId="4" borderId="8" xfId="0" applyNumberFormat="1" applyFont="1" applyFill="1" applyBorder="1" applyAlignment="1">
      <alignment horizontal="left" vertical="center" wrapText="1"/>
    </xf>
    <xf numFmtId="169" fontId="17" fillId="4" borderId="11" xfId="0" applyNumberFormat="1" applyFont="1" applyFill="1" applyBorder="1" applyAlignment="1">
      <alignment horizontal="left" vertical="center" wrapText="1"/>
    </xf>
    <xf numFmtId="170" fontId="11" fillId="3" borderId="4" xfId="1" applyNumberFormat="1" applyFont="1" applyFill="1" applyBorder="1" applyAlignment="1">
      <alignment horizontal="center" vertical="center"/>
    </xf>
    <xf numFmtId="49" fontId="11" fillId="0" borderId="9" xfId="0" applyNumberFormat="1" applyFont="1" applyBorder="1" applyAlignment="1" applyProtection="1">
      <alignment horizontal="center" vertical="center" wrapText="1"/>
      <protection locked="0"/>
    </xf>
    <xf numFmtId="49" fontId="11" fillId="0" borderId="8" xfId="0" applyNumberFormat="1" applyFont="1" applyBorder="1" applyAlignment="1" applyProtection="1">
      <alignment horizontal="center" vertical="center" wrapText="1"/>
      <protection locked="0"/>
    </xf>
    <xf numFmtId="169" fontId="11" fillId="0" borderId="1" xfId="2" applyNumberFormat="1" applyFont="1" applyFill="1" applyBorder="1" applyAlignment="1">
      <alignment horizontal="center" vertical="center"/>
    </xf>
    <xf numFmtId="169" fontId="11" fillId="7" borderId="1" xfId="2" applyNumberFormat="1" applyFont="1" applyFill="1" applyBorder="1" applyAlignment="1" applyProtection="1">
      <alignment horizontal="center" vertical="center" wrapText="1"/>
      <protection locked="0"/>
    </xf>
    <xf numFmtId="169" fontId="11" fillId="3" borderId="1" xfId="2" applyNumberFormat="1" applyFont="1" applyFill="1" applyBorder="1" applyAlignment="1">
      <alignment horizontal="center" vertical="center"/>
    </xf>
    <xf numFmtId="44" fontId="11" fillId="3" borderId="41" xfId="1" applyFont="1" applyFill="1" applyBorder="1" applyAlignment="1">
      <alignment horizontal="center" vertical="center"/>
    </xf>
    <xf numFmtId="44" fontId="11" fillId="3" borderId="46" xfId="1" applyFont="1" applyFill="1" applyBorder="1" applyAlignment="1">
      <alignment horizontal="center" vertical="center"/>
    </xf>
    <xf numFmtId="42" fontId="11" fillId="16" borderId="9" xfId="2" applyFont="1" applyFill="1" applyBorder="1" applyAlignment="1" applyProtection="1">
      <alignment horizontal="center" vertical="center" wrapText="1"/>
      <protection locked="0"/>
    </xf>
    <xf numFmtId="42" fontId="11" fillId="16" borderId="8" xfId="2" applyFont="1" applyFill="1" applyBorder="1" applyAlignment="1" applyProtection="1">
      <alignment horizontal="center" vertical="center" wrapText="1"/>
      <protection locked="0"/>
    </xf>
    <xf numFmtId="170" fontId="11" fillId="7" borderId="105" xfId="1" applyNumberFormat="1" applyFont="1" applyFill="1" applyBorder="1" applyAlignment="1">
      <alignment horizontal="center" vertical="center"/>
    </xf>
    <xf numFmtId="49" fontId="11" fillId="0" borderId="1" xfId="0" applyNumberFormat="1" applyFont="1" applyBorder="1" applyAlignment="1" applyProtection="1">
      <alignment horizontal="center" vertical="center" wrapText="1"/>
      <protection locked="0"/>
    </xf>
    <xf numFmtId="9" fontId="11" fillId="7" borderId="49" xfId="3" applyFont="1" applyFill="1" applyBorder="1" applyAlignment="1">
      <alignment horizontal="center" vertical="center"/>
    </xf>
    <xf numFmtId="9" fontId="11" fillId="7" borderId="48" xfId="3" applyFont="1" applyFill="1" applyBorder="1" applyAlignment="1">
      <alignment horizontal="center" vertical="center"/>
    </xf>
    <xf numFmtId="0" fontId="18" fillId="3" borderId="17" xfId="31" applyFont="1" applyFill="1" applyBorder="1" applyAlignment="1">
      <alignment horizontal="center" vertical="center"/>
    </xf>
    <xf numFmtId="0" fontId="11" fillId="3" borderId="15" xfId="0" applyFont="1" applyFill="1" applyBorder="1" applyAlignment="1">
      <alignment horizontal="center" vertical="center"/>
    </xf>
    <xf numFmtId="0" fontId="11" fillId="3" borderId="17" xfId="0" applyFont="1" applyFill="1" applyBorder="1" applyAlignment="1">
      <alignment horizontal="center" vertical="center"/>
    </xf>
    <xf numFmtId="49" fontId="11" fillId="0" borderId="27" xfId="0" applyNumberFormat="1" applyFont="1" applyBorder="1" applyAlignment="1" applyProtection="1">
      <alignment horizontal="center" vertical="center" wrapText="1"/>
      <protection locked="0"/>
    </xf>
    <xf numFmtId="49" fontId="11" fillId="0" borderId="12" xfId="0" applyNumberFormat="1" applyFont="1" applyBorder="1" applyAlignment="1" applyProtection="1">
      <alignment horizontal="center" vertical="center" wrapText="1"/>
      <protection locked="0"/>
    </xf>
    <xf numFmtId="9" fontId="11" fillId="3" borderId="158" xfId="0" applyNumberFormat="1" applyFont="1" applyFill="1" applyBorder="1" applyAlignment="1">
      <alignment horizontal="center" vertical="center"/>
    </xf>
    <xf numFmtId="9" fontId="11" fillId="3" borderId="156" xfId="0" applyNumberFormat="1" applyFont="1" applyFill="1" applyBorder="1" applyAlignment="1">
      <alignment horizontal="center" vertical="center"/>
    </xf>
    <xf numFmtId="49" fontId="11" fillId="3" borderId="1" xfId="0" applyNumberFormat="1" applyFont="1" applyFill="1" applyBorder="1" applyAlignment="1" applyProtection="1">
      <alignment horizontal="center" vertical="center" wrapText="1"/>
      <protection locked="0"/>
    </xf>
    <xf numFmtId="42" fontId="11" fillId="0" borderId="9" xfId="2" applyFont="1" applyFill="1" applyBorder="1" applyAlignment="1">
      <alignment horizontal="center" vertical="center"/>
    </xf>
    <xf numFmtId="42" fontId="11" fillId="0" borderId="2" xfId="2" applyFont="1" applyFill="1" applyBorder="1" applyAlignment="1">
      <alignment horizontal="center" vertical="center"/>
    </xf>
    <xf numFmtId="42" fontId="11" fillId="3" borderId="9" xfId="2" applyFont="1" applyFill="1" applyBorder="1" applyAlignment="1">
      <alignment horizontal="center" vertical="center"/>
    </xf>
    <xf numFmtId="42" fontId="11" fillId="3" borderId="2" xfId="2" applyFont="1" applyFill="1" applyBorder="1" applyAlignment="1">
      <alignment horizontal="center" vertical="center"/>
    </xf>
    <xf numFmtId="49" fontId="11" fillId="0" borderId="2" xfId="0" applyNumberFormat="1" applyFont="1" applyBorder="1" applyAlignment="1" applyProtection="1">
      <alignment horizontal="center" vertical="center" wrapText="1"/>
      <protection locked="0"/>
    </xf>
    <xf numFmtId="6" fontId="17" fillId="0" borderId="1" xfId="30" applyNumberFormat="1" applyFont="1" applyBorder="1" applyAlignment="1">
      <alignment horizontal="center" vertical="center"/>
    </xf>
    <xf numFmtId="0" fontId="17" fillId="0" borderId="1" xfId="30" applyFont="1" applyBorder="1" applyAlignment="1">
      <alignment horizontal="center" vertical="center"/>
    </xf>
    <xf numFmtId="42" fontId="11" fillId="16" borderId="2" xfId="2" applyFont="1" applyFill="1" applyBorder="1" applyAlignment="1" applyProtection="1">
      <alignment horizontal="center" vertical="center" wrapText="1"/>
      <protection locked="0"/>
    </xf>
    <xf numFmtId="0" fontId="18" fillId="3" borderId="49" xfId="31" applyFont="1" applyFill="1" applyBorder="1" applyAlignment="1">
      <alignment horizontal="center" vertical="center"/>
    </xf>
    <xf numFmtId="0" fontId="18" fillId="3" borderId="48" xfId="31" applyFont="1" applyFill="1" applyBorder="1" applyAlignment="1">
      <alignment horizontal="center" vertical="center"/>
    </xf>
    <xf numFmtId="0" fontId="11" fillId="3" borderId="16" xfId="0" applyFont="1" applyFill="1" applyBorder="1" applyAlignment="1">
      <alignment horizontal="center" vertical="center"/>
    </xf>
    <xf numFmtId="44" fontId="11" fillId="3" borderId="44" xfId="1" applyFont="1" applyFill="1" applyBorder="1" applyAlignment="1">
      <alignment horizontal="center" vertical="center"/>
    </xf>
    <xf numFmtId="49" fontId="11" fillId="0" borderId="13" xfId="0" applyNumberFormat="1" applyFont="1" applyBorder="1" applyAlignment="1" applyProtection="1">
      <alignment horizontal="center" vertical="center" wrapText="1"/>
      <protection locked="0"/>
    </xf>
    <xf numFmtId="9" fontId="11" fillId="7" borderId="40" xfId="3" applyFont="1" applyFill="1" applyBorder="1" applyAlignment="1">
      <alignment horizontal="center" vertical="center"/>
    </xf>
    <xf numFmtId="9" fontId="11" fillId="7" borderId="43" xfId="3" applyFont="1" applyFill="1" applyBorder="1" applyAlignment="1">
      <alignment horizontal="center" vertical="center"/>
    </xf>
    <xf numFmtId="0" fontId="18" fillId="3" borderId="45" xfId="31" applyFont="1" applyFill="1" applyBorder="1" applyAlignment="1">
      <alignment horizontal="center" vertical="center"/>
    </xf>
    <xf numFmtId="0" fontId="18" fillId="3" borderId="157" xfId="31" applyFont="1" applyFill="1" applyBorder="1" applyAlignment="1">
      <alignment horizontal="center" vertical="center"/>
    </xf>
    <xf numFmtId="0" fontId="11" fillId="3" borderId="34" xfId="0" applyFont="1" applyFill="1" applyBorder="1" applyAlignment="1">
      <alignment horizontal="center" vertical="center" wrapText="1"/>
    </xf>
    <xf numFmtId="49" fontId="11" fillId="0" borderId="66" xfId="0" applyNumberFormat="1" applyFont="1" applyBorder="1" applyAlignment="1" applyProtection="1">
      <alignment horizontal="center" vertical="center" wrapText="1"/>
      <protection locked="0"/>
    </xf>
    <xf numFmtId="49" fontId="11" fillId="0" borderId="59" xfId="0" applyNumberFormat="1" applyFont="1" applyBorder="1" applyAlignment="1" applyProtection="1">
      <alignment horizontal="center" vertical="center" wrapText="1"/>
      <protection locked="0"/>
    </xf>
    <xf numFmtId="49" fontId="11" fillId="0" borderId="62" xfId="0" applyNumberFormat="1" applyFont="1" applyBorder="1" applyAlignment="1" applyProtection="1">
      <alignment horizontal="center" vertical="center" wrapText="1"/>
      <protection locked="0"/>
    </xf>
    <xf numFmtId="9" fontId="11" fillId="3" borderId="34" xfId="0" applyNumberFormat="1" applyFont="1" applyFill="1" applyBorder="1" applyAlignment="1">
      <alignment horizontal="center" vertical="center"/>
    </xf>
    <xf numFmtId="42" fontId="11" fillId="3" borderId="8" xfId="2" applyFont="1" applyFill="1" applyBorder="1" applyAlignment="1">
      <alignment horizontal="center" vertical="center"/>
    </xf>
    <xf numFmtId="49" fontId="11" fillId="0" borderId="126" xfId="0" applyNumberFormat="1" applyFont="1" applyBorder="1" applyAlignment="1" applyProtection="1">
      <alignment horizontal="center" vertical="center" wrapText="1"/>
      <protection locked="0"/>
    </xf>
    <xf numFmtId="49" fontId="11" fillId="0" borderId="5" xfId="0" applyNumberFormat="1" applyFont="1" applyBorder="1" applyAlignment="1" applyProtection="1">
      <alignment horizontal="center" vertical="center" wrapText="1"/>
      <protection locked="0"/>
    </xf>
    <xf numFmtId="49" fontId="11" fillId="0" borderId="127" xfId="0" applyNumberFormat="1" applyFont="1" applyBorder="1" applyAlignment="1" applyProtection="1">
      <alignment horizontal="center" vertical="center" wrapText="1"/>
      <protection locked="0"/>
    </xf>
    <xf numFmtId="42" fontId="11" fillId="0" borderId="58" xfId="2" applyFont="1" applyFill="1" applyBorder="1" applyAlignment="1">
      <alignment horizontal="center" vertical="center"/>
    </xf>
    <xf numFmtId="42" fontId="11" fillId="0" borderId="29" xfId="2" applyFont="1" applyFill="1" applyBorder="1" applyAlignment="1">
      <alignment horizontal="center" vertical="center"/>
    </xf>
    <xf numFmtId="42" fontId="11" fillId="0" borderId="64" xfId="2" applyFont="1" applyFill="1" applyBorder="1" applyAlignment="1">
      <alignment horizontal="center" vertical="center"/>
    </xf>
    <xf numFmtId="9" fontId="11" fillId="7" borderId="16" xfId="3" applyFont="1" applyFill="1" applyBorder="1" applyAlignment="1">
      <alignment horizontal="center" vertical="center"/>
    </xf>
    <xf numFmtId="0" fontId="11" fillId="3" borderId="46" xfId="0" applyFont="1" applyFill="1" applyBorder="1" applyAlignment="1">
      <alignment horizontal="center" vertical="center" wrapText="1"/>
    </xf>
    <xf numFmtId="0" fontId="11" fillId="3" borderId="51" xfId="0" applyFont="1" applyFill="1" applyBorder="1" applyAlignment="1">
      <alignment horizontal="center" vertical="center" wrapText="1"/>
    </xf>
    <xf numFmtId="9" fontId="11" fillId="3" borderId="34" xfId="3" applyFont="1" applyFill="1" applyBorder="1" applyAlignment="1">
      <alignment horizontal="center" vertical="center"/>
    </xf>
    <xf numFmtId="9" fontId="11" fillId="3" borderId="50" xfId="3" applyFont="1" applyFill="1" applyBorder="1" applyAlignment="1">
      <alignment horizontal="center" vertical="center"/>
    </xf>
    <xf numFmtId="42" fontId="11" fillId="0" borderId="8" xfId="2" applyFont="1" applyFill="1" applyBorder="1" applyAlignment="1">
      <alignment horizontal="center" vertical="center"/>
    </xf>
    <xf numFmtId="0" fontId="11" fillId="3" borderId="32" xfId="0" applyFont="1" applyFill="1" applyBorder="1" applyAlignment="1">
      <alignment horizontal="center" vertical="center"/>
    </xf>
    <xf numFmtId="9" fontId="11" fillId="0" borderId="21" xfId="2" applyNumberFormat="1" applyFont="1" applyFill="1" applyBorder="1" applyAlignment="1" applyProtection="1">
      <alignment horizontal="center" vertical="center" wrapText="1"/>
      <protection locked="0"/>
    </xf>
    <xf numFmtId="9" fontId="11" fillId="0" borderId="5" xfId="2" applyNumberFormat="1" applyFont="1" applyFill="1" applyBorder="1" applyAlignment="1" applyProtection="1">
      <alignment horizontal="center" vertical="center" wrapText="1"/>
      <protection locked="0"/>
    </xf>
    <xf numFmtId="9" fontId="11" fillId="0" borderId="3" xfId="2" applyNumberFormat="1" applyFont="1" applyFill="1" applyBorder="1" applyAlignment="1" applyProtection="1">
      <alignment horizontal="center" vertical="center" wrapText="1"/>
      <protection locked="0"/>
    </xf>
    <xf numFmtId="169" fontId="17" fillId="3" borderId="1" xfId="1" applyNumberFormat="1" applyFont="1" applyFill="1" applyBorder="1" applyAlignment="1">
      <alignment horizontal="center" vertical="center"/>
    </xf>
    <xf numFmtId="42" fontId="17" fillId="0" borderId="7" xfId="2" applyFont="1" applyFill="1" applyBorder="1" applyAlignment="1" applyProtection="1">
      <alignment horizontal="center" vertical="center" wrapText="1"/>
      <protection locked="0"/>
    </xf>
    <xf numFmtId="42" fontId="17" fillId="0" borderId="5" xfId="2" applyFont="1" applyFill="1" applyBorder="1" applyAlignment="1" applyProtection="1">
      <alignment horizontal="center" vertical="center" wrapText="1"/>
      <protection locked="0"/>
    </xf>
    <xf numFmtId="42" fontId="17" fillId="0" borderId="3" xfId="2" applyFont="1" applyFill="1" applyBorder="1" applyAlignment="1" applyProtection="1">
      <alignment horizontal="center" vertical="center" wrapText="1"/>
      <protection locked="0"/>
    </xf>
    <xf numFmtId="169" fontId="19" fillId="10" borderId="1" xfId="2" applyNumberFormat="1" applyFont="1" applyFill="1" applyBorder="1" applyAlignment="1" applyProtection="1">
      <alignment horizontal="center" vertical="center" wrapText="1"/>
      <protection locked="0"/>
    </xf>
    <xf numFmtId="169" fontId="19" fillId="7" borderId="1" xfId="2" applyNumberFormat="1" applyFont="1" applyFill="1" applyBorder="1" applyAlignment="1" applyProtection="1">
      <alignment horizontal="center" vertical="center" wrapText="1"/>
      <protection locked="0"/>
    </xf>
    <xf numFmtId="0" fontId="20" fillId="6" borderId="1" xfId="31" applyFont="1" applyFill="1" applyBorder="1" applyAlignment="1">
      <alignment horizontal="center" vertical="center"/>
    </xf>
    <xf numFmtId="0" fontId="19" fillId="15" borderId="1" xfId="0" applyFont="1" applyFill="1" applyBorder="1" applyAlignment="1">
      <alignment horizontal="center" vertical="center" wrapText="1"/>
    </xf>
    <xf numFmtId="169" fontId="19" fillId="15" borderId="1" xfId="2" applyNumberFormat="1" applyFont="1" applyFill="1" applyBorder="1" applyAlignment="1" applyProtection="1">
      <alignment horizontal="center" vertical="center" wrapText="1"/>
      <protection locked="0"/>
    </xf>
    <xf numFmtId="169" fontId="19" fillId="7" borderId="1" xfId="2" applyNumberFormat="1" applyFont="1" applyFill="1" applyBorder="1" applyAlignment="1">
      <alignment horizontal="center" vertical="center"/>
    </xf>
    <xf numFmtId="9" fontId="19" fillId="3" borderId="1" xfId="3" applyFont="1" applyFill="1" applyBorder="1" applyAlignment="1">
      <alignment horizontal="center" vertical="center"/>
    </xf>
    <xf numFmtId="44" fontId="11" fillId="10" borderId="9" xfId="0" applyNumberFormat="1" applyFont="1" applyFill="1" applyBorder="1" applyAlignment="1" applyProtection="1">
      <alignment horizontal="center" vertical="center" wrapText="1"/>
      <protection locked="0"/>
    </xf>
    <xf numFmtId="44" fontId="11" fillId="10" borderId="8" xfId="0" applyNumberFormat="1" applyFont="1" applyFill="1" applyBorder="1" applyAlignment="1" applyProtection="1">
      <alignment horizontal="center" vertical="center" wrapText="1"/>
      <protection locked="0"/>
    </xf>
    <xf numFmtId="44" fontId="11" fillId="10" borderId="11" xfId="0" applyNumberFormat="1" applyFont="1" applyFill="1" applyBorder="1" applyAlignment="1" applyProtection="1">
      <alignment horizontal="center" vertical="center" wrapText="1"/>
      <protection locked="0"/>
    </xf>
    <xf numFmtId="44" fontId="11" fillId="4" borderId="9" xfId="2" applyNumberFormat="1" applyFont="1" applyFill="1" applyBorder="1" applyAlignment="1">
      <alignment horizontal="center" vertical="center" wrapText="1"/>
    </xf>
    <xf numFmtId="44" fontId="11" fillId="4" borderId="8" xfId="2" applyNumberFormat="1" applyFont="1" applyFill="1" applyBorder="1" applyAlignment="1">
      <alignment horizontal="center" vertical="center" wrapText="1"/>
    </xf>
    <xf numFmtId="44" fontId="11" fillId="4" borderId="2" xfId="2" applyNumberFormat="1" applyFont="1" applyFill="1" applyBorder="1" applyAlignment="1">
      <alignment horizontal="center" vertical="center" wrapText="1"/>
    </xf>
    <xf numFmtId="0" fontId="11" fillId="3" borderId="116" xfId="0" applyFont="1" applyFill="1" applyBorder="1" applyAlignment="1">
      <alignment horizontal="center" vertical="center"/>
    </xf>
    <xf numFmtId="44" fontId="11" fillId="15" borderId="9" xfId="0" applyNumberFormat="1" applyFont="1" applyFill="1" applyBorder="1" applyAlignment="1" applyProtection="1">
      <alignment horizontal="center" vertical="center" wrapText="1"/>
      <protection locked="0"/>
    </xf>
    <xf numFmtId="44" fontId="11" fillId="15" borderId="8" xfId="0" applyNumberFormat="1" applyFont="1" applyFill="1" applyBorder="1" applyAlignment="1" applyProtection="1">
      <alignment horizontal="center" vertical="center" wrapText="1"/>
      <protection locked="0"/>
    </xf>
    <xf numFmtId="44" fontId="11" fillId="15" borderId="2" xfId="0" applyNumberFormat="1" applyFont="1" applyFill="1" applyBorder="1" applyAlignment="1" applyProtection="1">
      <alignment horizontal="center" vertical="center" wrapText="1"/>
      <protection locked="0"/>
    </xf>
    <xf numFmtId="49" fontId="11" fillId="10" borderId="77" xfId="0" applyNumberFormat="1" applyFont="1" applyFill="1" applyBorder="1" applyAlignment="1" applyProtection="1">
      <alignment horizontal="center" vertical="center" wrapText="1"/>
      <protection locked="0"/>
    </xf>
    <xf numFmtId="49" fontId="11" fillId="15" borderId="1" xfId="0" applyNumberFormat="1" applyFont="1" applyFill="1" applyBorder="1" applyAlignment="1" applyProtection="1">
      <alignment horizontal="center" vertical="center" wrapText="1"/>
      <protection locked="0"/>
    </xf>
    <xf numFmtId="49" fontId="11" fillId="15" borderId="15" xfId="0" applyNumberFormat="1" applyFont="1" applyFill="1" applyBorder="1" applyAlignment="1" applyProtection="1">
      <alignment horizontal="center" vertical="center" wrapText="1"/>
      <protection locked="0"/>
    </xf>
    <xf numFmtId="9" fontId="18" fillId="7" borderId="123" xfId="3" applyFont="1" applyFill="1" applyBorder="1" applyAlignment="1">
      <alignment horizontal="center" vertical="center"/>
    </xf>
    <xf numFmtId="9" fontId="18" fillId="7" borderId="125" xfId="3" applyFont="1" applyFill="1" applyBorder="1" applyAlignment="1">
      <alignment horizontal="center" vertical="center"/>
    </xf>
    <xf numFmtId="9" fontId="18" fillId="7" borderId="124" xfId="3" applyFont="1" applyFill="1" applyBorder="1" applyAlignment="1">
      <alignment horizontal="center" vertical="center"/>
    </xf>
    <xf numFmtId="9" fontId="18" fillId="23" borderId="9" xfId="3" applyFont="1" applyFill="1" applyBorder="1" applyAlignment="1">
      <alignment horizontal="center" vertical="center"/>
    </xf>
    <xf numFmtId="9" fontId="18" fillId="23" borderId="8" xfId="3" applyFont="1" applyFill="1" applyBorder="1" applyAlignment="1">
      <alignment horizontal="center" vertical="center"/>
    </xf>
    <xf numFmtId="9" fontId="18" fillId="23" borderId="2" xfId="3" applyFont="1" applyFill="1" applyBorder="1" applyAlignment="1">
      <alignment horizontal="center" vertical="center"/>
    </xf>
    <xf numFmtId="0" fontId="17" fillId="0" borderId="1" xfId="0" applyFont="1" applyBorder="1" applyAlignment="1">
      <alignment horizontal="center" vertical="center"/>
    </xf>
    <xf numFmtId="166" fontId="23" fillId="0" borderId="15" xfId="0" applyNumberFormat="1" applyFont="1" applyBorder="1" applyAlignment="1">
      <alignment horizontal="center" vertical="center"/>
    </xf>
    <xf numFmtId="166" fontId="23" fillId="0" borderId="17" xfId="0" applyNumberFormat="1" applyFont="1" applyBorder="1" applyAlignment="1">
      <alignment horizontal="center" vertical="center"/>
    </xf>
    <xf numFmtId="166" fontId="23" fillId="7" borderId="15" xfId="0" applyNumberFormat="1" applyFont="1" applyFill="1" applyBorder="1" applyAlignment="1">
      <alignment horizontal="center" vertical="center"/>
    </xf>
    <xf numFmtId="166" fontId="23" fillId="7" borderId="17" xfId="0" applyNumberFormat="1" applyFont="1" applyFill="1" applyBorder="1" applyAlignment="1">
      <alignment horizontal="center" vertical="center"/>
    </xf>
    <xf numFmtId="168" fontId="11" fillId="7" borderId="15" xfId="1" applyNumberFormat="1" applyFont="1" applyFill="1" applyBorder="1" applyAlignment="1">
      <alignment horizontal="center" vertical="center"/>
    </xf>
    <xf numFmtId="168" fontId="11" fillId="7" borderId="17" xfId="1" applyNumberFormat="1" applyFont="1" applyFill="1" applyBorder="1" applyAlignment="1">
      <alignment horizontal="center" vertical="center"/>
    </xf>
    <xf numFmtId="9" fontId="11" fillId="0" borderId="7" xfId="2" applyNumberFormat="1" applyFont="1" applyFill="1" applyBorder="1" applyAlignment="1" applyProtection="1">
      <alignment horizontal="center" vertical="center" wrapText="1"/>
      <protection locked="0"/>
    </xf>
    <xf numFmtId="9" fontId="23" fillId="0" borderId="7" xfId="2" applyNumberFormat="1" applyFont="1" applyFill="1" applyBorder="1" applyAlignment="1" applyProtection="1">
      <alignment horizontal="center" vertical="center" wrapText="1"/>
      <protection locked="0"/>
    </xf>
    <xf numFmtId="42" fontId="17" fillId="15" borderId="17" xfId="2" applyFont="1" applyFill="1" applyBorder="1" applyAlignment="1">
      <alignment horizontal="center" vertical="center" wrapText="1"/>
    </xf>
    <xf numFmtId="42" fontId="17" fillId="15" borderId="1" xfId="2" applyFont="1" applyFill="1" applyBorder="1" applyAlignment="1">
      <alignment horizontal="center" vertical="center" wrapText="1"/>
    </xf>
    <xf numFmtId="42" fontId="17" fillId="7" borderId="17" xfId="2" applyFont="1" applyFill="1" applyBorder="1" applyAlignment="1">
      <alignment horizontal="center" vertical="center" wrapText="1"/>
    </xf>
    <xf numFmtId="42" fontId="17" fillId="7" borderId="1" xfId="2" applyFont="1" applyFill="1" applyBorder="1" applyAlignment="1">
      <alignment horizontal="center" vertical="center" wrapText="1"/>
    </xf>
    <xf numFmtId="169" fontId="11" fillId="7" borderId="17" xfId="1" applyNumberFormat="1" applyFont="1" applyFill="1" applyBorder="1" applyAlignment="1">
      <alignment horizontal="center" vertical="center"/>
    </xf>
    <xf numFmtId="169" fontId="17" fillId="3" borderId="17" xfId="1" applyNumberFormat="1" applyFont="1" applyFill="1" applyBorder="1" applyAlignment="1">
      <alignment horizontal="center" vertical="center"/>
    </xf>
    <xf numFmtId="0" fontId="17" fillId="0" borderId="10" xfId="0" applyFont="1" applyBorder="1" applyAlignment="1">
      <alignment horizontal="center" vertical="center" wrapText="1"/>
    </xf>
    <xf numFmtId="169" fontId="19" fillId="7" borderId="1" xfId="2" applyNumberFormat="1" applyFont="1" applyFill="1" applyBorder="1" applyAlignment="1">
      <alignment horizontal="center" vertical="center" wrapText="1"/>
    </xf>
    <xf numFmtId="0" fontId="19" fillId="0" borderId="1" xfId="0" applyFont="1" applyBorder="1" applyAlignment="1">
      <alignment horizontal="center" vertical="center" wrapText="1"/>
    </xf>
    <xf numFmtId="169" fontId="19" fillId="15" borderId="1" xfId="2" applyNumberFormat="1" applyFont="1" applyFill="1" applyBorder="1" applyAlignment="1">
      <alignment horizontal="center" vertical="center" wrapText="1"/>
    </xf>
    <xf numFmtId="169" fontId="19" fillId="4" borderId="1" xfId="2" applyNumberFormat="1" applyFont="1" applyFill="1" applyBorder="1" applyAlignment="1">
      <alignment horizontal="center" vertical="center"/>
    </xf>
    <xf numFmtId="169" fontId="19" fillId="10" borderId="1" xfId="2" applyNumberFormat="1" applyFont="1" applyFill="1" applyBorder="1" applyAlignment="1">
      <alignment horizontal="center" vertical="center" wrapText="1"/>
    </xf>
    <xf numFmtId="170" fontId="11" fillId="4" borderId="8" xfId="2" applyNumberFormat="1" applyFont="1" applyFill="1" applyBorder="1" applyAlignment="1">
      <alignment horizontal="center" vertical="center" wrapText="1"/>
    </xf>
    <xf numFmtId="170" fontId="11" fillId="4" borderId="11" xfId="2" applyNumberFormat="1" applyFont="1" applyFill="1" applyBorder="1" applyAlignment="1">
      <alignment horizontal="center" vertical="center" wrapText="1"/>
    </xf>
    <xf numFmtId="170" fontId="11" fillId="4" borderId="12" xfId="2" applyNumberFormat="1" applyFont="1" applyFill="1" applyBorder="1" applyAlignment="1">
      <alignment horizontal="center" vertical="center" wrapText="1"/>
    </xf>
    <xf numFmtId="170" fontId="11" fillId="4" borderId="122" xfId="2" applyNumberFormat="1" applyFont="1" applyFill="1" applyBorder="1" applyAlignment="1">
      <alignment horizontal="center" vertical="center" wrapText="1"/>
    </xf>
    <xf numFmtId="0" fontId="11" fillId="15" borderId="1" xfId="0" applyFont="1" applyFill="1" applyBorder="1" applyAlignment="1">
      <alignment horizontal="center" vertical="center" wrapText="1"/>
    </xf>
    <xf numFmtId="170" fontId="11" fillId="15" borderId="8" xfId="0" applyNumberFormat="1" applyFont="1" applyFill="1" applyBorder="1" applyAlignment="1">
      <alignment horizontal="center" vertical="center" wrapText="1"/>
    </xf>
    <xf numFmtId="170" fontId="11" fillId="15" borderId="11" xfId="0" applyNumberFormat="1" applyFont="1" applyFill="1" applyBorder="1" applyAlignment="1">
      <alignment horizontal="center" vertical="center" wrapText="1"/>
    </xf>
    <xf numFmtId="170" fontId="11" fillId="4" borderId="8" xfId="0" applyNumberFormat="1" applyFont="1" applyFill="1" applyBorder="1" applyAlignment="1">
      <alignment horizontal="center" vertical="center"/>
    </xf>
    <xf numFmtId="170" fontId="11" fillId="4" borderId="2" xfId="0" applyNumberFormat="1" applyFont="1" applyFill="1" applyBorder="1" applyAlignment="1">
      <alignment horizontal="center" vertical="center"/>
    </xf>
    <xf numFmtId="170" fontId="11" fillId="10" borderId="8" xfId="0" applyNumberFormat="1" applyFont="1" applyFill="1" applyBorder="1" applyAlignment="1">
      <alignment horizontal="center" vertical="center" wrapText="1"/>
    </xf>
    <xf numFmtId="170" fontId="11" fillId="10" borderId="11" xfId="0" applyNumberFormat="1" applyFont="1" applyFill="1" applyBorder="1" applyAlignment="1">
      <alignment horizontal="center" vertical="center" wrapText="1"/>
    </xf>
    <xf numFmtId="9" fontId="11" fillId="10" borderId="118" xfId="0" applyNumberFormat="1" applyFont="1" applyFill="1" applyBorder="1" applyAlignment="1">
      <alignment horizontal="center" vertical="center" wrapText="1"/>
    </xf>
    <xf numFmtId="0" fontId="11" fillId="10" borderId="118" xfId="0" applyFont="1" applyFill="1" applyBorder="1" applyAlignment="1">
      <alignment horizontal="center" vertical="center" wrapText="1"/>
    </xf>
    <xf numFmtId="0" fontId="11" fillId="15" borderId="119" xfId="0" applyFont="1" applyFill="1" applyBorder="1" applyAlignment="1">
      <alignment horizontal="center" vertical="center" wrapText="1"/>
    </xf>
    <xf numFmtId="9" fontId="18" fillId="7" borderId="3" xfId="3" applyFont="1" applyFill="1" applyBorder="1" applyAlignment="1">
      <alignment horizontal="center" vertical="center"/>
    </xf>
    <xf numFmtId="9" fontId="18" fillId="7" borderId="4" xfId="3" applyFont="1" applyFill="1" applyBorder="1" applyAlignment="1">
      <alignment horizontal="center" vertical="center"/>
    </xf>
    <xf numFmtId="9" fontId="18" fillId="23" borderId="3" xfId="3" applyFont="1" applyFill="1" applyBorder="1" applyAlignment="1">
      <alignment horizontal="center" vertical="center"/>
    </xf>
    <xf numFmtId="9" fontId="18" fillId="23" borderId="4" xfId="3" applyFont="1" applyFill="1" applyBorder="1" applyAlignment="1">
      <alignment horizontal="center" vertical="center"/>
    </xf>
    <xf numFmtId="0" fontId="19" fillId="3" borderId="54" xfId="0" applyFont="1" applyFill="1" applyBorder="1" applyAlignment="1">
      <alignment horizontal="center" vertical="center"/>
    </xf>
    <xf numFmtId="169" fontId="19" fillId="3" borderId="9" xfId="0" applyNumberFormat="1" applyFont="1" applyFill="1" applyBorder="1" applyAlignment="1">
      <alignment horizontal="center" vertical="center"/>
    </xf>
    <xf numFmtId="169" fontId="19" fillId="3" borderId="2" xfId="0" applyNumberFormat="1" applyFont="1" applyFill="1" applyBorder="1" applyAlignment="1">
      <alignment horizontal="center" vertical="center"/>
    </xf>
    <xf numFmtId="9" fontId="19" fillId="7" borderId="9" xfId="3" applyFont="1" applyFill="1" applyBorder="1" applyAlignment="1">
      <alignment horizontal="center" vertical="center"/>
    </xf>
    <xf numFmtId="9" fontId="19" fillId="7" borderId="2" xfId="3" applyFont="1" applyFill="1" applyBorder="1" applyAlignment="1">
      <alignment horizontal="center" vertical="center"/>
    </xf>
    <xf numFmtId="168" fontId="19" fillId="3" borderId="10" xfId="0" applyNumberFormat="1" applyFont="1" applyFill="1" applyBorder="1" applyAlignment="1">
      <alignment horizontal="center" vertical="center"/>
    </xf>
    <xf numFmtId="169" fontId="19" fillId="4" borderId="9" xfId="30" applyNumberFormat="1" applyFont="1" applyFill="1" applyBorder="1" applyAlignment="1">
      <alignment horizontal="center" vertical="center" wrapText="1"/>
    </xf>
    <xf numFmtId="169" fontId="19" fillId="4" borderId="2" xfId="30" applyNumberFormat="1" applyFont="1" applyFill="1" applyBorder="1" applyAlignment="1">
      <alignment horizontal="center" vertical="center" wrapText="1"/>
    </xf>
    <xf numFmtId="169" fontId="19" fillId="7" borderId="27" xfId="2" applyNumberFormat="1" applyFont="1" applyFill="1" applyBorder="1" applyAlignment="1" applyProtection="1">
      <alignment horizontal="center" vertical="center" wrapText="1"/>
      <protection locked="0"/>
    </xf>
    <xf numFmtId="169" fontId="19" fillId="7" borderId="13" xfId="2" applyNumberFormat="1" applyFont="1" applyFill="1" applyBorder="1" applyAlignment="1" applyProtection="1">
      <alignment horizontal="center" vertical="center" wrapText="1"/>
      <protection locked="0"/>
    </xf>
    <xf numFmtId="0" fontId="18" fillId="6" borderId="10" xfId="32" applyFont="1" applyFill="1" applyBorder="1" applyAlignment="1">
      <alignment horizontal="center" vertical="center"/>
    </xf>
    <xf numFmtId="0" fontId="11" fillId="6" borderId="10" xfId="0" applyFont="1" applyFill="1" applyBorder="1" applyAlignment="1">
      <alignment horizontal="center" vertical="center" wrapText="1"/>
    </xf>
    <xf numFmtId="9" fontId="11" fillId="3" borderId="65" xfId="0" applyNumberFormat="1" applyFont="1" applyFill="1" applyBorder="1" applyAlignment="1">
      <alignment horizontal="center" vertical="center"/>
    </xf>
    <xf numFmtId="0" fontId="11" fillId="3" borderId="65" xfId="0" applyFont="1" applyFill="1" applyBorder="1" applyAlignment="1">
      <alignment horizontal="center" vertical="center"/>
    </xf>
    <xf numFmtId="169" fontId="19" fillId="3" borderId="27" xfId="2" applyNumberFormat="1" applyFont="1" applyFill="1" applyBorder="1" applyAlignment="1" applyProtection="1">
      <alignment horizontal="center" vertical="center" wrapText="1"/>
      <protection locked="0"/>
    </xf>
    <xf numFmtId="169" fontId="19" fillId="3" borderId="13" xfId="2" applyNumberFormat="1" applyFont="1" applyFill="1" applyBorder="1" applyAlignment="1" applyProtection="1">
      <alignment horizontal="center" vertical="center" wrapText="1"/>
      <protection locked="0"/>
    </xf>
    <xf numFmtId="42" fontId="11" fillId="3" borderId="27" xfId="2" applyFont="1" applyFill="1" applyBorder="1" applyAlignment="1" applyProtection="1">
      <alignment horizontal="center" vertical="center" wrapText="1"/>
      <protection locked="0"/>
    </xf>
    <xf numFmtId="42" fontId="11" fillId="3" borderId="13" xfId="2" applyFont="1" applyFill="1" applyBorder="1" applyAlignment="1" applyProtection="1">
      <alignment horizontal="center" vertical="center" wrapText="1"/>
      <protection locked="0"/>
    </xf>
    <xf numFmtId="0" fontId="19" fillId="3" borderId="13" xfId="0" applyFont="1" applyFill="1" applyBorder="1" applyAlignment="1">
      <alignment horizontal="center" vertical="center" wrapText="1"/>
    </xf>
    <xf numFmtId="9" fontId="19" fillId="7" borderId="10" xfId="3" applyFont="1" applyFill="1" applyBorder="1" applyAlignment="1">
      <alignment horizontal="center" vertical="center"/>
    </xf>
    <xf numFmtId="169" fontId="19" fillId="3" borderId="54" xfId="2" applyNumberFormat="1" applyFont="1" applyFill="1" applyBorder="1" applyAlignment="1" applyProtection="1">
      <alignment horizontal="center" vertical="center" wrapText="1"/>
      <protection locked="0"/>
    </xf>
    <xf numFmtId="169" fontId="19" fillId="7" borderId="54" xfId="2" applyNumberFormat="1" applyFont="1" applyFill="1" applyBorder="1" applyAlignment="1" applyProtection="1">
      <alignment horizontal="center" vertical="center" wrapText="1"/>
      <protection locked="0"/>
    </xf>
    <xf numFmtId="42" fontId="11" fillId="3" borderId="54" xfId="2" applyFont="1" applyFill="1" applyBorder="1" applyAlignment="1" applyProtection="1">
      <alignment horizontal="center" vertical="center" wrapText="1"/>
      <protection locked="0"/>
    </xf>
    <xf numFmtId="0" fontId="11" fillId="6" borderId="2" xfId="0" applyFont="1" applyFill="1" applyBorder="1" applyAlignment="1">
      <alignment horizontal="center" vertical="center" wrapText="1"/>
    </xf>
    <xf numFmtId="9" fontId="18" fillId="7" borderId="75" xfId="3" applyFont="1" applyFill="1" applyBorder="1" applyAlignment="1">
      <alignment horizontal="center" vertical="center"/>
    </xf>
    <xf numFmtId="9" fontId="18" fillId="7" borderId="8" xfId="3" applyFont="1" applyFill="1" applyBorder="1" applyAlignment="1">
      <alignment horizontal="center" vertical="center"/>
    </xf>
    <xf numFmtId="9" fontId="18" fillId="7" borderId="2" xfId="3" applyFont="1" applyFill="1" applyBorder="1" applyAlignment="1">
      <alignment horizontal="center" vertical="center"/>
    </xf>
    <xf numFmtId="9" fontId="18" fillId="23" borderId="75" xfId="3" applyFont="1" applyFill="1" applyBorder="1" applyAlignment="1">
      <alignment horizontal="center" vertical="center"/>
    </xf>
    <xf numFmtId="0" fontId="18" fillId="6" borderId="9" xfId="32" applyFont="1" applyFill="1" applyBorder="1" applyAlignment="1">
      <alignment horizontal="center" vertical="center"/>
    </xf>
    <xf numFmtId="0" fontId="18" fillId="6" borderId="8" xfId="32" applyFont="1" applyFill="1" applyBorder="1" applyAlignment="1">
      <alignment horizontal="center" vertical="center"/>
    </xf>
    <xf numFmtId="0" fontId="18" fillId="6" borderId="2" xfId="32" applyFont="1" applyFill="1" applyBorder="1" applyAlignment="1">
      <alignment horizontal="center" vertical="center"/>
    </xf>
    <xf numFmtId="0" fontId="11" fillId="0" borderId="1" xfId="30" applyFont="1" applyBorder="1" applyAlignment="1">
      <alignment horizontal="center" vertical="center" wrapText="1"/>
    </xf>
    <xf numFmtId="9" fontId="11" fillId="3" borderId="63" xfId="2" applyNumberFormat="1" applyFont="1" applyFill="1" applyBorder="1" applyAlignment="1" applyProtection="1">
      <alignment horizontal="center" vertical="center" wrapText="1"/>
      <protection locked="0"/>
    </xf>
    <xf numFmtId="42" fontId="11" fillId="3" borderId="65" xfId="2" applyFont="1" applyFill="1" applyBorder="1" applyAlignment="1" applyProtection="1">
      <alignment horizontal="center" vertical="center" wrapText="1"/>
      <protection locked="0"/>
    </xf>
    <xf numFmtId="42" fontId="11" fillId="6" borderId="2" xfId="2" applyFont="1" applyFill="1" applyBorder="1" applyAlignment="1" applyProtection="1">
      <alignment horizontal="center" vertical="center" wrapText="1"/>
      <protection locked="0"/>
    </xf>
    <xf numFmtId="42" fontId="11" fillId="6" borderId="10" xfId="2" applyFont="1" applyFill="1" applyBorder="1" applyAlignment="1" applyProtection="1">
      <alignment horizontal="center" vertical="center" wrapText="1"/>
      <protection locked="0"/>
    </xf>
    <xf numFmtId="42" fontId="17" fillId="3" borderId="95" xfId="2" applyFont="1" applyFill="1" applyBorder="1" applyAlignment="1">
      <alignment horizontal="center" vertical="center" wrapText="1"/>
    </xf>
    <xf numFmtId="42" fontId="17" fillId="3" borderId="64" xfId="2" applyFont="1" applyFill="1" applyBorder="1" applyAlignment="1">
      <alignment horizontal="center" vertical="center" wrapText="1"/>
    </xf>
    <xf numFmtId="168" fontId="11" fillId="16" borderId="7" xfId="0" applyNumberFormat="1" applyFont="1" applyFill="1" applyBorder="1" applyAlignment="1">
      <alignment horizontal="center" vertical="center"/>
    </xf>
    <xf numFmtId="168" fontId="11" fillId="16" borderId="3" xfId="0" applyNumberFormat="1" applyFont="1" applyFill="1" applyBorder="1" applyAlignment="1">
      <alignment horizontal="center" vertical="center"/>
    </xf>
    <xf numFmtId="42" fontId="17" fillId="3" borderId="9" xfId="2" applyFont="1" applyFill="1" applyBorder="1" applyAlignment="1">
      <alignment horizontal="center" vertical="center" wrapText="1"/>
    </xf>
    <xf numFmtId="42" fontId="17" fillId="3" borderId="11" xfId="2" applyFont="1" applyFill="1" applyBorder="1" applyAlignment="1">
      <alignment horizontal="center" vertical="center" wrapText="1"/>
    </xf>
    <xf numFmtId="0" fontId="20" fillId="6" borderId="13" xfId="32" applyFont="1" applyFill="1" applyBorder="1" applyAlignment="1">
      <alignment horizontal="center" vertical="center"/>
    </xf>
    <xf numFmtId="168" fontId="11" fillId="3" borderId="7" xfId="0" applyNumberFormat="1" applyFont="1" applyFill="1" applyBorder="1" applyAlignment="1">
      <alignment horizontal="center" vertical="center"/>
    </xf>
    <xf numFmtId="168" fontId="11" fillId="3" borderId="3" xfId="0" applyNumberFormat="1" applyFont="1" applyFill="1" applyBorder="1" applyAlignment="1">
      <alignment horizontal="center" vertical="center"/>
    </xf>
    <xf numFmtId="169" fontId="18" fillId="7" borderId="9" xfId="0" applyNumberFormat="1" applyFont="1" applyFill="1" applyBorder="1" applyAlignment="1" applyProtection="1">
      <alignment horizontal="center" vertical="center" wrapText="1"/>
      <protection locked="0"/>
    </xf>
    <xf numFmtId="169" fontId="18" fillId="7" borderId="11" xfId="0" applyNumberFormat="1" applyFont="1" applyFill="1" applyBorder="1" applyAlignment="1" applyProtection="1">
      <alignment horizontal="center" vertical="center" wrapText="1"/>
      <protection locked="0"/>
    </xf>
    <xf numFmtId="169" fontId="17" fillId="4" borderId="9" xfId="2" applyNumberFormat="1" applyFont="1" applyFill="1" applyBorder="1" applyAlignment="1">
      <alignment horizontal="center" vertical="center" wrapText="1"/>
    </xf>
    <xf numFmtId="169" fontId="17" fillId="4" borderId="11" xfId="2" applyNumberFormat="1" applyFont="1" applyFill="1" applyBorder="1" applyAlignment="1">
      <alignment horizontal="center" vertical="center" wrapText="1"/>
    </xf>
    <xf numFmtId="169" fontId="17" fillId="7" borderId="9" xfId="2" applyNumberFormat="1" applyFont="1" applyFill="1" applyBorder="1" applyAlignment="1">
      <alignment horizontal="center" vertical="center" wrapText="1"/>
    </xf>
    <xf numFmtId="169" fontId="17" fillId="7" borderId="11" xfId="2" applyNumberFormat="1" applyFont="1" applyFill="1" applyBorder="1" applyAlignment="1">
      <alignment horizontal="center" vertical="center" wrapText="1"/>
    </xf>
    <xf numFmtId="9" fontId="17" fillId="15" borderId="8" xfId="0" applyNumberFormat="1" applyFont="1" applyFill="1" applyBorder="1" applyAlignment="1">
      <alignment horizontal="center" vertical="center"/>
    </xf>
    <xf numFmtId="169" fontId="16" fillId="7" borderId="9" xfId="0" applyNumberFormat="1" applyFont="1" applyFill="1" applyBorder="1" applyAlignment="1" applyProtection="1">
      <alignment horizontal="center" vertical="center" wrapText="1"/>
      <protection locked="0"/>
    </xf>
    <xf numFmtId="169" fontId="16" fillId="7" borderId="11" xfId="0" applyNumberFormat="1" applyFont="1" applyFill="1" applyBorder="1" applyAlignment="1" applyProtection="1">
      <alignment horizontal="center" vertical="center" wrapText="1"/>
      <protection locked="0"/>
    </xf>
    <xf numFmtId="44" fontId="11" fillId="7" borderId="9" xfId="0" applyNumberFormat="1" applyFont="1" applyFill="1" applyBorder="1" applyAlignment="1" applyProtection="1">
      <alignment horizontal="center" vertical="center" wrapText="1"/>
      <protection locked="0"/>
    </xf>
    <xf numFmtId="44" fontId="11" fillId="7" borderId="11" xfId="0" applyNumberFormat="1" applyFont="1" applyFill="1" applyBorder="1" applyAlignment="1" applyProtection="1">
      <alignment horizontal="center" vertical="center" wrapText="1"/>
      <protection locked="0"/>
    </xf>
    <xf numFmtId="42" fontId="11" fillId="4" borderId="9" xfId="2" applyFont="1" applyFill="1" applyBorder="1" applyAlignment="1">
      <alignment horizontal="center" vertical="center" wrapText="1"/>
    </xf>
    <xf numFmtId="42" fontId="11" fillId="4" borderId="11" xfId="2" applyFont="1" applyFill="1" applyBorder="1" applyAlignment="1">
      <alignment horizontal="center" vertical="center" wrapText="1"/>
    </xf>
    <xf numFmtId="42" fontId="11" fillId="4" borderId="8" xfId="2" applyFont="1" applyFill="1" applyBorder="1" applyAlignment="1">
      <alignment horizontal="center" vertical="center" wrapText="1"/>
    </xf>
    <xf numFmtId="9" fontId="18" fillId="7" borderId="7" xfId="3" applyFont="1" applyFill="1" applyBorder="1" applyAlignment="1">
      <alignment horizontal="center" vertical="center"/>
    </xf>
    <xf numFmtId="9" fontId="18" fillId="23" borderId="7" xfId="3" applyFont="1" applyFill="1" applyBorder="1" applyAlignment="1">
      <alignment horizontal="center" vertical="center"/>
    </xf>
    <xf numFmtId="9" fontId="11" fillId="3" borderId="25" xfId="2" applyNumberFormat="1" applyFont="1" applyFill="1" applyBorder="1" applyAlignment="1" applyProtection="1">
      <alignment horizontal="center" vertical="center" wrapText="1"/>
      <protection locked="0"/>
    </xf>
    <xf numFmtId="42" fontId="11" fillId="3" borderId="79" xfId="2" applyFont="1" applyFill="1" applyBorder="1" applyAlignment="1" applyProtection="1">
      <alignment horizontal="center" vertical="center" wrapText="1"/>
      <protection locked="0"/>
    </xf>
    <xf numFmtId="0" fontId="17" fillId="16" borderId="8" xfId="0" applyFont="1" applyFill="1" applyBorder="1" applyAlignment="1">
      <alignment horizontal="center" vertical="center" wrapText="1"/>
    </xf>
    <xf numFmtId="0" fontId="17" fillId="16" borderId="11" xfId="0" applyFont="1" applyFill="1" applyBorder="1" applyAlignment="1">
      <alignment horizontal="center" vertical="center" wrapText="1"/>
    </xf>
    <xf numFmtId="42" fontId="11" fillId="16" borderId="2" xfId="0" applyNumberFormat="1" applyFont="1" applyFill="1" applyBorder="1" applyAlignment="1" applyProtection="1">
      <alignment horizontal="center" vertical="center" wrapText="1"/>
      <protection locked="0"/>
    </xf>
    <xf numFmtId="42" fontId="17" fillId="3" borderId="52" xfId="2" applyFont="1" applyFill="1" applyBorder="1" applyAlignment="1">
      <alignment horizontal="center" vertical="center" wrapText="1"/>
    </xf>
    <xf numFmtId="42" fontId="17" fillId="3" borderId="53" xfId="2" applyFont="1" applyFill="1" applyBorder="1" applyAlignment="1">
      <alignment horizontal="center" vertical="center" wrapText="1"/>
    </xf>
    <xf numFmtId="0" fontId="17" fillId="15" borderId="155" xfId="0" applyFont="1" applyFill="1" applyBorder="1" applyAlignment="1">
      <alignment horizontal="center" vertical="center" wrapText="1"/>
    </xf>
    <xf numFmtId="169" fontId="17" fillId="7" borderId="8" xfId="2" applyNumberFormat="1" applyFont="1" applyFill="1" applyBorder="1" applyAlignment="1">
      <alignment horizontal="center" vertical="center" wrapText="1"/>
    </xf>
    <xf numFmtId="0" fontId="11" fillId="3" borderId="30" xfId="0" applyFont="1" applyFill="1" applyBorder="1" applyAlignment="1">
      <alignment horizontal="center" vertical="center" wrapText="1"/>
    </xf>
    <xf numFmtId="9" fontId="18" fillId="7" borderId="55" xfId="3" applyFont="1" applyFill="1" applyBorder="1" applyAlignment="1">
      <alignment horizontal="center" vertical="center"/>
    </xf>
    <xf numFmtId="9" fontId="18" fillId="7" borderId="73" xfId="3" applyFont="1" applyFill="1" applyBorder="1" applyAlignment="1">
      <alignment horizontal="center" vertical="center"/>
    </xf>
    <xf numFmtId="169" fontId="11" fillId="7" borderId="100" xfId="0" applyNumberFormat="1" applyFont="1" applyFill="1" applyBorder="1" applyAlignment="1">
      <alignment horizontal="center" vertical="center"/>
    </xf>
    <xf numFmtId="169" fontId="11" fillId="3" borderId="17" xfId="0" applyNumberFormat="1" applyFont="1" applyFill="1" applyBorder="1" applyAlignment="1">
      <alignment horizontal="center" vertical="center"/>
    </xf>
    <xf numFmtId="169" fontId="11" fillId="3" borderId="1" xfId="0" applyNumberFormat="1" applyFont="1" applyFill="1" applyBorder="1" applyAlignment="1">
      <alignment horizontal="center" vertical="center"/>
    </xf>
    <xf numFmtId="42" fontId="17" fillId="3" borderId="96" xfId="2" applyFont="1" applyFill="1" applyBorder="1" applyAlignment="1">
      <alignment horizontal="center" vertical="center" wrapText="1"/>
    </xf>
    <xf numFmtId="0" fontId="17" fillId="15" borderId="37" xfId="0" applyFont="1" applyFill="1" applyBorder="1" applyAlignment="1">
      <alignment horizontal="center" vertical="center" wrapText="1"/>
    </xf>
    <xf numFmtId="0" fontId="11" fillId="3" borderId="116" xfId="0" applyFont="1" applyFill="1" applyBorder="1" applyAlignment="1">
      <alignment horizontal="center" vertical="center" wrapText="1"/>
    </xf>
    <xf numFmtId="9" fontId="11" fillId="3" borderId="17" xfId="2" applyNumberFormat="1" applyFont="1" applyFill="1" applyBorder="1" applyAlignment="1" applyProtection="1">
      <alignment horizontal="center" vertical="center" wrapText="1"/>
      <protection locked="0"/>
    </xf>
    <xf numFmtId="0" fontId="11" fillId="3" borderId="48" xfId="0" applyFont="1" applyFill="1" applyBorder="1" applyAlignment="1">
      <alignment horizontal="center" vertical="center" wrapText="1"/>
    </xf>
    <xf numFmtId="169" fontId="11" fillId="15" borderId="1" xfId="0" applyNumberFormat="1" applyFont="1" applyFill="1" applyBorder="1" applyAlignment="1" applyProtection="1">
      <alignment horizontal="center" vertical="center" wrapText="1"/>
      <protection locked="0"/>
    </xf>
    <xf numFmtId="169" fontId="11" fillId="7" borderId="61" xfId="0" applyNumberFormat="1" applyFont="1" applyFill="1" applyBorder="1" applyAlignment="1" applyProtection="1">
      <alignment horizontal="center" vertical="center" wrapText="1"/>
      <protection locked="0"/>
    </xf>
    <xf numFmtId="169" fontId="11" fillId="7" borderId="63" xfId="0" applyNumberFormat="1" applyFont="1" applyFill="1" applyBorder="1" applyAlignment="1" applyProtection="1">
      <alignment horizontal="center" vertical="center" wrapText="1"/>
      <protection locked="0"/>
    </xf>
    <xf numFmtId="164" fontId="13" fillId="11" borderId="34" xfId="4" applyFont="1" applyFill="1" applyBorder="1" applyAlignment="1">
      <alignment horizontal="center" vertical="center" wrapText="1"/>
    </xf>
    <xf numFmtId="9" fontId="11" fillId="3" borderId="78" xfId="2" applyNumberFormat="1" applyFont="1" applyFill="1" applyBorder="1" applyAlignment="1" applyProtection="1">
      <alignment horizontal="center" vertical="center" wrapText="1"/>
      <protection locked="0"/>
    </xf>
    <xf numFmtId="0" fontId="18" fillId="0" borderId="14" xfId="30" applyFont="1" applyBorder="1" applyAlignment="1">
      <alignment horizontal="center" vertical="center" wrapText="1"/>
    </xf>
    <xf numFmtId="0" fontId="18" fillId="0" borderId="14" xfId="30" applyFont="1" applyBorder="1" applyAlignment="1">
      <alignment horizontal="center" vertical="center"/>
    </xf>
    <xf numFmtId="0" fontId="18" fillId="0" borderId="0" xfId="30" applyFont="1" applyAlignment="1">
      <alignment horizontal="center" vertical="center"/>
    </xf>
    <xf numFmtId="0" fontId="12" fillId="2" borderId="17" xfId="30" applyFont="1" applyFill="1" applyBorder="1" applyAlignment="1">
      <alignment horizontal="center" vertical="center" wrapText="1"/>
    </xf>
    <xf numFmtId="0" fontId="12" fillId="8" borderId="17" xfId="30" applyFont="1" applyFill="1" applyBorder="1" applyAlignment="1">
      <alignment horizontal="center" vertical="center" wrapText="1"/>
    </xf>
    <xf numFmtId="0" fontId="12" fillId="9" borderId="17" xfId="30" applyFont="1" applyFill="1" applyBorder="1" applyAlignment="1">
      <alignment horizontal="center" vertical="center" wrapText="1"/>
    </xf>
    <xf numFmtId="0" fontId="12" fillId="10" borderId="89" xfId="30" applyFont="1" applyFill="1" applyBorder="1" applyAlignment="1">
      <alignment horizontal="center" vertical="center" wrapText="1"/>
    </xf>
    <xf numFmtId="0" fontId="12" fillId="10" borderId="43" xfId="30" applyFont="1" applyFill="1" applyBorder="1" applyAlignment="1">
      <alignment horizontal="center" vertical="center" wrapText="1"/>
    </xf>
    <xf numFmtId="0" fontId="12" fillId="10" borderId="87" xfId="30" applyFont="1" applyFill="1" applyBorder="1" applyAlignment="1">
      <alignment horizontal="center" vertical="center" wrapText="1"/>
    </xf>
    <xf numFmtId="0" fontId="11" fillId="3" borderId="117" xfId="0" applyFont="1" applyFill="1" applyBorder="1" applyAlignment="1">
      <alignment horizontal="center" vertical="center" wrapText="1"/>
    </xf>
    <xf numFmtId="0" fontId="11" fillId="0" borderId="9" xfId="7" applyFont="1" applyBorder="1" applyAlignment="1" applyProtection="1">
      <alignment horizontal="center" vertical="center" wrapText="1"/>
      <protection locked="0"/>
    </xf>
    <xf numFmtId="0" fontId="11" fillId="0" borderId="8" xfId="7" applyFont="1" applyBorder="1" applyAlignment="1" applyProtection="1">
      <alignment horizontal="center" vertical="center" wrapText="1"/>
      <protection locked="0"/>
    </xf>
    <xf numFmtId="0" fontId="11" fillId="0" borderId="2" xfId="7" applyFont="1" applyBorder="1" applyAlignment="1" applyProtection="1">
      <alignment horizontal="center" vertical="center" wrapText="1"/>
      <protection locked="0"/>
    </xf>
    <xf numFmtId="49" fontId="17" fillId="0" borderId="8" xfId="0" applyNumberFormat="1" applyFont="1" applyBorder="1" applyAlignment="1" applyProtection="1">
      <alignment horizontal="center" vertical="center" wrapText="1"/>
      <protection locked="0"/>
    </xf>
    <xf numFmtId="49" fontId="11" fillId="0" borderId="239" xfId="0" applyNumberFormat="1" applyFont="1" applyBorder="1" applyAlignment="1" applyProtection="1">
      <alignment horizontal="center" vertical="center" wrapText="1"/>
      <protection locked="0"/>
    </xf>
    <xf numFmtId="49" fontId="11" fillId="0" borderId="241" xfId="0" applyNumberFormat="1" applyFont="1" applyBorder="1" applyAlignment="1" applyProtection="1">
      <alignment horizontal="center" vertical="center" wrapText="1"/>
      <protection locked="0"/>
    </xf>
    <xf numFmtId="49" fontId="11" fillId="0" borderId="242" xfId="0" applyNumberFormat="1" applyFont="1" applyBorder="1" applyAlignment="1" applyProtection="1">
      <alignment horizontal="center" vertical="center" wrapText="1"/>
      <protection locked="0"/>
    </xf>
    <xf numFmtId="0" fontId="11" fillId="0" borderId="9"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5" xfId="7" applyFont="1" applyBorder="1" applyAlignment="1" applyProtection="1">
      <alignment horizontal="center" vertical="center" wrapText="1"/>
      <protection locked="0"/>
    </xf>
    <xf numFmtId="49" fontId="11" fillId="0" borderId="97" xfId="0" applyNumberFormat="1" applyFont="1" applyBorder="1" applyAlignment="1" applyProtection="1">
      <alignment horizontal="center" vertical="center" wrapText="1"/>
      <protection locked="0"/>
    </xf>
    <xf numFmtId="49" fontId="11" fillId="0" borderId="11" xfId="0" applyNumberFormat="1" applyFont="1" applyBorder="1" applyAlignment="1" applyProtection="1">
      <alignment horizontal="center" vertical="center" wrapText="1"/>
      <protection locked="0"/>
    </xf>
    <xf numFmtId="49" fontId="11" fillId="0" borderId="240" xfId="0" applyNumberFormat="1"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7" xfId="7" applyFont="1" applyBorder="1" applyAlignment="1" applyProtection="1">
      <alignment horizontal="center" vertical="center" wrapText="1"/>
      <protection locked="0"/>
    </xf>
    <xf numFmtId="0" fontId="11" fillId="0" borderId="3" xfId="7" applyFont="1" applyBorder="1" applyAlignment="1" applyProtection="1">
      <alignment horizontal="center" vertical="center" wrapText="1"/>
      <protection locked="0"/>
    </xf>
    <xf numFmtId="49" fontId="11" fillId="0" borderId="75" xfId="0" applyNumberFormat="1" applyFont="1" applyBorder="1" applyAlignment="1" applyProtection="1">
      <alignment horizontal="center" vertical="center" wrapText="1"/>
      <protection locked="0"/>
    </xf>
    <xf numFmtId="49" fontId="11" fillId="0" borderId="237" xfId="0" applyNumberFormat="1" applyFont="1" applyBorder="1" applyAlignment="1" applyProtection="1">
      <alignment horizontal="center" vertical="center" wrapText="1"/>
      <protection locked="0"/>
    </xf>
    <xf numFmtId="49" fontId="11" fillId="0" borderId="9" xfId="0" applyNumberFormat="1" applyFont="1" applyBorder="1" applyAlignment="1">
      <alignment horizontal="center" vertical="center" wrapText="1"/>
    </xf>
    <xf numFmtId="49" fontId="11" fillId="0" borderId="11" xfId="0" applyNumberFormat="1" applyFont="1" applyBorder="1" applyAlignment="1">
      <alignment horizontal="center" vertical="center" wrapText="1"/>
    </xf>
    <xf numFmtId="49" fontId="11" fillId="0" borderId="97"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1" fillId="0" borderId="3" xfId="0" applyNumberFormat="1" applyFont="1" applyBorder="1" applyAlignment="1" applyProtection="1">
      <alignment horizontal="center" vertical="center" wrapText="1"/>
      <protection locked="0"/>
    </xf>
    <xf numFmtId="49" fontId="11" fillId="0" borderId="7" xfId="0" applyNumberFormat="1" applyFont="1" applyBorder="1" applyAlignment="1" applyProtection="1">
      <alignment horizontal="center" vertical="center" wrapText="1"/>
      <protection locked="0"/>
    </xf>
    <xf numFmtId="0" fontId="18" fillId="6" borderId="9" xfId="26" applyFont="1" applyFill="1" applyBorder="1" applyAlignment="1">
      <alignment horizontal="center" vertical="center"/>
    </xf>
    <xf numFmtId="0" fontId="18" fillId="6" borderId="2" xfId="26" applyFont="1" applyFill="1" applyBorder="1" applyAlignment="1">
      <alignment horizontal="center" vertical="center"/>
    </xf>
    <xf numFmtId="0" fontId="11" fillId="0" borderId="9" xfId="0" applyFont="1" applyBorder="1" applyAlignment="1">
      <alignment horizontal="center" vertical="center"/>
    </xf>
    <xf numFmtId="0" fontId="11" fillId="0" borderId="8" xfId="0" applyFont="1" applyBorder="1" applyAlignment="1">
      <alignment horizontal="center" vertical="center"/>
    </xf>
    <xf numFmtId="0" fontId="11" fillId="0" borderId="2" xfId="0" applyFont="1" applyBorder="1" applyAlignment="1">
      <alignment horizontal="center" vertical="center"/>
    </xf>
    <xf numFmtId="0" fontId="18" fillId="6" borderId="10" xfId="26" applyFont="1" applyFill="1" applyBorder="1" applyAlignment="1">
      <alignment horizontal="center" vertical="center"/>
    </xf>
    <xf numFmtId="0" fontId="17" fillId="15" borderId="10" xfId="0" applyFont="1" applyFill="1" applyBorder="1" applyAlignment="1">
      <alignment horizontal="center" vertical="center"/>
    </xf>
    <xf numFmtId="170" fontId="11" fillId="7" borderId="9" xfId="2" applyNumberFormat="1" applyFont="1" applyFill="1" applyBorder="1" applyAlignment="1">
      <alignment horizontal="center" vertical="center"/>
    </xf>
    <xf numFmtId="170" fontId="11" fillId="7" borderId="2" xfId="2" applyNumberFormat="1" applyFont="1" applyFill="1" applyBorder="1" applyAlignment="1">
      <alignment horizontal="center" vertical="center"/>
    </xf>
    <xf numFmtId="170" fontId="11" fillId="3" borderId="10" xfId="1" applyNumberFormat="1" applyFont="1" applyFill="1" applyBorder="1" applyAlignment="1" applyProtection="1">
      <alignment horizontal="center" vertical="center" wrapText="1"/>
      <protection locked="0"/>
    </xf>
    <xf numFmtId="170" fontId="11" fillId="33" borderId="10" xfId="1" applyNumberFormat="1" applyFont="1" applyFill="1" applyBorder="1" applyAlignment="1" applyProtection="1">
      <alignment horizontal="center" vertical="center" wrapText="1"/>
      <protection locked="0"/>
    </xf>
    <xf numFmtId="170" fontId="11" fillId="24" borderId="10" xfId="1" applyNumberFormat="1" applyFont="1" applyFill="1" applyBorder="1" applyAlignment="1" applyProtection="1">
      <alignment horizontal="center" vertical="center" wrapText="1"/>
      <protection locked="0"/>
    </xf>
    <xf numFmtId="169" fontId="11" fillId="35" borderId="10" xfId="27" applyNumberFormat="1" applyFont="1" applyFill="1" applyBorder="1" applyAlignment="1" applyProtection="1">
      <alignment horizontal="center" vertical="center" wrapText="1"/>
      <protection locked="0"/>
    </xf>
    <xf numFmtId="9" fontId="11" fillId="0" borderId="126" xfId="2" applyNumberFormat="1" applyFont="1" applyFill="1" applyBorder="1" applyAlignment="1" applyProtection="1">
      <alignment horizontal="center" vertical="center" wrapText="1"/>
      <protection locked="0"/>
    </xf>
    <xf numFmtId="9" fontId="11" fillId="0" borderId="202" xfId="2" applyNumberFormat="1" applyFont="1" applyFill="1" applyBorder="1" applyAlignment="1" applyProtection="1">
      <alignment horizontal="center" vertical="center" wrapText="1"/>
      <protection locked="0"/>
    </xf>
    <xf numFmtId="9" fontId="11" fillId="0" borderId="71" xfId="2" applyNumberFormat="1" applyFont="1" applyFill="1" applyBorder="1" applyAlignment="1" applyProtection="1">
      <alignment horizontal="center" vertical="center" wrapText="1"/>
      <protection locked="0"/>
    </xf>
    <xf numFmtId="9" fontId="11" fillId="0" borderId="5" xfId="3" applyFont="1" applyFill="1" applyBorder="1" applyAlignment="1">
      <alignment horizontal="center" vertical="center" wrapText="1"/>
    </xf>
    <xf numFmtId="0" fontId="18" fillId="6" borderId="5" xfId="26" applyFont="1" applyFill="1" applyBorder="1" applyAlignment="1">
      <alignment horizontal="center" vertical="center"/>
    </xf>
    <xf numFmtId="0" fontId="18" fillId="6" borderId="3" xfId="26" applyFont="1" applyFill="1" applyBorder="1" applyAlignment="1">
      <alignment horizontal="center" vertical="center"/>
    </xf>
    <xf numFmtId="0" fontId="18" fillId="0" borderId="2"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textRotation="90" wrapText="1"/>
      <protection locked="0"/>
    </xf>
    <xf numFmtId="0" fontId="18" fillId="0" borderId="10" xfId="0" applyFont="1" applyBorder="1" applyAlignment="1" applyProtection="1">
      <alignment horizontal="center" vertical="center" textRotation="90" wrapText="1"/>
      <protection locked="0"/>
    </xf>
    <xf numFmtId="49" fontId="11" fillId="0" borderId="10" xfId="0" applyNumberFormat="1" applyFont="1" applyBorder="1" applyAlignment="1" applyProtection="1">
      <alignment horizontal="center" vertical="center" wrapText="1"/>
      <protection locked="0"/>
    </xf>
    <xf numFmtId="42" fontId="11" fillId="0" borderId="2" xfId="0" applyNumberFormat="1" applyFont="1" applyBorder="1" applyAlignment="1">
      <alignment horizontal="center" vertical="center" wrapText="1"/>
    </xf>
    <xf numFmtId="42" fontId="11" fillId="0" borderId="10" xfId="0" applyNumberFormat="1" applyFont="1" applyBorder="1" applyAlignment="1">
      <alignment horizontal="center" vertical="center" wrapText="1"/>
    </xf>
    <xf numFmtId="42" fontId="11" fillId="0" borderId="10" xfId="0" applyNumberFormat="1" applyFont="1" applyBorder="1" applyAlignment="1" applyProtection="1">
      <alignment horizontal="center" vertical="center" wrapText="1"/>
      <protection locked="0"/>
    </xf>
    <xf numFmtId="166" fontId="17" fillId="0" borderId="10" xfId="0" applyNumberFormat="1" applyFont="1" applyBorder="1" applyAlignment="1">
      <alignment horizontal="center" vertical="center" wrapText="1"/>
    </xf>
    <xf numFmtId="0" fontId="17" fillId="10" borderId="12" xfId="0" applyFont="1" applyFill="1" applyBorder="1" applyAlignment="1">
      <alignment horizontal="center" vertical="center" wrapText="1"/>
    </xf>
    <xf numFmtId="0" fontId="17" fillId="10" borderId="122" xfId="0" applyFont="1" applyFill="1" applyBorder="1" applyAlignment="1">
      <alignment horizontal="center" vertical="center" wrapText="1"/>
    </xf>
    <xf numFmtId="9" fontId="11" fillId="0" borderId="10" xfId="2" applyNumberFormat="1" applyFont="1" applyFill="1" applyBorder="1" applyAlignment="1" applyProtection="1">
      <alignment horizontal="center" vertical="center" wrapText="1"/>
      <protection locked="0"/>
    </xf>
    <xf numFmtId="170" fontId="17" fillId="0" borderId="8" xfId="1" applyNumberFormat="1" applyFont="1" applyBorder="1" applyAlignment="1">
      <alignment horizontal="center" vertical="center" wrapText="1"/>
    </xf>
    <xf numFmtId="170" fontId="17" fillId="0" borderId="2" xfId="1" applyNumberFormat="1" applyFont="1" applyBorder="1" applyAlignment="1">
      <alignment horizontal="center" vertical="center" wrapText="1"/>
    </xf>
    <xf numFmtId="170" fontId="17" fillId="32" borderId="8" xfId="1" applyNumberFormat="1" applyFont="1" applyFill="1" applyBorder="1" applyAlignment="1">
      <alignment horizontal="center" vertical="center" wrapText="1"/>
    </xf>
    <xf numFmtId="170" fontId="17" fillId="32" borderId="2" xfId="1" applyNumberFormat="1" applyFont="1" applyFill="1" applyBorder="1" applyAlignment="1">
      <alignment horizontal="center" vertical="center" wrapText="1"/>
    </xf>
    <xf numFmtId="0" fontId="10" fillId="0" borderId="14" xfId="24" applyFont="1" applyBorder="1" applyAlignment="1">
      <alignment horizontal="center" vertical="center" wrapText="1"/>
    </xf>
    <xf numFmtId="0" fontId="10" fillId="0" borderId="14" xfId="24" applyFont="1" applyBorder="1" applyAlignment="1">
      <alignment horizontal="center" vertical="center"/>
    </xf>
    <xf numFmtId="0" fontId="10" fillId="0" borderId="0" xfId="24" applyFont="1" applyAlignment="1">
      <alignment horizontal="center" vertical="center"/>
    </xf>
    <xf numFmtId="0" fontId="13" fillId="2" borderId="1" xfId="0" applyFont="1" applyFill="1" applyBorder="1" applyAlignment="1" applyProtection="1">
      <alignment horizontal="center" vertical="center" wrapText="1"/>
      <protection locked="0"/>
    </xf>
    <xf numFmtId="0" fontId="13" fillId="28" borderId="1" xfId="0" applyFont="1" applyFill="1" applyBorder="1" applyAlignment="1" applyProtection="1">
      <alignment horizontal="center" vertical="center" wrapText="1"/>
      <protection locked="0"/>
    </xf>
    <xf numFmtId="0" fontId="13" fillId="29" borderId="1" xfId="0" applyFont="1" applyFill="1" applyBorder="1" applyAlignment="1">
      <alignment horizontal="center" vertical="center" wrapText="1"/>
    </xf>
    <xf numFmtId="0" fontId="13" fillId="14" borderId="50" xfId="24" applyFont="1" applyFill="1" applyBorder="1" applyAlignment="1" applyProtection="1">
      <alignment horizontal="center" vertical="center" wrapText="1"/>
      <protection locked="0" hidden="1"/>
    </xf>
    <xf numFmtId="0" fontId="13" fillId="14" borderId="93" xfId="24" applyFont="1" applyFill="1" applyBorder="1" applyAlignment="1" applyProtection="1">
      <alignment horizontal="center" vertical="center" wrapText="1"/>
      <protection locked="0" hidden="1"/>
    </xf>
    <xf numFmtId="0" fontId="13" fillId="14" borderId="51" xfId="24" applyFont="1" applyFill="1" applyBorder="1" applyAlignment="1" applyProtection="1">
      <alignment horizontal="center" vertical="center" wrapText="1"/>
      <protection locked="0" hidden="1"/>
    </xf>
    <xf numFmtId="9" fontId="11" fillId="24" borderId="5" xfId="3" applyFont="1" applyFill="1" applyBorder="1" applyAlignment="1">
      <alignment horizontal="center" vertical="center"/>
    </xf>
    <xf numFmtId="9" fontId="11" fillId="24" borderId="3" xfId="3" applyFont="1" applyFill="1" applyBorder="1" applyAlignment="1">
      <alignment horizontal="center" vertical="center"/>
    </xf>
    <xf numFmtId="0" fontId="11" fillId="3" borderId="204" xfId="0" applyFont="1" applyFill="1" applyBorder="1" applyAlignment="1">
      <alignment horizontal="center" vertical="center"/>
    </xf>
    <xf numFmtId="0" fontId="17" fillId="10" borderId="9" xfId="0" applyFont="1" applyFill="1" applyBorder="1" applyAlignment="1">
      <alignment horizontal="center" vertical="center" wrapText="1"/>
    </xf>
    <xf numFmtId="9" fontId="17" fillId="16" borderId="203" xfId="0" applyNumberFormat="1" applyFont="1" applyFill="1" applyBorder="1" applyAlignment="1">
      <alignment horizontal="center" vertical="center" wrapText="1"/>
    </xf>
    <xf numFmtId="9" fontId="17" fillId="16" borderId="138" xfId="0" applyNumberFormat="1" applyFont="1" applyFill="1" applyBorder="1" applyAlignment="1">
      <alignment horizontal="center" vertical="center" wrapText="1"/>
    </xf>
    <xf numFmtId="169" fontId="11" fillId="0" borderId="10" xfId="0" applyNumberFormat="1" applyFont="1" applyBorder="1" applyAlignment="1" applyProtection="1">
      <alignment horizontal="center" vertical="center" wrapText="1"/>
      <protection locked="0"/>
    </xf>
    <xf numFmtId="170" fontId="11" fillId="7" borderId="2" xfId="0" applyNumberFormat="1" applyFont="1" applyFill="1" applyBorder="1" applyAlignment="1" applyProtection="1">
      <alignment horizontal="center" vertical="center" wrapText="1"/>
      <protection locked="0"/>
    </xf>
    <xf numFmtId="170" fontId="11" fillId="7" borderId="10" xfId="0" applyNumberFormat="1" applyFont="1" applyFill="1" applyBorder="1" applyAlignment="1" applyProtection="1">
      <alignment horizontal="center" vertical="center" wrapText="1"/>
      <protection locked="0"/>
    </xf>
    <xf numFmtId="169" fontId="11" fillId="0" borderId="2" xfId="0" applyNumberFormat="1" applyFont="1" applyBorder="1" applyAlignment="1">
      <alignment horizontal="center" vertical="center" wrapText="1"/>
    </xf>
    <xf numFmtId="169" fontId="11" fillId="0" borderId="10" xfId="0" applyNumberFormat="1" applyFont="1" applyBorder="1" applyAlignment="1">
      <alignment horizontal="center" vertical="center" wrapText="1"/>
    </xf>
    <xf numFmtId="169" fontId="17" fillId="7" borderId="8" xfId="0" applyNumberFormat="1" applyFont="1" applyFill="1" applyBorder="1" applyAlignment="1">
      <alignment horizontal="center" vertical="center" wrapText="1"/>
    </xf>
    <xf numFmtId="169" fontId="17" fillId="7" borderId="2" xfId="0" applyNumberFormat="1" applyFont="1" applyFill="1" applyBorder="1" applyAlignment="1">
      <alignment horizontal="center" vertical="center" wrapText="1"/>
    </xf>
    <xf numFmtId="166" fontId="17" fillId="32" borderId="10" xfId="0" applyNumberFormat="1" applyFont="1" applyFill="1" applyBorder="1" applyAlignment="1">
      <alignment horizontal="center" vertical="center" wrapText="1"/>
    </xf>
    <xf numFmtId="0" fontId="17" fillId="0" borderId="10" xfId="0" applyFont="1" applyBorder="1" applyAlignment="1">
      <alignment horizontal="center" vertical="center"/>
    </xf>
    <xf numFmtId="0" fontId="18" fillId="0" borderId="8" xfId="0" applyFont="1" applyBorder="1" applyAlignment="1" applyProtection="1">
      <alignment horizontal="center" vertical="center" wrapText="1"/>
      <protection locked="0"/>
    </xf>
    <xf numFmtId="0" fontId="18" fillId="0" borderId="8" xfId="0" applyFont="1" applyBorder="1" applyAlignment="1" applyProtection="1">
      <alignment horizontal="center" vertical="center" textRotation="90" wrapText="1"/>
      <protection locked="0"/>
    </xf>
    <xf numFmtId="42" fontId="11" fillId="0" borderId="12" xfId="2" applyFont="1" applyFill="1" applyBorder="1" applyAlignment="1" applyProtection="1">
      <alignment horizontal="center" vertical="center" wrapText="1"/>
      <protection locked="0"/>
    </xf>
    <xf numFmtId="42" fontId="11" fillId="0" borderId="13" xfId="2" applyFont="1" applyFill="1" applyBorder="1" applyAlignment="1" applyProtection="1">
      <alignment horizontal="center" vertical="center" wrapText="1"/>
      <protection locked="0"/>
    </xf>
    <xf numFmtId="9" fontId="11" fillId="0" borderId="1" xfId="2" applyNumberFormat="1" applyFont="1" applyFill="1" applyBorder="1" applyAlignment="1" applyProtection="1">
      <alignment horizontal="center" vertical="center" wrapText="1"/>
      <protection locked="0"/>
    </xf>
    <xf numFmtId="169" fontId="11" fillId="19" borderId="10" xfId="0" applyNumberFormat="1" applyFont="1" applyFill="1" applyBorder="1" applyAlignment="1">
      <alignment horizontal="center" vertical="center"/>
    </xf>
    <xf numFmtId="169" fontId="17" fillId="0" borderId="10" xfId="0" applyNumberFormat="1" applyFont="1" applyBorder="1" applyAlignment="1">
      <alignment horizontal="center" vertical="center" wrapText="1"/>
    </xf>
    <xf numFmtId="169" fontId="17" fillId="5" borderId="10" xfId="0" applyNumberFormat="1" applyFont="1" applyFill="1" applyBorder="1" applyAlignment="1">
      <alignment horizontal="center" vertical="center" wrapText="1"/>
    </xf>
    <xf numFmtId="169" fontId="17" fillId="19" borderId="10" xfId="0" applyNumberFormat="1" applyFont="1" applyFill="1" applyBorder="1" applyAlignment="1">
      <alignment horizontal="center" vertical="center" wrapText="1"/>
    </xf>
    <xf numFmtId="0" fontId="17" fillId="10" borderId="10" xfId="0" applyFont="1" applyFill="1" applyBorder="1" applyAlignment="1">
      <alignment horizontal="center" vertical="center"/>
    </xf>
    <xf numFmtId="9" fontId="11" fillId="0" borderId="15" xfId="2" applyNumberFormat="1" applyFont="1" applyBorder="1" applyAlignment="1" applyProtection="1">
      <alignment horizontal="center" vertical="center" wrapText="1"/>
      <protection locked="0"/>
    </xf>
    <xf numFmtId="9" fontId="11" fillId="0" borderId="17" xfId="2" applyNumberFormat="1" applyFont="1" applyBorder="1" applyAlignment="1" applyProtection="1">
      <alignment horizontal="center" vertical="center" wrapText="1"/>
      <protection locked="0"/>
    </xf>
    <xf numFmtId="170" fontId="11" fillId="7" borderId="1" xfId="0" applyNumberFormat="1" applyFont="1" applyFill="1" applyBorder="1" applyAlignment="1">
      <alignment horizontal="center" vertical="center"/>
    </xf>
    <xf numFmtId="169" fontId="11" fillId="0" borderId="1" xfId="2" applyNumberFormat="1" applyFont="1" applyFill="1" applyBorder="1" applyAlignment="1" applyProtection="1">
      <alignment horizontal="center" vertical="center" wrapText="1"/>
      <protection locked="0"/>
    </xf>
    <xf numFmtId="169" fontId="11" fillId="7" borderId="1" xfId="2" applyNumberFormat="1" applyFont="1" applyFill="1" applyBorder="1" applyAlignment="1">
      <alignment horizontal="center" vertical="center"/>
    </xf>
    <xf numFmtId="0" fontId="22" fillId="6" borderId="1" xfId="27" applyFont="1" applyFill="1" applyBorder="1" applyAlignment="1">
      <alignment horizontal="center" vertical="center"/>
    </xf>
    <xf numFmtId="0" fontId="11" fillId="3" borderId="15" xfId="0" applyFont="1" applyFill="1" applyBorder="1" applyAlignment="1">
      <alignment horizontal="center"/>
    </xf>
    <xf numFmtId="0" fontId="11" fillId="3" borderId="17" xfId="0" applyFont="1" applyFill="1" applyBorder="1" applyAlignment="1">
      <alignment horizontal="center"/>
    </xf>
    <xf numFmtId="0" fontId="17" fillId="0" borderId="48" xfId="0" applyFont="1" applyBorder="1" applyAlignment="1">
      <alignment horizontal="center" vertical="center" wrapText="1"/>
    </xf>
    <xf numFmtId="9" fontId="11" fillId="0" borderId="10" xfId="2" applyNumberFormat="1" applyFont="1" applyBorder="1" applyAlignment="1" applyProtection="1">
      <alignment horizontal="center" vertical="center" wrapText="1"/>
      <protection locked="0"/>
    </xf>
    <xf numFmtId="170" fontId="11" fillId="24" borderId="1" xfId="1" applyNumberFormat="1" applyFont="1" applyFill="1" applyBorder="1" applyAlignment="1">
      <alignment horizontal="center" vertical="center"/>
    </xf>
    <xf numFmtId="170" fontId="11" fillId="0" borderId="1" xfId="1" applyNumberFormat="1" applyFont="1" applyFill="1" applyBorder="1" applyAlignment="1" applyProtection="1">
      <alignment horizontal="center" vertical="center" wrapText="1"/>
      <protection locked="0"/>
    </xf>
    <xf numFmtId="170" fontId="17" fillId="24" borderId="1" xfId="1" applyNumberFormat="1" applyFont="1" applyFill="1" applyBorder="1" applyAlignment="1">
      <alignment horizontal="center" vertical="center"/>
    </xf>
    <xf numFmtId="9" fontId="11" fillId="24" borderId="1" xfId="3" applyFont="1" applyFill="1" applyBorder="1" applyAlignment="1">
      <alignment horizontal="center" vertical="center"/>
    </xf>
    <xf numFmtId="0" fontId="18" fillId="6" borderId="1" xfId="26" applyFont="1" applyFill="1" applyBorder="1" applyAlignment="1">
      <alignment horizontal="center" vertical="center"/>
    </xf>
    <xf numFmtId="9" fontId="11" fillId="3" borderId="10" xfId="3" applyFont="1" applyFill="1" applyBorder="1" applyAlignment="1">
      <alignment horizontal="center" vertical="center" wrapText="1"/>
    </xf>
    <xf numFmtId="165" fontId="11" fillId="24" borderId="10" xfId="0" applyNumberFormat="1" applyFont="1" applyFill="1" applyBorder="1" applyAlignment="1">
      <alignment horizontal="center" vertical="center"/>
    </xf>
    <xf numFmtId="166" fontId="17" fillId="24" borderId="10" xfId="0" applyNumberFormat="1" applyFont="1" applyFill="1" applyBorder="1" applyAlignment="1">
      <alignment horizontal="center" vertical="center"/>
    </xf>
    <xf numFmtId="169" fontId="11" fillId="0" borderId="2" xfId="2" applyNumberFormat="1" applyFont="1" applyFill="1" applyBorder="1" applyAlignment="1" applyProtection="1">
      <alignment horizontal="center" vertical="center" wrapText="1"/>
      <protection locked="0"/>
    </xf>
    <xf numFmtId="169" fontId="11" fillId="0" borderId="10" xfId="2" applyNumberFormat="1" applyFont="1" applyFill="1" applyBorder="1" applyAlignment="1" applyProtection="1">
      <alignment horizontal="center" vertical="center" wrapText="1"/>
      <protection locked="0"/>
    </xf>
    <xf numFmtId="170" fontId="11" fillId="7" borderId="5" xfId="2" applyNumberFormat="1" applyFont="1" applyFill="1" applyBorder="1" applyAlignment="1" applyProtection="1">
      <alignment horizontal="center" vertical="center" wrapText="1"/>
      <protection locked="0"/>
    </xf>
    <xf numFmtId="170" fontId="11" fillId="7" borderId="3" xfId="2" applyNumberFormat="1" applyFont="1" applyFill="1" applyBorder="1" applyAlignment="1" applyProtection="1">
      <alignment horizontal="center" vertical="center" wrapText="1"/>
      <protection locked="0"/>
    </xf>
    <xf numFmtId="169" fontId="11" fillId="7" borderId="5" xfId="2" applyNumberFormat="1" applyFont="1" applyFill="1" applyBorder="1" applyAlignment="1" applyProtection="1">
      <alignment horizontal="center" vertical="center" wrapText="1"/>
      <protection locked="0"/>
    </xf>
    <xf numFmtId="49" fontId="11" fillId="0" borderId="115" xfId="2" applyNumberFormat="1" applyFont="1" applyFill="1" applyBorder="1" applyAlignment="1" applyProtection="1">
      <alignment horizontal="left" vertical="center" wrapText="1"/>
      <protection locked="0"/>
    </xf>
    <xf numFmtId="49" fontId="11" fillId="0" borderId="5" xfId="2" applyNumberFormat="1" applyFont="1" applyFill="1" applyBorder="1" applyAlignment="1" applyProtection="1">
      <alignment horizontal="left" vertical="center" wrapText="1"/>
      <protection locked="0"/>
    </xf>
    <xf numFmtId="49" fontId="11" fillId="0" borderId="3" xfId="2" applyNumberFormat="1" applyFont="1" applyFill="1" applyBorder="1" applyAlignment="1" applyProtection="1">
      <alignment horizontal="left" vertical="center" wrapText="1"/>
      <protection locked="0"/>
    </xf>
    <xf numFmtId="0" fontId="11" fillId="3" borderId="116" xfId="0" applyFont="1" applyFill="1" applyBorder="1" applyAlignment="1">
      <alignment horizontal="center"/>
    </xf>
    <xf numFmtId="0" fontId="11" fillId="3" borderId="29" xfId="0" applyFont="1" applyFill="1" applyBorder="1" applyAlignment="1">
      <alignment horizontal="center"/>
    </xf>
    <xf numFmtId="0" fontId="11" fillId="3" borderId="30" xfId="0" applyFont="1" applyFill="1" applyBorder="1" applyAlignment="1">
      <alignment horizontal="center"/>
    </xf>
    <xf numFmtId="0" fontId="18" fillId="3" borderId="2" xfId="0" applyFont="1" applyFill="1" applyBorder="1" applyAlignment="1" applyProtection="1">
      <alignment horizontal="center" vertical="center" wrapText="1"/>
      <protection locked="0"/>
    </xf>
    <xf numFmtId="0" fontId="18" fillId="3" borderId="10" xfId="0" applyFont="1" applyFill="1" applyBorder="1" applyAlignment="1" applyProtection="1">
      <alignment horizontal="center" vertical="center" wrapText="1"/>
      <protection locked="0"/>
    </xf>
    <xf numFmtId="0" fontId="18" fillId="3" borderId="2" xfId="0" applyFont="1" applyFill="1" applyBorder="1" applyAlignment="1" applyProtection="1">
      <alignment horizontal="center" vertical="center" textRotation="90" wrapText="1"/>
      <protection locked="0"/>
    </xf>
    <xf numFmtId="0" fontId="18" fillId="3" borderId="10" xfId="0" applyFont="1" applyFill="1" applyBorder="1" applyAlignment="1" applyProtection="1">
      <alignment horizontal="center" vertical="center" textRotation="90" wrapText="1"/>
      <protection locked="0"/>
    </xf>
    <xf numFmtId="49" fontId="11" fillId="3" borderId="10" xfId="0" applyNumberFormat="1" applyFont="1" applyFill="1" applyBorder="1" applyAlignment="1" applyProtection="1">
      <alignment horizontal="center" vertical="center" wrapText="1"/>
      <protection locked="0"/>
    </xf>
    <xf numFmtId="42" fontId="11" fillId="0" borderId="2" xfId="2" applyFont="1" applyFill="1" applyBorder="1" applyAlignment="1" applyProtection="1">
      <alignment horizontal="center" vertical="center" wrapText="1"/>
      <protection locked="0"/>
    </xf>
    <xf numFmtId="169" fontId="11" fillId="3" borderId="10" xfId="2" applyNumberFormat="1" applyFont="1" applyFill="1" applyBorder="1" applyAlignment="1">
      <alignment horizontal="center" vertical="center"/>
    </xf>
    <xf numFmtId="170" fontId="11" fillId="0" borderId="2" xfId="1" applyNumberFormat="1" applyFont="1" applyFill="1" applyBorder="1" applyAlignment="1" applyProtection="1">
      <alignment horizontal="center" vertical="center" wrapText="1"/>
      <protection locked="0"/>
    </xf>
    <xf numFmtId="170" fontId="11" fillId="0" borderId="10" xfId="1" applyNumberFormat="1" applyFont="1" applyFill="1" applyBorder="1" applyAlignment="1" applyProtection="1">
      <alignment horizontal="center" vertical="center" wrapText="1"/>
      <protection locked="0"/>
    </xf>
    <xf numFmtId="170" fontId="11" fillId="24" borderId="2" xfId="1" applyNumberFormat="1" applyFont="1" applyFill="1" applyBorder="1" applyAlignment="1" applyProtection="1">
      <alignment horizontal="center" vertical="center" wrapText="1"/>
      <protection locked="0"/>
    </xf>
    <xf numFmtId="170" fontId="11" fillId="3" borderId="2" xfId="1" applyNumberFormat="1" applyFont="1" applyFill="1" applyBorder="1" applyAlignment="1" applyProtection="1">
      <alignment horizontal="center" vertical="center" wrapText="1"/>
      <protection locked="0"/>
    </xf>
    <xf numFmtId="49" fontId="11" fillId="0" borderId="9" xfId="2" applyNumberFormat="1" applyFont="1" applyFill="1" applyBorder="1" applyAlignment="1" applyProtection="1">
      <alignment horizontal="left" vertical="center" wrapText="1"/>
      <protection locked="0"/>
    </xf>
    <xf numFmtId="49" fontId="11" fillId="0" borderId="8" xfId="2" applyNumberFormat="1" applyFont="1" applyFill="1" applyBorder="1" applyAlignment="1" applyProtection="1">
      <alignment horizontal="left" vertical="center" wrapText="1"/>
      <protection locked="0"/>
    </xf>
    <xf numFmtId="0" fontId="11" fillId="3" borderId="58" xfId="0" applyFont="1" applyFill="1" applyBorder="1" applyAlignment="1">
      <alignment horizontal="center"/>
    </xf>
    <xf numFmtId="0" fontId="11" fillId="3" borderId="64" xfId="0" applyFont="1" applyFill="1" applyBorder="1" applyAlignment="1">
      <alignment horizontal="center"/>
    </xf>
    <xf numFmtId="9" fontId="11" fillId="0" borderId="9" xfId="2" applyNumberFormat="1" applyFont="1" applyFill="1" applyBorder="1" applyAlignment="1" applyProtection="1">
      <alignment horizontal="center" vertical="center" wrapText="1"/>
      <protection locked="0"/>
    </xf>
    <xf numFmtId="9" fontId="11" fillId="0" borderId="8" xfId="2" applyNumberFormat="1" applyFont="1" applyFill="1" applyBorder="1" applyAlignment="1" applyProtection="1">
      <alignment horizontal="center" vertical="center" wrapText="1"/>
      <protection locked="0"/>
    </xf>
    <xf numFmtId="9" fontId="11" fillId="0" borderId="2" xfId="2" applyNumberFormat="1" applyFont="1" applyFill="1" applyBorder="1" applyAlignment="1" applyProtection="1">
      <alignment horizontal="center" vertical="center" wrapText="1"/>
      <protection locked="0"/>
    </xf>
    <xf numFmtId="42" fontId="11" fillId="33" borderId="10" xfId="2" applyFont="1" applyFill="1" applyBorder="1" applyAlignment="1" applyProtection="1">
      <alignment horizontal="center" vertical="center" wrapText="1"/>
      <protection locked="0"/>
    </xf>
    <xf numFmtId="42" fontId="11" fillId="24" borderId="10" xfId="2" applyFont="1" applyFill="1" applyBorder="1" applyAlignment="1" applyProtection="1">
      <alignment horizontal="center" vertical="center" wrapText="1"/>
      <protection locked="0"/>
    </xf>
    <xf numFmtId="169" fontId="11" fillId="24" borderId="10" xfId="0" applyNumberFormat="1" applyFont="1" applyFill="1" applyBorder="1" applyAlignment="1">
      <alignment horizontal="center" vertical="center"/>
    </xf>
    <xf numFmtId="0" fontId="11" fillId="3" borderId="10" xfId="0" applyFont="1" applyFill="1" applyBorder="1" applyAlignment="1">
      <alignment horizontal="center"/>
    </xf>
    <xf numFmtId="42" fontId="11" fillId="0" borderId="60" xfId="2" applyFont="1" applyFill="1" applyBorder="1" applyAlignment="1" applyProtection="1">
      <alignment horizontal="center" vertical="center" wrapText="1"/>
      <protection locked="0"/>
    </xf>
    <xf numFmtId="42" fontId="11" fillId="0" borderId="71" xfId="2" applyFont="1" applyFill="1" applyBorder="1" applyAlignment="1" applyProtection="1">
      <alignment horizontal="center" vertical="center" wrapText="1"/>
      <protection locked="0"/>
    </xf>
    <xf numFmtId="49" fontId="11" fillId="0" borderId="9" xfId="2" applyNumberFormat="1" applyFont="1" applyFill="1" applyBorder="1" applyAlignment="1" applyProtection="1">
      <alignment horizontal="center" vertical="center" wrapText="1"/>
      <protection locked="0"/>
    </xf>
    <xf numFmtId="49" fontId="11" fillId="0" borderId="8" xfId="2" applyNumberFormat="1" applyFont="1" applyFill="1" applyBorder="1" applyAlignment="1" applyProtection="1">
      <alignment horizontal="center" vertical="center" wrapText="1"/>
      <protection locked="0"/>
    </xf>
    <xf numFmtId="9" fontId="11" fillId="0" borderId="127" xfId="2" applyNumberFormat="1" applyFont="1" applyFill="1" applyBorder="1" applyAlignment="1" applyProtection="1">
      <alignment horizontal="center" vertical="center" wrapText="1"/>
      <protection locked="0"/>
    </xf>
    <xf numFmtId="42" fontId="11" fillId="0" borderId="127" xfId="2" applyFont="1" applyFill="1" applyBorder="1" applyAlignment="1" applyProtection="1">
      <alignment horizontal="center" vertical="center" wrapText="1"/>
      <protection locked="0"/>
    </xf>
    <xf numFmtId="169" fontId="11" fillId="19" borderId="10" xfId="2" applyNumberFormat="1" applyFont="1" applyFill="1" applyBorder="1" applyAlignment="1" applyProtection="1">
      <alignment horizontal="center" vertical="center" wrapText="1"/>
      <protection locked="0"/>
    </xf>
    <xf numFmtId="169" fontId="11" fillId="19" borderId="10" xfId="0" applyNumberFormat="1" applyFont="1" applyFill="1" applyBorder="1" applyAlignment="1">
      <alignment horizontal="center" vertical="center" wrapText="1"/>
    </xf>
    <xf numFmtId="9" fontId="11" fillId="0" borderId="66" xfId="2" applyNumberFormat="1" applyFont="1" applyFill="1" applyBorder="1" applyAlignment="1" applyProtection="1">
      <alignment horizontal="center" vertical="center" wrapText="1"/>
      <protection locked="0"/>
    </xf>
    <xf numFmtId="9" fontId="11" fillId="0" borderId="62" xfId="2" applyNumberFormat="1" applyFont="1" applyFill="1" applyBorder="1" applyAlignment="1" applyProtection="1">
      <alignment horizontal="center" vertical="center" wrapText="1"/>
      <protection locked="0"/>
    </xf>
    <xf numFmtId="42" fontId="11" fillId="0" borderId="7" xfId="2" applyFont="1" applyFill="1" applyBorder="1" applyAlignment="1" applyProtection="1">
      <alignment horizontal="left" vertical="center" wrapText="1"/>
      <protection locked="0"/>
    </xf>
    <xf numFmtId="42" fontId="11" fillId="0" borderId="127" xfId="2" applyFont="1" applyFill="1" applyBorder="1" applyAlignment="1" applyProtection="1">
      <alignment horizontal="left" vertical="center" wrapText="1"/>
      <protection locked="0"/>
    </xf>
    <xf numFmtId="49" fontId="11" fillId="0" borderId="206" xfId="2" applyNumberFormat="1" applyFont="1" applyFill="1" applyBorder="1" applyAlignment="1" applyProtection="1">
      <alignment horizontal="left" vertical="center" wrapText="1"/>
      <protection locked="0"/>
    </xf>
    <xf numFmtId="49" fontId="11" fillId="0" borderId="209" xfId="2" applyNumberFormat="1" applyFont="1" applyFill="1" applyBorder="1" applyAlignment="1" applyProtection="1">
      <alignment horizontal="left" vertical="center" wrapText="1"/>
      <protection locked="0"/>
    </xf>
    <xf numFmtId="9" fontId="11" fillId="24" borderId="65" xfId="3" applyFont="1" applyFill="1" applyBorder="1" applyAlignment="1">
      <alignment horizontal="center" vertical="center"/>
    </xf>
    <xf numFmtId="169" fontId="11" fillId="7" borderId="55" xfId="2" applyNumberFormat="1" applyFont="1" applyFill="1" applyBorder="1" applyAlignment="1" applyProtection="1">
      <alignment horizontal="center" vertical="center" wrapText="1"/>
      <protection locked="0"/>
    </xf>
    <xf numFmtId="169" fontId="11" fillId="7" borderId="62" xfId="2" applyNumberFormat="1" applyFont="1" applyFill="1" applyBorder="1" applyAlignment="1" applyProtection="1">
      <alignment horizontal="center" vertical="center" wrapText="1"/>
      <protection locked="0"/>
    </xf>
    <xf numFmtId="169" fontId="11" fillId="7" borderId="7" xfId="2" applyNumberFormat="1" applyFont="1" applyFill="1" applyBorder="1" applyAlignment="1" applyProtection="1">
      <alignment horizontal="center" vertical="center" wrapText="1"/>
      <protection locked="0"/>
    </xf>
    <xf numFmtId="169" fontId="11" fillId="7" borderId="127" xfId="2" applyNumberFormat="1" applyFont="1" applyFill="1" applyBorder="1" applyAlignment="1" applyProtection="1">
      <alignment horizontal="center" vertical="center" wrapText="1"/>
      <protection locked="0"/>
    </xf>
    <xf numFmtId="0" fontId="18" fillId="6" borderId="7" xfId="26" applyFont="1" applyFill="1" applyBorder="1" applyAlignment="1">
      <alignment horizontal="center" vertical="center"/>
    </xf>
    <xf numFmtId="0" fontId="11" fillId="3" borderId="7" xfId="0" applyFont="1" applyFill="1" applyBorder="1" applyAlignment="1">
      <alignment horizontal="center"/>
    </xf>
    <xf numFmtId="0" fontId="11" fillId="3" borderId="5" xfId="0" applyFont="1" applyFill="1" applyBorder="1" applyAlignment="1">
      <alignment horizontal="center"/>
    </xf>
    <xf numFmtId="0" fontId="11" fillId="3" borderId="3" xfId="0" applyFont="1" applyFill="1" applyBorder="1" applyAlignment="1">
      <alignment horizontal="center"/>
    </xf>
    <xf numFmtId="169" fontId="11" fillId="0" borderId="205" xfId="2" applyNumberFormat="1" applyFont="1" applyFill="1" applyBorder="1" applyAlignment="1" applyProtection="1">
      <alignment horizontal="center" vertical="center" wrapText="1"/>
      <protection locked="0"/>
    </xf>
    <xf numFmtId="170" fontId="11" fillId="7" borderId="7" xfId="2" applyNumberFormat="1" applyFont="1" applyFill="1" applyBorder="1" applyAlignment="1" applyProtection="1">
      <alignment horizontal="center" vertical="center" wrapText="1"/>
      <protection locked="0"/>
    </xf>
    <xf numFmtId="170" fontId="11" fillId="7" borderId="127" xfId="2" applyNumberFormat="1" applyFont="1" applyFill="1" applyBorder="1" applyAlignment="1" applyProtection="1">
      <alignment horizontal="center" vertical="center" wrapText="1"/>
      <protection locked="0"/>
    </xf>
    <xf numFmtId="170" fontId="11" fillId="7" borderId="28" xfId="2" applyNumberFormat="1" applyFont="1" applyFill="1" applyBorder="1" applyAlignment="1" applyProtection="1">
      <alignment horizontal="center" vertical="center" wrapText="1"/>
      <protection locked="0"/>
    </xf>
    <xf numFmtId="170" fontId="11" fillId="7" borderId="64" xfId="2" applyNumberFormat="1" applyFont="1" applyFill="1" applyBorder="1" applyAlignment="1" applyProtection="1">
      <alignment horizontal="center" vertical="center" wrapText="1"/>
      <protection locked="0"/>
    </xf>
    <xf numFmtId="42" fontId="11" fillId="0" borderId="10" xfId="2" applyFont="1" applyFill="1" applyBorder="1" applyAlignment="1" applyProtection="1">
      <alignment horizontal="left" vertical="center" wrapText="1"/>
      <protection locked="0"/>
    </xf>
    <xf numFmtId="42" fontId="11" fillId="0" borderId="21" xfId="2" applyFont="1" applyFill="1" applyBorder="1" applyAlignment="1" applyProtection="1">
      <alignment horizontal="center" vertical="center" wrapText="1"/>
      <protection locked="0"/>
    </xf>
    <xf numFmtId="42" fontId="11" fillId="0" borderId="74" xfId="2" applyFont="1" applyFill="1" applyBorder="1" applyAlignment="1" applyProtection="1">
      <alignment horizontal="center" vertical="center" wrapText="1"/>
      <protection locked="0"/>
    </xf>
    <xf numFmtId="0" fontId="18" fillId="6" borderId="25" xfId="26" applyFont="1" applyFill="1" applyBorder="1" applyAlignment="1">
      <alignment horizontal="center" vertical="center"/>
    </xf>
    <xf numFmtId="0" fontId="18" fillId="6" borderId="78" xfId="26" applyFont="1" applyFill="1" applyBorder="1" applyAlignment="1">
      <alignment horizontal="center" vertical="center"/>
    </xf>
    <xf numFmtId="170" fontId="11" fillId="0" borderId="205" xfId="1" applyNumberFormat="1" applyFont="1" applyFill="1" applyBorder="1" applyAlignment="1" applyProtection="1">
      <alignment horizontal="center" vertical="center" wrapText="1"/>
      <protection locked="0"/>
    </xf>
    <xf numFmtId="170" fontId="11" fillId="24" borderId="205" xfId="1" applyNumberFormat="1" applyFont="1" applyFill="1" applyBorder="1" applyAlignment="1" applyProtection="1">
      <alignment horizontal="center" vertical="center" wrapText="1"/>
      <protection locked="0"/>
    </xf>
    <xf numFmtId="169" fontId="23" fillId="3" borderId="10" xfId="0" applyNumberFormat="1" applyFont="1" applyFill="1" applyBorder="1" applyAlignment="1">
      <alignment horizontal="center" vertical="center"/>
    </xf>
    <xf numFmtId="169" fontId="11" fillId="0" borderId="8" xfId="0" applyNumberFormat="1" applyFont="1" applyBorder="1" applyAlignment="1">
      <alignment horizontal="center" vertical="center" wrapText="1"/>
    </xf>
    <xf numFmtId="170" fontId="11" fillId="7" borderId="8" xfId="0" applyNumberFormat="1" applyFont="1" applyFill="1" applyBorder="1" applyAlignment="1">
      <alignment horizontal="center" vertical="center" wrapText="1"/>
    </xf>
    <xf numFmtId="170" fontId="11" fillId="7" borderId="2" xfId="0" applyNumberFormat="1" applyFont="1" applyFill="1" applyBorder="1" applyAlignment="1">
      <alignment horizontal="center" vertical="center" wrapText="1"/>
    </xf>
    <xf numFmtId="168" fontId="17" fillId="4" borderId="8" xfId="0" applyNumberFormat="1" applyFont="1" applyFill="1" applyBorder="1" applyAlignment="1">
      <alignment horizontal="center" vertical="center" wrapText="1"/>
    </xf>
    <xf numFmtId="168" fontId="17" fillId="4" borderId="11" xfId="0" applyNumberFormat="1" applyFont="1" applyFill="1" applyBorder="1" applyAlignment="1">
      <alignment horizontal="center" vertical="center" wrapText="1"/>
    </xf>
    <xf numFmtId="0" fontId="17" fillId="0" borderId="8" xfId="0" applyFont="1" applyBorder="1" applyAlignment="1">
      <alignment wrapText="1"/>
    </xf>
    <xf numFmtId="0" fontId="17" fillId="0" borderId="11" xfId="0" applyFont="1" applyBorder="1" applyAlignment="1">
      <alignment wrapText="1"/>
    </xf>
    <xf numFmtId="0" fontId="22" fillId="6" borderId="8" xfId="27" applyFont="1" applyFill="1" applyBorder="1" applyAlignment="1">
      <alignment horizontal="center" vertical="center"/>
    </xf>
    <xf numFmtId="0" fontId="22" fillId="6" borderId="2" xfId="27" applyFont="1" applyFill="1" applyBorder="1" applyAlignment="1">
      <alignment horizontal="center" vertical="center"/>
    </xf>
    <xf numFmtId="0" fontId="22" fillId="6" borderId="59" xfId="27" applyFont="1" applyFill="1" applyBorder="1" applyAlignment="1">
      <alignment horizontal="center" vertical="center"/>
    </xf>
    <xf numFmtId="0" fontId="22" fillId="6" borderId="62" xfId="27" applyFont="1" applyFill="1" applyBorder="1" applyAlignment="1">
      <alignment horizontal="center" vertical="center"/>
    </xf>
    <xf numFmtId="0" fontId="11" fillId="0" borderId="8" xfId="0" applyFont="1" applyBorder="1" applyAlignment="1">
      <alignment horizontal="center" vertical="center" wrapText="1"/>
    </xf>
    <xf numFmtId="42" fontId="11" fillId="0" borderId="8" xfId="0" applyNumberFormat="1" applyFont="1" applyBorder="1" applyAlignment="1">
      <alignment horizontal="center" vertical="center" wrapText="1"/>
    </xf>
    <xf numFmtId="9" fontId="17" fillId="0" borderId="8" xfId="0" applyNumberFormat="1" applyFont="1" applyBorder="1" applyAlignment="1">
      <alignment horizontal="center" vertical="center" wrapText="1"/>
    </xf>
    <xf numFmtId="0" fontId="17" fillId="0" borderId="11" xfId="0" applyFont="1" applyBorder="1" applyAlignment="1">
      <alignment horizontal="center" vertical="center" wrapText="1"/>
    </xf>
    <xf numFmtId="6" fontId="17" fillId="0" borderId="8" xfId="1" applyNumberFormat="1" applyFont="1" applyBorder="1" applyAlignment="1">
      <alignment vertical="center" wrapText="1"/>
    </xf>
    <xf numFmtId="170" fontId="17" fillId="0" borderId="11" xfId="1" applyNumberFormat="1" applyFont="1" applyBorder="1" applyAlignment="1">
      <alignment vertical="center" wrapText="1"/>
    </xf>
    <xf numFmtId="170" fontId="17" fillId="32" borderId="8" xfId="1" applyNumberFormat="1" applyFont="1" applyFill="1" applyBorder="1" applyAlignment="1">
      <alignment vertical="center" wrapText="1"/>
    </xf>
    <xf numFmtId="170" fontId="17" fillId="32" borderId="11" xfId="1" applyNumberFormat="1" applyFont="1" applyFill="1" applyBorder="1" applyAlignment="1">
      <alignment vertical="center" wrapText="1"/>
    </xf>
    <xf numFmtId="170" fontId="17" fillId="24" borderId="8" xfId="1" applyNumberFormat="1" applyFont="1" applyFill="1" applyBorder="1" applyAlignment="1">
      <alignment vertical="center" wrapText="1"/>
    </xf>
    <xf numFmtId="170" fontId="17" fillId="24" borderId="11" xfId="1" applyNumberFormat="1" applyFont="1" applyFill="1" applyBorder="1" applyAlignment="1">
      <alignment vertical="center" wrapText="1"/>
    </xf>
    <xf numFmtId="170" fontId="11" fillId="0" borderId="8" xfId="1" applyNumberFormat="1" applyFont="1" applyBorder="1" applyAlignment="1">
      <alignment horizontal="center" vertical="center" wrapText="1"/>
    </xf>
    <xf numFmtId="170" fontId="11" fillId="0" borderId="2" xfId="1" applyNumberFormat="1" applyFont="1" applyBorder="1" applyAlignment="1">
      <alignment horizontal="center" vertical="center" wrapText="1"/>
    </xf>
    <xf numFmtId="170" fontId="11" fillId="24" borderId="8" xfId="1" applyNumberFormat="1" applyFont="1" applyFill="1" applyBorder="1" applyAlignment="1">
      <alignment horizontal="center" vertical="center" wrapText="1"/>
    </xf>
    <xf numFmtId="170" fontId="11" fillId="24" borderId="2" xfId="1" applyNumberFormat="1" applyFont="1" applyFill="1" applyBorder="1" applyAlignment="1">
      <alignment horizontal="center" vertical="center" wrapText="1"/>
    </xf>
    <xf numFmtId="0" fontId="17" fillId="15" borderId="155" xfId="0" applyFont="1" applyFill="1" applyBorder="1" applyAlignment="1">
      <alignment vertical="center" wrapText="1"/>
    </xf>
    <xf numFmtId="0" fontId="17" fillId="15" borderId="38" xfId="0" applyFont="1" applyFill="1" applyBorder="1" applyAlignment="1">
      <alignment vertical="center" wrapText="1"/>
    </xf>
    <xf numFmtId="9" fontId="11" fillId="24" borderId="8" xfId="3" applyFont="1" applyFill="1" applyBorder="1" applyAlignment="1">
      <alignment horizontal="center" vertical="center"/>
    </xf>
    <xf numFmtId="9" fontId="11" fillId="24" borderId="2" xfId="3" applyFont="1" applyFill="1" applyBorder="1" applyAlignment="1">
      <alignment horizontal="center" vertical="center"/>
    </xf>
    <xf numFmtId="0" fontId="17" fillId="15" borderId="155" xfId="0" applyFont="1" applyFill="1" applyBorder="1" applyAlignment="1">
      <alignment horizontal="center" vertical="center"/>
    </xf>
    <xf numFmtId="9" fontId="17" fillId="0" borderId="10" xfId="0" applyNumberFormat="1" applyFont="1" applyBorder="1" applyAlignment="1">
      <alignment horizontal="center" vertical="center" wrapText="1"/>
    </xf>
    <xf numFmtId="170" fontId="17" fillId="10" borderId="10" xfId="1" applyNumberFormat="1" applyFont="1" applyFill="1" applyBorder="1" applyAlignment="1">
      <alignment horizontal="center" vertical="center" wrapText="1"/>
    </xf>
    <xf numFmtId="170" fontId="17" fillId="32" borderId="10" xfId="1" applyNumberFormat="1" applyFont="1" applyFill="1" applyBorder="1" applyAlignment="1">
      <alignment horizontal="center" vertical="center"/>
    </xf>
    <xf numFmtId="169" fontId="19" fillId="24" borderId="10" xfId="0" applyNumberFormat="1" applyFont="1" applyFill="1" applyBorder="1" applyAlignment="1">
      <alignment horizontal="center" vertical="center"/>
    </xf>
    <xf numFmtId="0" fontId="17" fillId="0" borderId="12" xfId="0" applyFont="1" applyBorder="1" applyAlignment="1">
      <alignment horizontal="center" vertical="center" wrapText="1"/>
    </xf>
    <xf numFmtId="0" fontId="17" fillId="0" borderId="122" xfId="0" applyFont="1" applyBorder="1" applyAlignment="1">
      <alignment horizontal="center" vertical="center" wrapText="1"/>
    </xf>
    <xf numFmtId="9" fontId="17" fillId="0" borderId="97" xfId="0" applyNumberFormat="1" applyFont="1" applyBorder="1" applyAlignment="1">
      <alignment horizontal="center" vertical="center" wrapText="1"/>
    </xf>
    <xf numFmtId="9" fontId="17" fillId="0" borderId="11" xfId="0" applyNumberFormat="1" applyFont="1" applyBorder="1" applyAlignment="1">
      <alignment horizontal="center" vertical="center" wrapText="1"/>
    </xf>
    <xf numFmtId="0" fontId="17" fillId="0" borderId="66" xfId="0" applyFont="1" applyBorder="1" applyAlignment="1">
      <alignment horizontal="center" vertical="center" wrapText="1"/>
    </xf>
    <xf numFmtId="0" fontId="17" fillId="0" borderId="53" xfId="0" applyFont="1" applyBorder="1" applyAlignment="1">
      <alignment horizontal="center" vertical="center" wrapText="1"/>
    </xf>
    <xf numFmtId="0" fontId="11" fillId="0" borderId="11" xfId="0" applyFont="1" applyBorder="1" applyAlignment="1">
      <alignment horizontal="center" vertical="center" wrapText="1"/>
    </xf>
    <xf numFmtId="0" fontId="22" fillId="6" borderId="9" xfId="27" applyFont="1" applyFill="1" applyBorder="1" applyAlignment="1">
      <alignment horizontal="center" vertical="center"/>
    </xf>
    <xf numFmtId="0" fontId="23" fillId="3" borderId="10" xfId="0" applyFont="1" applyFill="1" applyBorder="1" applyAlignment="1">
      <alignment horizontal="center" vertical="center" wrapText="1"/>
    </xf>
    <xf numFmtId="0" fontId="18" fillId="0" borderId="9"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textRotation="90" wrapText="1"/>
      <protection locked="0"/>
    </xf>
    <xf numFmtId="0" fontId="18" fillId="0" borderId="11" xfId="0" applyFont="1" applyBorder="1" applyAlignment="1" applyProtection="1">
      <alignment horizontal="center" vertical="center" textRotation="90" wrapText="1"/>
      <protection locked="0"/>
    </xf>
    <xf numFmtId="42" fontId="11" fillId="0" borderId="9" xfId="0" applyNumberFormat="1" applyFont="1" applyBorder="1" applyAlignment="1">
      <alignment horizontal="center" vertical="center" wrapText="1"/>
    </xf>
    <xf numFmtId="42" fontId="11" fillId="0" borderId="11" xfId="0" applyNumberFormat="1" applyFont="1" applyBorder="1" applyAlignment="1">
      <alignment horizontal="center" vertical="center" wrapText="1"/>
    </xf>
    <xf numFmtId="170" fontId="17" fillId="19" borderId="10" xfId="1" applyNumberFormat="1" applyFont="1" applyFill="1" applyBorder="1" applyAlignment="1">
      <alignment horizontal="center" vertical="center"/>
    </xf>
    <xf numFmtId="170" fontId="17" fillId="15" borderId="10" xfId="1" applyNumberFormat="1" applyFont="1" applyFill="1" applyBorder="1" applyAlignment="1">
      <alignment horizontal="center" vertical="center"/>
    </xf>
    <xf numFmtId="170" fontId="11" fillId="19" borderId="10" xfId="1" applyNumberFormat="1" applyFont="1" applyFill="1" applyBorder="1" applyAlignment="1">
      <alignment horizontal="center" vertical="center"/>
    </xf>
    <xf numFmtId="170" fontId="17" fillId="3" borderId="10" xfId="1" applyNumberFormat="1" applyFont="1" applyFill="1" applyBorder="1" applyAlignment="1">
      <alignment horizontal="center" vertical="center" wrapText="1"/>
    </xf>
    <xf numFmtId="9" fontId="17" fillId="0" borderId="9" xfId="0" applyNumberFormat="1" applyFont="1" applyBorder="1" applyAlignment="1">
      <alignment horizontal="center" vertical="center" wrapText="1"/>
    </xf>
    <xf numFmtId="169" fontId="17" fillId="4" borderId="8" xfId="0" applyNumberFormat="1" applyFont="1" applyFill="1" applyBorder="1" applyAlignment="1">
      <alignment horizontal="center" vertical="center" wrapText="1"/>
    </xf>
    <xf numFmtId="169" fontId="17" fillId="4" borderId="11" xfId="0" applyNumberFormat="1" applyFont="1" applyFill="1" applyBorder="1" applyAlignment="1">
      <alignment horizontal="center" vertical="center" wrapText="1"/>
    </xf>
    <xf numFmtId="0" fontId="22" fillId="6" borderId="66" xfId="27" applyFont="1" applyFill="1" applyBorder="1" applyAlignment="1">
      <alignment horizontal="center" vertical="center"/>
    </xf>
    <xf numFmtId="169" fontId="11" fillId="0" borderId="9" xfId="0" applyNumberFormat="1" applyFont="1" applyBorder="1" applyAlignment="1">
      <alignment horizontal="center" vertical="center" wrapText="1"/>
    </xf>
    <xf numFmtId="169" fontId="11" fillId="0" borderId="11" xfId="0" applyNumberFormat="1" applyFont="1" applyBorder="1" applyAlignment="1">
      <alignment horizontal="center" vertical="center" wrapText="1"/>
    </xf>
    <xf numFmtId="170" fontId="11" fillId="7" borderId="9" xfId="0" applyNumberFormat="1" applyFont="1" applyFill="1" applyBorder="1" applyAlignment="1">
      <alignment horizontal="center" vertical="center" wrapText="1"/>
    </xf>
    <xf numFmtId="170" fontId="11" fillId="7" borderId="11" xfId="0" applyNumberFormat="1" applyFont="1" applyFill="1" applyBorder="1" applyAlignment="1">
      <alignment horizontal="center" vertical="center" wrapText="1"/>
    </xf>
    <xf numFmtId="9" fontId="17" fillId="15" borderId="10" xfId="0" applyNumberFormat="1" applyFont="1" applyFill="1" applyBorder="1" applyAlignment="1">
      <alignment horizontal="center" vertical="center" wrapText="1"/>
    </xf>
    <xf numFmtId="170" fontId="11" fillId="24" borderId="9" xfId="1" applyNumberFormat="1" applyFont="1" applyFill="1" applyBorder="1" applyAlignment="1">
      <alignment horizontal="center" vertical="center" wrapText="1"/>
    </xf>
    <xf numFmtId="170" fontId="11" fillId="24" borderId="11" xfId="1" applyNumberFormat="1" applyFont="1" applyFill="1" applyBorder="1" applyAlignment="1">
      <alignment horizontal="center" vertical="center" wrapText="1"/>
    </xf>
    <xf numFmtId="6" fontId="17" fillId="0" borderId="9" xfId="1" applyNumberFormat="1" applyFont="1" applyBorder="1" applyAlignment="1">
      <alignment vertical="center" wrapText="1"/>
    </xf>
    <xf numFmtId="170" fontId="17" fillId="32" borderId="9" xfId="1" applyNumberFormat="1" applyFont="1" applyFill="1" applyBorder="1" applyAlignment="1">
      <alignment vertical="center" wrapText="1"/>
    </xf>
    <xf numFmtId="170" fontId="17" fillId="24" borderId="9" xfId="1" applyNumberFormat="1" applyFont="1" applyFill="1" applyBorder="1" applyAlignment="1">
      <alignment vertical="center" wrapText="1"/>
    </xf>
    <xf numFmtId="170" fontId="11" fillId="0" borderId="9" xfId="1" applyNumberFormat="1" applyFont="1" applyBorder="1" applyAlignment="1">
      <alignment horizontal="center" vertical="center" wrapText="1"/>
    </xf>
    <xf numFmtId="170" fontId="11" fillId="0" borderId="11" xfId="1" applyNumberFormat="1" applyFont="1" applyBorder="1" applyAlignment="1">
      <alignment horizontal="center" vertical="center" wrapText="1"/>
    </xf>
    <xf numFmtId="0" fontId="18" fillId="0" borderId="97" xfId="0" applyFont="1" applyBorder="1" applyAlignment="1" applyProtection="1">
      <alignment horizontal="center" vertical="center" wrapText="1"/>
      <protection locked="0"/>
    </xf>
    <xf numFmtId="0" fontId="18" fillId="0" borderId="97" xfId="0" applyFont="1" applyBorder="1" applyAlignment="1" applyProtection="1">
      <alignment horizontal="center" vertical="center" textRotation="90" wrapText="1"/>
      <protection locked="0"/>
    </xf>
    <xf numFmtId="42" fontId="11" fillId="0" borderId="97" xfId="0" applyNumberFormat="1" applyFont="1" applyBorder="1" applyAlignment="1">
      <alignment horizontal="center" vertical="center" wrapText="1"/>
    </xf>
    <xf numFmtId="169" fontId="11" fillId="19" borderId="10" xfId="1" applyNumberFormat="1" applyFont="1" applyFill="1" applyBorder="1" applyAlignment="1">
      <alignment horizontal="center" vertical="center"/>
    </xf>
    <xf numFmtId="169" fontId="17" fillId="3" borderId="10" xfId="1" applyNumberFormat="1" applyFont="1" applyFill="1" applyBorder="1" applyAlignment="1">
      <alignment horizontal="center" vertical="center" wrapText="1"/>
    </xf>
    <xf numFmtId="169" fontId="17" fillId="19" borderId="10" xfId="1" applyNumberFormat="1" applyFont="1" applyFill="1" applyBorder="1" applyAlignment="1">
      <alignment horizontal="center" vertical="center"/>
    </xf>
    <xf numFmtId="169" fontId="11" fillId="3" borderId="10" xfId="1" applyNumberFormat="1" applyFont="1" applyFill="1" applyBorder="1" applyAlignment="1">
      <alignment horizontal="center" vertical="center"/>
    </xf>
    <xf numFmtId="0" fontId="22" fillId="3" borderId="66" xfId="27" applyFont="1" applyFill="1" applyBorder="1" applyAlignment="1">
      <alignment horizontal="center" vertical="center"/>
    </xf>
    <xf numFmtId="0" fontId="22" fillId="3" borderId="59" xfId="27" applyFont="1" applyFill="1" applyBorder="1" applyAlignment="1">
      <alignment horizontal="center" vertical="center"/>
    </xf>
    <xf numFmtId="0" fontId="22" fillId="3" borderId="62" xfId="27" applyFont="1" applyFill="1" applyBorder="1" applyAlignment="1">
      <alignment horizontal="center" vertical="center"/>
    </xf>
    <xf numFmtId="169" fontId="11" fillId="0" borderId="97" xfId="0" applyNumberFormat="1" applyFont="1" applyBorder="1" applyAlignment="1">
      <alignment horizontal="center" vertical="center" wrapText="1"/>
    </xf>
    <xf numFmtId="170" fontId="11" fillId="7" borderId="97" xfId="0" applyNumberFormat="1" applyFont="1" applyFill="1" applyBorder="1" applyAlignment="1" applyProtection="1">
      <alignment horizontal="center" vertical="center" wrapText="1"/>
      <protection locked="0"/>
    </xf>
    <xf numFmtId="170" fontId="11" fillId="7" borderId="8" xfId="0" applyNumberFormat="1" applyFont="1" applyFill="1" applyBorder="1" applyAlignment="1" applyProtection="1">
      <alignment horizontal="center" vertical="center" wrapText="1"/>
      <protection locked="0"/>
    </xf>
    <xf numFmtId="0" fontId="22" fillId="3" borderId="9" xfId="27" applyFont="1" applyFill="1" applyBorder="1" applyAlignment="1">
      <alignment horizontal="center" vertical="center"/>
    </xf>
    <xf numFmtId="0" fontId="22" fillId="3" borderId="8" xfId="27" applyFont="1" applyFill="1" applyBorder="1" applyAlignment="1">
      <alignment horizontal="center" vertical="center"/>
    </xf>
    <xf numFmtId="0" fontId="22" fillId="3" borderId="2" xfId="27" applyFont="1" applyFill="1" applyBorder="1" applyAlignment="1">
      <alignment horizontal="center" vertical="center"/>
    </xf>
    <xf numFmtId="169" fontId="11" fillId="24" borderId="97" xfId="1" applyNumberFormat="1" applyFont="1" applyFill="1" applyBorder="1" applyAlignment="1" applyProtection="1">
      <alignment horizontal="center" vertical="center" wrapText="1"/>
      <protection locked="0"/>
    </xf>
    <xf numFmtId="169" fontId="11" fillId="24" borderId="8" xfId="1" applyNumberFormat="1" applyFont="1" applyFill="1" applyBorder="1" applyAlignment="1" applyProtection="1">
      <alignment horizontal="center" vertical="center" wrapText="1"/>
      <protection locked="0"/>
    </xf>
    <xf numFmtId="169" fontId="11" fillId="24" borderId="2" xfId="1" applyNumberFormat="1" applyFont="1" applyFill="1" applyBorder="1" applyAlignment="1" applyProtection="1">
      <alignment horizontal="center" vertical="center" wrapText="1"/>
      <protection locked="0"/>
    </xf>
    <xf numFmtId="0" fontId="17" fillId="15" borderId="39" xfId="0" applyFont="1" applyFill="1" applyBorder="1" applyAlignment="1">
      <alignment horizontal="center" vertical="center"/>
    </xf>
    <xf numFmtId="6" fontId="17" fillId="0" borderId="97" xfId="1" applyNumberFormat="1" applyFont="1" applyBorder="1" applyAlignment="1">
      <alignment vertical="center" wrapText="1"/>
    </xf>
    <xf numFmtId="170" fontId="17" fillId="0" borderId="8" xfId="1" applyNumberFormat="1" applyFont="1" applyBorder="1" applyAlignment="1">
      <alignment vertical="center" wrapText="1"/>
    </xf>
    <xf numFmtId="170" fontId="17" fillId="32" borderId="97" xfId="1" applyNumberFormat="1" applyFont="1" applyFill="1" applyBorder="1" applyAlignment="1">
      <alignment vertical="center" wrapText="1"/>
    </xf>
    <xf numFmtId="170" fontId="17" fillId="24" borderId="97" xfId="1" applyNumberFormat="1" applyFont="1" applyFill="1" applyBorder="1" applyAlignment="1">
      <alignment vertical="center" wrapText="1"/>
    </xf>
    <xf numFmtId="170" fontId="11" fillId="0" borderId="97" xfId="1" applyNumberFormat="1" applyFont="1" applyBorder="1" applyAlignment="1">
      <alignment horizontal="center" vertical="center" wrapText="1"/>
    </xf>
    <xf numFmtId="0" fontId="17" fillId="0" borderId="97" xfId="0" quotePrefix="1" applyFont="1" applyBorder="1" applyAlignment="1">
      <alignment horizontal="center" vertical="center" wrapText="1"/>
    </xf>
    <xf numFmtId="0" fontId="17" fillId="15" borderId="19" xfId="0" applyFont="1" applyFill="1" applyBorder="1" applyAlignment="1">
      <alignment vertical="center" wrapText="1"/>
    </xf>
    <xf numFmtId="0" fontId="17" fillId="15" borderId="20" xfId="0" applyFont="1" applyFill="1" applyBorder="1" applyAlignment="1">
      <alignment vertical="center" wrapText="1"/>
    </xf>
    <xf numFmtId="0" fontId="17" fillId="15" borderId="22" xfId="0" applyFont="1" applyFill="1" applyBorder="1" applyAlignment="1">
      <alignment vertical="center" wrapText="1"/>
    </xf>
    <xf numFmtId="9" fontId="11" fillId="24" borderId="58" xfId="3" applyFont="1" applyFill="1" applyBorder="1" applyAlignment="1">
      <alignment horizontal="center" vertical="center"/>
    </xf>
    <xf numFmtId="9" fontId="11" fillId="24" borderId="29" xfId="3" applyFont="1" applyFill="1" applyBorder="1" applyAlignment="1">
      <alignment horizontal="center" vertical="center"/>
    </xf>
    <xf numFmtId="9" fontId="11" fillId="24" borderId="64" xfId="3" applyFont="1" applyFill="1" applyBorder="1" applyAlignment="1">
      <alignment horizontal="center" vertical="center"/>
    </xf>
    <xf numFmtId="170" fontId="23" fillId="24" borderId="10" xfId="1" applyNumberFormat="1" applyFont="1" applyFill="1" applyBorder="1" applyAlignment="1">
      <alignment horizontal="center" vertical="center"/>
    </xf>
    <xf numFmtId="170" fontId="11" fillId="24" borderId="10" xfId="1" applyNumberFormat="1" applyFont="1" applyFill="1" applyBorder="1" applyAlignment="1">
      <alignment horizontal="center" vertical="center"/>
    </xf>
    <xf numFmtId="169" fontId="11" fillId="19" borderId="10" xfId="1" applyNumberFormat="1" applyFont="1" applyFill="1" applyBorder="1" applyAlignment="1">
      <alignment horizontal="center" vertical="center" wrapText="1"/>
    </xf>
    <xf numFmtId="170" fontId="11" fillId="7" borderId="9" xfId="0" applyNumberFormat="1" applyFont="1" applyFill="1" applyBorder="1" applyAlignment="1" applyProtection="1">
      <alignment horizontal="center" vertical="center" wrapText="1"/>
      <protection locked="0"/>
    </xf>
    <xf numFmtId="9" fontId="17" fillId="0" borderId="15" xfId="0" applyNumberFormat="1" applyFont="1" applyBorder="1" applyAlignment="1">
      <alignment horizontal="center" vertical="center" wrapText="1"/>
    </xf>
    <xf numFmtId="169" fontId="17" fillId="19" borderId="10" xfId="1" applyNumberFormat="1" applyFont="1" applyFill="1" applyBorder="1" applyAlignment="1">
      <alignment horizontal="center" vertical="center" wrapText="1"/>
    </xf>
    <xf numFmtId="169" fontId="11" fillId="24" borderId="9" xfId="1" applyNumberFormat="1" applyFont="1" applyFill="1" applyBorder="1" applyAlignment="1" applyProtection="1">
      <alignment horizontal="center" vertical="center" wrapText="1"/>
      <protection locked="0"/>
    </xf>
    <xf numFmtId="169" fontId="17" fillId="32" borderId="10" xfId="1" applyNumberFormat="1" applyFont="1" applyFill="1" applyBorder="1" applyAlignment="1">
      <alignment horizontal="center" vertical="center"/>
    </xf>
    <xf numFmtId="169" fontId="11" fillId="24" borderId="10" xfId="1" applyNumberFormat="1" applyFont="1" applyFill="1" applyBorder="1" applyAlignment="1">
      <alignment horizontal="center" vertical="center"/>
    </xf>
    <xf numFmtId="170" fontId="11" fillId="0" borderId="9" xfId="1" applyNumberFormat="1" applyFont="1" applyBorder="1" applyAlignment="1" applyProtection="1">
      <alignment horizontal="center" vertical="center" wrapText="1"/>
      <protection locked="0"/>
    </xf>
    <xf numFmtId="170" fontId="11" fillId="0" borderId="8" xfId="1" applyNumberFormat="1" applyFont="1" applyBorder="1" applyAlignment="1" applyProtection="1">
      <alignment horizontal="center" vertical="center" wrapText="1"/>
      <protection locked="0"/>
    </xf>
    <xf numFmtId="170" fontId="11" fillId="0" borderId="2" xfId="1" applyNumberFormat="1" applyFont="1" applyBorder="1" applyAlignment="1" applyProtection="1">
      <alignment horizontal="center" vertical="center" wrapText="1"/>
      <protection locked="0"/>
    </xf>
    <xf numFmtId="0" fontId="17" fillId="0" borderId="9" xfId="0" applyFont="1" applyBorder="1" applyAlignment="1">
      <alignment vertical="center" wrapText="1"/>
    </xf>
    <xf numFmtId="0" fontId="17" fillId="0" borderId="8" xfId="0" applyFont="1" applyBorder="1" applyAlignment="1">
      <alignment vertical="center" wrapText="1"/>
    </xf>
    <xf numFmtId="0" fontId="17" fillId="0" borderId="11" xfId="0" applyFont="1" applyBorder="1" applyAlignment="1">
      <alignment vertical="center" wrapText="1"/>
    </xf>
    <xf numFmtId="169" fontId="17" fillId="3" borderId="10" xfId="0" applyNumberFormat="1" applyFont="1" applyFill="1" applyBorder="1" applyAlignment="1">
      <alignment horizontal="center" vertical="center"/>
    </xf>
    <xf numFmtId="9" fontId="11" fillId="0" borderId="9" xfId="0" applyNumberFormat="1" applyFont="1" applyBorder="1" applyAlignment="1" applyProtection="1">
      <alignment horizontal="center" vertical="center" wrapText="1"/>
      <protection locked="0"/>
    </xf>
    <xf numFmtId="9" fontId="17" fillId="15" borderId="10" xfId="0" applyNumberFormat="1" applyFont="1" applyFill="1" applyBorder="1" applyAlignment="1">
      <alignment horizontal="center" vertical="center"/>
    </xf>
    <xf numFmtId="9" fontId="11" fillId="0" borderId="9" xfId="0" applyNumberFormat="1" applyFont="1" applyBorder="1" applyAlignment="1">
      <alignment horizontal="center" vertical="center" wrapText="1"/>
    </xf>
    <xf numFmtId="170" fontId="11" fillId="24" borderId="9" xfId="1" applyNumberFormat="1" applyFont="1" applyFill="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textRotation="90" wrapText="1"/>
      <protection locked="0"/>
    </xf>
    <xf numFmtId="0" fontId="18" fillId="0" borderId="4" xfId="0" applyFont="1" applyBorder="1" applyAlignment="1" applyProtection="1">
      <alignment horizontal="center" vertical="center" textRotation="90" wrapText="1"/>
      <protection locked="0"/>
    </xf>
    <xf numFmtId="49" fontId="11" fillId="0" borderId="4" xfId="0" applyNumberFormat="1" applyFont="1" applyBorder="1" applyAlignment="1" applyProtection="1">
      <alignment horizontal="center" vertical="center" wrapText="1"/>
      <protection locked="0"/>
    </xf>
    <xf numFmtId="49" fontId="11" fillId="0" borderId="115" xfId="0" applyNumberFormat="1" applyFont="1" applyBorder="1" applyAlignment="1" applyProtection="1">
      <alignment horizontal="center" vertical="center" wrapText="1"/>
      <protection locked="0"/>
    </xf>
    <xf numFmtId="42" fontId="11" fillId="0" borderId="3" xfId="0" applyNumberFormat="1" applyFont="1" applyBorder="1" applyAlignment="1" applyProtection="1">
      <alignment horizontal="center" vertical="center" wrapText="1"/>
      <protection locked="0"/>
    </xf>
    <xf numFmtId="42" fontId="11" fillId="0" borderId="4" xfId="0" applyNumberFormat="1" applyFont="1" applyBorder="1" applyAlignment="1" applyProtection="1">
      <alignment horizontal="center" vertical="center" wrapText="1"/>
      <protection locked="0"/>
    </xf>
    <xf numFmtId="169" fontId="17" fillId="4" borderId="20" xfId="0" applyNumberFormat="1" applyFont="1" applyFill="1" applyBorder="1" applyAlignment="1">
      <alignment horizontal="center" vertical="center" wrapText="1"/>
    </xf>
    <xf numFmtId="169" fontId="17" fillId="4" borderId="22" xfId="0" applyNumberFormat="1" applyFont="1" applyFill="1" applyBorder="1" applyAlignment="1">
      <alignment horizontal="center" vertical="center" wrapText="1"/>
    </xf>
    <xf numFmtId="0" fontId="17" fillId="0" borderId="135" xfId="0" applyFont="1" applyBorder="1" applyAlignment="1">
      <alignment horizontal="center" vertical="center" wrapText="1"/>
    </xf>
    <xf numFmtId="0" fontId="17" fillId="0" borderId="138" xfId="0" applyFont="1" applyBorder="1" applyAlignment="1">
      <alignment horizontal="center" vertical="center" wrapText="1"/>
    </xf>
    <xf numFmtId="0" fontId="22" fillId="6" borderId="10" xfId="27" applyFont="1" applyFill="1" applyBorder="1" applyAlignment="1">
      <alignment horizontal="center" vertical="center"/>
    </xf>
    <xf numFmtId="0" fontId="11" fillId="3" borderId="66" xfId="0" applyFont="1" applyFill="1" applyBorder="1" applyAlignment="1">
      <alignment horizontal="center"/>
    </xf>
    <xf numFmtId="0" fontId="11" fillId="3" borderId="59" xfId="0" applyFont="1" applyFill="1" applyBorder="1" applyAlignment="1">
      <alignment horizontal="center"/>
    </xf>
    <xf numFmtId="0" fontId="11" fillId="3" borderId="73" xfId="0" applyFont="1" applyFill="1" applyBorder="1" applyAlignment="1">
      <alignment horizontal="center"/>
    </xf>
    <xf numFmtId="169" fontId="11" fillId="0" borderId="3" xfId="0" applyNumberFormat="1" applyFont="1" applyBorder="1" applyAlignment="1" applyProtection="1">
      <alignment horizontal="center" vertical="center" wrapText="1"/>
      <protection locked="0"/>
    </xf>
    <xf numFmtId="169" fontId="11" fillId="0" borderId="4" xfId="0" applyNumberFormat="1" applyFont="1" applyBorder="1" applyAlignment="1" applyProtection="1">
      <alignment horizontal="center" vertical="center" wrapText="1"/>
      <protection locked="0"/>
    </xf>
    <xf numFmtId="170" fontId="11" fillId="7" borderId="4" xfId="2" applyNumberFormat="1" applyFont="1" applyFill="1" applyBorder="1" applyAlignment="1" applyProtection="1">
      <alignment horizontal="center" vertical="center" wrapText="1"/>
      <protection locked="0"/>
    </xf>
    <xf numFmtId="9" fontId="11" fillId="16" borderId="4" xfId="0" applyNumberFormat="1" applyFont="1" applyFill="1" applyBorder="1" applyAlignment="1" applyProtection="1">
      <alignment horizontal="center" vertical="center" wrapText="1"/>
      <protection locked="0"/>
    </xf>
    <xf numFmtId="0" fontId="11" fillId="16" borderId="4" xfId="0" applyFont="1" applyFill="1" applyBorder="1" applyAlignment="1" applyProtection="1">
      <alignment horizontal="center" vertical="center" wrapText="1"/>
      <protection locked="0"/>
    </xf>
    <xf numFmtId="49" fontId="17" fillId="0" borderId="4" xfId="0" applyNumberFormat="1" applyFont="1" applyBorder="1" applyAlignment="1" applyProtection="1">
      <alignment horizontal="center" vertical="center" wrapText="1"/>
      <protection locked="0"/>
    </xf>
    <xf numFmtId="170" fontId="11" fillId="0" borderId="3" xfId="1" applyNumberFormat="1" applyFont="1" applyBorder="1" applyAlignment="1" applyProtection="1">
      <alignment horizontal="center" vertical="center" wrapText="1"/>
      <protection locked="0"/>
    </xf>
    <xf numFmtId="170" fontId="11" fillId="0" borderId="4" xfId="1" applyNumberFormat="1" applyFont="1" applyBorder="1" applyAlignment="1" applyProtection="1">
      <alignment horizontal="center" vertical="center" wrapText="1"/>
      <protection locked="0"/>
    </xf>
    <xf numFmtId="170" fontId="11" fillId="24" borderId="3" xfId="1" applyNumberFormat="1" applyFont="1" applyFill="1" applyBorder="1" applyAlignment="1" applyProtection="1">
      <alignment horizontal="center" vertical="center" wrapText="1"/>
      <protection locked="0"/>
    </xf>
    <xf numFmtId="170" fontId="11" fillId="24" borderId="4" xfId="1" applyNumberFormat="1" applyFont="1" applyFill="1" applyBorder="1" applyAlignment="1" applyProtection="1">
      <alignment horizontal="center" vertical="center" wrapText="1"/>
      <protection locked="0"/>
    </xf>
    <xf numFmtId="0" fontId="11" fillId="3" borderId="52" xfId="0" applyFont="1" applyFill="1" applyBorder="1" applyAlignment="1">
      <alignment horizontal="center"/>
    </xf>
    <xf numFmtId="170" fontId="11" fillId="3" borderId="3" xfId="1" applyNumberFormat="1" applyFont="1" applyFill="1" applyBorder="1" applyAlignment="1" applyProtection="1">
      <alignment horizontal="center" vertical="center" wrapText="1"/>
      <protection locked="0"/>
    </xf>
    <xf numFmtId="170" fontId="11" fillId="3" borderId="4" xfId="1" applyNumberFormat="1" applyFont="1" applyFill="1" applyBorder="1" applyAlignment="1" applyProtection="1">
      <alignment horizontal="center" vertical="center" wrapText="1"/>
      <protection locked="0"/>
    </xf>
    <xf numFmtId="42" fontId="35" fillId="0" borderId="0" xfId="2" applyFont="1" applyFill="1" applyBorder="1" applyAlignment="1" applyProtection="1">
      <alignment horizontal="center" vertical="center" wrapText="1"/>
      <protection locked="0"/>
    </xf>
    <xf numFmtId="9" fontId="19" fillId="24" borderId="2" xfId="3" applyFont="1" applyFill="1" applyBorder="1" applyAlignment="1">
      <alignment horizontal="center" vertical="center"/>
    </xf>
    <xf numFmtId="9" fontId="19" fillId="24" borderId="10" xfId="3" applyFont="1" applyFill="1" applyBorder="1" applyAlignment="1">
      <alignment horizontal="center" vertical="center"/>
    </xf>
    <xf numFmtId="49" fontId="17" fillId="0" borderId="10" xfId="0" applyNumberFormat="1" applyFont="1" applyBorder="1" applyAlignment="1" applyProtection="1">
      <alignment horizontal="center" vertical="center" wrapText="1"/>
      <protection locked="0"/>
    </xf>
    <xf numFmtId="169" fontId="11" fillId="16" borderId="10" xfId="0" applyNumberFormat="1" applyFont="1" applyFill="1" applyBorder="1" applyAlignment="1">
      <alignment horizontal="center" vertical="center"/>
    </xf>
    <xf numFmtId="168" fontId="11" fillId="24" borderId="10" xfId="0" applyNumberFormat="1" applyFont="1" applyFill="1" applyBorder="1" applyAlignment="1">
      <alignment horizontal="center" vertical="center"/>
    </xf>
    <xf numFmtId="9" fontId="11" fillId="16" borderId="10" xfId="0" applyNumberFormat="1" applyFont="1" applyFill="1" applyBorder="1" applyAlignment="1" applyProtection="1">
      <alignment horizontal="center" vertical="center" wrapText="1"/>
      <protection locked="0"/>
    </xf>
    <xf numFmtId="169" fontId="17" fillId="0" borderId="10" xfId="0" applyNumberFormat="1" applyFont="1" applyBorder="1" applyAlignment="1">
      <alignment horizontal="center" vertical="center"/>
    </xf>
    <xf numFmtId="169" fontId="17" fillId="19" borderId="10" xfId="0" applyNumberFormat="1" applyFont="1" applyFill="1" applyBorder="1" applyAlignment="1">
      <alignment horizontal="center" vertical="center"/>
    </xf>
    <xf numFmtId="0" fontId="11" fillId="3" borderId="130" xfId="0" applyFont="1" applyFill="1" applyBorder="1" applyAlignment="1">
      <alignment horizontal="center"/>
    </xf>
    <xf numFmtId="0" fontId="11" fillId="3" borderId="0" xfId="0" applyFont="1" applyFill="1" applyAlignment="1">
      <alignment horizontal="center"/>
    </xf>
    <xf numFmtId="0" fontId="11" fillId="3" borderId="14" xfId="0" applyFont="1" applyFill="1" applyBorder="1" applyAlignment="1">
      <alignment horizontal="center"/>
    </xf>
    <xf numFmtId="0" fontId="11" fillId="3" borderId="55" xfId="0" applyFont="1" applyFill="1" applyBorder="1" applyAlignment="1">
      <alignment horizontal="center"/>
    </xf>
    <xf numFmtId="0" fontId="11" fillId="0" borderId="4" xfId="0" applyFont="1" applyBorder="1" applyAlignment="1" applyProtection="1">
      <alignment horizontal="center" vertical="center" wrapText="1"/>
      <protection locked="0"/>
    </xf>
    <xf numFmtId="169" fontId="17" fillId="19" borderId="10" xfId="2" applyNumberFormat="1" applyFont="1" applyFill="1" applyBorder="1" applyAlignment="1" applyProtection="1">
      <alignment horizontal="center" vertical="center"/>
      <protection locked="0"/>
    </xf>
    <xf numFmtId="169" fontId="17" fillId="3" borderId="10" xfId="2" applyNumberFormat="1" applyFont="1" applyFill="1" applyBorder="1" applyAlignment="1" applyProtection="1">
      <alignment horizontal="center" vertical="center"/>
      <protection locked="0"/>
    </xf>
    <xf numFmtId="169" fontId="17" fillId="0" borderId="10" xfId="2" applyNumberFormat="1" applyFont="1" applyFill="1" applyBorder="1" applyAlignment="1" applyProtection="1">
      <alignment horizontal="center" vertical="center"/>
      <protection locked="0"/>
    </xf>
    <xf numFmtId="9" fontId="11" fillId="0" borderId="4" xfId="0" applyNumberFormat="1"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170" fontId="17" fillId="24" borderId="210" xfId="1" applyNumberFormat="1" applyFont="1" applyFill="1" applyBorder="1" applyAlignment="1">
      <alignment horizontal="center" vertical="center"/>
    </xf>
    <xf numFmtId="170" fontId="17" fillId="24" borderId="0" xfId="1" applyNumberFormat="1" applyFont="1" applyFill="1" applyAlignment="1">
      <alignment horizontal="center" vertical="center"/>
    </xf>
    <xf numFmtId="170" fontId="17" fillId="24" borderId="14" xfId="1" applyNumberFormat="1" applyFont="1" applyFill="1" applyBorder="1" applyAlignment="1">
      <alignment horizontal="center" vertical="center"/>
    </xf>
    <xf numFmtId="170" fontId="11" fillId="33" borderId="4" xfId="1" applyNumberFormat="1" applyFont="1" applyFill="1" applyBorder="1" applyAlignment="1" applyProtection="1">
      <alignment horizontal="center" vertical="center" wrapText="1"/>
      <protection locked="0"/>
    </xf>
    <xf numFmtId="9" fontId="19" fillId="24" borderId="9" xfId="3" applyFont="1" applyFill="1" applyBorder="1" applyAlignment="1">
      <alignment horizontal="center" vertical="center"/>
    </xf>
    <xf numFmtId="9" fontId="19" fillId="24" borderId="8" xfId="3" applyFont="1" applyFill="1" applyBorder="1" applyAlignment="1">
      <alignment horizontal="center" vertical="center"/>
    </xf>
    <xf numFmtId="169" fontId="11" fillId="35" borderId="10" xfId="2" applyNumberFormat="1" applyFont="1" applyFill="1" applyBorder="1" applyAlignment="1" applyProtection="1">
      <alignment horizontal="center" vertical="center" wrapText="1"/>
      <protection locked="0"/>
    </xf>
    <xf numFmtId="9" fontId="11" fillId="0" borderId="10" xfId="0" applyNumberFormat="1"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1" fillId="0" borderId="211" xfId="0" applyFont="1" applyBorder="1" applyAlignment="1" applyProtection="1">
      <alignment horizontal="center" vertical="center" wrapText="1"/>
      <protection locked="0"/>
    </xf>
    <xf numFmtId="42" fontId="35" fillId="3" borderId="0" xfId="2" applyFont="1" applyFill="1" applyBorder="1" applyAlignment="1">
      <alignment horizontal="center" vertical="center"/>
    </xf>
    <xf numFmtId="170" fontId="11" fillId="24" borderId="7" xfId="1" applyNumberFormat="1" applyFont="1" applyFill="1" applyBorder="1" applyAlignment="1" applyProtection="1">
      <alignment horizontal="center" vertical="center" wrapText="1"/>
      <protection locked="0"/>
    </xf>
    <xf numFmtId="170" fontId="11" fillId="24" borderId="5" xfId="1" applyNumberFormat="1" applyFont="1" applyFill="1" applyBorder="1" applyAlignment="1" applyProtection="1">
      <alignment horizontal="center" vertical="center" wrapText="1"/>
      <protection locked="0"/>
    </xf>
    <xf numFmtId="9" fontId="11" fillId="0" borderId="3" xfId="0" applyNumberFormat="1" applyFont="1" applyBorder="1" applyAlignment="1" applyProtection="1">
      <alignment horizontal="center" vertical="center" wrapText="1"/>
      <protection locked="0"/>
    </xf>
    <xf numFmtId="9" fontId="11" fillId="0" borderId="211" xfId="0" applyNumberFormat="1" applyFont="1" applyBorder="1" applyAlignment="1" applyProtection="1">
      <alignment horizontal="center" vertical="center" wrapText="1"/>
      <protection locked="0"/>
    </xf>
    <xf numFmtId="169" fontId="11" fillId="0" borderId="7" xfId="0" applyNumberFormat="1" applyFont="1" applyBorder="1" applyAlignment="1" applyProtection="1">
      <alignment horizontal="center" vertical="center" wrapText="1"/>
      <protection locked="0"/>
    </xf>
    <xf numFmtId="0" fontId="11" fillId="0" borderId="4" xfId="27" applyFont="1" applyBorder="1" applyAlignment="1" applyProtection="1">
      <alignment horizontal="center" vertical="center" wrapText="1"/>
      <protection locked="0"/>
    </xf>
    <xf numFmtId="0" fontId="17" fillId="0" borderId="4" xfId="27" applyFont="1" applyBorder="1" applyAlignment="1" applyProtection="1">
      <alignment horizontal="center" vertical="center" wrapText="1"/>
      <protection locked="0"/>
    </xf>
    <xf numFmtId="0" fontId="11" fillId="0" borderId="7" xfId="27" applyFont="1" applyBorder="1" applyAlignment="1" applyProtection="1">
      <alignment horizontal="center" vertical="center" wrapText="1"/>
      <protection locked="0"/>
    </xf>
    <xf numFmtId="0" fontId="11" fillId="0" borderId="5" xfId="27" applyFont="1" applyBorder="1" applyAlignment="1" applyProtection="1">
      <alignment horizontal="center" vertical="center" wrapText="1"/>
      <protection locked="0"/>
    </xf>
    <xf numFmtId="9" fontId="11" fillId="0" borderId="3" xfId="27" applyNumberFormat="1" applyFont="1" applyBorder="1" applyAlignment="1" applyProtection="1">
      <alignment horizontal="center" vertical="center" wrapText="1"/>
      <protection locked="0"/>
    </xf>
    <xf numFmtId="9" fontId="11" fillId="0" borderId="4" xfId="27" applyNumberFormat="1" applyFont="1" applyBorder="1" applyAlignment="1" applyProtection="1">
      <alignment horizontal="center" vertical="center" wrapText="1"/>
      <protection locked="0"/>
    </xf>
    <xf numFmtId="169" fontId="17" fillId="4" borderId="10" xfId="0" applyNumberFormat="1" applyFont="1" applyFill="1" applyBorder="1" applyAlignment="1">
      <alignment horizontal="center" vertical="center" wrapText="1"/>
    </xf>
    <xf numFmtId="0" fontId="11" fillId="3" borderId="181" xfId="0" applyFont="1" applyFill="1" applyBorder="1" applyAlignment="1">
      <alignment horizontal="center"/>
    </xf>
    <xf numFmtId="0" fontId="11" fillId="3" borderId="183" xfId="0" applyFont="1" applyFill="1" applyBorder="1" applyAlignment="1">
      <alignment horizontal="center"/>
    </xf>
    <xf numFmtId="170" fontId="11" fillId="7" borderId="10" xfId="2" applyNumberFormat="1" applyFont="1" applyFill="1" applyBorder="1" applyAlignment="1" applyProtection="1">
      <alignment horizontal="center" vertical="center" wrapText="1"/>
      <protection locked="0"/>
    </xf>
    <xf numFmtId="169" fontId="17" fillId="24" borderId="10" xfId="0" applyNumberFormat="1" applyFont="1" applyFill="1" applyBorder="1" applyAlignment="1">
      <alignment horizontal="center" vertical="center"/>
    </xf>
    <xf numFmtId="9" fontId="11" fillId="0" borderId="10" xfId="27" applyNumberFormat="1" applyFont="1" applyBorder="1" applyAlignment="1" applyProtection="1">
      <alignment horizontal="center" vertical="center" wrapText="1"/>
      <protection locked="0"/>
    </xf>
    <xf numFmtId="0" fontId="11" fillId="0" borderId="10" xfId="27" applyFont="1" applyBorder="1" applyAlignment="1" applyProtection="1">
      <alignment horizontal="center" vertical="center" wrapText="1"/>
      <protection locked="0"/>
    </xf>
    <xf numFmtId="0" fontId="17" fillId="0" borderId="10" xfId="27" applyFont="1" applyBorder="1" applyAlignment="1" applyProtection="1">
      <alignment horizontal="center" vertical="center" wrapText="1"/>
      <protection locked="0"/>
    </xf>
    <xf numFmtId="169" fontId="17" fillId="19" borderId="10" xfId="2" applyNumberFormat="1" applyFont="1" applyFill="1" applyBorder="1" applyAlignment="1">
      <alignment horizontal="center" vertical="center"/>
    </xf>
    <xf numFmtId="169" fontId="11" fillId="19" borderId="10" xfId="2" applyNumberFormat="1" applyFont="1" applyFill="1" applyBorder="1" applyAlignment="1">
      <alignment horizontal="center" vertical="center"/>
    </xf>
    <xf numFmtId="169" fontId="17" fillId="3" borderId="10" xfId="2" applyNumberFormat="1" applyFont="1" applyFill="1" applyBorder="1" applyAlignment="1">
      <alignment horizontal="center" vertical="center"/>
    </xf>
    <xf numFmtId="169" fontId="17" fillId="0" borderId="10" xfId="2" applyNumberFormat="1" applyFont="1" applyFill="1" applyBorder="1" applyAlignment="1">
      <alignment horizontal="center" vertical="center"/>
    </xf>
    <xf numFmtId="0" fontId="11" fillId="0" borderId="4" xfId="0" quotePrefix="1" applyFont="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11" fillId="0" borderId="7" xfId="0" quotePrefix="1"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11" fillId="0" borderId="127" xfId="0" applyFont="1" applyBorder="1" applyAlignment="1" applyProtection="1">
      <alignment horizontal="left" vertical="center" wrapText="1"/>
      <protection locked="0"/>
    </xf>
    <xf numFmtId="168" fontId="17" fillId="24" borderId="10" xfId="0" applyNumberFormat="1" applyFont="1" applyFill="1" applyBorder="1" applyAlignment="1">
      <alignment horizontal="center" vertical="center"/>
    </xf>
    <xf numFmtId="42" fontId="11" fillId="16" borderId="10" xfId="0" applyNumberFormat="1" applyFont="1" applyFill="1" applyBorder="1" applyAlignment="1" applyProtection="1">
      <alignment horizontal="center" vertical="center" wrapText="1"/>
      <protection locked="0"/>
    </xf>
    <xf numFmtId="0" fontId="17" fillId="16" borderId="10" xfId="0" applyFont="1" applyFill="1" applyBorder="1" applyAlignment="1">
      <alignment horizontal="center" vertical="center" wrapText="1"/>
    </xf>
    <xf numFmtId="0" fontId="11" fillId="0" borderId="10" xfId="0" quotePrefix="1" applyFont="1" applyBorder="1" applyAlignment="1" applyProtection="1">
      <alignment horizontal="left" vertical="center" wrapText="1"/>
      <protection locked="0"/>
    </xf>
    <xf numFmtId="0" fontId="11" fillId="0" borderId="10" xfId="0" applyFont="1" applyBorder="1" applyAlignment="1" applyProtection="1">
      <alignment horizontal="left" vertical="center" wrapText="1"/>
      <protection locked="0"/>
    </xf>
    <xf numFmtId="170" fontId="11" fillId="3" borderId="7" xfId="1" applyNumberFormat="1" applyFont="1" applyFill="1" applyBorder="1" applyAlignment="1" applyProtection="1">
      <alignment horizontal="center" vertical="center" wrapText="1"/>
      <protection locked="0"/>
    </xf>
    <xf numFmtId="170" fontId="11" fillId="33" borderId="7" xfId="1" applyNumberFormat="1" applyFont="1" applyFill="1" applyBorder="1" applyAlignment="1" applyProtection="1">
      <alignment horizontal="center" vertical="center" wrapText="1"/>
      <protection locked="0"/>
    </xf>
    <xf numFmtId="170" fontId="11" fillId="24" borderId="127" xfId="1" applyNumberFormat="1" applyFont="1" applyFill="1" applyBorder="1" applyAlignment="1" applyProtection="1">
      <alignment horizontal="center" vertical="center" wrapText="1"/>
      <protection locked="0"/>
    </xf>
    <xf numFmtId="170" fontId="11" fillId="0" borderId="7" xfId="1" applyNumberFormat="1" applyFont="1" applyBorder="1" applyAlignment="1" applyProtection="1">
      <alignment horizontal="center" vertical="center" wrapText="1"/>
      <protection locked="0"/>
    </xf>
    <xf numFmtId="0" fontId="36" fillId="0" borderId="10" xfId="0" applyFont="1" applyBorder="1" applyAlignment="1" applyProtection="1">
      <alignment horizontal="center" vertical="center" wrapText="1"/>
      <protection locked="0"/>
    </xf>
    <xf numFmtId="0" fontId="17" fillId="0" borderId="54" xfId="0" applyFont="1" applyBorder="1" applyAlignment="1">
      <alignment horizontal="center" vertical="center" wrapText="1"/>
    </xf>
    <xf numFmtId="0" fontId="11" fillId="3" borderId="75" xfId="0" applyFont="1" applyFill="1" applyBorder="1" applyAlignment="1">
      <alignment horizontal="center"/>
    </xf>
    <xf numFmtId="0" fontId="11" fillId="3" borderId="8" xfId="0" applyFont="1" applyFill="1" applyBorder="1" applyAlignment="1">
      <alignment horizontal="center"/>
    </xf>
    <xf numFmtId="0" fontId="11" fillId="3" borderId="76" xfId="0" applyFont="1" applyFill="1" applyBorder="1" applyAlignment="1">
      <alignment horizontal="center"/>
    </xf>
    <xf numFmtId="170" fontId="11" fillId="0" borderId="10" xfId="1" applyNumberFormat="1" applyFont="1" applyBorder="1" applyAlignment="1" applyProtection="1">
      <alignment horizontal="center" vertical="center" wrapText="1"/>
      <protection locked="0"/>
    </xf>
    <xf numFmtId="170" fontId="11" fillId="24" borderId="55" xfId="1" applyNumberFormat="1" applyFont="1" applyFill="1" applyBorder="1" applyAlignment="1" applyProtection="1">
      <alignment horizontal="center" vertical="center" wrapText="1"/>
      <protection locked="0"/>
    </xf>
    <xf numFmtId="170" fontId="11" fillId="24" borderId="59" xfId="1" applyNumberFormat="1" applyFont="1" applyFill="1" applyBorder="1" applyAlignment="1" applyProtection="1">
      <alignment horizontal="center" vertical="center" wrapText="1"/>
      <protection locked="0"/>
    </xf>
    <xf numFmtId="170" fontId="11" fillId="24" borderId="73" xfId="1" applyNumberFormat="1" applyFont="1" applyFill="1" applyBorder="1" applyAlignment="1" applyProtection="1">
      <alignment horizontal="center" vertical="center" wrapText="1"/>
      <protection locked="0"/>
    </xf>
    <xf numFmtId="170" fontId="11" fillId="24" borderId="126" xfId="1" applyNumberFormat="1" applyFont="1" applyFill="1" applyBorder="1" applyAlignment="1" applyProtection="1">
      <alignment horizontal="center" vertical="center" wrapText="1"/>
      <protection locked="0"/>
    </xf>
    <xf numFmtId="0" fontId="17" fillId="0" borderId="59" xfId="0" applyFont="1" applyBorder="1" applyAlignment="1">
      <alignment horizontal="center" vertical="center" wrapText="1"/>
    </xf>
    <xf numFmtId="0" fontId="17" fillId="0" borderId="73" xfId="0" applyFont="1" applyBorder="1" applyAlignment="1">
      <alignment horizontal="center" vertical="center" wrapText="1"/>
    </xf>
    <xf numFmtId="169" fontId="11" fillId="16" borderId="10" xfId="0" applyNumberFormat="1" applyFont="1" applyFill="1" applyBorder="1" applyAlignment="1" applyProtection="1">
      <alignment horizontal="center" vertical="center" wrapText="1"/>
      <protection locked="0"/>
    </xf>
    <xf numFmtId="9" fontId="17" fillId="0" borderId="19" xfId="0" applyNumberFormat="1" applyFont="1" applyBorder="1" applyAlignment="1">
      <alignment horizontal="center" vertical="center" wrapText="1"/>
    </xf>
    <xf numFmtId="0" fontId="17" fillId="0" borderId="19" xfId="0" applyFont="1" applyBorder="1" applyAlignment="1">
      <alignment horizontal="left" vertical="center" wrapText="1"/>
    </xf>
    <xf numFmtId="0" fontId="17" fillId="0" borderId="20" xfId="0" applyFont="1" applyBorder="1" applyAlignment="1">
      <alignment horizontal="left" vertical="center" wrapText="1"/>
    </xf>
    <xf numFmtId="0" fontId="17" fillId="0" borderId="22" xfId="0" applyFont="1" applyBorder="1" applyAlignment="1">
      <alignment horizontal="left" vertical="center" wrapText="1"/>
    </xf>
    <xf numFmtId="0" fontId="19" fillId="0" borderId="10" xfId="0" applyFont="1" applyBorder="1" applyAlignment="1">
      <alignment horizontal="center" wrapText="1"/>
    </xf>
    <xf numFmtId="9" fontId="19" fillId="24" borderId="58" xfId="3" applyFont="1" applyFill="1" applyBorder="1" applyAlignment="1">
      <alignment horizontal="center" vertical="center"/>
    </xf>
    <xf numFmtId="9" fontId="19" fillId="24" borderId="29" xfId="3" applyFont="1" applyFill="1" applyBorder="1" applyAlignment="1">
      <alignment horizontal="center" vertical="center"/>
    </xf>
    <xf numFmtId="9" fontId="19" fillId="24" borderId="64" xfId="3" applyFont="1" applyFill="1" applyBorder="1" applyAlignment="1">
      <alignment horizontal="center" vertical="center"/>
    </xf>
    <xf numFmtId="0" fontId="11" fillId="3" borderId="28" xfId="0" applyFont="1" applyFill="1" applyBorder="1" applyAlignment="1">
      <alignment horizontal="center"/>
    </xf>
    <xf numFmtId="0" fontId="17" fillId="0" borderId="10" xfId="0" applyFont="1" applyBorder="1" applyAlignment="1">
      <alignment horizontal="left" vertical="center" wrapText="1"/>
    </xf>
    <xf numFmtId="170" fontId="11" fillId="16" borderId="10" xfId="1" applyNumberFormat="1" applyFont="1" applyFill="1" applyBorder="1" applyAlignment="1">
      <alignment horizontal="center" vertical="center"/>
    </xf>
    <xf numFmtId="0" fontId="11" fillId="0" borderId="28" xfId="0"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9" fontId="17" fillId="0" borderId="4" xfId="0" applyNumberFormat="1" applyFont="1" applyBorder="1" applyAlignment="1" applyProtection="1">
      <alignment horizontal="center" vertical="center" wrapText="1"/>
      <protection locked="0"/>
    </xf>
    <xf numFmtId="9" fontId="17" fillId="0" borderId="10" xfId="0" applyNumberFormat="1" applyFont="1" applyBorder="1" applyAlignment="1" applyProtection="1">
      <alignment horizontal="center" vertical="center" wrapText="1"/>
      <protection locked="0"/>
    </xf>
    <xf numFmtId="9" fontId="11" fillId="3" borderId="10" xfId="3" quotePrefix="1" applyFont="1" applyFill="1" applyBorder="1" applyAlignment="1">
      <alignment horizontal="center" vertical="center"/>
    </xf>
    <xf numFmtId="0" fontId="23" fillId="0" borderId="5"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10" xfId="0" applyFont="1" applyBorder="1" applyAlignment="1">
      <alignment horizontal="center" vertical="center" wrapText="1"/>
    </xf>
    <xf numFmtId="0" fontId="17" fillId="0" borderId="4" xfId="0" applyFont="1" applyBorder="1" applyAlignment="1" applyProtection="1">
      <alignment horizontal="left" vertical="center" wrapText="1"/>
      <protection locked="0"/>
    </xf>
    <xf numFmtId="170" fontId="17" fillId="4" borderId="22" xfId="1" applyNumberFormat="1" applyFont="1" applyFill="1" applyBorder="1" applyAlignment="1">
      <alignment horizontal="center" vertical="center" wrapText="1"/>
    </xf>
    <xf numFmtId="0" fontId="11" fillId="3" borderId="55" xfId="0" applyFont="1" applyFill="1" applyBorder="1" applyAlignment="1">
      <alignment horizontal="center" vertical="center" wrapText="1"/>
    </xf>
    <xf numFmtId="0" fontId="11" fillId="3" borderId="59" xfId="0" applyFont="1" applyFill="1" applyBorder="1" applyAlignment="1">
      <alignment horizontal="center" vertical="center" wrapText="1"/>
    </xf>
    <xf numFmtId="0" fontId="11" fillId="3" borderId="73" xfId="0" applyFont="1" applyFill="1" applyBorder="1" applyAlignment="1">
      <alignment horizontal="center" vertical="center" wrapText="1"/>
    </xf>
    <xf numFmtId="9" fontId="11" fillId="0" borderId="212" xfId="0" applyNumberFormat="1" applyFont="1" applyBorder="1" applyAlignment="1" applyProtection="1">
      <alignment horizontal="center" vertical="center" wrapText="1"/>
      <protection locked="0"/>
    </xf>
    <xf numFmtId="9" fontId="11" fillId="0" borderId="213" xfId="0" applyNumberFormat="1" applyFont="1" applyBorder="1" applyAlignment="1" applyProtection="1">
      <alignment horizontal="center" vertical="center" wrapText="1"/>
      <protection locked="0"/>
    </xf>
    <xf numFmtId="49" fontId="11" fillId="0" borderId="212" xfId="0" applyNumberFormat="1" applyFont="1" applyBorder="1" applyAlignment="1" applyProtection="1">
      <alignment horizontal="center" vertical="center" wrapText="1"/>
      <protection locked="0"/>
    </xf>
    <xf numFmtId="49" fontId="11" fillId="0" borderId="213" xfId="0" applyNumberFormat="1" applyFont="1" applyBorder="1" applyAlignment="1" applyProtection="1">
      <alignment horizontal="center" vertical="center" wrapText="1"/>
      <protection locked="0"/>
    </xf>
    <xf numFmtId="170" fontId="11" fillId="0" borderId="5" xfId="1" applyNumberFormat="1" applyFont="1" applyBorder="1" applyAlignment="1" applyProtection="1">
      <alignment horizontal="center" vertical="center" wrapText="1"/>
      <protection locked="0"/>
    </xf>
    <xf numFmtId="9" fontId="11" fillId="0" borderId="15" xfId="0" applyNumberFormat="1" applyFont="1" applyBorder="1" applyAlignment="1" applyProtection="1">
      <alignment horizontal="center" vertical="center" wrapText="1"/>
      <protection locked="0"/>
    </xf>
    <xf numFmtId="9" fontId="11" fillId="0" borderId="17" xfId="0" applyNumberFormat="1" applyFont="1" applyBorder="1" applyAlignment="1" applyProtection="1">
      <alignment horizontal="center" vertical="center" wrapText="1"/>
      <protection locked="0"/>
    </xf>
    <xf numFmtId="49" fontId="17" fillId="0" borderId="25" xfId="0" applyNumberFormat="1" applyFont="1" applyBorder="1" applyAlignment="1" applyProtection="1">
      <alignment vertical="center" wrapText="1"/>
      <protection locked="0"/>
    </xf>
    <xf numFmtId="49" fontId="17" fillId="0" borderId="214" xfId="0" applyNumberFormat="1" applyFont="1" applyBorder="1" applyAlignment="1" applyProtection="1">
      <alignment vertical="center" wrapText="1"/>
      <protection locked="0"/>
    </xf>
    <xf numFmtId="0" fontId="11" fillId="3" borderId="55" xfId="0" applyFont="1" applyFill="1" applyBorder="1" applyAlignment="1">
      <alignment horizontal="center" vertical="center"/>
    </xf>
    <xf numFmtId="0" fontId="11" fillId="3" borderId="73" xfId="0" applyFont="1" applyFill="1" applyBorder="1" applyAlignment="1">
      <alignment horizontal="center" vertical="center"/>
    </xf>
    <xf numFmtId="42" fontId="11" fillId="0" borderId="7" xfId="0" applyNumberFormat="1" applyFont="1" applyBorder="1" applyAlignment="1" applyProtection="1">
      <alignment horizontal="center" vertical="center" wrapText="1"/>
      <protection locked="0"/>
    </xf>
    <xf numFmtId="49" fontId="11" fillId="0" borderId="215" xfId="0" applyNumberFormat="1" applyFont="1" applyBorder="1" applyAlignment="1" applyProtection="1">
      <alignment horizontal="center" vertical="center" wrapText="1"/>
      <protection locked="0"/>
    </xf>
    <xf numFmtId="49" fontId="11" fillId="0" borderId="216" xfId="0" applyNumberFormat="1" applyFont="1" applyBorder="1" applyAlignment="1" applyProtection="1">
      <alignment horizontal="center" vertical="center" wrapText="1"/>
      <protection locked="0"/>
    </xf>
    <xf numFmtId="49" fontId="17" fillId="0" borderId="78" xfId="0" applyNumberFormat="1" applyFont="1" applyBorder="1" applyAlignment="1" applyProtection="1">
      <alignment vertical="center" wrapText="1"/>
      <protection locked="0"/>
    </xf>
    <xf numFmtId="9" fontId="11" fillId="0" borderId="215" xfId="0" applyNumberFormat="1" applyFont="1" applyBorder="1" applyAlignment="1" applyProtection="1">
      <alignment horizontal="center" vertical="center" wrapText="1"/>
      <protection locked="0"/>
    </xf>
    <xf numFmtId="9" fontId="11" fillId="0" borderId="216" xfId="0" applyNumberFormat="1" applyFont="1" applyBorder="1" applyAlignment="1" applyProtection="1">
      <alignment horizontal="center" vertical="center" wrapText="1"/>
      <protection locked="0"/>
    </xf>
    <xf numFmtId="0" fontId="18" fillId="0" borderId="7"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locked="0"/>
    </xf>
    <xf numFmtId="0" fontId="18" fillId="0" borderId="7" xfId="0" applyFont="1" applyBorder="1" applyAlignment="1" applyProtection="1">
      <alignment horizontal="center" vertical="center" textRotation="90" wrapText="1"/>
      <protection locked="0"/>
    </xf>
    <xf numFmtId="0" fontId="18" fillId="0" borderId="5" xfId="0" applyFont="1" applyBorder="1" applyAlignment="1" applyProtection="1">
      <alignment horizontal="center" vertical="center" textRotation="90" wrapText="1"/>
      <protection locked="0"/>
    </xf>
    <xf numFmtId="9" fontId="11" fillId="0" borderId="7" xfId="0" applyNumberFormat="1" applyFont="1" applyBorder="1" applyAlignment="1" applyProtection="1">
      <alignment horizontal="center" vertical="center" wrapText="1"/>
      <protection locked="0"/>
    </xf>
    <xf numFmtId="169" fontId="17" fillId="4" borderId="20" xfId="1" applyNumberFormat="1" applyFont="1" applyFill="1" applyBorder="1" applyAlignment="1">
      <alignment horizontal="center" vertical="center" wrapText="1"/>
    </xf>
    <xf numFmtId="169" fontId="17" fillId="4" borderId="22" xfId="1" applyNumberFormat="1" applyFont="1" applyFill="1" applyBorder="1" applyAlignment="1">
      <alignment horizontal="center" vertical="center" wrapText="1"/>
    </xf>
    <xf numFmtId="9" fontId="11" fillId="0" borderId="75" xfId="0" applyNumberFormat="1" applyFont="1" applyBorder="1" applyAlignment="1" applyProtection="1">
      <alignment horizontal="center" vertical="center" wrapText="1"/>
      <protection locked="0"/>
    </xf>
    <xf numFmtId="49" fontId="11" fillId="0" borderId="53" xfId="0" applyNumberFormat="1" applyFont="1" applyBorder="1" applyAlignment="1" applyProtection="1">
      <alignment horizontal="center" vertical="center" wrapText="1"/>
      <protection locked="0"/>
    </xf>
    <xf numFmtId="0" fontId="11" fillId="16" borderId="10" xfId="0" applyFont="1" applyFill="1" applyBorder="1" applyAlignment="1" applyProtection="1">
      <alignment horizontal="center" vertical="center" wrapText="1"/>
      <protection locked="0"/>
    </xf>
    <xf numFmtId="0" fontId="18" fillId="3" borderId="3" xfId="27" applyFont="1" applyFill="1" applyBorder="1" applyAlignment="1">
      <alignment horizontal="center" vertical="center"/>
    </xf>
    <xf numFmtId="0" fontId="18" fillId="3" borderId="4" xfId="27" applyFont="1" applyFill="1" applyBorder="1" applyAlignment="1">
      <alignment horizontal="center" vertical="center"/>
    </xf>
    <xf numFmtId="0" fontId="11" fillId="3" borderId="127" xfId="0" applyFont="1" applyFill="1" applyBorder="1" applyAlignment="1">
      <alignment horizontal="center"/>
    </xf>
    <xf numFmtId="169" fontId="11" fillId="0" borderId="3" xfId="2" applyNumberFormat="1" applyFont="1" applyFill="1" applyBorder="1" applyAlignment="1" applyProtection="1">
      <alignment horizontal="center" vertical="center" wrapText="1"/>
      <protection locked="0"/>
    </xf>
    <xf numFmtId="169" fontId="11" fillId="0" borderId="4" xfId="2" applyNumberFormat="1" applyFont="1" applyFill="1" applyBorder="1" applyAlignment="1" applyProtection="1">
      <alignment horizontal="center" vertical="center" wrapText="1"/>
      <protection locked="0"/>
    </xf>
    <xf numFmtId="9" fontId="11" fillId="24" borderId="4" xfId="3" applyFont="1" applyFill="1" applyBorder="1" applyAlignment="1">
      <alignment horizontal="center" vertical="center"/>
    </xf>
    <xf numFmtId="0" fontId="17" fillId="0" borderId="10" xfId="0" applyFont="1" applyBorder="1" applyAlignment="1">
      <alignment vertical="center" wrapText="1"/>
    </xf>
    <xf numFmtId="168" fontId="11" fillId="3" borderId="10" xfId="0" applyNumberFormat="1" applyFont="1" applyFill="1" applyBorder="1" applyAlignment="1">
      <alignment horizontal="center" vertical="center"/>
    </xf>
    <xf numFmtId="170" fontId="11" fillId="16" borderId="3" xfId="1" applyNumberFormat="1" applyFont="1" applyFill="1" applyBorder="1" applyAlignment="1" applyProtection="1">
      <alignment horizontal="center" vertical="center" wrapText="1"/>
      <protection locked="0"/>
    </xf>
    <xf numFmtId="170" fontId="11" fillId="16" borderId="4" xfId="1" applyNumberFormat="1" applyFont="1" applyFill="1" applyBorder="1" applyAlignment="1" applyProtection="1">
      <alignment horizontal="center" vertical="center" wrapText="1"/>
      <protection locked="0"/>
    </xf>
    <xf numFmtId="170" fontId="11" fillId="24" borderId="115" xfId="1" applyNumberFormat="1" applyFont="1" applyFill="1" applyBorder="1" applyAlignment="1" applyProtection="1">
      <alignment horizontal="center" vertical="center" wrapText="1"/>
      <protection locked="0"/>
    </xf>
    <xf numFmtId="170" fontId="11" fillId="24" borderId="150" xfId="1" applyNumberFormat="1" applyFont="1" applyFill="1" applyBorder="1" applyAlignment="1" applyProtection="1">
      <alignment horizontal="center" vertical="center" wrapText="1"/>
      <protection locked="0"/>
    </xf>
    <xf numFmtId="49" fontId="11" fillId="0" borderId="71" xfId="0" applyNumberFormat="1" applyFont="1" applyBorder="1" applyAlignment="1" applyProtection="1">
      <alignment horizontal="center" vertical="center" wrapText="1"/>
      <protection locked="0"/>
    </xf>
    <xf numFmtId="49" fontId="11" fillId="0" borderId="24" xfId="0" applyNumberFormat="1" applyFont="1" applyBorder="1" applyAlignment="1" applyProtection="1">
      <alignment horizontal="center" vertical="center" wrapText="1"/>
      <protection locked="0"/>
    </xf>
    <xf numFmtId="42" fontId="11" fillId="0" borderId="9" xfId="2" applyFont="1" applyFill="1" applyBorder="1" applyAlignment="1" applyProtection="1">
      <alignment horizontal="center" vertical="center" wrapText="1"/>
      <protection locked="0"/>
    </xf>
    <xf numFmtId="42" fontId="11" fillId="0" borderId="8" xfId="2" applyFont="1" applyFill="1" applyBorder="1" applyAlignment="1" applyProtection="1">
      <alignment horizontal="center" vertical="center" wrapText="1"/>
      <protection locked="0"/>
    </xf>
    <xf numFmtId="49" fontId="11" fillId="0" borderId="52" xfId="0" applyNumberFormat="1" applyFont="1" applyBorder="1" applyAlignment="1" applyProtection="1">
      <alignment horizontal="center" vertical="center" wrapText="1"/>
      <protection locked="0"/>
    </xf>
    <xf numFmtId="0" fontId="18" fillId="6" borderId="10" xfId="28" applyFont="1" applyFill="1" applyBorder="1" applyAlignment="1">
      <alignment horizontal="center" vertical="center"/>
    </xf>
    <xf numFmtId="169" fontId="11" fillId="0" borderId="10" xfId="2" applyNumberFormat="1" applyFont="1" applyBorder="1" applyAlignment="1" applyProtection="1">
      <alignment horizontal="center" vertical="center" wrapText="1"/>
      <protection locked="0"/>
    </xf>
    <xf numFmtId="0" fontId="11" fillId="3" borderId="126" xfId="0" applyFont="1" applyFill="1" applyBorder="1" applyAlignment="1">
      <alignment horizontal="center"/>
    </xf>
    <xf numFmtId="170" fontId="11" fillId="24" borderId="97" xfId="1" applyNumberFormat="1" applyFont="1" applyFill="1" applyBorder="1" applyAlignment="1" applyProtection="1">
      <alignment horizontal="center" vertical="center" wrapText="1"/>
      <protection locked="0"/>
    </xf>
    <xf numFmtId="170" fontId="11" fillId="24" borderId="8" xfId="1" applyNumberFormat="1" applyFont="1" applyFill="1" applyBorder="1" applyAlignment="1" applyProtection="1">
      <alignment horizontal="center" vertical="center" wrapText="1"/>
      <protection locked="0"/>
    </xf>
    <xf numFmtId="9" fontId="11" fillId="3" borderId="9" xfId="3" applyFont="1" applyFill="1" applyBorder="1" applyAlignment="1" applyProtection="1">
      <alignment horizontal="center" vertical="center" wrapText="1"/>
      <protection locked="0"/>
    </xf>
    <xf numFmtId="9" fontId="11" fillId="3" borderId="8" xfId="3" applyFont="1" applyFill="1" applyBorder="1" applyAlignment="1" applyProtection="1">
      <alignment horizontal="center" vertical="center" wrapText="1"/>
      <protection locked="0"/>
    </xf>
    <xf numFmtId="9" fontId="11" fillId="3" borderId="2" xfId="3" applyFont="1" applyFill="1" applyBorder="1" applyAlignment="1" applyProtection="1">
      <alignment horizontal="center" vertical="center" wrapText="1"/>
      <protection locked="0"/>
    </xf>
    <xf numFmtId="9" fontId="18" fillId="3" borderId="9" xfId="3" applyFont="1" applyFill="1" applyBorder="1" applyAlignment="1">
      <alignment horizontal="center" vertical="center"/>
    </xf>
    <xf numFmtId="9" fontId="18" fillId="3" borderId="8" xfId="3" applyFont="1" applyFill="1" applyBorder="1" applyAlignment="1">
      <alignment horizontal="center" vertical="center"/>
    </xf>
    <xf numFmtId="9" fontId="18" fillId="3" borderId="2" xfId="3" applyFont="1" applyFill="1" applyBorder="1" applyAlignment="1">
      <alignment horizontal="center" vertical="center"/>
    </xf>
    <xf numFmtId="0" fontId="18" fillId="3" borderId="10" xfId="27" applyFont="1" applyFill="1" applyBorder="1" applyAlignment="1">
      <alignment horizontal="center" vertical="center"/>
    </xf>
    <xf numFmtId="0" fontId="18" fillId="3" borderId="10" xfId="27" applyFont="1" applyFill="1" applyBorder="1" applyAlignment="1">
      <alignment horizontal="left" vertical="center"/>
    </xf>
    <xf numFmtId="165" fontId="11" fillId="33" borderId="10" xfId="0" applyNumberFormat="1" applyFont="1" applyFill="1" applyBorder="1" applyAlignment="1">
      <alignment horizontal="center" vertical="center"/>
    </xf>
    <xf numFmtId="170" fontId="11" fillId="24" borderId="11" xfId="1" applyNumberFormat="1" applyFont="1" applyFill="1" applyBorder="1" applyAlignment="1" applyProtection="1">
      <alignment horizontal="center" vertical="center" wrapText="1"/>
      <protection locked="0"/>
    </xf>
    <xf numFmtId="0" fontId="17" fillId="15" borderId="150" xfId="0" applyFont="1" applyFill="1" applyBorder="1" applyAlignment="1">
      <alignment horizontal="center" vertical="center"/>
    </xf>
    <xf numFmtId="0" fontId="11" fillId="3" borderId="150" xfId="0" applyFont="1" applyFill="1" applyBorder="1" applyAlignment="1">
      <alignment horizontal="center"/>
    </xf>
    <xf numFmtId="169" fontId="11" fillId="7" borderId="59" xfId="2" applyNumberFormat="1" applyFont="1" applyFill="1" applyBorder="1" applyAlignment="1" applyProtection="1">
      <alignment horizontal="center" vertical="center" wrapText="1"/>
      <protection locked="0"/>
    </xf>
    <xf numFmtId="169" fontId="11" fillId="7" borderId="73" xfId="2" applyNumberFormat="1" applyFont="1" applyFill="1" applyBorder="1" applyAlignment="1" applyProtection="1">
      <alignment horizontal="center" vertical="center" wrapText="1"/>
      <protection locked="0"/>
    </xf>
    <xf numFmtId="49" fontId="11" fillId="0" borderId="55" xfId="0" applyNumberFormat="1" applyFont="1" applyBorder="1" applyAlignment="1" applyProtection="1">
      <alignment horizontal="center" vertical="center" wrapText="1"/>
      <protection locked="0"/>
    </xf>
    <xf numFmtId="49" fontId="11" fillId="0" borderId="73" xfId="0" applyNumberFormat="1" applyFont="1" applyBorder="1" applyAlignment="1" applyProtection="1">
      <alignment horizontal="center" vertical="center" wrapText="1"/>
      <protection locked="0"/>
    </xf>
    <xf numFmtId="0" fontId="18" fillId="3" borderId="7" xfId="27" applyFont="1" applyFill="1" applyBorder="1" applyAlignment="1">
      <alignment horizontal="center" vertical="center"/>
    </xf>
    <xf numFmtId="0" fontId="18" fillId="3" borderId="5" xfId="27" applyFont="1" applyFill="1" applyBorder="1" applyAlignment="1">
      <alignment horizontal="center" vertical="center"/>
    </xf>
    <xf numFmtId="0" fontId="17" fillId="0" borderId="97" xfId="0" applyFont="1" applyBorder="1" applyAlignment="1">
      <alignment horizontal="center" vertical="center" wrapText="1"/>
    </xf>
    <xf numFmtId="9" fontId="11" fillId="24" borderId="7" xfId="3" applyFont="1" applyFill="1" applyBorder="1" applyAlignment="1">
      <alignment horizontal="center" vertical="center"/>
    </xf>
    <xf numFmtId="166" fontId="11" fillId="3" borderId="10" xfId="0" applyNumberFormat="1" applyFont="1" applyFill="1" applyBorder="1" applyAlignment="1">
      <alignment horizontal="center" vertical="center"/>
    </xf>
    <xf numFmtId="166" fontId="11" fillId="24" borderId="10" xfId="0" applyNumberFormat="1" applyFont="1" applyFill="1" applyBorder="1" applyAlignment="1">
      <alignment horizontal="center" vertical="center"/>
    </xf>
    <xf numFmtId="49" fontId="11" fillId="0" borderId="181" xfId="0" applyNumberFormat="1" applyFont="1" applyBorder="1" applyAlignment="1" applyProtection="1">
      <alignment horizontal="center" vertical="center" wrapText="1"/>
      <protection locked="0"/>
    </xf>
    <xf numFmtId="49" fontId="11" fillId="0" borderId="183" xfId="0" applyNumberFormat="1" applyFont="1" applyBorder="1" applyAlignment="1" applyProtection="1">
      <alignment horizontal="center" vertical="center" wrapText="1"/>
      <protection locked="0"/>
    </xf>
    <xf numFmtId="49" fontId="11" fillId="0" borderId="122" xfId="0" applyNumberFormat="1" applyFont="1" applyBorder="1" applyAlignment="1" applyProtection="1">
      <alignment horizontal="center" vertical="center" wrapText="1"/>
      <protection locked="0"/>
    </xf>
    <xf numFmtId="9" fontId="17" fillId="0" borderId="20" xfId="0" applyNumberFormat="1" applyFont="1" applyBorder="1" applyAlignment="1">
      <alignment horizontal="center" vertical="center" wrapText="1"/>
    </xf>
    <xf numFmtId="1" fontId="11" fillId="0" borderId="10" xfId="2" applyNumberFormat="1" applyFont="1" applyFill="1" applyBorder="1" applyAlignment="1" applyProtection="1">
      <alignment horizontal="center" vertical="center" wrapText="1"/>
      <protection locked="0"/>
    </xf>
    <xf numFmtId="170" fontId="11" fillId="16" borderId="7" xfId="1" applyNumberFormat="1" applyFont="1" applyFill="1" applyBorder="1" applyAlignment="1" applyProtection="1">
      <alignment horizontal="center" vertical="center" wrapText="1"/>
      <protection locked="0"/>
    </xf>
    <xf numFmtId="0" fontId="11" fillId="3" borderId="23" xfId="0" applyFont="1" applyFill="1" applyBorder="1" applyAlignment="1">
      <alignment horizontal="center"/>
    </xf>
    <xf numFmtId="9" fontId="17" fillId="0" borderId="10" xfId="0" applyNumberFormat="1" applyFont="1" applyBorder="1" applyAlignment="1">
      <alignment horizontal="center" vertical="center"/>
    </xf>
    <xf numFmtId="42" fontId="11" fillId="0" borderId="10" xfId="2" applyFont="1" applyBorder="1" applyAlignment="1" applyProtection="1">
      <alignment horizontal="left" vertical="center" wrapText="1"/>
      <protection locked="0"/>
    </xf>
    <xf numFmtId="170" fontId="11" fillId="7" borderId="3" xfId="1" applyNumberFormat="1" applyFont="1" applyFill="1" applyBorder="1" applyAlignment="1" applyProtection="1">
      <alignment horizontal="center" vertical="center" wrapText="1"/>
      <protection locked="0"/>
    </xf>
    <xf numFmtId="170" fontId="11" fillId="7" borderId="4" xfId="1" applyNumberFormat="1" applyFont="1" applyFill="1" applyBorder="1" applyAlignment="1" applyProtection="1">
      <alignment horizontal="center" vertical="center" wrapText="1"/>
      <protection locked="0"/>
    </xf>
    <xf numFmtId="0" fontId="11" fillId="0" borderId="4" xfId="0" applyFont="1" applyBorder="1" applyAlignment="1">
      <alignment wrapText="1"/>
    </xf>
    <xf numFmtId="170" fontId="17" fillId="24" borderId="10" xfId="1" applyNumberFormat="1" applyFont="1" applyFill="1" applyBorder="1" applyAlignment="1">
      <alignment horizontal="center" vertical="center" wrapText="1"/>
    </xf>
    <xf numFmtId="170" fontId="17" fillId="24" borderId="134" xfId="1" applyNumberFormat="1" applyFont="1" applyFill="1" applyBorder="1" applyAlignment="1">
      <alignment horizontal="center" vertical="center" wrapText="1"/>
    </xf>
    <xf numFmtId="170" fontId="17" fillId="24" borderId="132" xfId="1" applyNumberFormat="1" applyFont="1" applyFill="1" applyBorder="1" applyAlignment="1">
      <alignment horizontal="center" vertical="center" wrapText="1"/>
    </xf>
    <xf numFmtId="170" fontId="17" fillId="24" borderId="6" xfId="1" applyNumberFormat="1" applyFont="1" applyFill="1" applyBorder="1" applyAlignment="1">
      <alignment horizontal="center" vertical="center" wrapText="1"/>
    </xf>
    <xf numFmtId="170" fontId="17" fillId="24" borderId="217" xfId="1" applyNumberFormat="1" applyFont="1" applyFill="1" applyBorder="1" applyAlignment="1">
      <alignment horizontal="center" vertical="center" wrapText="1"/>
    </xf>
    <xf numFmtId="170" fontId="17" fillId="24" borderId="20" xfId="1" applyNumberFormat="1" applyFont="1" applyFill="1" applyBorder="1" applyAlignment="1">
      <alignment horizontal="center" vertical="center" wrapText="1"/>
    </xf>
    <xf numFmtId="170" fontId="17" fillId="24" borderId="22" xfId="1" applyNumberFormat="1" applyFont="1" applyFill="1" applyBorder="1" applyAlignment="1">
      <alignment horizontal="center" vertical="center" wrapText="1"/>
    </xf>
    <xf numFmtId="9" fontId="11" fillId="24" borderId="5" xfId="3" applyFont="1" applyFill="1" applyBorder="1" applyAlignment="1">
      <alignment horizontal="center" vertical="center" wrapText="1"/>
    </xf>
    <xf numFmtId="9" fontId="11" fillId="24" borderId="3" xfId="3" applyFont="1" applyFill="1" applyBorder="1" applyAlignment="1">
      <alignment horizontal="center" vertical="center" wrapText="1"/>
    </xf>
    <xf numFmtId="0" fontId="17" fillId="15" borderId="167" xfId="0" applyFont="1" applyFill="1" applyBorder="1" applyAlignment="1">
      <alignment horizontal="center" vertical="center"/>
    </xf>
    <xf numFmtId="0" fontId="17" fillId="15" borderId="168" xfId="0" applyFont="1" applyFill="1" applyBorder="1" applyAlignment="1">
      <alignment horizontal="center" vertical="center"/>
    </xf>
    <xf numFmtId="0" fontId="17" fillId="15" borderId="148" xfId="0" applyFont="1" applyFill="1" applyBorder="1" applyAlignment="1">
      <alignment horizontal="center" vertical="center"/>
    </xf>
    <xf numFmtId="170" fontId="17" fillId="3" borderId="135" xfId="1" applyNumberFormat="1" applyFont="1" applyFill="1" applyBorder="1" applyAlignment="1">
      <alignment horizontal="center" vertical="center" wrapText="1"/>
    </xf>
    <xf numFmtId="170" fontId="17" fillId="3" borderId="138" xfId="1" applyNumberFormat="1" applyFont="1" applyFill="1" applyBorder="1" applyAlignment="1">
      <alignment horizontal="center" vertical="center" wrapText="1"/>
    </xf>
    <xf numFmtId="42" fontId="11" fillId="0" borderId="115" xfId="2" applyFont="1" applyFill="1" applyBorder="1" applyAlignment="1" applyProtection="1">
      <alignment horizontal="center" vertical="center" wrapText="1"/>
      <protection locked="0"/>
    </xf>
    <xf numFmtId="169" fontId="11" fillId="24" borderId="10" xfId="3" applyNumberFormat="1" applyFont="1" applyFill="1" applyBorder="1" applyAlignment="1">
      <alignment horizontal="center" vertical="center"/>
    </xf>
    <xf numFmtId="9" fontId="16" fillId="4" borderId="57" xfId="0" applyNumberFormat="1" applyFont="1" applyFill="1" applyBorder="1" applyAlignment="1">
      <alignment horizontal="center" vertical="center"/>
    </xf>
    <xf numFmtId="9" fontId="16" fillId="4" borderId="61" xfId="0" applyNumberFormat="1" applyFont="1" applyFill="1" applyBorder="1" applyAlignment="1">
      <alignment horizontal="center" vertical="center"/>
    </xf>
    <xf numFmtId="9" fontId="16" fillId="4" borderId="63" xfId="0" applyNumberFormat="1" applyFont="1" applyFill="1" applyBorder="1" applyAlignment="1">
      <alignment horizontal="center" vertical="center"/>
    </xf>
    <xf numFmtId="169" fontId="17" fillId="3" borderId="10" xfId="0" applyNumberFormat="1" applyFont="1" applyFill="1" applyBorder="1" applyAlignment="1">
      <alignment horizontal="center" vertical="center" wrapText="1"/>
    </xf>
    <xf numFmtId="169" fontId="17" fillId="15" borderId="10" xfId="0" applyNumberFormat="1" applyFont="1" applyFill="1" applyBorder="1" applyAlignment="1">
      <alignment horizontal="center" vertical="center"/>
    </xf>
    <xf numFmtId="9" fontId="11" fillId="0" borderId="7" xfId="3" applyFont="1" applyFill="1" applyBorder="1" applyAlignment="1">
      <alignment horizontal="center" vertical="center" wrapText="1"/>
    </xf>
    <xf numFmtId="0" fontId="17" fillId="15" borderId="176" xfId="0" applyFont="1" applyFill="1" applyBorder="1" applyAlignment="1">
      <alignment horizontal="center" vertical="center"/>
    </xf>
    <xf numFmtId="170" fontId="17" fillId="3" borderId="20" xfId="1" applyNumberFormat="1" applyFont="1" applyFill="1" applyBorder="1" applyAlignment="1">
      <alignment horizontal="center" vertical="center" wrapText="1"/>
    </xf>
    <xf numFmtId="170" fontId="17" fillId="3" borderId="22" xfId="1" applyNumberFormat="1" applyFont="1" applyFill="1" applyBorder="1" applyAlignment="1">
      <alignment horizontal="center" vertical="center" wrapText="1"/>
    </xf>
    <xf numFmtId="170" fontId="11" fillId="0" borderId="3" xfId="1" applyNumberFormat="1" applyFont="1" applyFill="1" applyBorder="1" applyAlignment="1" applyProtection="1">
      <alignment horizontal="center" vertical="center" wrapText="1"/>
      <protection locked="0"/>
    </xf>
    <xf numFmtId="170" fontId="11" fillId="0" borderId="4" xfId="1" applyNumberFormat="1" applyFont="1" applyFill="1" applyBorder="1" applyAlignment="1" applyProtection="1">
      <alignment horizontal="center" vertical="center" wrapText="1"/>
      <protection locked="0"/>
    </xf>
    <xf numFmtId="170" fontId="17" fillId="24" borderId="176" xfId="1" applyNumberFormat="1" applyFont="1" applyFill="1" applyBorder="1" applyAlignment="1">
      <alignment horizontal="center" vertical="center" wrapText="1"/>
    </xf>
    <xf numFmtId="170" fontId="17" fillId="24" borderId="168" xfId="1" applyNumberFormat="1" applyFont="1" applyFill="1" applyBorder="1" applyAlignment="1">
      <alignment horizontal="center" vertical="center" wrapText="1"/>
    </xf>
    <xf numFmtId="170" fontId="17" fillId="24" borderId="148" xfId="1" applyNumberFormat="1" applyFont="1" applyFill="1" applyBorder="1" applyAlignment="1">
      <alignment horizontal="center" vertical="center" wrapText="1"/>
    </xf>
    <xf numFmtId="170" fontId="17" fillId="24" borderId="19" xfId="1" applyNumberFormat="1" applyFont="1" applyFill="1" applyBorder="1" applyAlignment="1">
      <alignment horizontal="center" vertical="center" wrapText="1"/>
    </xf>
    <xf numFmtId="168" fontId="11" fillId="3" borderId="10" xfId="3" applyNumberFormat="1" applyFont="1" applyFill="1" applyBorder="1" applyAlignment="1">
      <alignment horizontal="center" vertical="center"/>
    </xf>
    <xf numFmtId="168" fontId="11" fillId="24" borderId="10" xfId="3" applyNumberFormat="1" applyFont="1" applyFill="1" applyBorder="1" applyAlignment="1">
      <alignment horizontal="center" vertical="center"/>
    </xf>
    <xf numFmtId="169" fontId="11" fillId="3" borderId="10" xfId="3" applyNumberFormat="1" applyFont="1" applyFill="1" applyBorder="1" applyAlignment="1">
      <alignment horizontal="center" vertical="center"/>
    </xf>
    <xf numFmtId="10" fontId="17" fillId="0" borderId="20" xfId="0" applyNumberFormat="1" applyFont="1" applyBorder="1" applyAlignment="1">
      <alignment horizontal="center" vertical="center" wrapText="1"/>
    </xf>
    <xf numFmtId="170" fontId="17" fillId="19" borderId="10" xfId="1" applyNumberFormat="1" applyFont="1" applyFill="1" applyBorder="1" applyAlignment="1">
      <alignment horizontal="center" vertical="center" wrapText="1"/>
    </xf>
    <xf numFmtId="169" fontId="11" fillId="7" borderId="4" xfId="1" applyNumberFormat="1" applyFont="1" applyFill="1" applyBorder="1" applyAlignment="1" applyProtection="1">
      <alignment horizontal="center" vertical="center" wrapText="1"/>
      <protection locked="0"/>
    </xf>
    <xf numFmtId="0" fontId="11" fillId="3" borderId="97" xfId="0" applyFont="1" applyFill="1" applyBorder="1" applyAlignment="1">
      <alignment horizontal="center" vertical="center" wrapText="1"/>
    </xf>
    <xf numFmtId="42" fontId="11" fillId="3" borderId="8" xfId="2" applyFont="1" applyFill="1" applyBorder="1" applyAlignment="1">
      <alignment horizontal="center" vertical="center" wrapText="1"/>
    </xf>
    <xf numFmtId="9" fontId="11" fillId="3" borderId="130" xfId="3" applyFont="1" applyFill="1" applyBorder="1" applyAlignment="1">
      <alignment horizontal="center" vertical="center"/>
    </xf>
    <xf numFmtId="9" fontId="11" fillId="3" borderId="0" xfId="3" applyFont="1" applyFill="1" applyBorder="1" applyAlignment="1">
      <alignment horizontal="center" vertical="center"/>
    </xf>
    <xf numFmtId="9" fontId="11" fillId="3" borderId="14" xfId="3" applyFont="1" applyFill="1" applyBorder="1" applyAlignment="1">
      <alignment horizontal="center" vertical="center"/>
    </xf>
    <xf numFmtId="44" fontId="17" fillId="3" borderId="20" xfId="1" applyFont="1" applyFill="1" applyBorder="1" applyAlignment="1">
      <alignment horizontal="center" vertical="center" wrapText="1"/>
    </xf>
    <xf numFmtId="44" fontId="17" fillId="3" borderId="22" xfId="1" applyFont="1" applyFill="1" applyBorder="1" applyAlignment="1">
      <alignment horizontal="center" vertical="center" wrapText="1"/>
    </xf>
    <xf numFmtId="169" fontId="11" fillId="24" borderId="10" xfId="0" applyNumberFormat="1" applyFont="1" applyFill="1" applyBorder="1" applyAlignment="1">
      <alignment horizontal="center" vertical="center" wrapText="1"/>
    </xf>
    <xf numFmtId="9" fontId="16" fillId="7" borderId="19" xfId="0" applyNumberFormat="1" applyFont="1" applyFill="1" applyBorder="1" applyAlignment="1">
      <alignment horizontal="center" vertical="center" wrapText="1"/>
    </xf>
    <xf numFmtId="9" fontId="16" fillId="7" borderId="20" xfId="0" applyNumberFormat="1" applyFont="1" applyFill="1" applyBorder="1" applyAlignment="1">
      <alignment horizontal="center" vertical="center" wrapText="1"/>
    </xf>
    <xf numFmtId="9" fontId="16" fillId="7" borderId="22" xfId="0" applyNumberFormat="1" applyFont="1" applyFill="1" applyBorder="1" applyAlignment="1">
      <alignment horizontal="center" vertical="center" wrapText="1"/>
    </xf>
    <xf numFmtId="0" fontId="17" fillId="36" borderId="19" xfId="0" applyFont="1" applyFill="1" applyBorder="1" applyAlignment="1">
      <alignment horizontal="center" vertical="center"/>
    </xf>
    <xf numFmtId="0" fontId="17" fillId="36" borderId="20" xfId="0" applyFont="1" applyFill="1" applyBorder="1" applyAlignment="1">
      <alignment horizontal="center" vertical="center"/>
    </xf>
    <xf numFmtId="0" fontId="17" fillId="36" borderId="22" xfId="0" applyFont="1" applyFill="1" applyBorder="1" applyAlignment="1">
      <alignment horizontal="center" vertical="center"/>
    </xf>
    <xf numFmtId="9" fontId="17" fillId="15" borderId="20" xfId="0" applyNumberFormat="1" applyFont="1" applyFill="1" applyBorder="1" applyAlignment="1">
      <alignment horizontal="center" vertical="center" wrapText="1"/>
    </xf>
    <xf numFmtId="0" fontId="17" fillId="15" borderId="218" xfId="0" applyFont="1" applyFill="1" applyBorder="1" applyAlignment="1">
      <alignment horizontal="center" vertical="center"/>
    </xf>
    <xf numFmtId="0" fontId="18" fillId="6" borderId="60" xfId="26" applyFont="1" applyFill="1" applyBorder="1" applyAlignment="1">
      <alignment horizontal="center" vertical="center"/>
    </xf>
    <xf numFmtId="0" fontId="18" fillId="6" borderId="71" xfId="26" applyFont="1" applyFill="1" applyBorder="1" applyAlignment="1">
      <alignment horizontal="center" vertical="center"/>
    </xf>
    <xf numFmtId="170" fontId="17" fillId="3" borderId="132" xfId="1" applyNumberFormat="1" applyFont="1" applyFill="1" applyBorder="1" applyAlignment="1">
      <alignment horizontal="center" vertical="center" wrapText="1"/>
    </xf>
    <xf numFmtId="170" fontId="17" fillId="3" borderId="6" xfId="1" applyNumberFormat="1" applyFont="1" applyFill="1" applyBorder="1" applyAlignment="1">
      <alignment horizontal="center" vertical="center" wrapText="1"/>
    </xf>
    <xf numFmtId="0" fontId="11" fillId="0" borderId="4" xfId="29" applyFont="1" applyBorder="1" applyAlignment="1" applyProtection="1">
      <alignment horizontal="center" vertical="center" wrapText="1"/>
      <protection locked="0"/>
    </xf>
    <xf numFmtId="169" fontId="11" fillId="0" borderId="4" xfId="29" applyNumberFormat="1" applyFont="1" applyBorder="1" applyAlignment="1" applyProtection="1">
      <alignment horizontal="center" vertical="center" wrapText="1"/>
      <protection locked="0"/>
    </xf>
    <xf numFmtId="169" fontId="11" fillId="7" borderId="4" xfId="29" applyNumberFormat="1" applyFont="1" applyFill="1" applyBorder="1" applyAlignment="1" applyProtection="1">
      <alignment horizontal="center" vertical="center" wrapText="1"/>
      <protection locked="0"/>
    </xf>
    <xf numFmtId="9" fontId="11" fillId="0" borderId="2" xfId="27" applyNumberFormat="1" applyFont="1" applyBorder="1" applyAlignment="1" applyProtection="1">
      <alignment horizontal="center" vertical="center" wrapText="1"/>
      <protection locked="0"/>
    </xf>
    <xf numFmtId="0" fontId="11" fillId="0" borderId="2" xfId="27" applyFont="1" applyBorder="1" applyAlignment="1" applyProtection="1">
      <alignment horizontal="center" vertical="center" wrapText="1"/>
      <protection locked="0"/>
    </xf>
    <xf numFmtId="9" fontId="11" fillId="24" borderId="10" xfId="3" applyFont="1" applyFill="1" applyBorder="1" applyAlignment="1">
      <alignment horizontal="center" vertical="center"/>
    </xf>
    <xf numFmtId="169" fontId="11" fillId="7" borderId="149" xfId="2" applyNumberFormat="1" applyFont="1" applyFill="1" applyBorder="1" applyAlignment="1" applyProtection="1">
      <alignment horizontal="center" vertical="center" wrapText="1"/>
      <protection locked="0"/>
    </xf>
    <xf numFmtId="0" fontId="11" fillId="3" borderId="2" xfId="0" applyFont="1" applyFill="1" applyBorder="1" applyAlignment="1">
      <alignment horizontal="center"/>
    </xf>
    <xf numFmtId="170" fontId="11" fillId="7" borderId="2" xfId="2" applyNumberFormat="1" applyFont="1" applyFill="1" applyBorder="1" applyAlignment="1" applyProtection="1">
      <alignment horizontal="center" vertical="center" wrapText="1"/>
      <protection locked="0"/>
    </xf>
    <xf numFmtId="0" fontId="11" fillId="0" borderId="9" xfId="27" applyFont="1" applyBorder="1" applyAlignment="1" applyProtection="1">
      <alignment horizontal="center" vertical="center" wrapText="1"/>
      <protection locked="0"/>
    </xf>
    <xf numFmtId="0" fontId="11" fillId="0" borderId="8" xfId="27" applyFont="1" applyBorder="1" applyAlignment="1" applyProtection="1">
      <alignment horizontal="center" vertical="center" wrapText="1"/>
      <protection locked="0"/>
    </xf>
    <xf numFmtId="0" fontId="11" fillId="0" borderId="27" xfId="27" applyFont="1" applyBorder="1" applyAlignment="1" applyProtection="1">
      <alignment horizontal="center" vertical="center" wrapText="1"/>
      <protection locked="0"/>
    </xf>
    <xf numFmtId="0" fontId="11" fillId="0" borderId="12" xfId="27" applyFont="1" applyBorder="1" applyAlignment="1" applyProtection="1">
      <alignment horizontal="center" vertical="center" wrapText="1"/>
      <protection locked="0"/>
    </xf>
    <xf numFmtId="0" fontId="11" fillId="0" borderId="13" xfId="27" applyFont="1" applyBorder="1" applyAlignment="1" applyProtection="1">
      <alignment horizontal="center" vertical="center" wrapText="1"/>
      <protection locked="0"/>
    </xf>
    <xf numFmtId="0" fontId="11" fillId="3" borderId="97" xfId="0" applyFont="1" applyFill="1" applyBorder="1" applyAlignment="1">
      <alignment horizontal="center"/>
    </xf>
    <xf numFmtId="170" fontId="11" fillId="33" borderId="2" xfId="1" applyNumberFormat="1" applyFont="1" applyFill="1" applyBorder="1" applyAlignment="1" applyProtection="1">
      <alignment horizontal="center" vertical="center" wrapText="1"/>
      <protection locked="0"/>
    </xf>
    <xf numFmtId="169" fontId="11" fillId="19" borderId="10" xfId="27" applyNumberFormat="1" applyFont="1" applyFill="1" applyBorder="1" applyAlignment="1" applyProtection="1">
      <alignment horizontal="center" vertical="center" wrapText="1"/>
      <protection locked="0"/>
    </xf>
    <xf numFmtId="170" fontId="11" fillId="16" borderId="10" xfId="2" applyNumberFormat="1" applyFont="1" applyFill="1" applyBorder="1" applyAlignment="1" applyProtection="1">
      <alignment horizontal="center" vertical="center" wrapText="1"/>
      <protection locked="0"/>
    </xf>
    <xf numFmtId="170" fontId="11" fillId="33" borderId="10" xfId="1" applyNumberFormat="1" applyFont="1" applyFill="1" applyBorder="1" applyAlignment="1">
      <alignment horizontal="center" vertical="center"/>
    </xf>
    <xf numFmtId="169" fontId="11" fillId="0" borderId="10" xfId="23" applyNumberFormat="1" applyFont="1" applyFill="1" applyBorder="1" applyAlignment="1" applyProtection="1">
      <alignment horizontal="center" vertical="center" wrapText="1"/>
      <protection locked="0"/>
    </xf>
    <xf numFmtId="169" fontId="11" fillId="7" borderId="10" xfId="2" applyNumberFormat="1" applyFont="1" applyFill="1" applyBorder="1" applyAlignment="1" applyProtection="1">
      <alignment horizontal="center" vertical="center" wrapText="1"/>
      <protection locked="0"/>
    </xf>
    <xf numFmtId="0" fontId="11" fillId="3" borderId="9" xfId="0" applyFont="1" applyFill="1" applyBorder="1" applyAlignment="1">
      <alignment horizontal="center"/>
    </xf>
    <xf numFmtId="41" fontId="11" fillId="0" borderId="10" xfId="23" applyFont="1" applyFill="1" applyBorder="1" applyAlignment="1" applyProtection="1">
      <alignment horizontal="center" vertical="center" wrapText="1"/>
      <protection locked="0"/>
    </xf>
    <xf numFmtId="169" fontId="17" fillId="0" borderId="10" xfId="27" applyNumberFormat="1" applyFont="1" applyBorder="1" applyAlignment="1" applyProtection="1">
      <alignment horizontal="center" vertical="center"/>
      <protection locked="0"/>
    </xf>
    <xf numFmtId="169" fontId="11" fillId="0" borderId="10" xfId="27" applyNumberFormat="1" applyFont="1" applyBorder="1" applyAlignment="1" applyProtection="1">
      <alignment horizontal="center" vertical="center" wrapText="1"/>
      <protection locked="0"/>
    </xf>
    <xf numFmtId="169" fontId="17" fillId="19" borderId="10" xfId="27" applyNumberFormat="1" applyFont="1" applyFill="1" applyBorder="1" applyAlignment="1" applyProtection="1">
      <alignment horizontal="center" vertical="center"/>
      <protection locked="0"/>
    </xf>
    <xf numFmtId="169" fontId="17" fillId="3" borderId="10" xfId="27" applyNumberFormat="1" applyFont="1" applyFill="1" applyBorder="1" applyAlignment="1" applyProtection="1">
      <alignment horizontal="center" vertical="center"/>
      <protection locked="0"/>
    </xf>
    <xf numFmtId="42" fontId="11" fillId="0" borderId="10" xfId="2" applyFont="1" applyBorder="1" applyAlignment="1" applyProtection="1">
      <alignment horizontal="center" vertical="center" wrapText="1"/>
      <protection locked="0"/>
    </xf>
    <xf numFmtId="44" fontId="11" fillId="3" borderId="10" xfId="1" applyFont="1" applyFill="1" applyBorder="1" applyAlignment="1">
      <alignment horizontal="center" vertical="center"/>
    </xf>
    <xf numFmtId="44" fontId="11" fillId="24" borderId="10" xfId="1" applyFont="1" applyFill="1" applyBorder="1" applyAlignment="1">
      <alignment horizontal="center" vertical="center"/>
    </xf>
    <xf numFmtId="169" fontId="11" fillId="3" borderId="10" xfId="27" applyNumberFormat="1" applyFont="1" applyFill="1" applyBorder="1" applyAlignment="1" applyProtection="1">
      <alignment horizontal="center" vertical="center" wrapText="1"/>
      <protection locked="0"/>
    </xf>
    <xf numFmtId="0" fontId="11" fillId="0" borderId="10" xfId="0" applyFont="1" applyBorder="1" applyAlignment="1">
      <alignment horizontal="center" vertical="center"/>
    </xf>
    <xf numFmtId="9" fontId="11" fillId="3" borderId="10" xfId="0" applyNumberFormat="1" applyFont="1" applyFill="1" applyBorder="1" applyAlignment="1">
      <alignment horizontal="center"/>
    </xf>
    <xf numFmtId="9" fontId="11" fillId="3" borderId="10" xfId="0" applyNumberFormat="1" applyFont="1" applyFill="1" applyBorder="1" applyAlignment="1">
      <alignment horizontal="center" vertical="center" wrapText="1"/>
    </xf>
    <xf numFmtId="170" fontId="11" fillId="0" borderId="9" xfId="1" applyNumberFormat="1" applyFont="1" applyFill="1" applyBorder="1" applyAlignment="1" applyProtection="1">
      <alignment horizontal="center" vertical="center" wrapText="1"/>
      <protection locked="0"/>
    </xf>
    <xf numFmtId="170" fontId="11" fillId="0" borderId="8" xfId="1" applyNumberFormat="1" applyFont="1" applyFill="1" applyBorder="1" applyAlignment="1" applyProtection="1">
      <alignment horizontal="center" vertical="center" wrapText="1"/>
      <protection locked="0"/>
    </xf>
    <xf numFmtId="169" fontId="17" fillId="3" borderId="10" xfId="1" applyNumberFormat="1" applyFont="1" applyFill="1" applyBorder="1" applyAlignment="1">
      <alignment horizontal="center" vertical="center"/>
    </xf>
    <xf numFmtId="44" fontId="11" fillId="33" borderId="10" xfId="1" applyFont="1" applyFill="1" applyBorder="1" applyAlignment="1">
      <alignment horizontal="center" vertical="center"/>
    </xf>
    <xf numFmtId="169" fontId="11" fillId="0" borderId="10" xfId="0" applyNumberFormat="1" applyFont="1" applyBorder="1" applyAlignment="1">
      <alignment horizontal="center" vertical="center"/>
    </xf>
    <xf numFmtId="0" fontId="11" fillId="3" borderId="9" xfId="0" applyFont="1" applyFill="1" applyBorder="1" applyAlignment="1">
      <alignment horizontal="center" wrapText="1"/>
    </xf>
    <xf numFmtId="0" fontId="11" fillId="3" borderId="8" xfId="0" applyFont="1" applyFill="1" applyBorder="1" applyAlignment="1">
      <alignment horizontal="center" wrapText="1"/>
    </xf>
    <xf numFmtId="0" fontId="11" fillId="3" borderId="2" xfId="0" applyFont="1" applyFill="1" applyBorder="1" applyAlignment="1">
      <alignment horizontal="center" wrapText="1"/>
    </xf>
    <xf numFmtId="165" fontId="11" fillId="3" borderId="10" xfId="1" applyNumberFormat="1" applyFont="1" applyFill="1" applyBorder="1" applyAlignment="1">
      <alignment horizontal="center" vertical="center"/>
    </xf>
    <xf numFmtId="0" fontId="18" fillId="0" borderId="2" xfId="0" applyFont="1" applyBorder="1" applyAlignment="1" applyProtection="1">
      <alignment horizontal="center" vertical="center" textRotation="90"/>
      <protection locked="0"/>
    </xf>
    <xf numFmtId="0" fontId="18" fillId="0" borderId="10" xfId="0" applyFont="1" applyBorder="1" applyAlignment="1" applyProtection="1">
      <alignment horizontal="center" vertical="center" textRotation="90"/>
      <protection locked="0"/>
    </xf>
    <xf numFmtId="169" fontId="11" fillId="3" borderId="2" xfId="2" applyNumberFormat="1" applyFont="1" applyFill="1" applyBorder="1" applyAlignment="1">
      <alignment horizontal="center" vertical="center"/>
    </xf>
    <xf numFmtId="170" fontId="11" fillId="7" borderId="2" xfId="0" applyNumberFormat="1" applyFont="1" applyFill="1" applyBorder="1" applyAlignment="1">
      <alignment horizontal="center" vertical="center"/>
    </xf>
    <xf numFmtId="170" fontId="11" fillId="7" borderId="10" xfId="0" applyNumberFormat="1" applyFont="1" applyFill="1" applyBorder="1" applyAlignment="1">
      <alignment horizontal="center" vertical="center"/>
    </xf>
    <xf numFmtId="9" fontId="17" fillId="3" borderId="115" xfId="0" applyNumberFormat="1" applyFont="1" applyFill="1" applyBorder="1" applyAlignment="1">
      <alignment horizontal="center" vertical="center" wrapText="1"/>
    </xf>
    <xf numFmtId="0" fontId="17" fillId="3" borderId="115"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54" xfId="0" applyFont="1" applyFill="1" applyBorder="1" applyAlignment="1">
      <alignment horizontal="center" vertical="center" wrapText="1"/>
    </xf>
    <xf numFmtId="9" fontId="17" fillId="3" borderId="10" xfId="0" applyNumberFormat="1" applyFont="1" applyFill="1" applyBorder="1" applyAlignment="1">
      <alignment horizontal="center" vertical="center" wrapText="1"/>
    </xf>
    <xf numFmtId="0" fontId="17" fillId="3" borderId="10" xfId="0" applyFont="1" applyFill="1" applyBorder="1" applyAlignment="1">
      <alignment horizontal="center" vertical="center" wrapText="1"/>
    </xf>
    <xf numFmtId="42" fontId="17" fillId="0" borderId="10" xfId="2" applyFont="1" applyFill="1" applyBorder="1" applyAlignment="1" applyProtection="1">
      <alignment horizontal="center" vertical="center" wrapText="1"/>
      <protection locked="0"/>
    </xf>
    <xf numFmtId="169" fontId="11" fillId="0" borderId="8" xfId="2" applyNumberFormat="1" applyFont="1" applyFill="1" applyBorder="1" applyAlignment="1" applyProtection="1">
      <alignment horizontal="center" vertical="center" wrapText="1"/>
      <protection locked="0"/>
    </xf>
    <xf numFmtId="170" fontId="11" fillId="7" borderId="8" xfId="2" applyNumberFormat="1" applyFont="1" applyFill="1" applyBorder="1" applyAlignment="1" applyProtection="1">
      <alignment horizontal="center" vertical="center" wrapText="1"/>
      <protection locked="0"/>
    </xf>
    <xf numFmtId="0" fontId="11" fillId="3" borderId="201" xfId="0" applyFont="1" applyFill="1" applyBorder="1" applyAlignment="1">
      <alignment horizontal="center"/>
    </xf>
    <xf numFmtId="170" fontId="11" fillId="3" borderId="8" xfId="1" applyNumberFormat="1" applyFont="1" applyFill="1" applyBorder="1" applyAlignment="1" applyProtection="1">
      <alignment horizontal="center" vertical="center" wrapText="1"/>
      <protection locked="0"/>
    </xf>
    <xf numFmtId="170" fontId="11" fillId="0" borderId="12" xfId="1" applyNumberFormat="1" applyFont="1" applyFill="1" applyBorder="1" applyAlignment="1" applyProtection="1">
      <alignment horizontal="center" vertical="center" wrapText="1"/>
      <protection locked="0"/>
    </xf>
    <xf numFmtId="170" fontId="11" fillId="0" borderId="13" xfId="1" applyNumberFormat="1" applyFont="1" applyFill="1" applyBorder="1" applyAlignment="1" applyProtection="1">
      <alignment horizontal="center" vertical="center" wrapText="1"/>
      <protection locked="0"/>
    </xf>
    <xf numFmtId="0" fontId="17" fillId="0" borderId="61" xfId="0" applyFont="1" applyBorder="1" applyAlignment="1">
      <alignment horizontal="center" vertical="center" wrapText="1"/>
    </xf>
    <xf numFmtId="0" fontId="17" fillId="0" borderId="80" xfId="0" applyFont="1" applyBorder="1" applyAlignment="1">
      <alignment horizontal="center" vertical="center" wrapText="1"/>
    </xf>
    <xf numFmtId="169" fontId="11" fillId="0" borderId="9" xfId="2" applyNumberFormat="1" applyFont="1" applyFill="1" applyBorder="1" applyAlignment="1" applyProtection="1">
      <alignment horizontal="center" vertical="center" wrapText="1"/>
      <protection locked="0"/>
    </xf>
    <xf numFmtId="170" fontId="11" fillId="7" borderId="9" xfId="2" applyNumberFormat="1" applyFont="1" applyFill="1" applyBorder="1" applyAlignment="1" applyProtection="1">
      <alignment horizontal="center" vertical="center" wrapText="1"/>
      <protection locked="0"/>
    </xf>
    <xf numFmtId="0" fontId="11" fillId="0" borderId="10" xfId="0" applyFont="1" applyBorder="1" applyAlignment="1">
      <alignment horizontal="center" vertical="center" wrapText="1"/>
    </xf>
    <xf numFmtId="170" fontId="11" fillId="24" borderId="1" xfId="1" applyNumberFormat="1" applyFont="1" applyFill="1" applyBorder="1" applyAlignment="1" applyProtection="1">
      <alignment horizontal="center" vertical="center" wrapText="1"/>
      <protection locked="0"/>
    </xf>
    <xf numFmtId="170" fontId="11" fillId="3" borderId="9" xfId="1" applyNumberFormat="1" applyFont="1" applyFill="1" applyBorder="1" applyAlignment="1" applyProtection="1">
      <alignment horizontal="center" vertical="center" wrapText="1"/>
      <protection locked="0"/>
    </xf>
    <xf numFmtId="170" fontId="11" fillId="0" borderId="27" xfId="1" applyNumberFormat="1" applyFont="1" applyFill="1" applyBorder="1" applyAlignment="1" applyProtection="1">
      <alignment horizontal="center" vertical="center" wrapText="1"/>
      <protection locked="0"/>
    </xf>
    <xf numFmtId="166" fontId="11" fillId="24" borderId="10" xfId="0" applyNumberFormat="1" applyFont="1" applyFill="1" applyBorder="1" applyAlignment="1" applyProtection="1">
      <alignment horizontal="center" vertical="center" wrapText="1"/>
      <protection locked="0"/>
    </xf>
    <xf numFmtId="0" fontId="11" fillId="3" borderId="95" xfId="0" applyFont="1" applyFill="1" applyBorder="1" applyAlignment="1">
      <alignment horizontal="center"/>
    </xf>
    <xf numFmtId="169" fontId="11" fillId="24" borderId="10" xfId="0" applyNumberFormat="1" applyFont="1" applyFill="1" applyBorder="1" applyAlignment="1" applyProtection="1">
      <alignment horizontal="center" vertical="center" wrapText="1"/>
      <protection locked="0"/>
    </xf>
    <xf numFmtId="0" fontId="17" fillId="0" borderId="126" xfId="0" applyFont="1" applyBorder="1" applyAlignment="1">
      <alignment horizontal="center" vertical="center" wrapText="1"/>
    </xf>
    <xf numFmtId="0" fontId="17" fillId="0" borderId="127" xfId="0" applyFont="1" applyBorder="1" applyAlignment="1">
      <alignment horizontal="center" vertical="center" wrapText="1"/>
    </xf>
    <xf numFmtId="9" fontId="11" fillId="24" borderId="55" xfId="3" applyFont="1" applyFill="1" applyBorder="1" applyAlignment="1">
      <alignment horizontal="center" vertical="center" wrapText="1"/>
    </xf>
    <xf numFmtId="9" fontId="11" fillId="24" borderId="59" xfId="3" applyFont="1" applyFill="1" applyBorder="1" applyAlignment="1">
      <alignment horizontal="center" vertical="center" wrapText="1"/>
    </xf>
    <xf numFmtId="9" fontId="11" fillId="24" borderId="73" xfId="3" applyFont="1" applyFill="1" applyBorder="1" applyAlignment="1">
      <alignment horizontal="center" vertical="center" wrapText="1"/>
    </xf>
    <xf numFmtId="9" fontId="11" fillId="24" borderId="7" xfId="3" applyFont="1" applyFill="1" applyBorder="1" applyAlignment="1">
      <alignment horizontal="center" vertical="center" wrapText="1"/>
    </xf>
    <xf numFmtId="165" fontId="11" fillId="3" borderId="10" xfId="2" applyNumberFormat="1" applyFont="1" applyFill="1" applyBorder="1" applyAlignment="1" applyProtection="1">
      <alignment horizontal="center" vertical="center" wrapText="1"/>
      <protection locked="0"/>
    </xf>
    <xf numFmtId="165" fontId="11" fillId="24" borderId="10" xfId="2" applyNumberFormat="1" applyFont="1" applyFill="1" applyBorder="1" applyAlignment="1" applyProtection="1">
      <alignment horizontal="center" vertical="center" wrapText="1"/>
      <protection locked="0"/>
    </xf>
    <xf numFmtId="9" fontId="17" fillId="0" borderId="10" xfId="2" applyNumberFormat="1" applyFont="1" applyFill="1" applyBorder="1" applyAlignment="1" applyProtection="1">
      <alignment horizontal="center" vertical="center" wrapText="1"/>
      <protection locked="0"/>
    </xf>
    <xf numFmtId="49" fontId="17" fillId="0" borderId="10" xfId="2" applyNumberFormat="1" applyFont="1" applyFill="1" applyBorder="1" applyAlignment="1" applyProtection="1">
      <alignment horizontal="center" vertical="center" wrapText="1"/>
      <protection locked="0"/>
    </xf>
    <xf numFmtId="0" fontId="17" fillId="3" borderId="10" xfId="0" applyFont="1" applyFill="1" applyBorder="1" applyAlignment="1">
      <alignment horizontal="center" wrapText="1"/>
    </xf>
    <xf numFmtId="170" fontId="11" fillId="24" borderId="48" xfId="1" applyNumberFormat="1" applyFont="1" applyFill="1" applyBorder="1" applyAlignment="1" applyProtection="1">
      <alignment horizontal="center" vertical="center" wrapText="1"/>
      <protection locked="0"/>
    </xf>
    <xf numFmtId="42" fontId="11" fillId="0" borderId="9" xfId="2" applyFont="1" applyFill="1" applyBorder="1" applyAlignment="1">
      <alignment horizontal="center" vertical="center" wrapText="1"/>
    </xf>
    <xf numFmtId="42" fontId="11" fillId="0" borderId="2" xfId="2" applyFont="1" applyFill="1" applyBorder="1" applyAlignment="1">
      <alignment horizontal="center" vertical="center" wrapText="1"/>
    </xf>
    <xf numFmtId="169" fontId="11" fillId="0" borderId="9" xfId="2" applyNumberFormat="1" applyFont="1" applyFill="1" applyBorder="1" applyAlignment="1">
      <alignment horizontal="center" vertical="center" wrapText="1"/>
    </xf>
    <xf numFmtId="169" fontId="11" fillId="0" borderId="2" xfId="2" applyNumberFormat="1" applyFont="1" applyFill="1" applyBorder="1" applyAlignment="1">
      <alignment horizontal="center" vertical="center" wrapText="1"/>
    </xf>
    <xf numFmtId="170" fontId="11" fillId="7" borderId="9" xfId="2" applyNumberFormat="1" applyFont="1" applyFill="1" applyBorder="1" applyAlignment="1">
      <alignment horizontal="center" vertical="center" wrapText="1"/>
    </xf>
    <xf numFmtId="170" fontId="11" fillId="7" borderId="2" xfId="2" applyNumberFormat="1" applyFont="1" applyFill="1" applyBorder="1" applyAlignment="1">
      <alignment horizontal="center" vertical="center" wrapText="1"/>
    </xf>
    <xf numFmtId="9" fontId="11" fillId="0" borderId="9" xfId="2" applyNumberFormat="1" applyFont="1" applyFill="1" applyBorder="1" applyAlignment="1">
      <alignment horizontal="center" vertical="center" wrapText="1"/>
    </xf>
    <xf numFmtId="9" fontId="11" fillId="0" borderId="2" xfId="2" applyNumberFormat="1" applyFont="1" applyFill="1" applyBorder="1" applyAlignment="1">
      <alignment horizontal="center" vertical="center" wrapText="1"/>
    </xf>
    <xf numFmtId="170" fontId="11" fillId="24" borderId="61" xfId="1" applyNumberFormat="1" applyFont="1" applyFill="1" applyBorder="1" applyAlignment="1">
      <alignment horizontal="center" vertical="center" wrapText="1"/>
    </xf>
    <xf numFmtId="170" fontId="11" fillId="24" borderId="63" xfId="1" applyNumberFormat="1" applyFont="1" applyFill="1" applyBorder="1" applyAlignment="1">
      <alignment horizontal="center" vertical="center" wrapText="1"/>
    </xf>
    <xf numFmtId="170" fontId="11" fillId="3" borderId="9" xfId="1" applyNumberFormat="1" applyFont="1" applyFill="1" applyBorder="1" applyAlignment="1">
      <alignment horizontal="center" vertical="center" wrapText="1"/>
    </xf>
    <xf numFmtId="170" fontId="11" fillId="3" borderId="2" xfId="1" applyNumberFormat="1" applyFont="1" applyFill="1" applyBorder="1" applyAlignment="1">
      <alignment horizontal="center" vertical="center" wrapText="1"/>
    </xf>
    <xf numFmtId="170" fontId="11" fillId="0" borderId="27" xfId="1" applyNumberFormat="1" applyFont="1" applyFill="1" applyBorder="1" applyAlignment="1">
      <alignment horizontal="center" vertical="center" wrapText="1"/>
    </xf>
    <xf numFmtId="170" fontId="11" fillId="0" borderId="13" xfId="1" applyNumberFormat="1" applyFont="1" applyFill="1" applyBorder="1" applyAlignment="1">
      <alignment horizontal="center" vertical="center" wrapText="1"/>
    </xf>
    <xf numFmtId="170" fontId="11" fillId="24" borderId="1" xfId="1" applyNumberFormat="1" applyFont="1" applyFill="1" applyBorder="1" applyAlignment="1">
      <alignment horizontal="center" vertical="center" wrapText="1"/>
    </xf>
    <xf numFmtId="169" fontId="11" fillId="0" borderId="10" xfId="2" applyNumberFormat="1" applyFont="1" applyBorder="1" applyAlignment="1">
      <alignment horizontal="center" vertical="center" wrapText="1"/>
    </xf>
    <xf numFmtId="42" fontId="11" fillId="24" borderId="10" xfId="2" applyFont="1" applyFill="1" applyBorder="1" applyAlignment="1">
      <alignment horizontal="center" vertical="center" wrapText="1"/>
    </xf>
    <xf numFmtId="42" fontId="11" fillId="0" borderId="10" xfId="2" applyFont="1" applyFill="1" applyBorder="1" applyAlignment="1">
      <alignment horizontal="center" vertical="center" wrapText="1"/>
    </xf>
    <xf numFmtId="166" fontId="11" fillId="24" borderId="10" xfId="0" applyNumberFormat="1" applyFont="1" applyFill="1" applyBorder="1" applyAlignment="1">
      <alignment horizontal="center" vertical="center" wrapText="1"/>
    </xf>
    <xf numFmtId="0" fontId="18" fillId="0" borderId="9"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9" xfId="0" applyFont="1" applyBorder="1" applyAlignment="1">
      <alignment horizontal="center" vertical="center" textRotation="90" wrapText="1"/>
    </xf>
    <xf numFmtId="0" fontId="18" fillId="0" borderId="2" xfId="0" applyFont="1" applyBorder="1" applyAlignment="1">
      <alignment horizontal="center" vertical="center" textRotation="90" wrapText="1"/>
    </xf>
    <xf numFmtId="169" fontId="11" fillId="19" borderId="10" xfId="2" applyNumberFormat="1" applyFont="1" applyFill="1" applyBorder="1" applyAlignment="1">
      <alignment horizontal="center" vertical="center" wrapText="1"/>
    </xf>
    <xf numFmtId="170" fontId="11" fillId="0" borderId="9" xfId="1" applyNumberFormat="1" applyFont="1" applyFill="1" applyBorder="1" applyAlignment="1">
      <alignment horizontal="center" vertical="center" wrapText="1"/>
    </xf>
    <xf numFmtId="170" fontId="11" fillId="0" borderId="2" xfId="1" applyNumberFormat="1" applyFont="1" applyFill="1" applyBorder="1" applyAlignment="1">
      <alignment horizontal="center" vertical="center" wrapText="1"/>
    </xf>
    <xf numFmtId="9" fontId="11" fillId="3" borderId="10" xfId="2" applyNumberFormat="1" applyFont="1" applyFill="1" applyBorder="1" applyAlignment="1">
      <alignment horizontal="center" vertical="center" wrapText="1"/>
    </xf>
    <xf numFmtId="0" fontId="11" fillId="0" borderId="9" xfId="2" applyNumberFormat="1" applyFont="1" applyBorder="1" applyAlignment="1" applyProtection="1">
      <alignment horizontal="center" vertical="center" wrapText="1"/>
      <protection locked="0"/>
    </xf>
    <xf numFmtId="0" fontId="11" fillId="0" borderId="8" xfId="2" applyNumberFormat="1" applyFont="1" applyBorder="1" applyAlignment="1" applyProtection="1">
      <alignment horizontal="center" vertical="center" wrapText="1"/>
      <protection locked="0"/>
    </xf>
    <xf numFmtId="0" fontId="11" fillId="0" borderId="2" xfId="2" applyNumberFormat="1" applyFont="1" applyBorder="1" applyAlignment="1" applyProtection="1">
      <alignment horizontal="center" vertical="center" wrapText="1"/>
      <protection locked="0"/>
    </xf>
    <xf numFmtId="9" fontId="17" fillId="0" borderId="9" xfId="0" applyNumberFormat="1" applyFont="1" applyBorder="1" applyAlignment="1">
      <alignment horizontal="center" vertical="center" wrapText="1" indent="1"/>
    </xf>
    <xf numFmtId="0" fontId="17" fillId="0" borderId="8" xfId="0" applyFont="1" applyBorder="1" applyAlignment="1">
      <alignment horizontal="center" vertical="center" wrapText="1" indent="1"/>
    </xf>
    <xf numFmtId="0" fontId="17" fillId="0" borderId="11" xfId="0" applyFont="1" applyBorder="1" applyAlignment="1">
      <alignment horizontal="center" vertical="center" wrapText="1" indent="1"/>
    </xf>
    <xf numFmtId="0" fontId="17" fillId="0" borderId="9" xfId="0" applyFont="1" applyBorder="1" applyAlignment="1">
      <alignment horizontal="center" vertical="center" wrapText="1" indent="1"/>
    </xf>
    <xf numFmtId="169" fontId="11" fillId="19" borderId="10" xfId="0" applyNumberFormat="1" applyFont="1" applyFill="1" applyBorder="1" applyAlignment="1" applyProtection="1">
      <alignment horizontal="center" vertical="center" wrapText="1"/>
      <protection locked="0"/>
    </xf>
    <xf numFmtId="165" fontId="11" fillId="0" borderId="10" xfId="0" applyNumberFormat="1" applyFont="1" applyBorder="1" applyAlignment="1" applyProtection="1">
      <alignment horizontal="center" vertical="center" wrapText="1"/>
      <protection locked="0"/>
    </xf>
    <xf numFmtId="165" fontId="11" fillId="24" borderId="10" xfId="0" applyNumberFormat="1" applyFont="1" applyFill="1" applyBorder="1" applyAlignment="1" applyProtection="1">
      <alignment horizontal="center" vertical="center" wrapText="1"/>
      <protection locked="0"/>
    </xf>
    <xf numFmtId="169" fontId="17" fillId="4" borderId="2" xfId="0" applyNumberFormat="1" applyFont="1" applyFill="1" applyBorder="1" applyAlignment="1">
      <alignment vertical="center" wrapText="1"/>
    </xf>
    <xf numFmtId="169" fontId="11" fillId="3" borderId="10" xfId="0" applyNumberFormat="1" applyFont="1" applyFill="1" applyBorder="1" applyAlignment="1" applyProtection="1">
      <alignment horizontal="center" vertical="center" wrapText="1"/>
      <protection locked="0"/>
    </xf>
    <xf numFmtId="168" fontId="11" fillId="24" borderId="10" xfId="0" applyNumberFormat="1" applyFont="1" applyFill="1" applyBorder="1" applyAlignment="1" applyProtection="1">
      <alignment horizontal="center" vertical="center" wrapText="1"/>
      <protection locked="0"/>
    </xf>
    <xf numFmtId="0" fontId="17" fillId="0" borderId="13" xfId="0" applyFont="1" applyBorder="1" applyAlignment="1">
      <alignment horizontal="center" vertical="center" wrapText="1"/>
    </xf>
    <xf numFmtId="0" fontId="18" fillId="3" borderId="9" xfId="0" applyFont="1" applyFill="1" applyBorder="1" applyAlignment="1" applyProtection="1">
      <alignment horizontal="center" vertical="center" wrapText="1"/>
      <protection locked="0"/>
    </xf>
    <xf numFmtId="169" fontId="17" fillId="15" borderId="10" xfId="0" applyNumberFormat="1" applyFont="1" applyFill="1" applyBorder="1" applyAlignment="1">
      <alignment vertical="center"/>
    </xf>
    <xf numFmtId="169" fontId="17" fillId="5" borderId="10" xfId="0" applyNumberFormat="1" applyFont="1" applyFill="1" applyBorder="1" applyAlignment="1">
      <alignment vertical="center"/>
    </xf>
    <xf numFmtId="0" fontId="18" fillId="3" borderId="8" xfId="0" applyFont="1" applyFill="1" applyBorder="1" applyAlignment="1" applyProtection="1">
      <alignment horizontal="center" vertical="center" wrapText="1"/>
      <protection locked="0"/>
    </xf>
    <xf numFmtId="0" fontId="11" fillId="3" borderId="9" xfId="27" applyFont="1" applyFill="1" applyBorder="1" applyAlignment="1" applyProtection="1">
      <alignment horizontal="center" vertical="center" wrapText="1"/>
      <protection locked="0"/>
    </xf>
    <xf numFmtId="169" fontId="17" fillId="34" borderId="10" xfId="0" applyNumberFormat="1" applyFont="1" applyFill="1" applyBorder="1" applyAlignment="1">
      <alignment horizontal="center" vertical="center"/>
    </xf>
    <xf numFmtId="169" fontId="17" fillId="32" borderId="10" xfId="0" applyNumberFormat="1" applyFont="1" applyFill="1" applyBorder="1" applyAlignment="1">
      <alignment horizontal="right" vertical="center" wrapText="1"/>
    </xf>
    <xf numFmtId="169" fontId="17" fillId="32" borderId="10" xfId="0" applyNumberFormat="1" applyFont="1" applyFill="1" applyBorder="1" applyAlignment="1">
      <alignment horizontal="right" vertical="center"/>
    </xf>
    <xf numFmtId="169" fontId="17" fillId="10" borderId="10" xfId="0" applyNumberFormat="1" applyFont="1" applyFill="1" applyBorder="1" applyAlignment="1">
      <alignment horizontal="center" vertical="center"/>
    </xf>
    <xf numFmtId="2" fontId="11" fillId="0" borderId="7" xfId="2" applyNumberFormat="1" applyFont="1" applyBorder="1" applyAlignment="1" applyProtection="1">
      <alignment horizontal="left" vertical="center" wrapText="1"/>
      <protection locked="0"/>
    </xf>
    <xf numFmtId="2" fontId="11" fillId="0" borderId="5" xfId="2" applyNumberFormat="1" applyFont="1" applyBorder="1" applyAlignment="1" applyProtection="1">
      <alignment horizontal="left" vertical="center" wrapText="1"/>
      <protection locked="0"/>
    </xf>
    <xf numFmtId="169" fontId="11" fillId="7" borderId="58" xfId="2" applyNumberFormat="1" applyFont="1" applyFill="1" applyBorder="1" applyAlignment="1">
      <alignment horizontal="center" vertical="center"/>
    </xf>
    <xf numFmtId="169" fontId="11" fillId="7" borderId="64" xfId="2" applyNumberFormat="1" applyFont="1" applyFill="1" applyBorder="1" applyAlignment="1">
      <alignment horizontal="center" vertical="center"/>
    </xf>
    <xf numFmtId="169" fontId="11" fillId="3" borderId="8" xfId="2" applyNumberFormat="1" applyFont="1" applyFill="1" applyBorder="1" applyAlignment="1">
      <alignment horizontal="center" vertical="center" wrapText="1"/>
    </xf>
    <xf numFmtId="169" fontId="11" fillId="3" borderId="2" xfId="2" applyNumberFormat="1" applyFont="1" applyFill="1" applyBorder="1" applyAlignment="1">
      <alignment horizontal="center" vertical="center" wrapText="1"/>
    </xf>
    <xf numFmtId="170" fontId="11" fillId="7" borderId="58" xfId="2" applyNumberFormat="1" applyFont="1" applyFill="1" applyBorder="1" applyAlignment="1">
      <alignment horizontal="center" vertical="center"/>
    </xf>
    <xf numFmtId="170" fontId="11" fillId="7" borderId="29" xfId="2" applyNumberFormat="1" applyFont="1" applyFill="1" applyBorder="1" applyAlignment="1">
      <alignment horizontal="center" vertical="center"/>
    </xf>
    <xf numFmtId="170" fontId="11" fillId="7" borderId="64" xfId="2" applyNumberFormat="1" applyFont="1" applyFill="1" applyBorder="1" applyAlignment="1">
      <alignment horizontal="center" vertical="center"/>
    </xf>
    <xf numFmtId="170" fontId="11" fillId="7" borderId="8" xfId="2" applyNumberFormat="1" applyFont="1" applyFill="1" applyBorder="1" applyAlignment="1">
      <alignment horizontal="center" vertical="center"/>
    </xf>
    <xf numFmtId="0" fontId="17" fillId="0" borderId="19" xfId="0" applyFont="1" applyBorder="1" applyAlignment="1">
      <alignment vertical="center" wrapText="1"/>
    </xf>
    <xf numFmtId="0" fontId="17" fillId="0" borderId="20" xfId="0" applyFont="1" applyBorder="1" applyAlignment="1">
      <alignment vertical="center" wrapText="1"/>
    </xf>
    <xf numFmtId="0" fontId="17" fillId="0" borderId="22" xfId="0" applyFont="1" applyBorder="1" applyAlignment="1">
      <alignment vertical="center" wrapText="1"/>
    </xf>
    <xf numFmtId="170" fontId="11" fillId="24" borderId="66" xfId="1" applyNumberFormat="1" applyFont="1" applyFill="1" applyBorder="1" applyAlignment="1" applyProtection="1">
      <alignment horizontal="center" vertical="center" wrapText="1"/>
      <protection locked="0"/>
    </xf>
    <xf numFmtId="0" fontId="11" fillId="3" borderId="60" xfId="0" applyFont="1" applyFill="1" applyBorder="1" applyAlignment="1">
      <alignment horizontal="center" vertical="center" wrapText="1"/>
    </xf>
    <xf numFmtId="0" fontId="11" fillId="3" borderId="74" xfId="0" applyFont="1" applyFill="1" applyBorder="1" applyAlignment="1">
      <alignment horizontal="center" vertical="center" wrapText="1"/>
    </xf>
    <xf numFmtId="170" fontId="11" fillId="3" borderId="29" xfId="1" applyNumberFormat="1" applyFont="1" applyFill="1" applyBorder="1" applyAlignment="1">
      <alignment horizontal="center" vertical="center" wrapText="1"/>
    </xf>
    <xf numFmtId="170" fontId="11" fillId="3" borderId="64" xfId="1" applyNumberFormat="1" applyFont="1" applyFill="1" applyBorder="1" applyAlignment="1">
      <alignment horizontal="center" vertical="center" wrapText="1"/>
    </xf>
    <xf numFmtId="170" fontId="11" fillId="3" borderId="8" xfId="1" applyNumberFormat="1" applyFont="1" applyFill="1" applyBorder="1" applyAlignment="1">
      <alignment horizontal="center" vertical="center" wrapText="1"/>
    </xf>
    <xf numFmtId="49" fontId="11" fillId="0" borderId="28" xfId="2" applyNumberFormat="1" applyFont="1" applyFill="1" applyBorder="1" applyAlignment="1" applyProtection="1">
      <alignment horizontal="center" vertical="center" wrapText="1"/>
      <protection locked="0"/>
    </xf>
    <xf numFmtId="49" fontId="11" fillId="0" borderId="29" xfId="2" applyNumberFormat="1" applyFont="1" applyFill="1" applyBorder="1" applyAlignment="1" applyProtection="1">
      <alignment horizontal="center" vertical="center" wrapText="1"/>
      <protection locked="0"/>
    </xf>
    <xf numFmtId="49" fontId="11" fillId="0" borderId="30" xfId="2" applyNumberFormat="1" applyFont="1" applyFill="1" applyBorder="1" applyAlignment="1" applyProtection="1">
      <alignment horizontal="center" vertical="center" wrapText="1"/>
      <protection locked="0"/>
    </xf>
    <xf numFmtId="2" fontId="11" fillId="0" borderId="7" xfId="2" applyNumberFormat="1" applyFont="1" applyFill="1" applyBorder="1" applyAlignment="1" applyProtection="1">
      <alignment horizontal="left" vertical="center" wrapText="1"/>
      <protection locked="0"/>
    </xf>
    <xf numFmtId="2" fontId="11" fillId="0" borderId="5" xfId="2" applyNumberFormat="1" applyFont="1" applyFill="1" applyBorder="1" applyAlignment="1" applyProtection="1">
      <alignment horizontal="left" vertical="center" wrapText="1"/>
      <protection locked="0"/>
    </xf>
    <xf numFmtId="2" fontId="11" fillId="0" borderId="3" xfId="2" applyNumberFormat="1" applyFont="1" applyFill="1" applyBorder="1" applyAlignment="1" applyProtection="1">
      <alignment horizontal="left" vertical="center" wrapText="1"/>
      <protection locked="0"/>
    </xf>
    <xf numFmtId="169" fontId="17" fillId="32" borderId="10" xfId="0" applyNumberFormat="1" applyFont="1" applyFill="1" applyBorder="1" applyAlignment="1">
      <alignment horizontal="center" vertical="center"/>
    </xf>
    <xf numFmtId="0" fontId="17" fillId="15" borderId="10" xfId="0" applyFont="1" applyFill="1" applyBorder="1" applyAlignment="1">
      <alignment horizontal="left" vertical="center" wrapText="1"/>
    </xf>
    <xf numFmtId="0" fontId="17" fillId="10" borderId="20" xfId="0" applyFont="1" applyFill="1" applyBorder="1" applyAlignment="1">
      <alignment horizontal="center" vertical="center" wrapText="1"/>
    </xf>
    <xf numFmtId="0" fontId="17" fillId="36" borderId="19" xfId="0" applyFont="1" applyFill="1" applyBorder="1" applyAlignment="1">
      <alignment horizontal="center" vertical="center" wrapText="1"/>
    </xf>
    <xf numFmtId="0" fontId="17" fillId="36" borderId="20" xfId="0" applyFont="1" applyFill="1" applyBorder="1" applyAlignment="1">
      <alignment horizontal="center" vertical="center" wrapText="1"/>
    </xf>
    <xf numFmtId="0" fontId="17" fillId="36" borderId="22"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7" fillId="6" borderId="20" xfId="0" applyFont="1" applyFill="1" applyBorder="1" applyAlignment="1">
      <alignment horizontal="center" vertical="center" wrapText="1"/>
    </xf>
    <xf numFmtId="0" fontId="17" fillId="6" borderId="22" xfId="0" applyFont="1" applyFill="1" applyBorder="1" applyAlignment="1">
      <alignment horizontal="center" vertical="center" wrapText="1"/>
    </xf>
    <xf numFmtId="9" fontId="16" fillId="4" borderId="19" xfId="0" applyNumberFormat="1" applyFont="1" applyFill="1" applyBorder="1" applyAlignment="1">
      <alignment horizontal="center" vertical="center"/>
    </xf>
    <xf numFmtId="9" fontId="16" fillId="4" borderId="20" xfId="0" applyNumberFormat="1" applyFont="1" applyFill="1" applyBorder="1" applyAlignment="1">
      <alignment horizontal="center" vertical="center"/>
    </xf>
    <xf numFmtId="9" fontId="16" fillId="4" borderId="22" xfId="0" applyNumberFormat="1" applyFont="1" applyFill="1" applyBorder="1" applyAlignment="1">
      <alignment horizontal="center" vertical="center"/>
    </xf>
    <xf numFmtId="9" fontId="16" fillId="7" borderId="223" xfId="0" applyNumberFormat="1" applyFont="1" applyFill="1" applyBorder="1" applyAlignment="1">
      <alignment horizontal="center" vertical="center" wrapText="1"/>
    </xf>
    <xf numFmtId="0" fontId="17" fillId="6" borderId="224" xfId="0" applyFont="1" applyFill="1" applyBorder="1" applyAlignment="1">
      <alignment horizontal="center" vertical="center" wrapText="1"/>
    </xf>
    <xf numFmtId="0" fontId="17" fillId="36" borderId="225" xfId="0" applyFont="1" applyFill="1" applyBorder="1" applyAlignment="1">
      <alignment horizontal="center" vertical="center" wrapText="1"/>
    </xf>
    <xf numFmtId="0" fontId="17" fillId="36" borderId="32" xfId="0" applyFont="1" applyFill="1" applyBorder="1" applyAlignment="1">
      <alignment horizontal="center" vertical="center" wrapText="1"/>
    </xf>
    <xf numFmtId="0" fontId="17" fillId="36" borderId="226" xfId="0" applyFont="1" applyFill="1" applyBorder="1" applyAlignment="1">
      <alignment horizontal="center" vertical="center" wrapText="1"/>
    </xf>
    <xf numFmtId="0" fontId="17" fillId="6" borderId="225" xfId="0" applyFont="1" applyFill="1" applyBorder="1" applyAlignment="1">
      <alignment horizontal="center" vertical="center" wrapText="1"/>
    </xf>
    <xf numFmtId="0" fontId="17" fillId="6" borderId="32" xfId="0" applyFont="1" applyFill="1" applyBorder="1" applyAlignment="1">
      <alignment horizontal="center" vertical="center" wrapText="1"/>
    </xf>
    <xf numFmtId="0" fontId="17" fillId="6" borderId="226" xfId="0" applyFont="1" applyFill="1" applyBorder="1" applyAlignment="1">
      <alignment horizontal="center" vertical="center" wrapText="1"/>
    </xf>
  </cellXfs>
  <cellStyles count="39">
    <cellStyle name="Hipervínculo" xfId="20" builtinId="8"/>
    <cellStyle name="Hipervínculo 2" xfId="19"/>
    <cellStyle name="Hyperlink" xfId="10"/>
    <cellStyle name="Millares [0]" xfId="23" builtinId="6"/>
    <cellStyle name="Moneda" xfId="1" builtinId="4"/>
    <cellStyle name="Moneda [0]" xfId="2" builtinId="7"/>
    <cellStyle name="Moneda [0] 2" xfId="12"/>
    <cellStyle name="Moneda [0] 2 2" xfId="36"/>
    <cellStyle name="Moneda 2" xfId="16"/>
    <cellStyle name="Moneda 2 2" xfId="35"/>
    <cellStyle name="Normal" xfId="0" builtinId="0"/>
    <cellStyle name="Normal 2" xfId="4"/>
    <cellStyle name="Normal 2 2 2" xfId="38"/>
    <cellStyle name="Normal 3" xfId="5"/>
    <cellStyle name="Normal 3 2" xfId="6"/>
    <cellStyle name="Normal 3 2 2" xfId="7"/>
    <cellStyle name="Normal 3 2 2 2" xfId="17"/>
    <cellStyle name="Normal 3 2 2 3" xfId="27"/>
    <cellStyle name="Normal 3 2 2 4" xfId="31"/>
    <cellStyle name="Normal 3 2 3" xfId="14"/>
    <cellStyle name="Normal 3 2 3 2" xfId="34"/>
    <cellStyle name="Normal 3 2 3 3 2" xfId="9"/>
    <cellStyle name="Normal 3 2 3 3 2 2" xfId="29"/>
    <cellStyle name="Normal 3 2 3 3 4" xfId="18"/>
    <cellStyle name="Normal 3 2 3 3 4 2" xfId="21"/>
    <cellStyle name="Normal 3 2 3 3 4 2 2" xfId="8"/>
    <cellStyle name="Normal 3 2 3 3 4 2 3" xfId="28"/>
    <cellStyle name="Normal 3 2 3 3 4 3" xfId="37"/>
    <cellStyle name="Normal 3 2 4" xfId="22"/>
    <cellStyle name="Normal 3 2 4 2" xfId="15"/>
    <cellStyle name="Normal 3 2 4 2 2" xfId="32"/>
    <cellStyle name="Normal 3 2 5" xfId="26"/>
    <cellStyle name="Normal 3 3" xfId="25"/>
    <cellStyle name="Normal 4" xfId="11"/>
    <cellStyle name="Normal 4 2" xfId="24"/>
    <cellStyle name="Normal 4 3" xfId="30"/>
    <cellStyle name="Porcentaje" xfId="3" builtinId="5"/>
    <cellStyle name="Porcentaje 2" xfId="13"/>
    <cellStyle name="Porcentaje 2 2" xfId="33"/>
  </cellStyles>
  <dxfs count="2780">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alcChain" Target="calcChain.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155575</xdr:colOff>
      <xdr:row>0</xdr:row>
      <xdr:rowOff>69850</xdr:rowOff>
    </xdr:from>
    <xdr:to>
      <xdr:col>2</xdr:col>
      <xdr:colOff>86534</xdr:colOff>
      <xdr:row>1</xdr:row>
      <xdr:rowOff>19050</xdr:rowOff>
    </xdr:to>
    <xdr:pic>
      <xdr:nvPicPr>
        <xdr:cNvPr id="2" name="Imagen 1">
          <a:extLst>
            <a:ext uri="{FF2B5EF4-FFF2-40B4-BE49-F238E27FC236}">
              <a16:creationId xmlns:a16="http://schemas.microsoft.com/office/drawing/2014/main" xmlns="" id="{2845414C-95D3-4F29-AE6D-7EB28D6BB6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5575" y="69850"/>
          <a:ext cx="3007534" cy="1282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155575</xdr:colOff>
      <xdr:row>0</xdr:row>
      <xdr:rowOff>69850</xdr:rowOff>
    </xdr:from>
    <xdr:to>
      <xdr:col>2</xdr:col>
      <xdr:colOff>610409</xdr:colOff>
      <xdr:row>1</xdr:row>
      <xdr:rowOff>47625</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5575" y="69850"/>
          <a:ext cx="3007534" cy="1311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SKTOP/Documents/PLANEACION/SEGUIMIENTOS%20PLANES%20INSTITUCIONALES/III%20trimestre/Matriz%20de%20an&#225;lisis_III_Trimestre_2022_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pcarov/Documents/2023/INFORME%20FINALES%202021/Anexo-Seguimiento_Plan-Operativo_IV_Trimestre_2022_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negovco.sharepoint.com/D/2018/PLAN%20DE%20ACCION/MATRIZ%20PLAN%20DE%20ACCION%202018%20DIRPEN%20FINAL%202501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18/PLAN%20DE%20ACCION/MATRIZ%20PLAN%20DE%20ACCION%202018%20DIRPEN%20FINAL%202501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anegovco.sharepoint.com/Users/vvarelaa/AppData/Local/Microsoft/Windows/Temporary%20Internet%20Files/Content.Outlook/907WTPW2/FORMATO%20DE%20REPROGRAMAC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vvarelaa/AppData/Local/Microsoft/Windows/Temporary%20Internet%20Files/Content.Outlook/907WTPW2/FORMATO%20DE%20REPROGRAMAC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223\Sistema%20Documental%20Adm\DANE\ENTREGA%20DE%20CARGO%20OPLAN\14_PLANEACI&#211;N\2022\Metas%20por%20&#193;rea\Formatos%20Instrumentos%20de%20Planeaci&#242;n_2022\12_INSTRUMENTO%20PLANEACI&#211;N_2022_GIT%20RELACIONAMIENT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anegovco.sharepoint.com/Users/jecorredorp/AppData/Local/Microsoft/Windows/Temporary%20Internet%20Files/Content.Outlook/1CXGKZDG/FORMULARIO%20REPROGRA%20FUNC%20V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ecorredorp/AppData/Local/Microsoft/Windows/Temporary%20Internet%20Files/Content.Outlook/1CXGKZDG/FORMULARIO%20REPROGRA%20FUNC%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CIÓN"/>
      <sheetName val="Hoja3"/>
      <sheetName val="PLAN OPERATIVO III TRIM"/>
      <sheetName val="METAS E HITOS"/>
      <sheetName val="AVANCE ESPERADO"/>
      <sheetName val="PROGRAMACION PO"/>
      <sheetName val="AVANCE METAS E HITOS"/>
      <sheetName val="METAS POR AREA"/>
      <sheetName val="HITOS POR AREA"/>
      <sheetName val="Matriz de análisis"/>
      <sheetName val="AVANCE DE METAS E HITOS"/>
      <sheetName val="METAS NO CUMPLIERON"/>
      <sheetName val="Hoja16"/>
      <sheetName val="METAS FIN ANTES DE T"/>
      <sheetName val="METAS FINALIZADAS"/>
      <sheetName val="ALINEACION ESTRAT"/>
      <sheetName val="BASE"/>
      <sheetName val="BASE2"/>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Anexo seguimiento PO"/>
      <sheetName val="BASE"/>
      <sheetName val="BASE2"/>
      <sheetName val="LISTAS"/>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LISTAS ID"/>
      <sheetName val="PLAN DE ACCION 2018 CONSOLIDADO"/>
      <sheetName val="1. DIRECCIÓN GENERAL"/>
      <sheetName val="2. SUBDIRECCIÓN GENERAL"/>
      <sheetName val="LISTAS"/>
      <sheetName val="LISTAS MIPG"/>
      <sheetName val="LISTAS PE"/>
      <sheetName val="LISTAS INTERNAS"/>
      <sheetName val="LISTAS ATRIBUTOS"/>
      <sheetName val="3. SECRETARIA GENERAL"/>
      <sheetName val="4. TERRITORIALES"/>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LISTAS ID"/>
      <sheetName val="PLAN DE ACCION 2018 CONSOLIDADO"/>
      <sheetName val="1. DIRECCIÓN GENERAL"/>
      <sheetName val="2. SUBDIRECCIÓN GENERAL"/>
      <sheetName val="LISTAS"/>
      <sheetName val="LISTAS MIPG"/>
      <sheetName val="LISTAS PE"/>
      <sheetName val="LISTAS INTERNAS"/>
      <sheetName val="LISTAS ATRIBUTOS"/>
      <sheetName val="3. SECRETARIA GENERAL"/>
      <sheetName val="4. TERRITORIALES"/>
      <sheetName val="base"/>
    </sheetNames>
    <sheetDataSet>
      <sheetData sheetId="0"/>
      <sheetData sheetId="1"/>
      <sheetData sheetId="2"/>
      <sheetData sheetId="3"/>
      <sheetData sheetId="4"/>
      <sheetData sheetId="5">
        <row r="5">
          <cell r="B5" t="str">
            <v>Dirección General</v>
          </cell>
        </row>
        <row r="6">
          <cell r="B6" t="str">
            <v>Subdirección General</v>
          </cell>
        </row>
        <row r="7">
          <cell r="B7" t="str">
            <v>Secretaria General</v>
          </cell>
        </row>
        <row r="8">
          <cell r="B8" t="str">
            <v>Territoriales</v>
          </cell>
        </row>
      </sheetData>
      <sheetData sheetId="6"/>
      <sheetData sheetId="7">
        <row r="5">
          <cell r="B5" t="str">
            <v>1. Producción y Difusión Estadística</v>
          </cell>
        </row>
        <row r="6">
          <cell r="B6" t="str">
            <v>2. Gestión del Talento Humano</v>
          </cell>
        </row>
        <row r="7">
          <cell r="B7" t="str">
            <v>3. Sistema Estadístico Nacional</v>
          </cell>
        </row>
        <row r="8">
          <cell r="B8" t="str">
            <v>4. Innovación y Modernización</v>
          </cell>
        </row>
      </sheetData>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CTIVIDADES"/>
      <sheetName val="INVERSION"/>
      <sheetName val="DATOS"/>
      <sheetName val="FUNCIONAMIENTO"/>
      <sheetName val="INFO_FUNCIONAMIENTO"/>
      <sheetName val="BASE FUNC"/>
      <sheetName val="BASE"/>
      <sheetName val="INV_RESUMEN"/>
      <sheetName val="Hoja1"/>
      <sheetName val="Hoja2"/>
      <sheetName val="LISTAS"/>
      <sheetName val="LISTAS P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CTIVIDADES"/>
      <sheetName val="INVERSION"/>
      <sheetName val="DATOS"/>
      <sheetName val="FUNCIONAMIENTO"/>
      <sheetName val="INFO_FUNCIONAMIENTO"/>
      <sheetName val="BASE FUNC"/>
      <sheetName val="BASE"/>
      <sheetName val="INV_RESUMEN"/>
      <sheetName val="Hoja1"/>
      <sheetName val="Hoja2"/>
      <sheetName val="LISTAS"/>
      <sheetName val="LISTAS PE"/>
    </sheetNames>
    <sheetDataSet>
      <sheetData sheetId="0"/>
      <sheetData sheetId="1"/>
      <sheetData sheetId="2"/>
      <sheetData sheetId="3">
        <row r="2">
          <cell r="C2" t="str">
            <v>DANE_CENTRAL</v>
          </cell>
          <cell r="H2" t="str">
            <v>Agropecuario</v>
          </cell>
          <cell r="BG2" t="str">
            <v>Ajustar Fechas</v>
          </cell>
          <cell r="BH2" t="str">
            <v>Análisis</v>
          </cell>
          <cell r="BI2" t="str">
            <v>Archivo</v>
          </cell>
        </row>
        <row r="3">
          <cell r="C3" t="str">
            <v>BARRANQUILLA</v>
          </cell>
          <cell r="H3" t="str">
            <v>Censo_de_Población_y_vivienda</v>
          </cell>
          <cell r="BG3" t="str">
            <v>Eliminar Producto</v>
          </cell>
          <cell r="BH3" t="str">
            <v>Detección y análisis de requerimientos</v>
          </cell>
          <cell r="BI3" t="str">
            <v>Boletín</v>
          </cell>
        </row>
        <row r="4">
          <cell r="C4" t="str">
            <v>CALI</v>
          </cell>
          <cell r="H4" t="str">
            <v>Censo_Nacional_Agropecuario</v>
          </cell>
          <cell r="BG4" t="str">
            <v>Crear Nuevo Producto</v>
          </cell>
          <cell r="BH4" t="str">
            <v>Diseño de la Operación Estadística</v>
          </cell>
          <cell r="BI4" t="str">
            <v>Base de Datos</v>
          </cell>
        </row>
        <row r="5">
          <cell r="C5" t="str">
            <v>BOGOTÁ</v>
          </cell>
          <cell r="H5" t="str">
            <v>Condiciones_de_Vida</v>
          </cell>
          <cell r="BG5" t="str">
            <v>Eliminar Actividad</v>
          </cell>
          <cell r="BH5" t="str">
            <v>Ejecución</v>
          </cell>
          <cell r="BI5" t="str">
            <v>Documento</v>
          </cell>
        </row>
        <row r="6">
          <cell r="C6" t="str">
            <v>BUCARAMANGA</v>
          </cell>
          <cell r="H6" t="str">
            <v>Cuentas_Nacionales_y_Macroeconomia</v>
          </cell>
          <cell r="BG6" t="str">
            <v>Crear Nueva Actividad</v>
          </cell>
          <cell r="BH6" t="str">
            <v>Producción Estadística</v>
          </cell>
          <cell r="BI6" t="str">
            <v>Informe</v>
          </cell>
        </row>
        <row r="7">
          <cell r="C7" t="str">
            <v>MANIZALES</v>
          </cell>
          <cell r="H7" t="str">
            <v>Culturales_y_Políticos</v>
          </cell>
          <cell r="BH7" t="str">
            <v>No Aplica</v>
          </cell>
          <cell r="BI7" t="str">
            <v>Publicación</v>
          </cell>
        </row>
        <row r="8">
          <cell r="C8" t="str">
            <v>MEDELLÍN</v>
          </cell>
          <cell r="H8" t="str">
            <v>Datos_Espaciales</v>
          </cell>
          <cell r="BI8" t="str">
            <v>Software</v>
          </cell>
        </row>
        <row r="9">
          <cell r="H9" t="str">
            <v>Informacion_Poblacional_y_Demografica</v>
          </cell>
        </row>
        <row r="10">
          <cell r="H10" t="str">
            <v>Ingresos_y_gastos</v>
          </cell>
        </row>
        <row r="11">
          <cell r="H11" t="str">
            <v>Integracion_de_Marcos</v>
          </cell>
        </row>
        <row r="12">
          <cell r="H12" t="str">
            <v>Longitudinal</v>
          </cell>
        </row>
        <row r="13">
          <cell r="H13" t="str">
            <v>Mejoramiento_Capacidad_Técnica_y_Administrativa</v>
          </cell>
        </row>
        <row r="14">
          <cell r="H14" t="str">
            <v>OCDE</v>
          </cell>
        </row>
        <row r="15">
          <cell r="H15" t="str">
            <v>Planificacion_y_Armonización_Estadistica</v>
          </cell>
        </row>
        <row r="16">
          <cell r="H16" t="str">
            <v>Precios</v>
          </cell>
        </row>
        <row r="17">
          <cell r="H17" t="str">
            <v>Produccion_Comercio_y_Servicios</v>
          </cell>
        </row>
        <row r="18">
          <cell r="H18" t="str">
            <v>Propositos_Multiples</v>
          </cell>
        </row>
        <row r="19">
          <cell r="H19" t="str">
            <v>Servicios_Públicos</v>
          </cell>
        </row>
        <row r="20">
          <cell r="H20" t="str">
            <v>SINIDEL</v>
          </cell>
        </row>
        <row r="21">
          <cell r="H21" t="str">
            <v>SIPSA</v>
          </cell>
        </row>
        <row r="22">
          <cell r="H22" t="str">
            <v>Sociodemográficas</v>
          </cell>
        </row>
        <row r="23">
          <cell r="H23" t="str">
            <v>Temas_Ambientales</v>
          </cell>
        </row>
        <row r="24">
          <cell r="H24" t="str">
            <v>Turísmo</v>
          </cell>
        </row>
        <row r="25">
          <cell r="H25" t="str">
            <v>Victimización</v>
          </cell>
        </row>
      </sheetData>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1. METAS E HITOS"/>
      <sheetName val="2. RECURSOS"/>
      <sheetName val="3. TALENTO HUMANO"/>
      <sheetName val="4. TRANSPORTE "/>
      <sheetName val="5. TIQUETES "/>
      <sheetName val="6. VIÁTICOS"/>
      <sheetName val="7. INSUMOS"/>
      <sheetName val="LISTAS"/>
      <sheetName val="BASE"/>
      <sheetName val="BASE2"/>
      <sheetName val="ASIGNACION POR 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L2" t="str">
            <v xml:space="preserve">
Acuerdo: solución al problema de las drogas ilícitas
Información estadística sobre producción, importación y comercialización de insumos y precursores químicos usados para la producción de drogas ilícitas
</v>
          </cell>
          <cell r="M2" t="str">
            <v xml:space="preserve">Planeación participativa: la ciudadanía debe plasmar de manera concreta sus inquietudes, necesidades, deseos y expectativas para poder influenciar dichas políticas públicas. Es la manera de presupuestar o mejor de priorizar el fortalecimiento de la democracia a partir de ejercicios que permitan las inversiones estatales sean efectivas en la medida en que tomen en cuenta lo que realmente la comunidad necesita
</v>
          </cell>
          <cell r="N2" t="str">
            <v>Principio de democratización</v>
          </cell>
        </row>
        <row r="3">
          <cell r="L3" t="str">
            <v xml:space="preserve">Acuerdo: solución al problema de las drogas ilícitas
Información estadística sobre sustitución de Cultivos y Desarrollo Alternativo (p..ej resiembra cultivos tradicionales o alternativos lícitos)
</v>
          </cell>
          <cell r="M3" t="str">
            <v>Audiencia pública participativa: es un acto público de diálogo entre organizaciones sociales, ciudadanos y servidores públicos para evaluar la gestión gubernamental en cumplimiento de las responsabilidades, políticas y planes ejecutados en un periodo (año, semestre, cuatrienio) para garantizar los derechos ciudadanos. Es un espacio de participación en el cual la entidad suministra inicialmente una información base a la ciudadanía, invitándola a analizarla para posteriormente tener un diálogo en el cual los ciudadanos presenten sus observaciones y/o solicitudes</v>
          </cell>
          <cell r="N3" t="str">
            <v>Principio de autonomía</v>
          </cell>
        </row>
        <row r="4">
          <cell r="L4" t="str">
            <v>Acuerdo: solución al problema de las drogas ilícitas
Informacion sobre consumo de dogras ilicitas</v>
          </cell>
          <cell r="M4" t="str">
            <v>Feria de servicios: acto público organizado por la entidad para ser realizado en uno o varios días, al cual pueden asistir los ciudadanos y sus organizaciones libremente</v>
          </cell>
          <cell r="N4" t="str">
            <v xml:space="preserve">Principio de transparencia
</v>
          </cell>
        </row>
        <row r="5">
          <cell r="L5" t="str">
            <v>Acuerdo: solución al problema de las drogas ilícitas
Información sobre lavado de activos y finanzas ilícitas</v>
          </cell>
          <cell r="M5" t="str">
            <v xml:space="preserve">Feria de servicios: es un acto público organizado por la entidad para ser realizado en uno o varios días, al cual pueden asistir los ciudadanos y sus organizaciones libremente.
</v>
          </cell>
          <cell r="N5" t="str">
            <v>Principio de igualdad</v>
          </cell>
        </row>
        <row r="6">
          <cell r="L6" t="str">
            <v xml:space="preserve">Acuerdo: Política de desarrollo agrario integral. Hacia un nuevo campo colombiano: Reforma Rural Integral (RRI)
Información sobre acceso integral a la tierra (riego, crédito, asistencia técnica, asociatividad, posibilidades de comercialización, etc.)
</v>
          </cell>
          <cell r="M6" t="str">
            <v>Encuentros de diálogos participativos: espacios de encuentro entre la ciudadanía y los representantes de las entidades públicas para fomentar el diálogo sobre materias de interés público</v>
          </cell>
          <cell r="N6" t="str">
            <v>Principio de responsabilidad</v>
          </cell>
        </row>
        <row r="7">
          <cell r="L7" t="str">
            <v>Acuerdo: Política de desarrollo agrario integral. Hacia un nuevo campo colombiano: Reforma Rural Integral (RRI)
Información sobre reducción radical de la pobreza y en especial de la pobreza extrema, con el fin de disminuir la brecha que existe entre el campo y la ciudad.</v>
          </cell>
          <cell r="M7" t="str">
            <v>Rendición de cuentas: espacio de interlocución entre los servidores públicos y la ciudadanía, que se realiza con el objetivo de generar transparencia, condiciones de confianza y garantizar el control social a la administración y sus resultados proveen insumos para ajustar los proyectos y los planes de acción institucional. La rendición de cuentas: requiere de una activa participación, para lo cual hay que recoger la información relevante de la gestión en la que se indiquen los programas y proyectos de mayor significado por su resultado e impacto de beneficio a la sociedad</v>
          </cell>
          <cell r="N7" t="str">
            <v>Principio de eficacia</v>
          </cell>
        </row>
        <row r="8">
          <cell r="L8" t="str">
            <v xml:space="preserve">Acuerdo: Política de desarrollo agrario integral. Hacia un nuevo campo colombiano: Reforma Rural Integral (RRI)
Información sobre asistencia técnica, crédito, mercadeo, y formalización laboral y protección social, estímulos a la agricultura familiar y a los proyectos de asociatividad (acciones para reducción radical de la pobreza) y organización de economías sociales del común .
Información sobre economía  campesina,  familiar  y comunitaria,  generación  de  empleo  e  ingresos, formalización del trabajo y  producción de alimentos; 
Información sobre mujer rural y enfoque de género
</v>
          </cell>
          <cell r="M8" t="str">
            <v>El control social:  es una forma de participación ciudadana a través de la cual, de manera individual o colectiva, la ciudadanía ejerce una función crítica sobre el comportamiento de los agentes públicos estatales o no estatales, con el propósito de incrementar la responsabilidad y la integridad en el manejo de los asuntos públicos. Bajo este mecanismo se promueve un conjunto de acciones y prácticas fiscalizadoras y reguladoras llevadas a cabo autónomamente por la sociedad sobre el ámbito de lo público, con el fin de contribuir a que éste exprese en su actuación los intereses públicos y aporte a la construcción de ciudadanía” (Cunil-Grau, 2010</v>
          </cell>
          <cell r="N8" t="str">
            <v xml:space="preserve">Principio de objetividad
</v>
          </cell>
        </row>
        <row r="9">
          <cell r="L9" t="str">
            <v xml:space="preserve">Acuerdo: Política de desarrollo agrario integral. Hacia un nuevo campo colombiano: Reforma Rural Integral (RRI)
Información estadistica orientada a los programas especiales de desarrollo con enfoque territorial (PDET) </v>
          </cell>
          <cell r="M9" t="str">
            <v>Control social con enfoque anticorrupción:  1- previene los riesgos de corrupción en la implementación de políticas públicas; 2- evita la perdida de legitimidad y confianza institucional y 3- fortalece la transparencia a lo largo del ciclo de la gestión pública</v>
          </cell>
          <cell r="N9" t="str">
            <v>Principio de legalidad</v>
          </cell>
        </row>
        <row r="10">
          <cell r="L10" t="str">
            <v>Acuerdo: Política de desarrollo agrario integral. Hacia un nuevo campo colombiano: Reforma Rural Integral (RRI)
Información estadística  orientada hacia y/o sobre seguridad alimentaria y nutricional</v>
          </cell>
          <cell r="M10" t="str">
            <v>Transparencia administrativa: principio según el cual la ciudadanía tienen el derecho de conocer lo que hace la administración pública y ejerciendo el derecho a ser informado, a través de mecanismos como PQRSD, o a través de las acciones que contempla la Política de Integridad Pública o a través de los dispositivos para el control ciudadano, para que la ciudadanía vele por la transparencia, la calidad o el avance de un proceso o de una política pública p.ej los Observatorios de Transparencia o la transparencia del Sistema General de Información Catastral</v>
          </cell>
          <cell r="N10" t="str">
            <v>No Aplica (Por favor justifique su respuesta en el campo de observaciones)</v>
          </cell>
        </row>
        <row r="11">
          <cell r="L11" t="str">
            <v>Acuerdo: Política de desarrollo agrario integral. Hacia un nuevo campo colombiano: Reforma Rural Integral (RRI)
Información  estadística  sobre necesidades, características y particularidades de los territorios y las comunida des rurales  con perspectiva de género y enfoque diferencial</v>
          </cell>
          <cell r="M11" t="str">
            <v>Consulta previa: intervención ciudadana en la toma de decisiones de la administración pública mediante la cual la entidad, responsable del asunto a decidir, lo somete a consideración de la ciudadanía antes de tomar una decisión entregando la información y permitiendo que la ciudadanía manifieste sus opiniones y observaciones</v>
          </cell>
        </row>
        <row r="12">
          <cell r="L12" t="str">
            <v xml:space="preserve">Acuerdo : Participación Política. Apertura democrática para construir la paz
Información estadística sobre inclusión y pluralismos político en democracia, incentivos  y apoyos del Estado para el ejercicio democrático y garantías de transparencia y de equidad en las reglas del juego </v>
          </cell>
          <cell r="M12" t="str">
            <v xml:space="preserve">Encuesta deliberativa: sirve para dar voz a la ciudadanía en los procesos de decisión pública a través de la consulta y cogestión en los procesos de planeación.
</v>
          </cell>
        </row>
        <row r="13">
          <cell r="L13" t="str">
            <v xml:space="preserve">Acuerdo : Participación Política. Apertura democrática para construir la paz
Información estadística sobre participación ciudadana, transparencia del sistema electoral y adopción de mejores prácticas internacionales, apoyo a organizaciones sociales y promoción de los sistemas y prácticas de oposición p. ej protesta social frente a las políticas de gobierno; acciones y mecanismos para y/o sobre dignificar y proteger el ejercicio de la política
</v>
          </cell>
          <cell r="M13" t="str">
            <v xml:space="preserve">Consulta para la identificación de necesidades de información de los grupos de valor:  se hace importante identificar los temas de mayor interés de los grupos de valor y de interés de la entidad </v>
          </cell>
        </row>
        <row r="14">
          <cell r="L14" t="str">
            <v>Acuerdo sobre las Víctimas del conflicto: “Sistema Integral
de Verdad, Justicia, Reparación y No Repetición”
Información estadística aplicada para delimitar patrones de violencia con enfoque diferencial de territorio y población</v>
          </cell>
          <cell r="M14" t="str">
            <v>Canales de información y atención ciudadana: canales de comunicación y mecanismos de interacción y participación que permiten a los ciudadanos establecer un contacto estrecho y directo con la entidad, para conocer información relativa a su misionalidad (presenciales, telefónicos, virtuales tecnológicos y digitales</v>
          </cell>
        </row>
        <row r="15">
          <cell r="L15" t="str">
            <v>Acuerdo sobre las Víctimas del conflicto: “Sistema Integral
de Verdad, Justicia, Reparación y No Repetición”
Información estadística sobre medidas de reparación integral (el Acuerdo contempla ocho (8) medidas).</v>
          </cell>
          <cell r="M15" t="str">
            <v>Comités / mesas de seguimiento y control de la gestión pública: son todos aquellos espacios en los cuales se coordinan, articulan las acciones y gestiones públicas de la entidad que permiten determinar acciones de control a las actividades de planeación y organización, según la normatividad vigente de la entidad</v>
          </cell>
        </row>
        <row r="16">
          <cell r="L16" t="str">
            <v>Otro (Por favor indiquenos en el campo de observaciones cual otro acuerdo se alinea con la meta)</v>
          </cell>
          <cell r="M16" t="str">
            <v xml:space="preserve">Cuerpos Colegiados: Los escenarios donde se ejerce el derecho al voto, promueven la democracia y fortalecen la credibilidad institucional  </v>
          </cell>
        </row>
        <row r="17">
          <cell r="L17" t="str">
            <v>No Aplica (Por favor justifique su respuesta en el campo de observaciones)</v>
          </cell>
          <cell r="M17" t="str">
            <v>World Coffe:  espacio colaborativo con los grupos de interés y líderes sociales para discutir temas concretos, profundizar en los resultados de las acciones institucionales y recoger propuestas para la mejora institucionalForo ciudadano: reunión para deliberar e intercambiar ideas y puntos de vista para evaluar el cumplimiento de las políticas, planes, proyectos o la prestación de servicios de la entidad o de un sector</v>
          </cell>
        </row>
        <row r="18">
          <cell r="M18" t="str">
            <v>Ejecución por colaboración ciudadana: determinar si la entidad ha organizado programas y servicios institucionales que sean administrados y ejecutados por la comunidad (autoconstrucción, madres comunitarias, saneamiento básico ambiental comunitario, entre otros)</v>
          </cell>
        </row>
        <row r="19">
          <cell r="M19" t="str">
            <v>Otros espacios de participación y jornadas de dialogo:  es una instancias o espacios de participación ciudadana no reglamentado, en los que su composición, atribuciones y mecanismos de funcionamiento no se encuentran definidos por instrumento normativo, pero que igualmente le permite a la ciudadanía intervenir</v>
          </cell>
        </row>
        <row r="20">
          <cell r="M20" t="str">
            <v>La Información y Consulta: para que la ciudadanía participe en la gestión, requiere de información pública, la entidad debe proporcionar y facilitar el acceso a información de calidad, en lenguaje comprensible y en formatos accesibles, atendiendo a los principios de la Ley de Transparencia y de Derecho de Acceso a la Información Pública Nacional y la Ley 1712 de 2014.</v>
          </cell>
        </row>
        <row r="21">
          <cell r="M21" t="str">
            <v xml:space="preserve">Estrategia de comunicaciones y cultura orientada hacia la participación 
</v>
          </cell>
        </row>
        <row r="22">
          <cell r="M22" t="str">
            <v xml:space="preserve">Auditorias entes de control. </v>
          </cell>
        </row>
        <row r="23">
          <cell r="M23" t="str">
            <v>No Aplica (Por favor justifique su respuesta en el campo de observaciones)</v>
          </cell>
        </row>
      </sheetData>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ECP V3"/>
      <sheetName val="INFORMACIÓN"/>
      <sheetName val="BASE FUNC"/>
      <sheetName val="BD"/>
      <sheetName val="FUNC"/>
      <sheetName val="recomendaciones"/>
      <sheetName val="BASE"/>
      <sheetName val="DATO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ECP V3"/>
      <sheetName val="INFORMACIÓN"/>
      <sheetName val="BASE FUNC"/>
      <sheetName val="BD"/>
      <sheetName val="FUNC"/>
      <sheetName val="recomendaciones"/>
      <sheetName val="BASE"/>
      <sheetName val="DATOS"/>
    </sheetNames>
    <sheetDataSet>
      <sheetData sheetId="0"/>
      <sheetData sheetId="1"/>
      <sheetData sheetId="2">
        <row r="3">
          <cell r="A3" t="str">
            <v>IMPUESTOS</v>
          </cell>
          <cell r="B3" t="str">
            <v>MULTAS</v>
          </cell>
          <cell r="C3" t="str">
            <v>COMPRAEQUIPO</v>
          </cell>
          <cell r="D3" t="str">
            <v>ENSERESYEQUIPOSDEOFICINA</v>
          </cell>
          <cell r="E3" t="str">
            <v>MATERIALESYSUMINISTROS</v>
          </cell>
          <cell r="F3" t="str">
            <v>MANTENIMIENTO</v>
          </cell>
          <cell r="G3" t="str">
            <v>COMUNICACIONESYTRANS</v>
          </cell>
          <cell r="H3" t="str">
            <v>IMPRESOSYPUBLICACIONES</v>
          </cell>
          <cell r="I3" t="str">
            <v>SERVICIOSPÚBLICOS</v>
          </cell>
          <cell r="J3" t="str">
            <v>SEGUROS</v>
          </cell>
          <cell r="K3" t="str">
            <v>ARRENDAMIENTOS</v>
          </cell>
          <cell r="L3" t="str">
            <v>VIÁTICOS</v>
          </cell>
          <cell r="M3" t="str">
            <v>IMPREVISTOS</v>
          </cell>
          <cell r="N3" t="str">
            <v>JUDICIALES</v>
          </cell>
          <cell r="O3" t="str">
            <v>CAPACITACIÓN</v>
          </cell>
          <cell r="P3" t="str">
            <v>FINANCIEROS</v>
          </cell>
          <cell r="Q3" t="str">
            <v>OTROSPORSERVICIOS</v>
          </cell>
          <cell r="R3" t="str">
            <v>OTROSPORBIENES</v>
          </cell>
          <cell r="S3" t="str">
            <v>SUELDOSNOMINA</v>
          </cell>
          <cell r="T3" t="str">
            <v>PRIMATECNICA</v>
          </cell>
          <cell r="U3" t="str">
            <v>Otros</v>
          </cell>
          <cell r="V3" t="str">
            <v>HORASEXTRASFESTVAC</v>
          </cell>
          <cell r="W3" t="str">
            <v>ANMINISTRADORASPRIVADO</v>
          </cell>
          <cell r="X3" t="str">
            <v>ADMINISTRADORASPUBLICO</v>
          </cell>
          <cell r="Y3" t="str">
            <v>ICBF</v>
          </cell>
          <cell r="Z3" t="str">
            <v>SENA</v>
          </cell>
          <cell r="AA3" t="str">
            <v>ESAP</v>
          </cell>
          <cell r="AB3" t="str">
            <v>APORTESESCUELAS</v>
          </cell>
        </row>
      </sheetData>
      <sheetData sheetId="3"/>
      <sheetData sheetId="4"/>
      <sheetData sheetId="5"/>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Las%20Molina/AppData/Local/Microsoft/Windows/:x:/s/INFOCONVENIOS_CONTRATOS/Ed7Q3_SIwG9GsCF5mtukOW8B6chShowKahKoFYlk36YA5Q%3fe=goD3LT" TargetMode="External"/><Relationship Id="rId13" Type="http://schemas.openxmlformats.org/officeDocument/2006/relationships/hyperlink" Target="file:///\\systema20\Registros_PDE\2022\07_EJECUCI&#211;N_PRESUPUESTAL\07_CONVENIOS" TargetMode="External"/><Relationship Id="rId18" Type="http://schemas.openxmlformats.org/officeDocument/2006/relationships/drawing" Target="../drawings/drawing1.xml"/><Relationship Id="rId3" Type="http://schemas.openxmlformats.org/officeDocument/2006/relationships/hyperlink" Target="https://danegovco-my.sharepoint.com/personal/jaalmanzas_dane_gov_co/_layouts/15/onedrive.aspx?id=%2Fpersonal%2Fjaalmanzas%5Fdane%5Fgov%5Fco%2FDocuments%2FSEGUIMIENTO%20CM%2FEvidencias%20plan%20accion%20PAI%2F2022" TargetMode="External"/><Relationship Id="rId7" Type="http://schemas.openxmlformats.org/officeDocument/2006/relationships/hyperlink" Target="file:///\\systema20\Registros_PDE\2022\07_EJECUCI&#211;N_PRESUPUESTAL\07_CONVENIOS" TargetMode="External"/><Relationship Id="rId12" Type="http://schemas.openxmlformats.org/officeDocument/2006/relationships/hyperlink" Target="file:///\\systema20\Registros_PDE\2022\07_EJECUCI&#211;N_PRESUPUESTAL\07_CONVENIOS" TargetMode="External"/><Relationship Id="rId17" Type="http://schemas.openxmlformats.org/officeDocument/2006/relationships/printerSettings" Target="../printerSettings/printerSettings1.bin"/><Relationship Id="rId2" Type="http://schemas.openxmlformats.org/officeDocument/2006/relationships/hyperlink" Target="file:///\\systema20\Registros_PDE\2022\07_EJECUCI&#211;N_PRESUPUESTAL\07_CONVENIOS" TargetMode="External"/><Relationship Id="rId16" Type="http://schemas.openxmlformats.org/officeDocument/2006/relationships/hyperlink" Target="../../Las%20Molina/AppData/Local/Microsoft/Windows/:x:/s/INFOCONVENIOS_CONTRATOS/Ed7Q3_SIwG9GsCF5mtukOW8B6chShowKahKoFYlk36YA5Q%3fe=goD3LT" TargetMode="External"/><Relationship Id="rId1" Type="http://schemas.openxmlformats.org/officeDocument/2006/relationships/hyperlink" Target="file:///\\systema20\Registros_PDE\2022\07_EJECUCI&#211;N_PRESUPUESTAL\07_CONVENIOS" TargetMode="External"/><Relationship Id="rId6" Type="http://schemas.openxmlformats.org/officeDocument/2006/relationships/hyperlink" Target="https://danegovco-my.sharepoint.com/personal/jaalmanzas_dane_gov_co/_layouts/15/onedrive.aspx?id=%2Fpersonal%2Fjaalmanzas%5Fdane%5Fgov%5Fco%2FDocuments%2FSEGUIMIENTO%20CM%2FEvidencias%20plan%20accion%20PAI%2F2022" TargetMode="External"/><Relationship Id="rId11" Type="http://schemas.openxmlformats.org/officeDocument/2006/relationships/hyperlink" Target="http://revfocalizadas.dane.gov.co/" TargetMode="External"/><Relationship Id="rId5" Type="http://schemas.openxmlformats.org/officeDocument/2006/relationships/hyperlink" Target="https://danegovco-my.sharepoint.com/personal/jaalmanzas_dane_gov_co/_layouts/15/onedrive.aspx?id=%2Fpersonal%2Fjaalmanzas%5Fdane%5Fgov%5Fco%2FDocuments%2FSEGUIMIENTO%20CM%2FEvidencias%20plan%20accion%20PAI%2F2022" TargetMode="External"/><Relationship Id="rId15" Type="http://schemas.openxmlformats.org/officeDocument/2006/relationships/hyperlink" Target="../../Las%20Molina/AppData/Local/Microsoft/Windows/:x:/s/INFOCONVENIOS_CONTRATOS/Ed7Q3_SIwG9GsCF5mtukOW8B6chShowKahKoFYlk36YA5Q%3fe=goD3LT" TargetMode="External"/><Relationship Id="rId10" Type="http://schemas.openxmlformats.org/officeDocument/2006/relationships/hyperlink" Target="https://danegovco-my.sharepoint.com/personal/jaalmanzas_dane_gov_co/_layouts/15/onedrive.aspx?ct=1665786885964&amp;or=OWA%2DNT&amp;cid=f5b34e47%2Dc822%2D1089%2D7dea%2Dd1fd8abfcfce&amp;ga=1&amp;id=%2Fpersonal%2Fjaalmanzas%5Fdane%5Fgov%5Fco%2FDocuments%2FEXPEDIENTE%20DOCUMENTAL%20CONTEO%2F1%2E%20DAN%2F1%2E3%20CONCEPTOS%2FIndicadores%20y%20variables" TargetMode="External"/><Relationship Id="rId4" Type="http://schemas.openxmlformats.org/officeDocument/2006/relationships/hyperlink" Target="https://danegovco-my.sharepoint.com/personal/jaalmanzas_dane_gov_co/_layouts/15/onedrive.aspx?id=%2Fpersonal%2Fjaalmanzas%5Fdane%5Fgov%5Fco%2FDocuments%2FSEGUIMIENTO%20CM%2FEvidencias%20plan%20accion%20PAI%2F2022" TargetMode="External"/><Relationship Id="rId9" Type="http://schemas.openxmlformats.org/officeDocument/2006/relationships/hyperlink" Target="../../Las%20Molina/AppData/Local/Microsoft/Windows/:x:/s/INFOCONVENIOS_CONTRATOS/Ed7Q3_SIwG9GsCF5mtukOW8B6chShowKahKoFYlk36YA5Q%3fe=goD3LT" TargetMode="External"/><Relationship Id="rId14" Type="http://schemas.openxmlformats.org/officeDocument/2006/relationships/hyperlink" Target="../../Las%20Molina/AppData/Local/Microsoft/Windows/:x:/s/INFOCONVENIOS_CONTRATOS/Ed7Q3_SIwG9GsCF5mtukOW8B6chShowKahKoFYlk36YA5Q%3fe=goD3L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systema35\CONS_BYS\Sintesis%202020" TargetMode="External"/><Relationship Id="rId13" Type="http://schemas.openxmlformats.org/officeDocument/2006/relationships/hyperlink" Target="https://danegovco-my.sharepoint.com/personal/avtorresv_dane_gov_co/_layouts/15/onedrive.aspx?FolderCTID=0x0120004B96E74FFFBB1949BD95F217E7DAF57F&amp;id=%2Fpersonal%2Favtorresv%5Fdane%5Fgov%5Fco%2FDocuments%2FREPORTES%5FPAI%5FPO%5F2022%2FREPORTE%5FPAI%5FPO%5F2022%5FIIITRIM%5FDSCN%2FEVIDENCIAS%5FIII%5FTRIM%2FPO%2FDSCN%5F21%2F21%5F2" TargetMode="External"/><Relationship Id="rId18" Type="http://schemas.openxmlformats.org/officeDocument/2006/relationships/vmlDrawing" Target="../drawings/vmlDrawing1.vml"/><Relationship Id="rId3" Type="http://schemas.openxmlformats.org/officeDocument/2006/relationships/hyperlink" Target="file:///\\systema20\Registros_PDE\2022\08_SEGUIMIENTO_PLANEACION\06_SEGUIMIENTO_PROYECTOS\03_POAI" TargetMode="External"/><Relationship Id="rId7" Type="http://schemas.openxmlformats.org/officeDocument/2006/relationships/hyperlink" Target="http://www.suifp.dnp.gov.co/" TargetMode="External"/><Relationship Id="rId12" Type="http://schemas.openxmlformats.org/officeDocument/2006/relationships/hyperlink" Target="https://www.dane.gov.co/index.php/estadisticas-por-tema/demografia-y-poblacion/metodologias-demograficas-aplicadas" TargetMode="External"/><Relationship Id="rId17" Type="http://schemas.openxmlformats.org/officeDocument/2006/relationships/drawing" Target="../drawings/drawing2.xml"/><Relationship Id="rId2" Type="http://schemas.openxmlformats.org/officeDocument/2006/relationships/hyperlink" Target="http://www.suifp.dnp.gov.co/" TargetMode="External"/><Relationship Id="rId16" Type="http://schemas.openxmlformats.org/officeDocument/2006/relationships/printerSettings" Target="../printerSettings/printerSettings2.bin"/><Relationship Id="rId1" Type="http://schemas.openxmlformats.org/officeDocument/2006/relationships/hyperlink" Target="http://www.suifp.dnp.gov.co/" TargetMode="External"/><Relationship Id="rId6" Type="http://schemas.openxmlformats.org/officeDocument/2006/relationships/hyperlink" Target="file:///\\systema20\Registros_PDE\2022\16_MGMP%202023_2026\VERSION%20FINAL" TargetMode="External"/><Relationship Id="rId11" Type="http://schemas.openxmlformats.org/officeDocument/2006/relationships/hyperlink" Target="../../../Las%20Molina/AppData/Local/Microsoft/Windows/systema78/Migracion/afcopetem/migracion%20colombia" TargetMode="External"/><Relationship Id="rId5" Type="http://schemas.openxmlformats.org/officeDocument/2006/relationships/hyperlink" Target="file:///\\systema20\Registros_PDE\2022\08_SEGUIMIENTO_PLANEACION\06_SEGUIMIENTO_PROYECTOS\03_POAI" TargetMode="External"/><Relationship Id="rId15" Type="http://schemas.openxmlformats.org/officeDocument/2006/relationships/hyperlink" Target="https://danegovco-my.sharepoint.com/personal/avtorresv_dane_gov_co/_layouts/15/onedrive.aspx?FolderCTID=0x0120004B96E74FFFBB1949BD95F217E7DAF57F&amp;id=%2Fpersonal%2Favtorresv%5Fdane%5Fgov%5Fco%2FDocuments%2FREPORTES%5FPAI%5FPO%5F2022%2FREPORTE%5FPAI%5FPO%5F2022%5FIIITRIM%5FDSCN%2FEVIDENCIAS%5FIII%5FTRIM%2FPO%2FDSCN%5F22%2FDSCN%5F22%2E3" TargetMode="External"/><Relationship Id="rId10" Type="http://schemas.openxmlformats.org/officeDocument/2006/relationships/hyperlink" Target="../../../Las%20Molina/AppData/Local/Microsoft/Windows/systema78/Migracion/afcopetem/migracion%20colombia" TargetMode="External"/><Relationship Id="rId19" Type="http://schemas.openxmlformats.org/officeDocument/2006/relationships/comments" Target="../comments1.xml"/><Relationship Id="rId4" Type="http://schemas.openxmlformats.org/officeDocument/2006/relationships/hyperlink" Target="file:///\\systema20\Registros_PDE\2022\16_MGMP%202023_2026\VERSION%20FINAL" TargetMode="External"/><Relationship Id="rId9" Type="http://schemas.openxmlformats.org/officeDocument/2006/relationships/hyperlink" Target="../../../Las%20Molina/AppData/Local/Microsoft/Windows/systema78/Migracion/afcopetem/migracion%20colombia" TargetMode="External"/><Relationship Id="rId14" Type="http://schemas.openxmlformats.org/officeDocument/2006/relationships/hyperlink" Target="https://danegovco-my.sharepoint.com/personal/avtorresv_dane_gov_co/_layouts/15/onedrive.aspx?FolderCTID=0x0120004B96E74FFFBB1949BD95F217E7DAF57F&amp;id=%2Fpersonal%2Favtorresv%5Fdane%5Fgov%5Fco%2FDocuments%2FREPORTES%5FPAI%5FPO%5F2022%2FREPORTE%5FPAI%5FPO%5F2022%5FIIITRIM%5FDSCN%2FEVIDENCIAS%5FIII%5FTRIM%2FPO%2FDSCN%5F21%2F21%5F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L401"/>
  <sheetViews>
    <sheetView showGridLines="0" tabSelected="1" topLeftCell="A352" zoomScale="35" zoomScaleNormal="35" workbookViewId="0">
      <selection activeCell="DU293" sqref="DU293"/>
    </sheetView>
  </sheetViews>
  <sheetFormatPr baseColWidth="10" defaultColWidth="11" defaultRowHeight="26.25" x14ac:dyDescent="0.45"/>
  <cols>
    <col min="1" max="1" width="30.125" style="1029" customWidth="1"/>
    <col min="2" max="2" width="10.25" style="1206" customWidth="1"/>
    <col min="3" max="3" width="45.875" style="1029" customWidth="1"/>
    <col min="4" max="4" width="45.125" style="1029" customWidth="1"/>
    <col min="5" max="5" width="11" style="1206" customWidth="1"/>
    <col min="6" max="6" width="54.75" style="1207" customWidth="1"/>
    <col min="7" max="7" width="34.25" style="1029" hidden="1" customWidth="1"/>
    <col min="8" max="13" width="29.75" style="1029" hidden="1" customWidth="1"/>
    <col min="14" max="15" width="34.25" style="1205" hidden="1" customWidth="1"/>
    <col min="16" max="16" width="8.875" style="1205" hidden="1" customWidth="1"/>
    <col min="17" max="17" width="42.5" style="1205" hidden="1" customWidth="1"/>
    <col min="18" max="18" width="79.125" style="1205" hidden="1" customWidth="1"/>
    <col min="19" max="19" width="43.5" style="1205" hidden="1" customWidth="1"/>
    <col min="20" max="20" width="124.875" style="1205" hidden="1" customWidth="1"/>
    <col min="21" max="21" width="111.5" style="1205" hidden="1" customWidth="1"/>
    <col min="22" max="23" width="32" style="1205" hidden="1" customWidth="1"/>
    <col min="24" max="24" width="94.75" style="1205" hidden="1" customWidth="1"/>
    <col min="25" max="25" width="28.125" style="1205" hidden="1" customWidth="1"/>
    <col min="26" max="26" width="27.375" style="1205" hidden="1" customWidth="1"/>
    <col min="27" max="27" width="26" style="1205" hidden="1" customWidth="1"/>
    <col min="28" max="28" width="28.125" style="1205" hidden="1" customWidth="1"/>
    <col min="29" max="29" width="73.25" style="1205" hidden="1" customWidth="1"/>
    <col min="30" max="30" width="50.75" style="1205" hidden="1" customWidth="1"/>
    <col min="31" max="31" width="51.125" style="1205" hidden="1" customWidth="1"/>
    <col min="32" max="32" width="51.875" style="1205" hidden="1" customWidth="1"/>
    <col min="33" max="34" width="45.75" style="1205" hidden="1" customWidth="1"/>
    <col min="35" max="35" width="56.5" style="1205" hidden="1" customWidth="1"/>
    <col min="36" max="39" width="72.625" style="1208" hidden="1" customWidth="1"/>
    <col min="40" max="40" width="8.875" style="1205" hidden="1" customWidth="1"/>
    <col min="41" max="41" width="42.5" style="1205" hidden="1" customWidth="1"/>
    <col min="42" max="42" width="80" style="1205" hidden="1" customWidth="1"/>
    <col min="43" max="43" width="43.125" style="1205" hidden="1" customWidth="1"/>
    <col min="44" max="44" width="124.625" style="1205" hidden="1" customWidth="1"/>
    <col min="45" max="45" width="111.125" style="1205" hidden="1" customWidth="1"/>
    <col min="46" max="47" width="32" style="1205" hidden="1" customWidth="1"/>
    <col min="48" max="48" width="94.75" style="1205" hidden="1" customWidth="1"/>
    <col min="49" max="52" width="24.875" style="1205" hidden="1" customWidth="1"/>
    <col min="53" max="53" width="67.5" style="1205" hidden="1" customWidth="1"/>
    <col min="54" max="58" width="44.75" style="1205" hidden="1" customWidth="1"/>
    <col min="59" max="59" width="53.375" style="1205" hidden="1" customWidth="1"/>
    <col min="60" max="63" width="72.625" style="1209" hidden="1" customWidth="1"/>
    <col min="64" max="64" width="8.875" style="1205" hidden="1" customWidth="1"/>
    <col min="65" max="65" width="42.5" style="1205" hidden="1" customWidth="1"/>
    <col min="66" max="66" width="80" style="1205" hidden="1" customWidth="1"/>
    <col min="67" max="67" width="28.5" style="1205" hidden="1" customWidth="1"/>
    <col min="68" max="68" width="124.5" style="1205" hidden="1" customWidth="1"/>
    <col min="69" max="69" width="111.125" style="1205" hidden="1" customWidth="1"/>
    <col min="70" max="71" width="32" style="1205" hidden="1" customWidth="1"/>
    <col min="72" max="72" width="95.125" style="1205" hidden="1" customWidth="1"/>
    <col min="73" max="76" width="24.875" style="1205" hidden="1" customWidth="1"/>
    <col min="77" max="77" width="67.5" style="1205" hidden="1" customWidth="1"/>
    <col min="78" max="83" width="44.75" style="1205" hidden="1" customWidth="1"/>
    <col min="84" max="87" width="72.625" style="1208" hidden="1" customWidth="1"/>
    <col min="88" max="88" width="8.875" style="1205" hidden="1" customWidth="1"/>
    <col min="89" max="89" width="42.625" style="1029" hidden="1" customWidth="1"/>
    <col min="90" max="90" width="80.125" style="1210" hidden="1" customWidth="1"/>
    <col min="91" max="91" width="34.875" style="1029" hidden="1" customWidth="1"/>
    <col min="92" max="93" width="90.375" style="1207" hidden="1" customWidth="1"/>
    <col min="94" max="95" width="32" style="1029" hidden="1" customWidth="1"/>
    <col min="96" max="96" width="77" style="1207" hidden="1" customWidth="1"/>
    <col min="97" max="100" width="24.875" style="1029" hidden="1" customWidth="1"/>
    <col min="101" max="101" width="67.75" style="1207" hidden="1" customWidth="1"/>
    <col min="102" max="108" width="45" style="1029" hidden="1" customWidth="1"/>
    <col min="109" max="112" width="72.875" style="1211" hidden="1" customWidth="1"/>
    <col min="113" max="113" width="11" style="1029"/>
    <col min="114" max="114" width="22.375" style="1029" customWidth="1"/>
    <col min="115" max="115" width="183.75" style="1229" customWidth="1"/>
    <col min="116" max="116" width="141.625" style="1207" customWidth="1"/>
    <col min="117" max="16384" width="11" style="1029"/>
  </cols>
  <sheetData>
    <row r="1" spans="1:116" ht="105" customHeight="1" x14ac:dyDescent="0.45">
      <c r="A1" s="3302" t="s">
        <v>1282</v>
      </c>
      <c r="B1" s="3303"/>
      <c r="C1" s="3303"/>
      <c r="D1" s="3303"/>
      <c r="E1" s="3303"/>
      <c r="F1" s="3303"/>
      <c r="G1" s="3303"/>
      <c r="H1" s="3303"/>
      <c r="I1" s="3303"/>
      <c r="J1" s="3303"/>
      <c r="K1" s="3303"/>
      <c r="L1" s="3303"/>
      <c r="M1" s="3303"/>
      <c r="N1" s="3303"/>
      <c r="O1" s="3303"/>
      <c r="P1" s="3303"/>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c r="AN1" s="3304"/>
      <c r="AO1" s="3304"/>
      <c r="AP1" s="3304"/>
      <c r="AQ1" s="3304"/>
      <c r="AR1" s="3304"/>
      <c r="AS1" s="3304"/>
      <c r="AT1" s="3304"/>
      <c r="AU1" s="3304"/>
      <c r="AV1" s="3304"/>
      <c r="AW1" s="3304"/>
      <c r="AX1" s="3304"/>
      <c r="AY1" s="3304"/>
      <c r="AZ1" s="3304"/>
      <c r="BA1" s="3304"/>
      <c r="BB1" s="3304"/>
      <c r="BC1" s="3304"/>
      <c r="BD1" s="3304"/>
      <c r="BE1" s="3304"/>
      <c r="BF1" s="3304"/>
      <c r="BG1" s="3304"/>
      <c r="BH1" s="3304"/>
      <c r="BI1" s="3304"/>
      <c r="BJ1" s="3304"/>
      <c r="BK1" s="3304"/>
      <c r="BL1" s="3304"/>
      <c r="BM1" s="3304"/>
      <c r="BN1" s="3304"/>
      <c r="BO1" s="3304"/>
      <c r="BP1" s="3304"/>
      <c r="BQ1" s="3304"/>
      <c r="BR1" s="3304"/>
      <c r="BS1" s="3304"/>
      <c r="BT1" s="3304"/>
      <c r="BU1" s="3304"/>
      <c r="BV1" s="3304"/>
      <c r="BW1" s="3304"/>
      <c r="BX1" s="3304"/>
      <c r="BY1" s="3304"/>
      <c r="BZ1" s="3304"/>
      <c r="CA1" s="3304"/>
      <c r="CB1" s="3304"/>
      <c r="CC1" s="3304"/>
      <c r="CD1" s="3304"/>
      <c r="CE1" s="3304"/>
      <c r="CF1" s="3304"/>
      <c r="CG1" s="3304"/>
      <c r="CH1" s="3304"/>
      <c r="CI1" s="3304"/>
      <c r="CJ1" s="3304"/>
      <c r="CK1" s="3304"/>
      <c r="CL1" s="3304"/>
      <c r="CM1" s="3304"/>
      <c r="CN1" s="3304"/>
      <c r="CO1" s="3304"/>
      <c r="CP1" s="3304"/>
      <c r="CQ1" s="3304"/>
      <c r="CR1" s="3304"/>
      <c r="CS1" s="3304"/>
      <c r="CT1" s="3304"/>
      <c r="CU1" s="3304"/>
      <c r="CV1" s="3304"/>
      <c r="CW1" s="3304"/>
      <c r="CX1" s="3304"/>
      <c r="CY1" s="3304"/>
      <c r="CZ1" s="3304"/>
      <c r="DA1" s="3304"/>
      <c r="DB1" s="3304"/>
      <c r="DC1" s="3304"/>
      <c r="DD1" s="3304"/>
      <c r="DE1" s="3304"/>
      <c r="DF1" s="3304"/>
      <c r="DG1" s="3304"/>
      <c r="DH1" s="3304"/>
    </row>
    <row r="2" spans="1:116" ht="53.25" customHeight="1" x14ac:dyDescent="0.45">
      <c r="A2" s="3305" t="s">
        <v>0</v>
      </c>
      <c r="B2" s="3305"/>
      <c r="C2" s="3305"/>
      <c r="D2" s="3305"/>
      <c r="E2" s="3305"/>
      <c r="F2" s="3305"/>
      <c r="G2" s="3305"/>
      <c r="H2" s="3305"/>
      <c r="I2" s="3305"/>
      <c r="J2" s="3306" t="s">
        <v>1</v>
      </c>
      <c r="K2" s="3306"/>
      <c r="L2" s="3306"/>
      <c r="M2" s="3306"/>
      <c r="N2" s="3307" t="s">
        <v>2</v>
      </c>
      <c r="O2" s="3307"/>
      <c r="P2" s="3308"/>
      <c r="Q2" s="3300" t="s">
        <v>2349</v>
      </c>
      <c r="R2" s="3300"/>
      <c r="S2" s="3300"/>
      <c r="T2" s="3300"/>
      <c r="U2" s="3300"/>
      <c r="V2" s="3300"/>
      <c r="W2" s="3300"/>
      <c r="X2" s="3300"/>
      <c r="Y2" s="3300"/>
      <c r="Z2" s="3300"/>
      <c r="AA2" s="3300"/>
      <c r="AB2" s="3300"/>
      <c r="AC2" s="3300"/>
      <c r="AD2" s="3300" t="s">
        <v>2357</v>
      </c>
      <c r="AE2" s="3300"/>
      <c r="AF2" s="3300"/>
      <c r="AG2" s="3300"/>
      <c r="AH2" s="3300"/>
      <c r="AI2" s="3300"/>
      <c r="AJ2" s="3300"/>
      <c r="AK2" s="3300"/>
      <c r="AL2" s="3300"/>
      <c r="AM2" s="3300"/>
      <c r="AN2" s="1030"/>
      <c r="AO2" s="3300" t="s">
        <v>2350</v>
      </c>
      <c r="AP2" s="3300"/>
      <c r="AQ2" s="3300"/>
      <c r="AR2" s="3300"/>
      <c r="AS2" s="3300"/>
      <c r="AT2" s="3300"/>
      <c r="AU2" s="3300"/>
      <c r="AV2" s="3300"/>
      <c r="AW2" s="3300"/>
      <c r="AX2" s="3300"/>
      <c r="AY2" s="3300"/>
      <c r="AZ2" s="3300"/>
      <c r="BA2" s="3300"/>
      <c r="BB2" s="3300" t="s">
        <v>2358</v>
      </c>
      <c r="BC2" s="3300"/>
      <c r="BD2" s="3300"/>
      <c r="BE2" s="3300"/>
      <c r="BF2" s="3300"/>
      <c r="BG2" s="3300"/>
      <c r="BH2" s="3300"/>
      <c r="BI2" s="3300"/>
      <c r="BJ2" s="3300"/>
      <c r="BK2" s="3300"/>
      <c r="BL2" s="1030"/>
      <c r="BM2" s="3300" t="s">
        <v>2351</v>
      </c>
      <c r="BN2" s="3300"/>
      <c r="BO2" s="3300"/>
      <c r="BP2" s="3300"/>
      <c r="BQ2" s="3300"/>
      <c r="BR2" s="3300"/>
      <c r="BS2" s="3300"/>
      <c r="BT2" s="3300"/>
      <c r="BU2" s="3300"/>
      <c r="BV2" s="3300"/>
      <c r="BW2" s="3300"/>
      <c r="BX2" s="3300"/>
      <c r="BY2" s="3300"/>
      <c r="BZ2" s="3300" t="s">
        <v>2364</v>
      </c>
      <c r="CA2" s="3300"/>
      <c r="CB2" s="3300"/>
      <c r="CC2" s="3300"/>
      <c r="CD2" s="3300"/>
      <c r="CE2" s="3300"/>
      <c r="CF2" s="3300"/>
      <c r="CG2" s="3300"/>
      <c r="CH2" s="3300"/>
      <c r="CI2" s="3300"/>
      <c r="CJ2" s="1030"/>
      <c r="CK2" s="3300" t="s">
        <v>1288</v>
      </c>
      <c r="CL2" s="3300"/>
      <c r="CM2" s="3300"/>
      <c r="CN2" s="3300"/>
      <c r="CO2" s="3300"/>
      <c r="CP2" s="3300"/>
      <c r="CQ2" s="3300"/>
      <c r="CR2" s="3300"/>
      <c r="CS2" s="3300"/>
      <c r="CT2" s="3300"/>
      <c r="CU2" s="3300"/>
      <c r="CV2" s="3300"/>
      <c r="CW2" s="3300"/>
      <c r="CX2" s="3300" t="s">
        <v>1279</v>
      </c>
      <c r="CY2" s="3300"/>
      <c r="CZ2" s="3300"/>
      <c r="DA2" s="3300"/>
      <c r="DB2" s="3300"/>
      <c r="DC2" s="3300"/>
      <c r="DD2" s="3300"/>
      <c r="DE2" s="3300"/>
      <c r="DF2" s="3300"/>
      <c r="DG2" s="3300"/>
      <c r="DH2" s="3300"/>
      <c r="DJ2" s="1248" t="s">
        <v>8265</v>
      </c>
      <c r="DK2" s="1249"/>
      <c r="DL2" s="1250"/>
    </row>
    <row r="3" spans="1:116" ht="134.25" customHeight="1" x14ac:dyDescent="0.45">
      <c r="A3" s="1031" t="s">
        <v>3</v>
      </c>
      <c r="B3" s="1032" t="s">
        <v>4</v>
      </c>
      <c r="C3" s="1031" t="s">
        <v>5</v>
      </c>
      <c r="D3" s="1031" t="s">
        <v>6</v>
      </c>
      <c r="E3" s="1032" t="s">
        <v>7</v>
      </c>
      <c r="F3" s="1031" t="s">
        <v>8</v>
      </c>
      <c r="G3" s="1031" t="s">
        <v>9</v>
      </c>
      <c r="H3" s="1031" t="s">
        <v>10</v>
      </c>
      <c r="I3" s="1031" t="s">
        <v>11</v>
      </c>
      <c r="J3" s="1033" t="s">
        <v>68</v>
      </c>
      <c r="K3" s="1033" t="s">
        <v>12</v>
      </c>
      <c r="L3" s="1033" t="s">
        <v>13</v>
      </c>
      <c r="M3" s="1033" t="s">
        <v>69</v>
      </c>
      <c r="N3" s="1034" t="s">
        <v>14</v>
      </c>
      <c r="O3" s="1035" t="s">
        <v>15</v>
      </c>
      <c r="P3" s="3309"/>
      <c r="Q3" s="1037" t="s">
        <v>2345</v>
      </c>
      <c r="R3" s="1037" t="s">
        <v>16</v>
      </c>
      <c r="S3" s="1037" t="s">
        <v>2352</v>
      </c>
      <c r="T3" s="1037" t="s">
        <v>2353</v>
      </c>
      <c r="U3" s="1037" t="s">
        <v>17</v>
      </c>
      <c r="V3" s="1037" t="s">
        <v>18</v>
      </c>
      <c r="W3" s="1037" t="s">
        <v>19</v>
      </c>
      <c r="X3" s="1037" t="s">
        <v>2354</v>
      </c>
      <c r="Y3" s="1037" t="s">
        <v>20</v>
      </c>
      <c r="Z3" s="1037" t="s">
        <v>21</v>
      </c>
      <c r="AA3" s="1037" t="s">
        <v>22</v>
      </c>
      <c r="AB3" s="1037" t="s">
        <v>23</v>
      </c>
      <c r="AC3" s="1037" t="s">
        <v>24</v>
      </c>
      <c r="AD3" s="1" t="s">
        <v>25</v>
      </c>
      <c r="AE3" s="1" t="s">
        <v>26</v>
      </c>
      <c r="AF3" s="1" t="s">
        <v>2355</v>
      </c>
      <c r="AG3" s="1" t="s">
        <v>27</v>
      </c>
      <c r="AH3" s="1" t="s">
        <v>28</v>
      </c>
      <c r="AI3" s="1" t="s">
        <v>2356</v>
      </c>
      <c r="AJ3" s="1" t="s">
        <v>29</v>
      </c>
      <c r="AK3" s="1" t="s">
        <v>30</v>
      </c>
      <c r="AL3" s="1" t="s">
        <v>31</v>
      </c>
      <c r="AM3" s="1" t="s">
        <v>32</v>
      </c>
      <c r="AN3" s="1030"/>
      <c r="AO3" s="1037" t="s">
        <v>2345</v>
      </c>
      <c r="AP3" s="1037" t="s">
        <v>16</v>
      </c>
      <c r="AQ3" s="1037" t="s">
        <v>2359</v>
      </c>
      <c r="AR3" s="1037" t="s">
        <v>2360</v>
      </c>
      <c r="AS3" s="1037" t="s">
        <v>17</v>
      </c>
      <c r="AT3" s="1037" t="s">
        <v>18</v>
      </c>
      <c r="AU3" s="1037" t="s">
        <v>19</v>
      </c>
      <c r="AV3" s="1037" t="s">
        <v>2361</v>
      </c>
      <c r="AW3" s="1037" t="s">
        <v>20</v>
      </c>
      <c r="AX3" s="1037" t="s">
        <v>21</v>
      </c>
      <c r="AY3" s="1037" t="s">
        <v>22</v>
      </c>
      <c r="AZ3" s="1037" t="s">
        <v>23</v>
      </c>
      <c r="BA3" s="1037" t="s">
        <v>24</v>
      </c>
      <c r="BB3" s="1" t="s">
        <v>25</v>
      </c>
      <c r="BC3" s="1" t="s">
        <v>26</v>
      </c>
      <c r="BD3" s="1" t="s">
        <v>2362</v>
      </c>
      <c r="BE3" s="1" t="s">
        <v>27</v>
      </c>
      <c r="BF3" s="1" t="s">
        <v>28</v>
      </c>
      <c r="BG3" s="1" t="s">
        <v>2363</v>
      </c>
      <c r="BH3" s="1" t="s">
        <v>29</v>
      </c>
      <c r="BI3" s="1" t="s">
        <v>30</v>
      </c>
      <c r="BJ3" s="1" t="s">
        <v>31</v>
      </c>
      <c r="BK3" s="1" t="s">
        <v>32</v>
      </c>
      <c r="BL3" s="1030"/>
      <c r="BM3" s="1037" t="s">
        <v>2345</v>
      </c>
      <c r="BN3" s="1037" t="s">
        <v>16</v>
      </c>
      <c r="BO3" s="1037" t="s">
        <v>2365</v>
      </c>
      <c r="BP3" s="1037" t="s">
        <v>2366</v>
      </c>
      <c r="BQ3" s="1037" t="s">
        <v>17</v>
      </c>
      <c r="BR3" s="1037" t="s">
        <v>18</v>
      </c>
      <c r="BS3" s="1037" t="s">
        <v>19</v>
      </c>
      <c r="BT3" s="1037" t="s">
        <v>2367</v>
      </c>
      <c r="BU3" s="1037" t="s">
        <v>20</v>
      </c>
      <c r="BV3" s="1037" t="s">
        <v>21</v>
      </c>
      <c r="BW3" s="1037" t="s">
        <v>22</v>
      </c>
      <c r="BX3" s="1037" t="s">
        <v>23</v>
      </c>
      <c r="BY3" s="1037" t="s">
        <v>24</v>
      </c>
      <c r="BZ3" s="1" t="s">
        <v>25</v>
      </c>
      <c r="CA3" s="1" t="s">
        <v>26</v>
      </c>
      <c r="CB3" s="1" t="s">
        <v>2368</v>
      </c>
      <c r="CC3" s="1" t="s">
        <v>27</v>
      </c>
      <c r="CD3" s="1" t="s">
        <v>28</v>
      </c>
      <c r="CE3" s="1" t="s">
        <v>2369</v>
      </c>
      <c r="CF3" s="1" t="s">
        <v>29</v>
      </c>
      <c r="CG3" s="1" t="s">
        <v>30</v>
      </c>
      <c r="CH3" s="1" t="s">
        <v>31</v>
      </c>
      <c r="CI3" s="1" t="s">
        <v>32</v>
      </c>
      <c r="CJ3" s="1030"/>
      <c r="CK3" s="1037" t="s">
        <v>2345</v>
      </c>
      <c r="CL3" s="1037" t="s">
        <v>16</v>
      </c>
      <c r="CM3" s="1037" t="s">
        <v>33</v>
      </c>
      <c r="CN3" s="1037" t="s">
        <v>34</v>
      </c>
      <c r="CO3" s="1037" t="s">
        <v>17</v>
      </c>
      <c r="CP3" s="1037" t="s">
        <v>18</v>
      </c>
      <c r="CQ3" s="1037" t="s">
        <v>19</v>
      </c>
      <c r="CR3" s="1037" t="s">
        <v>35</v>
      </c>
      <c r="CS3" s="1037" t="s">
        <v>20</v>
      </c>
      <c r="CT3" s="1037" t="s">
        <v>21</v>
      </c>
      <c r="CU3" s="1037" t="s">
        <v>22</v>
      </c>
      <c r="CV3" s="1037" t="s">
        <v>23</v>
      </c>
      <c r="CW3" s="1037" t="s">
        <v>24</v>
      </c>
      <c r="CX3" s="1" t="s">
        <v>25</v>
      </c>
      <c r="CY3" s="1" t="s">
        <v>26</v>
      </c>
      <c r="CZ3" s="1" t="s">
        <v>1280</v>
      </c>
      <c r="DA3" s="1" t="s">
        <v>27</v>
      </c>
      <c r="DB3" s="1" t="s">
        <v>28</v>
      </c>
      <c r="DC3" s="1" t="s">
        <v>1281</v>
      </c>
      <c r="DD3" s="1" t="s">
        <v>2346</v>
      </c>
      <c r="DE3" s="1" t="s">
        <v>29</v>
      </c>
      <c r="DF3" s="1" t="s">
        <v>30</v>
      </c>
      <c r="DG3" s="1" t="s">
        <v>31</v>
      </c>
      <c r="DH3" s="1" t="s">
        <v>32</v>
      </c>
      <c r="DJ3" s="1222" t="s">
        <v>8266</v>
      </c>
      <c r="DK3" s="1222" t="s">
        <v>8267</v>
      </c>
      <c r="DL3" s="1222" t="s">
        <v>8268</v>
      </c>
    </row>
    <row r="4" spans="1:116" ht="219" hidden="1" customHeight="1" x14ac:dyDescent="0.45">
      <c r="A4" s="1309" t="s">
        <v>70</v>
      </c>
      <c r="B4" s="1310" t="s">
        <v>71</v>
      </c>
      <c r="C4" s="1311" t="s">
        <v>72</v>
      </c>
      <c r="D4" s="1311" t="s">
        <v>73</v>
      </c>
      <c r="E4" s="1039" t="s">
        <v>74</v>
      </c>
      <c r="F4" s="1040" t="s">
        <v>75</v>
      </c>
      <c r="G4" s="1041">
        <v>0.7</v>
      </c>
      <c r="H4" s="1042">
        <v>44563</v>
      </c>
      <c r="I4" s="1042">
        <v>44644</v>
      </c>
      <c r="J4" s="1041">
        <v>1</v>
      </c>
      <c r="K4" s="1041">
        <v>1</v>
      </c>
      <c r="L4" s="1043">
        <v>1</v>
      </c>
      <c r="M4" s="1044">
        <v>1</v>
      </c>
      <c r="N4" s="1312">
        <v>222640000</v>
      </c>
      <c r="O4" s="1311" t="s">
        <v>76</v>
      </c>
      <c r="P4" s="3309"/>
      <c r="Q4" s="3301">
        <v>0.35</v>
      </c>
      <c r="R4" s="3067" t="s">
        <v>2370</v>
      </c>
      <c r="S4" s="226">
        <v>0.5</v>
      </c>
      <c r="T4" s="20" t="s">
        <v>2371</v>
      </c>
      <c r="U4" s="20" t="s">
        <v>2372</v>
      </c>
      <c r="V4" s="148" t="str">
        <f>IF(J4&lt;1%,"Sin iniciar",IF(J4=100%,"Terminado","En gestión"))</f>
        <v>Terminado</v>
      </c>
      <c r="W4" s="148" t="str">
        <f>IF(S4&lt;1%,"Sin iniciar",IF(S4=100%,"Terminado","En gestión"))</f>
        <v>En gestión</v>
      </c>
      <c r="X4" s="3294" t="s">
        <v>2373</v>
      </c>
      <c r="Y4" s="3212">
        <f>SUMPRODUCT(S4:S5,G4:G5)</f>
        <v>0.35</v>
      </c>
      <c r="Z4" s="3214">
        <f>SUMPRODUCT(G4:G5,J4:J5)</f>
        <v>0.7</v>
      </c>
      <c r="AA4" s="1580" t="str">
        <f>IF(Z4&lt;1%,"Sin iniciar",IF(Z4=100%,"Terminado","En gestión"))</f>
        <v>En gestión</v>
      </c>
      <c r="AB4" s="1580" t="str">
        <f>IF(Y4&lt;1%,"Sin iniciar",IF(Y4=100%,"Terminado","En gestión"))</f>
        <v>En gestión</v>
      </c>
      <c r="AC4" s="3311" t="s">
        <v>2374</v>
      </c>
      <c r="AD4" s="1711">
        <v>21737325</v>
      </c>
      <c r="AE4" s="1838">
        <v>21737325</v>
      </c>
      <c r="AF4" s="1838">
        <v>21737325</v>
      </c>
      <c r="AG4" s="1279">
        <v>222640000</v>
      </c>
      <c r="AH4" s="3274">
        <v>61920000</v>
      </c>
      <c r="AI4" s="3274">
        <v>7761221.5</v>
      </c>
      <c r="AJ4" s="3279" t="s">
        <v>78</v>
      </c>
      <c r="AK4" s="1862" t="s">
        <v>55</v>
      </c>
      <c r="AL4" s="1862" t="s">
        <v>56</v>
      </c>
      <c r="AM4" s="1862" t="s">
        <v>79</v>
      </c>
      <c r="AN4" s="1030"/>
      <c r="AO4" s="1744">
        <v>0.88</v>
      </c>
      <c r="AP4" s="3067" t="s">
        <v>7839</v>
      </c>
      <c r="AQ4" s="224">
        <v>1</v>
      </c>
      <c r="AR4" s="9" t="s">
        <v>77</v>
      </c>
      <c r="AS4" s="7" t="s">
        <v>2188</v>
      </c>
      <c r="AT4" s="171" t="str">
        <f t="shared" ref="AT4:AU9" si="0">IF(K4&lt;1%,"Sin iniciar",IF(K4=100%,"Terminado","En gestión"))</f>
        <v>Terminado</v>
      </c>
      <c r="AU4" s="171" t="str">
        <f t="shared" si="0"/>
        <v>Terminado</v>
      </c>
      <c r="AV4" s="3293" t="s">
        <v>2187</v>
      </c>
      <c r="AW4" s="3267">
        <f>SUMPRODUCT(AQ4:AQ5,G4:G5)</f>
        <v>0.87999999999999989</v>
      </c>
      <c r="AX4" s="3267">
        <f>SUMPRODUCT(G4:G5,K4:K5)</f>
        <v>0.82</v>
      </c>
      <c r="AY4" s="1422" t="str">
        <f>IF(AX4&lt;1%,"Sin iniciar",IF(AX4=100%,"Terminado","En gestión"))</f>
        <v>En gestión</v>
      </c>
      <c r="AZ4" s="3258" t="str">
        <f>IF(AY4&lt;1%,"Sin iniciar",IF(AY4=100%,"Terminado","En gestión"))</f>
        <v>En gestión</v>
      </c>
      <c r="BA4" s="3296" t="s">
        <v>37</v>
      </c>
      <c r="BB4" s="3297">
        <f>(7245775 * 3)</f>
        <v>21737325</v>
      </c>
      <c r="BC4" s="3298">
        <f>(7245775 * 3)</f>
        <v>21737325</v>
      </c>
      <c r="BD4" s="1639">
        <f>(7245775 * 3)</f>
        <v>21737325</v>
      </c>
      <c r="BE4" s="1297">
        <v>222640000</v>
      </c>
      <c r="BF4" s="1643">
        <v>57316448</v>
      </c>
      <c r="BG4" s="3285">
        <v>16444574</v>
      </c>
      <c r="BH4" s="3279" t="s">
        <v>78</v>
      </c>
      <c r="BI4" s="1862" t="s">
        <v>55</v>
      </c>
      <c r="BJ4" s="1862" t="s">
        <v>56</v>
      </c>
      <c r="BK4" s="1862" t="s">
        <v>79</v>
      </c>
      <c r="BL4" s="1030"/>
      <c r="BM4" s="3295">
        <v>0.9</v>
      </c>
      <c r="BN4" s="1489" t="s">
        <v>2187</v>
      </c>
      <c r="BO4" s="114">
        <v>1</v>
      </c>
      <c r="BP4" s="95" t="s">
        <v>77</v>
      </c>
      <c r="BQ4" s="95" t="s">
        <v>2188</v>
      </c>
      <c r="BR4" s="171" t="str">
        <f t="shared" ref="BR4:BR22" si="1">IF(L4&lt;1%,"Sin iniciar",IF(L4=100%,"Terminado","En gestión"))</f>
        <v>Terminado</v>
      </c>
      <c r="BS4" s="171" t="str">
        <f t="shared" ref="BS4" si="2">IF(BO4&lt;1%,"Sin iniciar",IF(BO4=100%,"Terminado","En gestión"))</f>
        <v>Terminado</v>
      </c>
      <c r="BT4" s="2023" t="s">
        <v>2187</v>
      </c>
      <c r="BU4" s="1454">
        <f>SUMPRODUCT(BO4:BO5,G4:G5)</f>
        <v>0.94</v>
      </c>
      <c r="BV4" s="1454">
        <f>SUMPRODUCT(G4:G5,L4:L5)</f>
        <v>0.94</v>
      </c>
      <c r="BW4" s="1422" t="str">
        <f>IF(BV4&lt;1%,"Sin iniciar",IF(BV4=100%,"Terminado","En gestión"))</f>
        <v>En gestión</v>
      </c>
      <c r="BX4" s="3258" t="str">
        <f>IF(BU4&lt;1%,"Sin iniciar",IF(BU4=100%,"Terminado","En gestión"))</f>
        <v>En gestión</v>
      </c>
      <c r="BY4" s="1996" t="s">
        <v>37</v>
      </c>
      <c r="BZ4" s="1279">
        <f>(7245775 * 3)</f>
        <v>21737325</v>
      </c>
      <c r="CA4" s="1616">
        <f>(7245775 * 3)</f>
        <v>21737325</v>
      </c>
      <c r="CB4" s="1616">
        <f>(7245775 * 3)</f>
        <v>21737325</v>
      </c>
      <c r="CC4" s="1620">
        <v>57316448</v>
      </c>
      <c r="CD4" s="1502">
        <v>57316447.534999996</v>
      </c>
      <c r="CE4" s="1502">
        <v>39695173.43</v>
      </c>
      <c r="CF4" s="3279" t="s">
        <v>78</v>
      </c>
      <c r="CG4" s="1862" t="s">
        <v>55</v>
      </c>
      <c r="CH4" s="1862" t="s">
        <v>56</v>
      </c>
      <c r="CI4" s="1862" t="s">
        <v>79</v>
      </c>
      <c r="CJ4" s="1030"/>
      <c r="CK4" s="1744">
        <v>1</v>
      </c>
      <c r="CL4" s="3293" t="s">
        <v>2187</v>
      </c>
      <c r="CM4" s="59">
        <v>1</v>
      </c>
      <c r="CN4" s="6" t="s">
        <v>77</v>
      </c>
      <c r="CO4" s="7" t="s">
        <v>2188</v>
      </c>
      <c r="CP4" s="8" t="str">
        <f t="shared" ref="CP4:CP9" si="3">IF(M4&lt;1%,"Sin iniciar",IF(M4=100%,"Terminado","En gestión"))</f>
        <v>Terminado</v>
      </c>
      <c r="CQ4" s="8" t="str">
        <f>IF(CM4&lt;1%,"Sin iniciar",IF(CM4=100%,"Terminado","En gestión"))</f>
        <v>Terminado</v>
      </c>
      <c r="CR4" s="3293" t="s">
        <v>2187</v>
      </c>
      <c r="CS4" s="1264">
        <f>SUMPRODUCT(G4:G5,CM4:CM5)</f>
        <v>1</v>
      </c>
      <c r="CT4" s="1264">
        <f>SUMPRODUCT(G4:G5,M4:M5)</f>
        <v>1</v>
      </c>
      <c r="CU4" s="1455" t="str">
        <f>IF(CT4&lt;1%,"Sin iniciar",IF(CT4=100%,"Terminado","En gestión"))</f>
        <v>Terminado</v>
      </c>
      <c r="CV4" s="1455" t="str">
        <f>IF(CS4&lt;1%,"Sin iniciar",IF(CS4=100%,"Terminado","En gestión"))</f>
        <v>Terminado</v>
      </c>
      <c r="CW4" s="1995" t="s">
        <v>37</v>
      </c>
      <c r="CX4" s="1986">
        <f>(7245775 * 3)</f>
        <v>21737325</v>
      </c>
      <c r="CY4" s="1616">
        <f>(7245775 * 3)</f>
        <v>21737325</v>
      </c>
      <c r="CZ4" s="1616">
        <f>(7245775 * 3)</f>
        <v>21737325</v>
      </c>
      <c r="DA4" s="3292">
        <v>57316448</v>
      </c>
      <c r="DB4" s="3289">
        <v>57386447.534999996</v>
      </c>
      <c r="DC4" s="3289">
        <v>53319271.43</v>
      </c>
      <c r="DD4" s="3290">
        <v>56423778.034999996</v>
      </c>
      <c r="DE4" s="3279" t="s">
        <v>78</v>
      </c>
      <c r="DF4" s="1862" t="s">
        <v>55</v>
      </c>
      <c r="DG4" s="1862" t="s">
        <v>56</v>
      </c>
      <c r="DH4" s="1862" t="s">
        <v>79</v>
      </c>
      <c r="DJ4" s="1219" t="s">
        <v>8269</v>
      </c>
      <c r="DK4" s="1220" t="s">
        <v>8270</v>
      </c>
      <c r="DL4" s="1242" t="s">
        <v>8271</v>
      </c>
    </row>
    <row r="5" spans="1:116" ht="210" hidden="1" x14ac:dyDescent="0.45">
      <c r="A5" s="1309"/>
      <c r="B5" s="1310"/>
      <c r="C5" s="1311"/>
      <c r="D5" s="1311"/>
      <c r="E5" s="1039" t="s">
        <v>80</v>
      </c>
      <c r="F5" s="1040" t="s">
        <v>81</v>
      </c>
      <c r="G5" s="1041">
        <v>0.3</v>
      </c>
      <c r="H5" s="1042">
        <v>44645</v>
      </c>
      <c r="I5" s="1042">
        <v>44910</v>
      </c>
      <c r="J5" s="1041">
        <v>0</v>
      </c>
      <c r="K5" s="1041">
        <v>0.4</v>
      </c>
      <c r="L5" s="1043">
        <v>0.8</v>
      </c>
      <c r="M5" s="1044">
        <v>1</v>
      </c>
      <c r="N5" s="1312"/>
      <c r="O5" s="1311"/>
      <c r="P5" s="3309"/>
      <c r="Q5" s="3278"/>
      <c r="R5" s="1263"/>
      <c r="S5" s="57">
        <v>0</v>
      </c>
      <c r="T5" s="11" t="s">
        <v>2375</v>
      </c>
      <c r="U5" s="11" t="s">
        <v>2375</v>
      </c>
      <c r="V5" s="148" t="str">
        <f t="shared" ref="V5:V22" si="4">IF(J5&lt;1%,"Sin iniciar",IF(J5=100%,"Terminado","En gestión"))</f>
        <v>Sin iniciar</v>
      </c>
      <c r="W5" s="148" t="str">
        <f t="shared" ref="W5:W22" si="5">IF(S5&lt;1%,"Sin iniciar",IF(S5=100%,"Terminado","En gestión"))</f>
        <v>Sin iniciar</v>
      </c>
      <c r="X5" s="3286"/>
      <c r="Y5" s="3213"/>
      <c r="Z5" s="3215"/>
      <c r="AA5" s="2492"/>
      <c r="AB5" s="2492"/>
      <c r="AC5" s="1775"/>
      <c r="AD5" s="1597"/>
      <c r="AE5" s="1998"/>
      <c r="AF5" s="1998"/>
      <c r="AG5" s="1836"/>
      <c r="AH5" s="3273"/>
      <c r="AI5" s="3273"/>
      <c r="AJ5" s="3280"/>
      <c r="AK5" s="1582"/>
      <c r="AL5" s="1582"/>
      <c r="AM5" s="1582"/>
      <c r="AN5" s="1030"/>
      <c r="AO5" s="1600"/>
      <c r="AP5" s="1263"/>
      <c r="AQ5" s="224">
        <v>0.6</v>
      </c>
      <c r="AR5" s="9" t="s">
        <v>7840</v>
      </c>
      <c r="AS5" s="9" t="s">
        <v>2155</v>
      </c>
      <c r="AT5" s="171" t="str">
        <f>IF(K5&lt;1%,"Sin iniciar",IF(K5=100%,"Terminado","En gestión"))</f>
        <v>En gestión</v>
      </c>
      <c r="AU5" s="171" t="str">
        <f t="shared" si="0"/>
        <v>En gestión</v>
      </c>
      <c r="AV5" s="2024"/>
      <c r="AW5" s="2606"/>
      <c r="AX5" s="2606"/>
      <c r="AY5" s="1345"/>
      <c r="AZ5" s="1331"/>
      <c r="BA5" s="3296"/>
      <c r="BB5" s="3297"/>
      <c r="BC5" s="3299"/>
      <c r="BD5" s="1578"/>
      <c r="BE5" s="1855"/>
      <c r="BF5" s="3264"/>
      <c r="BG5" s="3266"/>
      <c r="BH5" s="3280"/>
      <c r="BI5" s="1582"/>
      <c r="BJ5" s="1582"/>
      <c r="BK5" s="1582"/>
      <c r="BL5" s="1030"/>
      <c r="BM5" s="2961"/>
      <c r="BN5" s="1490"/>
      <c r="BO5" s="375">
        <v>0.8</v>
      </c>
      <c r="BP5" s="96" t="s">
        <v>7840</v>
      </c>
      <c r="BQ5" s="96" t="s">
        <v>2155</v>
      </c>
      <c r="BR5" s="171" t="str">
        <f t="shared" si="1"/>
        <v>En gestión</v>
      </c>
      <c r="BS5" s="171" t="str">
        <f>IF(BO5&lt;1%,"Sin iniciar",IF(BO5=100%,"Terminado","En gestión"))</f>
        <v>En gestión</v>
      </c>
      <c r="BT5" s="2024"/>
      <c r="BU5" s="1286"/>
      <c r="BV5" s="1286"/>
      <c r="BW5" s="1345"/>
      <c r="BX5" s="1331"/>
      <c r="BY5" s="1997"/>
      <c r="BZ5" s="1280"/>
      <c r="CA5" s="1617"/>
      <c r="CB5" s="1617"/>
      <c r="CC5" s="3257"/>
      <c r="CD5" s="1503"/>
      <c r="CE5" s="1503"/>
      <c r="CF5" s="3280"/>
      <c r="CG5" s="1582"/>
      <c r="CH5" s="1582"/>
      <c r="CI5" s="1582"/>
      <c r="CJ5" s="1030"/>
      <c r="CK5" s="1600"/>
      <c r="CL5" s="2024"/>
      <c r="CM5" s="59">
        <v>1</v>
      </c>
      <c r="CN5" s="6" t="s">
        <v>1283</v>
      </c>
      <c r="CO5" s="9" t="s">
        <v>2155</v>
      </c>
      <c r="CP5" s="8" t="str">
        <f t="shared" si="3"/>
        <v>Terminado</v>
      </c>
      <c r="CQ5" s="8" t="str">
        <f>IF(CM5&lt;1%,"Sin iniciar",IF(CM5=100%,"Terminado","En gestión"))</f>
        <v>Terminado</v>
      </c>
      <c r="CR5" s="2024"/>
      <c r="CS5" s="1265"/>
      <c r="CT5" s="1265"/>
      <c r="CU5" s="1457"/>
      <c r="CV5" s="1457"/>
      <c r="CW5" s="1997"/>
      <c r="CX5" s="3281"/>
      <c r="CY5" s="1617"/>
      <c r="CZ5" s="1617"/>
      <c r="DA5" s="3283"/>
      <c r="DB5" s="1508"/>
      <c r="DC5" s="1508"/>
      <c r="DD5" s="3291"/>
      <c r="DE5" s="3280"/>
      <c r="DF5" s="1582"/>
      <c r="DG5" s="1582"/>
      <c r="DH5" s="1582"/>
      <c r="DJ5" s="1219" t="s">
        <v>8269</v>
      </c>
      <c r="DK5" s="1220" t="s">
        <v>8272</v>
      </c>
      <c r="DL5" s="1242"/>
    </row>
    <row r="6" spans="1:116" ht="204.75" hidden="1" customHeight="1" x14ac:dyDescent="0.45">
      <c r="A6" s="1309" t="s">
        <v>70</v>
      </c>
      <c r="B6" s="1310" t="s">
        <v>82</v>
      </c>
      <c r="C6" s="1311" t="s">
        <v>83</v>
      </c>
      <c r="D6" s="1311" t="s">
        <v>84</v>
      </c>
      <c r="E6" s="1039" t="s">
        <v>85</v>
      </c>
      <c r="F6" s="1040" t="s">
        <v>86</v>
      </c>
      <c r="G6" s="1041">
        <v>0.8</v>
      </c>
      <c r="H6" s="1042">
        <v>44563</v>
      </c>
      <c r="I6" s="1042">
        <v>44679</v>
      </c>
      <c r="J6" s="1041">
        <v>0.5</v>
      </c>
      <c r="K6" s="1041">
        <v>1</v>
      </c>
      <c r="L6" s="1043">
        <v>1</v>
      </c>
      <c r="M6" s="1044">
        <v>1</v>
      </c>
      <c r="N6" s="1312">
        <v>30960000</v>
      </c>
      <c r="O6" s="1311" t="s">
        <v>76</v>
      </c>
      <c r="P6" s="3309"/>
      <c r="Q6" s="3277">
        <v>0.56000000000000005</v>
      </c>
      <c r="R6" s="1763" t="s">
        <v>2376</v>
      </c>
      <c r="S6" s="57">
        <v>0.7</v>
      </c>
      <c r="T6" s="14" t="s">
        <v>2377</v>
      </c>
      <c r="U6" s="14" t="s">
        <v>2378</v>
      </c>
      <c r="V6" s="148" t="str">
        <f t="shared" si="4"/>
        <v>En gestión</v>
      </c>
      <c r="W6" s="148" t="str">
        <f t="shared" si="5"/>
        <v>En gestión</v>
      </c>
      <c r="X6" s="2539" t="s">
        <v>2379</v>
      </c>
      <c r="Y6" s="3287">
        <f t="shared" ref="Y6" si="6">SUMPRODUCT(S6:S7,G6:G7)</f>
        <v>0.55999999999999994</v>
      </c>
      <c r="Z6" s="3276">
        <f t="shared" ref="Z6" si="7">SUMPRODUCT(G6:G7,J6:J7)</f>
        <v>0.4</v>
      </c>
      <c r="AA6" s="1589" t="str">
        <f t="shared" ref="AA6" si="8">IF(Z6&lt;1%,"Sin iniciar",IF(Z6=100%,"Terminado","En gestión"))</f>
        <v>En gestión</v>
      </c>
      <c r="AB6" s="2144" t="str">
        <f t="shared" ref="AB6" si="9">IF(Y6&lt;1%,"Sin iniciar",IF(Y6=100%,"Terminado","En gestión"))</f>
        <v>En gestión</v>
      </c>
      <c r="AC6" s="2539" t="s">
        <v>2379</v>
      </c>
      <c r="AD6" s="1596">
        <v>14422014</v>
      </c>
      <c r="AE6" s="1988">
        <v>14422014</v>
      </c>
      <c r="AF6" s="1988">
        <v>14422014</v>
      </c>
      <c r="AG6" s="1835">
        <v>30960000</v>
      </c>
      <c r="AH6" s="3274">
        <v>183010413.66999999</v>
      </c>
      <c r="AI6" s="3274">
        <v>16577081</v>
      </c>
      <c r="AJ6" s="3279" t="s">
        <v>78</v>
      </c>
      <c r="AK6" s="1581" t="s">
        <v>89</v>
      </c>
      <c r="AL6" s="1581" t="s">
        <v>90</v>
      </c>
      <c r="AM6" s="1581" t="s">
        <v>79</v>
      </c>
      <c r="AN6" s="1030"/>
      <c r="AO6" s="1543">
        <v>0.84</v>
      </c>
      <c r="AP6" s="1544" t="s">
        <v>2909</v>
      </c>
      <c r="AQ6" s="237">
        <v>1</v>
      </c>
      <c r="AR6" s="7" t="s">
        <v>2910</v>
      </c>
      <c r="AS6" s="7" t="s">
        <v>88</v>
      </c>
      <c r="AT6" s="171" t="str">
        <f>IF(K6&lt;1%,"Sin iniciar",IF(K6=100%,"Terminado","En gestión"))</f>
        <v>Terminado</v>
      </c>
      <c r="AU6" s="171" t="str">
        <f t="shared" si="0"/>
        <v>Terminado</v>
      </c>
      <c r="AV6" s="3284" t="s">
        <v>87</v>
      </c>
      <c r="AW6" s="3267">
        <f>SUMPRODUCT(AQ6:AQ7,G6:G7)</f>
        <v>0.84000000000000008</v>
      </c>
      <c r="AX6" s="3267">
        <f>SUMPRODUCT(G6:G7,K6:K7)</f>
        <v>0.84000000000000008</v>
      </c>
      <c r="AY6" s="1422" t="str">
        <f>IF(AX6&lt;1%,"Sin iniciar",IF(AX6=100%,"Terminado","En gestión"))</f>
        <v>En gestión</v>
      </c>
      <c r="AZ6" s="1422" t="str">
        <f>IF(AY6&lt;1%,"Sin iniciar",IF(AY6=100%,"Terminado","En gestión"))</f>
        <v>En gestión</v>
      </c>
      <c r="BA6" s="1774" t="s">
        <v>37</v>
      </c>
      <c r="BB6" s="1702">
        <f>(4807338 * 3)</f>
        <v>14422014</v>
      </c>
      <c r="BC6" s="1577">
        <f>(4807338 * 3)</f>
        <v>14422014</v>
      </c>
      <c r="BD6" s="1577">
        <f>(4807338 * 3)</f>
        <v>14422014</v>
      </c>
      <c r="BE6" s="1854">
        <v>30960000</v>
      </c>
      <c r="BF6" s="1643">
        <v>180094058.535</v>
      </c>
      <c r="BG6" s="3285">
        <v>33531243</v>
      </c>
      <c r="BH6" s="3279" t="s">
        <v>78</v>
      </c>
      <c r="BI6" s="1581" t="s">
        <v>89</v>
      </c>
      <c r="BJ6" s="1581" t="s">
        <v>90</v>
      </c>
      <c r="BK6" s="1581" t="s">
        <v>79</v>
      </c>
      <c r="BL6" s="1030"/>
      <c r="BM6" s="1476">
        <v>0.9</v>
      </c>
      <c r="BN6" s="2023" t="s">
        <v>87</v>
      </c>
      <c r="BO6" s="238">
        <v>1</v>
      </c>
      <c r="BP6" s="9" t="s">
        <v>2910</v>
      </c>
      <c r="BQ6" s="9" t="s">
        <v>88</v>
      </c>
      <c r="BR6" s="171" t="str">
        <f t="shared" si="1"/>
        <v>Terminado</v>
      </c>
      <c r="BS6" s="171" t="str">
        <f>IF(BO6&lt;1%,"Sin iniciar",IF(BO6=100%,"Terminado","En gestión"))</f>
        <v>Terminado</v>
      </c>
      <c r="BT6" s="3284" t="s">
        <v>87</v>
      </c>
      <c r="BU6" s="1285">
        <f>SUMPRODUCT(BO6:BO7,G6:G7)</f>
        <v>0.94000000000000006</v>
      </c>
      <c r="BV6" s="1285">
        <f>SUMPRODUCT(G6:G7,L6:L7)</f>
        <v>0.94000000000000006</v>
      </c>
      <c r="BW6" s="1422" t="str">
        <f>IF(BV6&lt;1%,"Sin iniciar",IF(BV6=100%,"Terminado","En gestión"))</f>
        <v>En gestión</v>
      </c>
      <c r="BX6" s="3258" t="str">
        <f>IF(BU6&lt;1%,"Sin iniciar",IF(BU6=100%,"Terminado","En gestión"))</f>
        <v>En gestión</v>
      </c>
      <c r="BY6" s="1995" t="s">
        <v>37</v>
      </c>
      <c r="BZ6" s="1599">
        <f>(4807338 * 3)</f>
        <v>14422014</v>
      </c>
      <c r="CA6" s="1615">
        <f>(4807338 * 3)</f>
        <v>14422014</v>
      </c>
      <c r="CB6" s="1615">
        <f>(4807338 * 3)</f>
        <v>14422014</v>
      </c>
      <c r="CC6" s="1620">
        <v>180094058.535</v>
      </c>
      <c r="CD6" s="1501">
        <v>184485548.035</v>
      </c>
      <c r="CE6" s="1501">
        <v>98572206.930000007</v>
      </c>
      <c r="CF6" s="3279" t="s">
        <v>78</v>
      </c>
      <c r="CG6" s="1581" t="s">
        <v>89</v>
      </c>
      <c r="CH6" s="1581" t="s">
        <v>90</v>
      </c>
      <c r="CI6" s="1581" t="s">
        <v>79</v>
      </c>
      <c r="CJ6" s="1030"/>
      <c r="CK6" s="1543">
        <v>1</v>
      </c>
      <c r="CL6" s="2023" t="s">
        <v>87</v>
      </c>
      <c r="CM6" s="59">
        <v>1</v>
      </c>
      <c r="CN6" s="10" t="s">
        <v>1284</v>
      </c>
      <c r="CO6" s="9" t="s">
        <v>88</v>
      </c>
      <c r="CP6" s="8" t="str">
        <f t="shared" si="3"/>
        <v>Terminado</v>
      </c>
      <c r="CQ6" s="8" t="str">
        <f t="shared" ref="CQ6:CQ16" si="10">IF(CM6&lt;1%,"Sin iniciar",IF(CM6=100%,"Terminado","En gestión"))</f>
        <v>Terminado</v>
      </c>
      <c r="CR6" s="2023" t="s">
        <v>87</v>
      </c>
      <c r="CS6" s="1264">
        <f>SUMPRODUCT(G6:G7,CM6:CM7)</f>
        <v>1</v>
      </c>
      <c r="CT6" s="1264">
        <f>SUMPRODUCT(G6:G7,M6:M7)</f>
        <v>1</v>
      </c>
      <c r="CU6" s="1455" t="str">
        <f>IF(CT6&lt;1%,"Sin iniciar",IF(CT6=100%,"Terminado","En gestión"))</f>
        <v>Terminado</v>
      </c>
      <c r="CV6" s="1455" t="str">
        <f>IF(CS6&lt;1%,"Sin iniciar",IF(CS6=100%,"Terminado","En gestión"))</f>
        <v>Terminado</v>
      </c>
      <c r="CW6" s="1995" t="s">
        <v>37</v>
      </c>
      <c r="CX6" s="1985">
        <f>(4807338 * 3)</f>
        <v>14422014</v>
      </c>
      <c r="CY6" s="1615">
        <f>(4807338 * 3)</f>
        <v>14422014</v>
      </c>
      <c r="CZ6" s="1615">
        <f>(4807338 * 3)</f>
        <v>14422014</v>
      </c>
      <c r="DA6" s="3282">
        <v>180094058.535</v>
      </c>
      <c r="DB6" s="1508">
        <v>184405861.21167001</v>
      </c>
      <c r="DC6" s="1508">
        <v>168890963.59999999</v>
      </c>
      <c r="DD6" s="1976">
        <v>176293219.70500001</v>
      </c>
      <c r="DE6" s="3279" t="s">
        <v>78</v>
      </c>
      <c r="DF6" s="1581" t="s">
        <v>89</v>
      </c>
      <c r="DG6" s="1581" t="s">
        <v>90</v>
      </c>
      <c r="DH6" s="1581" t="s">
        <v>79</v>
      </c>
      <c r="DJ6" s="1219" t="s">
        <v>8269</v>
      </c>
      <c r="DK6" s="1220" t="s">
        <v>8270</v>
      </c>
      <c r="DL6" s="1242" t="s">
        <v>8271</v>
      </c>
    </row>
    <row r="7" spans="1:116" ht="213" hidden="1" customHeight="1" x14ac:dyDescent="0.45">
      <c r="A7" s="1309"/>
      <c r="B7" s="1310"/>
      <c r="C7" s="1311"/>
      <c r="D7" s="1311"/>
      <c r="E7" s="1039" t="s">
        <v>91</v>
      </c>
      <c r="F7" s="1040" t="s">
        <v>92</v>
      </c>
      <c r="G7" s="1041">
        <v>0.2</v>
      </c>
      <c r="H7" s="1042">
        <v>44645</v>
      </c>
      <c r="I7" s="1042">
        <v>44910</v>
      </c>
      <c r="J7" s="1041">
        <v>0</v>
      </c>
      <c r="K7" s="1041">
        <v>0.2</v>
      </c>
      <c r="L7" s="1043">
        <v>0.7</v>
      </c>
      <c r="M7" s="1044">
        <v>1</v>
      </c>
      <c r="N7" s="1312"/>
      <c r="O7" s="1311"/>
      <c r="P7" s="3309"/>
      <c r="Q7" s="3278"/>
      <c r="R7" s="1765"/>
      <c r="S7" s="57">
        <v>0</v>
      </c>
      <c r="T7" s="11" t="s">
        <v>2375</v>
      </c>
      <c r="U7" s="11" t="s">
        <v>2375</v>
      </c>
      <c r="V7" s="148" t="str">
        <f t="shared" si="4"/>
        <v>Sin iniciar</v>
      </c>
      <c r="W7" s="148" t="str">
        <f t="shared" si="5"/>
        <v>Sin iniciar</v>
      </c>
      <c r="X7" s="3286"/>
      <c r="Y7" s="3288"/>
      <c r="Z7" s="3214"/>
      <c r="AA7" s="1590"/>
      <c r="AB7" s="2782"/>
      <c r="AC7" s="3286"/>
      <c r="AD7" s="1597"/>
      <c r="AE7" s="1998"/>
      <c r="AF7" s="1998"/>
      <c r="AG7" s="1280"/>
      <c r="AH7" s="3273"/>
      <c r="AI7" s="3273"/>
      <c r="AJ7" s="3280"/>
      <c r="AK7" s="1582"/>
      <c r="AL7" s="1582"/>
      <c r="AM7" s="1582"/>
      <c r="AN7" s="1030"/>
      <c r="AO7" s="1478"/>
      <c r="AP7" s="1475"/>
      <c r="AQ7" s="238">
        <v>0.2</v>
      </c>
      <c r="AR7" s="9" t="s">
        <v>2911</v>
      </c>
      <c r="AS7" s="9" t="s">
        <v>93</v>
      </c>
      <c r="AT7" s="171" t="str">
        <f>IF(K7&lt;1%,"Sin iniciar",IF(K7=100%,"Terminado","En gestión"))</f>
        <v>En gestión</v>
      </c>
      <c r="AU7" s="171" t="str">
        <f t="shared" si="0"/>
        <v>En gestión</v>
      </c>
      <c r="AV7" s="2024"/>
      <c r="AW7" s="2606"/>
      <c r="AX7" s="2606"/>
      <c r="AY7" s="1345"/>
      <c r="AZ7" s="1345"/>
      <c r="BA7" s="1775"/>
      <c r="BB7" s="1584"/>
      <c r="BC7" s="1578"/>
      <c r="BD7" s="1578"/>
      <c r="BE7" s="1298"/>
      <c r="BF7" s="3264"/>
      <c r="BG7" s="3266"/>
      <c r="BH7" s="3280"/>
      <c r="BI7" s="1582"/>
      <c r="BJ7" s="1582"/>
      <c r="BK7" s="1582"/>
      <c r="BL7" s="1030"/>
      <c r="BM7" s="1478"/>
      <c r="BN7" s="2024"/>
      <c r="BO7" s="238">
        <v>0.7</v>
      </c>
      <c r="BP7" s="9" t="s">
        <v>2911</v>
      </c>
      <c r="BQ7" s="9" t="s">
        <v>93</v>
      </c>
      <c r="BR7" s="171" t="str">
        <f t="shared" si="1"/>
        <v>En gestión</v>
      </c>
      <c r="BS7" s="171" t="str">
        <f>IF(BO7&lt;1%,"Sin iniciar",IF(BO7=100%,"Terminado","En gestión"))</f>
        <v>En gestión</v>
      </c>
      <c r="BT7" s="2024"/>
      <c r="BU7" s="1286"/>
      <c r="BV7" s="1286"/>
      <c r="BW7" s="1345"/>
      <c r="BX7" s="1331"/>
      <c r="BY7" s="1997"/>
      <c r="BZ7" s="1280"/>
      <c r="CA7" s="1617"/>
      <c r="CB7" s="1617"/>
      <c r="CC7" s="3257"/>
      <c r="CD7" s="1503"/>
      <c r="CE7" s="1503"/>
      <c r="CF7" s="3280"/>
      <c r="CG7" s="1582"/>
      <c r="CH7" s="1582"/>
      <c r="CI7" s="1582"/>
      <c r="CJ7" s="1030"/>
      <c r="CK7" s="1478"/>
      <c r="CL7" s="2024"/>
      <c r="CM7" s="59">
        <v>1</v>
      </c>
      <c r="CN7" s="6" t="s">
        <v>1285</v>
      </c>
      <c r="CO7" s="9" t="s">
        <v>93</v>
      </c>
      <c r="CP7" s="8" t="str">
        <f t="shared" si="3"/>
        <v>Terminado</v>
      </c>
      <c r="CQ7" s="8" t="str">
        <f t="shared" si="10"/>
        <v>Terminado</v>
      </c>
      <c r="CR7" s="2024"/>
      <c r="CS7" s="1265"/>
      <c r="CT7" s="1265"/>
      <c r="CU7" s="1457"/>
      <c r="CV7" s="1457"/>
      <c r="CW7" s="1997"/>
      <c r="CX7" s="3281"/>
      <c r="CY7" s="1617"/>
      <c r="CZ7" s="1617"/>
      <c r="DA7" s="3283"/>
      <c r="DB7" s="1508"/>
      <c r="DC7" s="1508"/>
      <c r="DD7" s="1977"/>
      <c r="DE7" s="3280"/>
      <c r="DF7" s="1582"/>
      <c r="DG7" s="1582"/>
      <c r="DH7" s="1582"/>
      <c r="DJ7" s="1219" t="s">
        <v>8269</v>
      </c>
      <c r="DK7" s="1220" t="s">
        <v>8272</v>
      </c>
      <c r="DL7" s="1242"/>
    </row>
    <row r="8" spans="1:116" ht="194.25" hidden="1" customHeight="1" x14ac:dyDescent="0.45">
      <c r="A8" s="1309" t="s">
        <v>70</v>
      </c>
      <c r="B8" s="1310" t="s">
        <v>94</v>
      </c>
      <c r="C8" s="1311" t="s">
        <v>95</v>
      </c>
      <c r="D8" s="1311" t="s">
        <v>96</v>
      </c>
      <c r="E8" s="1039" t="s">
        <v>97</v>
      </c>
      <c r="F8" s="1040" t="s">
        <v>98</v>
      </c>
      <c r="G8" s="1041">
        <v>0.5</v>
      </c>
      <c r="H8" s="1042">
        <v>44685</v>
      </c>
      <c r="I8" s="1042">
        <v>44910</v>
      </c>
      <c r="J8" s="1041">
        <v>0</v>
      </c>
      <c r="K8" s="1041">
        <v>0.2</v>
      </c>
      <c r="L8" s="1043">
        <v>0.7</v>
      </c>
      <c r="M8" s="1044">
        <v>1</v>
      </c>
      <c r="N8" s="1312">
        <v>30960000</v>
      </c>
      <c r="O8" s="1311" t="s">
        <v>76</v>
      </c>
      <c r="P8" s="3309"/>
      <c r="Q8" s="3277">
        <v>0</v>
      </c>
      <c r="R8" s="1763" t="s">
        <v>2380</v>
      </c>
      <c r="S8" s="57">
        <v>0</v>
      </c>
      <c r="T8" s="11" t="s">
        <v>2375</v>
      </c>
      <c r="U8" s="11" t="s">
        <v>2375</v>
      </c>
      <c r="V8" s="148" t="str">
        <f t="shared" si="4"/>
        <v>Sin iniciar</v>
      </c>
      <c r="W8" s="148" t="str">
        <f t="shared" si="5"/>
        <v>Sin iniciar</v>
      </c>
      <c r="X8" s="1763" t="s">
        <v>2380</v>
      </c>
      <c r="Y8" s="3275">
        <f t="shared" ref="Y8" si="11">SUMPRODUCT(S8:S9,G8:G9)</f>
        <v>0</v>
      </c>
      <c r="Z8" s="3276">
        <f t="shared" ref="Z8" si="12">SUMPRODUCT(G8:G9,J8:J9)</f>
        <v>0</v>
      </c>
      <c r="AA8" s="1589" t="str">
        <f t="shared" ref="AA8:AA10" si="13">IF(Z8&lt;1%,"Sin iniciar",IF(Z8=100%,"Terminado","En gestión"))</f>
        <v>Sin iniciar</v>
      </c>
      <c r="AB8" s="2144" t="str">
        <f t="shared" ref="AB8" si="14">IF(Y8&lt;1%,"Sin iniciar",IF(Y8=100%,"Terminado","En gestión"))</f>
        <v>Sin iniciar</v>
      </c>
      <c r="AC8" s="1995" t="s">
        <v>2375</v>
      </c>
      <c r="AD8" s="1596">
        <v>0</v>
      </c>
      <c r="AE8" s="3270">
        <v>0</v>
      </c>
      <c r="AF8" s="3270">
        <v>0</v>
      </c>
      <c r="AG8" s="1599">
        <v>30960000</v>
      </c>
      <c r="AH8" s="3272">
        <v>35585000</v>
      </c>
      <c r="AI8" s="3274">
        <v>5608975.5</v>
      </c>
      <c r="AJ8" s="1581" t="s">
        <v>78</v>
      </c>
      <c r="AK8" s="1581" t="s">
        <v>55</v>
      </c>
      <c r="AL8" s="1581" t="s">
        <v>56</v>
      </c>
      <c r="AM8" s="1581" t="s">
        <v>79</v>
      </c>
      <c r="AN8" s="1030"/>
      <c r="AO8" s="1543">
        <v>0.1</v>
      </c>
      <c r="AP8" s="1544" t="s">
        <v>99</v>
      </c>
      <c r="AQ8" s="237">
        <v>0.2</v>
      </c>
      <c r="AR8" s="7" t="s">
        <v>2912</v>
      </c>
      <c r="AS8" s="7" t="s">
        <v>2913</v>
      </c>
      <c r="AT8" s="171" t="str">
        <f>IF(K8&lt;1%,"Sin iniciar",IF(K8=100%,"Terminado","En gestión"))</f>
        <v>En gestión</v>
      </c>
      <c r="AU8" s="171" t="str">
        <f t="shared" si="0"/>
        <v>En gestión</v>
      </c>
      <c r="AV8" s="1544" t="s">
        <v>99</v>
      </c>
      <c r="AW8" s="3267">
        <f>SUMPRODUCT(AQ8:AQ9,G8:G9)</f>
        <v>0.1</v>
      </c>
      <c r="AX8" s="3267">
        <f>SUMPRODUCT(G8:G9,K8:K9)</f>
        <v>0.2</v>
      </c>
      <c r="AY8" s="1422" t="str">
        <f>IF(AX8&lt;1%,"Sin iniciar",IF(AX8=100%,"Terminado","En gestión"))</f>
        <v>En gestión</v>
      </c>
      <c r="AZ8" s="1422" t="str">
        <f>IF(AY8&lt;1%,"Sin iniciar",IF(AY8=100%,"Terminado","En gestión"))</f>
        <v>En gestión</v>
      </c>
      <c r="BA8" s="11" t="s">
        <v>37</v>
      </c>
      <c r="BB8" s="1583">
        <v>0</v>
      </c>
      <c r="BC8" s="3268">
        <v>0</v>
      </c>
      <c r="BD8" s="3261">
        <v>0</v>
      </c>
      <c r="BE8" s="1586">
        <v>30960000</v>
      </c>
      <c r="BF8" s="3263">
        <v>33570000</v>
      </c>
      <c r="BG8" s="3265">
        <v>9987836</v>
      </c>
      <c r="BH8" s="1581" t="s">
        <v>78</v>
      </c>
      <c r="BI8" s="1581" t="s">
        <v>55</v>
      </c>
      <c r="BJ8" s="1581" t="s">
        <v>56</v>
      </c>
      <c r="BK8" s="1581" t="s">
        <v>79</v>
      </c>
      <c r="BL8" s="1030"/>
      <c r="BM8" s="1543">
        <v>0.2</v>
      </c>
      <c r="BN8" s="1544" t="s">
        <v>99</v>
      </c>
      <c r="BO8" s="237">
        <v>0.7</v>
      </c>
      <c r="BP8" s="7" t="s">
        <v>2912</v>
      </c>
      <c r="BQ8" s="7" t="s">
        <v>2189</v>
      </c>
      <c r="BR8" s="171" t="str">
        <f t="shared" si="1"/>
        <v>En gestión</v>
      </c>
      <c r="BS8" s="171" t="str">
        <f>IF(BO8&lt;1%,"Sin iniciar",IF(BO8=100%,"Terminado","En gestión"))</f>
        <v>En gestión</v>
      </c>
      <c r="BT8" s="1544" t="s">
        <v>99</v>
      </c>
      <c r="BU8" s="1285">
        <f>SUMPRODUCT(BO8:BO9,G8:G9)</f>
        <v>0.64999999999999991</v>
      </c>
      <c r="BV8" s="1285">
        <f>SUMPRODUCT(G8:G9,L8:L9)</f>
        <v>0.64999999999999991</v>
      </c>
      <c r="BW8" s="1422" t="str">
        <f>IF(BV8&lt;1%,"Sin iniciar",IF(BV8=100%,"Terminado","En gestión"))</f>
        <v>En gestión</v>
      </c>
      <c r="BX8" s="3258" t="str">
        <f>IF(BU8&lt;1%,"Sin iniciar",IF(BU8=100%,"Terminado","En gestión"))</f>
        <v>En gestión</v>
      </c>
      <c r="BY8" s="11" t="s">
        <v>37</v>
      </c>
      <c r="BZ8" s="3259">
        <v>0</v>
      </c>
      <c r="CA8" s="1448">
        <v>0</v>
      </c>
      <c r="CB8" s="1448">
        <v>0</v>
      </c>
      <c r="CC8" s="3256">
        <v>33570000</v>
      </c>
      <c r="CD8" s="1501">
        <v>33570000</v>
      </c>
      <c r="CE8" s="1501">
        <v>23696811.5</v>
      </c>
      <c r="CF8" s="1581" t="s">
        <v>78</v>
      </c>
      <c r="CG8" s="1581" t="s">
        <v>55</v>
      </c>
      <c r="CH8" s="1581" t="s">
        <v>56</v>
      </c>
      <c r="CI8" s="1581" t="s">
        <v>79</v>
      </c>
      <c r="CJ8" s="1030"/>
      <c r="CK8" s="1543">
        <v>1</v>
      </c>
      <c r="CL8" s="1474" t="s">
        <v>99</v>
      </c>
      <c r="CM8" s="59">
        <v>1</v>
      </c>
      <c r="CN8" s="6" t="s">
        <v>1286</v>
      </c>
      <c r="CO8" s="9" t="s">
        <v>2189</v>
      </c>
      <c r="CP8" s="8" t="str">
        <f t="shared" si="3"/>
        <v>Terminado</v>
      </c>
      <c r="CQ8" s="8" t="str">
        <f t="shared" si="10"/>
        <v>Terminado</v>
      </c>
      <c r="CR8" s="1474" t="s">
        <v>99</v>
      </c>
      <c r="CS8" s="1264">
        <f>SUMPRODUCT(G8:G9,CM8:CM9)</f>
        <v>1</v>
      </c>
      <c r="CT8" s="1264">
        <f>SUMPRODUCT(G8:G9,M8:M9)</f>
        <v>1</v>
      </c>
      <c r="CU8" s="1455" t="str">
        <f>IF(CT8&lt;1%,"Sin iniciar",IF(CT8=100%,"Terminado","En gestión"))</f>
        <v>Terminado</v>
      </c>
      <c r="CV8" s="1455" t="str">
        <f>IF(CS8&lt;1%,"Sin iniciar",IF(CS8=100%,"Terminado","En gestión"))</f>
        <v>Terminado</v>
      </c>
      <c r="CW8" s="1995" t="s">
        <v>37</v>
      </c>
      <c r="CX8" s="3254">
        <v>0</v>
      </c>
      <c r="CY8" s="1448">
        <v>0</v>
      </c>
      <c r="CZ8" s="1448">
        <v>0</v>
      </c>
      <c r="DA8" s="3252">
        <v>33570000</v>
      </c>
      <c r="DB8" s="2870">
        <v>33711741.5</v>
      </c>
      <c r="DC8" s="1508">
        <v>31796811.5</v>
      </c>
      <c r="DD8" s="1975">
        <v>32749072</v>
      </c>
      <c r="DE8" s="1581" t="s">
        <v>78</v>
      </c>
      <c r="DF8" s="1581" t="s">
        <v>55</v>
      </c>
      <c r="DG8" s="1581" t="s">
        <v>56</v>
      </c>
      <c r="DH8" s="1581" t="s">
        <v>79</v>
      </c>
      <c r="DJ8" s="1221" t="s">
        <v>8273</v>
      </c>
      <c r="DK8" s="1220" t="s">
        <v>8274</v>
      </c>
      <c r="DL8" s="1242" t="s">
        <v>8275</v>
      </c>
    </row>
    <row r="9" spans="1:116" ht="194.25" hidden="1" customHeight="1" x14ac:dyDescent="0.45">
      <c r="A9" s="1309"/>
      <c r="B9" s="1310"/>
      <c r="C9" s="1311"/>
      <c r="D9" s="1311"/>
      <c r="E9" s="1039" t="s">
        <v>100</v>
      </c>
      <c r="F9" s="1040" t="s">
        <v>101</v>
      </c>
      <c r="G9" s="1041">
        <v>0.5</v>
      </c>
      <c r="H9" s="1042">
        <v>44716</v>
      </c>
      <c r="I9" s="1042">
        <v>44910</v>
      </c>
      <c r="J9" s="1041">
        <v>0</v>
      </c>
      <c r="K9" s="1041">
        <v>0.2</v>
      </c>
      <c r="L9" s="1043">
        <v>0.6</v>
      </c>
      <c r="M9" s="1044">
        <v>1</v>
      </c>
      <c r="N9" s="1312"/>
      <c r="O9" s="1311"/>
      <c r="P9" s="3309"/>
      <c r="Q9" s="3278"/>
      <c r="R9" s="1765"/>
      <c r="S9" s="57">
        <v>0</v>
      </c>
      <c r="T9" s="11" t="s">
        <v>2375</v>
      </c>
      <c r="U9" s="11" t="s">
        <v>2375</v>
      </c>
      <c r="V9" s="148" t="str">
        <f t="shared" si="4"/>
        <v>Sin iniciar</v>
      </c>
      <c r="W9" s="148" t="str">
        <f t="shared" si="5"/>
        <v>Sin iniciar</v>
      </c>
      <c r="X9" s="1765"/>
      <c r="Y9" s="3212"/>
      <c r="Z9" s="3214"/>
      <c r="AA9" s="1590"/>
      <c r="AB9" s="2782"/>
      <c r="AC9" s="1997"/>
      <c r="AD9" s="1597"/>
      <c r="AE9" s="3271"/>
      <c r="AF9" s="3271"/>
      <c r="AG9" s="1280"/>
      <c r="AH9" s="3273"/>
      <c r="AI9" s="3273"/>
      <c r="AJ9" s="1582"/>
      <c r="AK9" s="1582"/>
      <c r="AL9" s="1582"/>
      <c r="AM9" s="1582"/>
      <c r="AN9" s="1030"/>
      <c r="AO9" s="1478"/>
      <c r="AP9" s="1475"/>
      <c r="AQ9" s="238">
        <v>0</v>
      </c>
      <c r="AR9" s="278" t="s">
        <v>7841</v>
      </c>
      <c r="AS9" s="279" t="s">
        <v>37</v>
      </c>
      <c r="AT9" s="171" t="str">
        <f>IF(K9&lt;1%,"Sin iniciar",IF(K9=100%,"Terminado","En gestión"))</f>
        <v>En gestión</v>
      </c>
      <c r="AU9" s="171" t="str">
        <f t="shared" si="0"/>
        <v>En gestión</v>
      </c>
      <c r="AV9" s="1475"/>
      <c r="AW9" s="2606"/>
      <c r="AX9" s="2606"/>
      <c r="AY9" s="1345"/>
      <c r="AZ9" s="1345"/>
      <c r="BA9" s="276" t="s">
        <v>2914</v>
      </c>
      <c r="BB9" s="1584"/>
      <c r="BC9" s="3269"/>
      <c r="BD9" s="3262"/>
      <c r="BE9" s="1298"/>
      <c r="BF9" s="3264"/>
      <c r="BG9" s="3266"/>
      <c r="BH9" s="1582"/>
      <c r="BI9" s="1582"/>
      <c r="BJ9" s="1582"/>
      <c r="BK9" s="1582"/>
      <c r="BL9" s="1030"/>
      <c r="BM9" s="1478"/>
      <c r="BN9" s="1475"/>
      <c r="BO9" s="238">
        <v>0.6</v>
      </c>
      <c r="BP9" s="278" t="s">
        <v>2912</v>
      </c>
      <c r="BQ9" s="278" t="s">
        <v>2190</v>
      </c>
      <c r="BR9" s="171" t="str">
        <f t="shared" si="1"/>
        <v>En gestión</v>
      </c>
      <c r="BS9" s="171" t="str">
        <f>IF(BO9&lt;1%,"Sin iniciar",IF(BO9=100%,"Terminado","En gestión"))</f>
        <v>En gestión</v>
      </c>
      <c r="BT9" s="1475"/>
      <c r="BU9" s="1286"/>
      <c r="BV9" s="1286"/>
      <c r="BW9" s="1345"/>
      <c r="BX9" s="1331"/>
      <c r="BY9" s="276" t="s">
        <v>2915</v>
      </c>
      <c r="BZ9" s="3260"/>
      <c r="CA9" s="1450"/>
      <c r="CB9" s="1450"/>
      <c r="CC9" s="3257"/>
      <c r="CD9" s="1503"/>
      <c r="CE9" s="1503"/>
      <c r="CF9" s="1582"/>
      <c r="CG9" s="1582"/>
      <c r="CH9" s="1582"/>
      <c r="CI9" s="1582"/>
      <c r="CJ9" s="1030"/>
      <c r="CK9" s="1478"/>
      <c r="CL9" s="1475"/>
      <c r="CM9" s="59">
        <v>1</v>
      </c>
      <c r="CN9" s="6" t="s">
        <v>1287</v>
      </c>
      <c r="CO9" s="9" t="s">
        <v>2190</v>
      </c>
      <c r="CP9" s="8" t="str">
        <f t="shared" si="3"/>
        <v>Terminado</v>
      </c>
      <c r="CQ9" s="8" t="str">
        <f t="shared" si="10"/>
        <v>Terminado</v>
      </c>
      <c r="CR9" s="1475"/>
      <c r="CS9" s="1265"/>
      <c r="CT9" s="1265"/>
      <c r="CU9" s="1457"/>
      <c r="CV9" s="1457"/>
      <c r="CW9" s="1997"/>
      <c r="CX9" s="3255"/>
      <c r="CY9" s="1450"/>
      <c r="CZ9" s="1450"/>
      <c r="DA9" s="3253"/>
      <c r="DB9" s="2870"/>
      <c r="DC9" s="1508"/>
      <c r="DD9" s="1977"/>
      <c r="DE9" s="1582"/>
      <c r="DF9" s="1582"/>
      <c r="DG9" s="1582"/>
      <c r="DH9" s="1582"/>
      <c r="DJ9" s="1221" t="s">
        <v>8273</v>
      </c>
      <c r="DK9" s="1237" t="s">
        <v>8276</v>
      </c>
      <c r="DL9" s="1242"/>
    </row>
    <row r="10" spans="1:116" ht="177.75" hidden="1" customHeight="1" x14ac:dyDescent="0.45">
      <c r="A10" s="1351" t="s">
        <v>38</v>
      </c>
      <c r="B10" s="1427" t="s">
        <v>102</v>
      </c>
      <c r="C10" s="1353" t="s">
        <v>7842</v>
      </c>
      <c r="D10" s="1353" t="s">
        <v>103</v>
      </c>
      <c r="E10" s="1050" t="s">
        <v>104</v>
      </c>
      <c r="F10" s="1051" t="s">
        <v>105</v>
      </c>
      <c r="G10" s="1052">
        <v>0.25</v>
      </c>
      <c r="H10" s="1053">
        <v>44576</v>
      </c>
      <c r="I10" s="1053">
        <v>44651</v>
      </c>
      <c r="J10" s="1052">
        <v>1</v>
      </c>
      <c r="K10" s="1052">
        <v>1</v>
      </c>
      <c r="L10" s="1054">
        <v>1</v>
      </c>
      <c r="M10" s="1055">
        <v>1</v>
      </c>
      <c r="N10" s="1354">
        <v>32432500</v>
      </c>
      <c r="O10" s="3247" t="s">
        <v>76</v>
      </c>
      <c r="P10" s="3309"/>
      <c r="Q10" s="3248">
        <v>0</v>
      </c>
      <c r="R10" s="3250" t="s">
        <v>2381</v>
      </c>
      <c r="S10" s="363">
        <v>1</v>
      </c>
      <c r="T10" s="930" t="s">
        <v>2382</v>
      </c>
      <c r="U10" s="930" t="s">
        <v>1345</v>
      </c>
      <c r="V10" s="148" t="str">
        <f t="shared" si="4"/>
        <v>Terminado</v>
      </c>
      <c r="W10" s="148" t="str">
        <f t="shared" si="5"/>
        <v>Terminado</v>
      </c>
      <c r="X10" s="3239" t="s">
        <v>2383</v>
      </c>
      <c r="Y10" s="3240">
        <f t="shared" ref="Y10" si="15">SUMPRODUCT(S10:S11,G10:G11)</f>
        <v>0.25</v>
      </c>
      <c r="Z10" s="3243">
        <f t="shared" ref="Z10" si="16">SUMPRODUCT(G10:G11,J10:J11)</f>
        <v>0.25</v>
      </c>
      <c r="AA10" s="3244" t="str">
        <f t="shared" si="13"/>
        <v>En gestión</v>
      </c>
      <c r="AB10" s="3244" t="str">
        <f t="shared" ref="AB10" si="17">IF(Y10&lt;1%,"Sin iniciar",IF(Y10=100%,"Terminado","En gestión"))</f>
        <v>En gestión</v>
      </c>
      <c r="AC10" s="1701" t="s">
        <v>2383</v>
      </c>
      <c r="AD10" s="2813">
        <v>8108125</v>
      </c>
      <c r="AE10" s="2866">
        <v>0</v>
      </c>
      <c r="AF10" s="2866">
        <v>0</v>
      </c>
      <c r="AG10" s="3233">
        <f>129730000/4</f>
        <v>32432500</v>
      </c>
      <c r="AH10" s="2866">
        <v>10815000</v>
      </c>
      <c r="AI10" s="2866">
        <v>0</v>
      </c>
      <c r="AJ10" s="1423" t="s">
        <v>1346</v>
      </c>
      <c r="AK10" s="1423" t="s">
        <v>1347</v>
      </c>
      <c r="AL10" s="3234" t="s">
        <v>1348</v>
      </c>
      <c r="AM10" s="2225" t="s">
        <v>1349</v>
      </c>
      <c r="AN10" s="1030"/>
      <c r="AO10" s="1424">
        <v>0.3</v>
      </c>
      <c r="AP10" s="1400" t="s">
        <v>2916</v>
      </c>
      <c r="AQ10" s="254">
        <v>1</v>
      </c>
      <c r="AR10" s="103" t="s">
        <v>2917</v>
      </c>
      <c r="AS10" s="103" t="s">
        <v>2917</v>
      </c>
      <c r="AT10" s="171" t="str">
        <f t="shared" ref="AT10:AT16" si="18">IF(K10&lt;1%,"Sin iniciar",IF(K10=100%,"Terminado","En gestión"))</f>
        <v>Terminado</v>
      </c>
      <c r="AU10" s="171" t="str">
        <f>IF(AQ10&lt;1%,"Sin iniciar",IF(AQ10=100%,"Terminado","En gestión"))</f>
        <v>Terminado</v>
      </c>
      <c r="AV10" s="1423" t="s">
        <v>2918</v>
      </c>
      <c r="AW10" s="1425">
        <f>SUMPRODUCT(AQ10:AQ12,G10:G12)</f>
        <v>0.375</v>
      </c>
      <c r="AX10" s="1425">
        <f>SUMPRODUCT(G10:G12,K10:K12)</f>
        <v>0.5</v>
      </c>
      <c r="AY10" s="1422" t="str">
        <f>IF(AX10&lt;1%,"Sin iniciar",IF(AX10=100%,"Terminado","En gestión"))</f>
        <v>En gestión</v>
      </c>
      <c r="AZ10" s="1422" t="str">
        <f>IF(AW10&lt;1%,"Sin iniciar",IF(AW10=100%,"Terminado","En gestión"))</f>
        <v>En gestión</v>
      </c>
      <c r="BA10" s="136"/>
      <c r="BB10" s="1343">
        <v>8108125</v>
      </c>
      <c r="BC10" s="1394">
        <v>8108125</v>
      </c>
      <c r="BD10" s="2212">
        <v>4054062.5</v>
      </c>
      <c r="BE10" s="3231">
        <f>129730000/4</f>
        <v>32432500</v>
      </c>
      <c r="BF10" s="3225">
        <v>10815000</v>
      </c>
      <c r="BG10" s="2212">
        <v>7209999</v>
      </c>
      <c r="BH10" s="1423" t="s">
        <v>1346</v>
      </c>
      <c r="BI10" s="1423" t="s">
        <v>1347</v>
      </c>
      <c r="BJ10" s="3234" t="s">
        <v>1348</v>
      </c>
      <c r="BK10" s="2225" t="s">
        <v>1349</v>
      </c>
      <c r="BL10" s="1030"/>
      <c r="BM10" s="1337">
        <v>0.8</v>
      </c>
      <c r="BN10" s="1390" t="s">
        <v>1344</v>
      </c>
      <c r="BO10" s="280">
        <v>1</v>
      </c>
      <c r="BP10" s="35" t="s">
        <v>106</v>
      </c>
      <c r="BQ10" s="35" t="s">
        <v>37</v>
      </c>
      <c r="BR10" s="36" t="str">
        <f t="shared" si="1"/>
        <v>Terminado</v>
      </c>
      <c r="BS10" s="36" t="str">
        <f t="shared" ref="BS10:BS22" si="19">IF(BO10&lt;1%,"Sin iniciar",IF(BO10=100%,"Terminado","En gestión"))</f>
        <v>Terminado</v>
      </c>
      <c r="BT10" s="1423" t="s">
        <v>7843</v>
      </c>
      <c r="BU10" s="1425">
        <f>SUMPRODUCT(G10:G12,BO10:BO12)</f>
        <v>0.95</v>
      </c>
      <c r="BV10" s="1425">
        <f>SUMPRODUCT(G10:G12,L10:L12)</f>
        <v>0.75</v>
      </c>
      <c r="BW10" s="1422" t="str">
        <f>IF(BV10&lt;1%,"Sin iniciar",IF(BV10=100%,"Terminado","En gestión"))</f>
        <v>En gestión</v>
      </c>
      <c r="BX10" s="1422" t="str">
        <f>IF(BU10&lt;1%,"Sin iniciar",IF(BU10=100%,"Terminado","En gestión"))</f>
        <v>En gestión</v>
      </c>
      <c r="BY10" s="3218">
        <v>8108125</v>
      </c>
      <c r="BZ10" s="3218">
        <v>8108125</v>
      </c>
      <c r="CA10" s="1417">
        <v>6081093.75</v>
      </c>
      <c r="CB10" s="1417">
        <v>10815000</v>
      </c>
      <c r="CC10" s="3218">
        <v>10815000</v>
      </c>
      <c r="CD10" s="1417">
        <v>10814999.970000001</v>
      </c>
      <c r="CE10" s="1417">
        <v>3604999.99</v>
      </c>
      <c r="CF10" s="1423" t="s">
        <v>1346</v>
      </c>
      <c r="CG10" s="1423" t="s">
        <v>1347</v>
      </c>
      <c r="CH10" s="3234" t="s">
        <v>1348</v>
      </c>
      <c r="CI10" s="2225" t="s">
        <v>1349</v>
      </c>
      <c r="CJ10" s="1030"/>
      <c r="CK10" s="1337">
        <v>0.8</v>
      </c>
      <c r="CL10" s="1390" t="s">
        <v>1344</v>
      </c>
      <c r="CM10" s="100">
        <v>1</v>
      </c>
      <c r="CN10" s="35" t="s">
        <v>106</v>
      </c>
      <c r="CO10" s="103" t="s">
        <v>1345</v>
      </c>
      <c r="CP10" s="36" t="str">
        <f>IF(CM10&lt;1%,"Sin iniciar",IF(CM10=100%,"Terminado","En gestión"))</f>
        <v>Terminado</v>
      </c>
      <c r="CQ10" s="36" t="str">
        <f t="shared" si="10"/>
        <v>Terminado</v>
      </c>
      <c r="CR10" s="1390" t="s">
        <v>1292</v>
      </c>
      <c r="CS10" s="3235">
        <f>SUMPRODUCT(G10:G12,CM10:CM12)</f>
        <v>1</v>
      </c>
      <c r="CT10" s="3235">
        <f>SUMPRODUCT(G10:G12,M10:M12)</f>
        <v>1</v>
      </c>
      <c r="CU10" s="1345" t="str">
        <f>IF(CT10&lt;1%,"Sin iniciar",IF(CT10=100%,"Terminado","En gestión"))</f>
        <v>Terminado</v>
      </c>
      <c r="CV10" s="1345" t="str">
        <f>IF(CS10&lt;1%,"Sin iniciar",IF(CS10=100%,"Terminado","En gestión"))</f>
        <v>Terminado</v>
      </c>
      <c r="CW10" s="1361" t="s">
        <v>37</v>
      </c>
      <c r="CX10" s="3221">
        <v>8108125</v>
      </c>
      <c r="CY10" s="2160">
        <v>8108125</v>
      </c>
      <c r="CZ10" s="2160">
        <v>8108125</v>
      </c>
      <c r="DA10" s="2264">
        <v>10815000</v>
      </c>
      <c r="DB10" s="2192">
        <v>10815000</v>
      </c>
      <c r="DC10" s="2193">
        <v>10814999.970000001</v>
      </c>
      <c r="DD10" s="3218">
        <v>10815000</v>
      </c>
      <c r="DE10" s="1423" t="s">
        <v>1346</v>
      </c>
      <c r="DF10" s="1423" t="s">
        <v>1347</v>
      </c>
      <c r="DG10" s="3234" t="s">
        <v>1348</v>
      </c>
      <c r="DH10" s="2225" t="s">
        <v>1349</v>
      </c>
      <c r="DJ10" s="1221" t="s">
        <v>8273</v>
      </c>
      <c r="DK10" s="1220" t="s">
        <v>8277</v>
      </c>
      <c r="DL10" s="1243" t="s">
        <v>8278</v>
      </c>
    </row>
    <row r="11" spans="1:116" ht="177.75" hidden="1" customHeight="1" x14ac:dyDescent="0.45">
      <c r="A11" s="1351"/>
      <c r="B11" s="1427"/>
      <c r="C11" s="1353"/>
      <c r="D11" s="1353"/>
      <c r="E11" s="1050" t="s">
        <v>107</v>
      </c>
      <c r="F11" s="1051" t="s">
        <v>108</v>
      </c>
      <c r="G11" s="1052">
        <v>0.25</v>
      </c>
      <c r="H11" s="1053">
        <v>44652</v>
      </c>
      <c r="I11" s="1053">
        <v>44742</v>
      </c>
      <c r="J11" s="1052">
        <v>0</v>
      </c>
      <c r="K11" s="1052">
        <v>1</v>
      </c>
      <c r="L11" s="1054">
        <v>1</v>
      </c>
      <c r="M11" s="1055">
        <v>1</v>
      </c>
      <c r="N11" s="1354"/>
      <c r="O11" s="3247"/>
      <c r="P11" s="3309"/>
      <c r="Q11" s="3249"/>
      <c r="R11" s="3251"/>
      <c r="S11" s="56">
        <v>0</v>
      </c>
      <c r="T11" s="931" t="s">
        <v>2384</v>
      </c>
      <c r="U11" s="931" t="s">
        <v>2384</v>
      </c>
      <c r="V11" s="148" t="str">
        <f t="shared" si="4"/>
        <v>Sin iniciar</v>
      </c>
      <c r="W11" s="148" t="str">
        <f t="shared" si="5"/>
        <v>Sin iniciar</v>
      </c>
      <c r="X11" s="3227"/>
      <c r="Y11" s="3241"/>
      <c r="Z11" s="3175"/>
      <c r="AA11" s="3245"/>
      <c r="AB11" s="3245"/>
      <c r="AC11" s="1720"/>
      <c r="AD11" s="3027"/>
      <c r="AE11" s="1562"/>
      <c r="AF11" s="1562"/>
      <c r="AG11" s="3238"/>
      <c r="AH11" s="1562"/>
      <c r="AI11" s="1562"/>
      <c r="AJ11" s="1338"/>
      <c r="AK11" s="1338"/>
      <c r="AL11" s="1339"/>
      <c r="AM11" s="2225"/>
      <c r="AN11" s="1030"/>
      <c r="AO11" s="1337"/>
      <c r="AP11" s="1390"/>
      <c r="AQ11" s="100">
        <v>0.5</v>
      </c>
      <c r="AR11" s="101" t="s">
        <v>2919</v>
      </c>
      <c r="AS11" s="35" t="s">
        <v>1355</v>
      </c>
      <c r="AT11" s="36" t="str">
        <f t="shared" si="18"/>
        <v>Terminado</v>
      </c>
      <c r="AU11" s="36" t="str">
        <f t="shared" ref="AU11:AU16" si="20">IF(AQ11&lt;1%,"Sin iniciar",IF(AQ11=100%,"Terminado","En gestión"))</f>
        <v>En gestión</v>
      </c>
      <c r="AV11" s="1338"/>
      <c r="AW11" s="1327"/>
      <c r="AX11" s="1327"/>
      <c r="AY11" s="1345"/>
      <c r="AZ11" s="1345"/>
      <c r="BA11" s="101" t="s">
        <v>2918</v>
      </c>
      <c r="BB11" s="1395"/>
      <c r="BC11" s="2597"/>
      <c r="BD11" s="2879"/>
      <c r="BE11" s="3236"/>
      <c r="BF11" s="3237"/>
      <c r="BG11" s="2879"/>
      <c r="BH11" s="1338"/>
      <c r="BI11" s="1338"/>
      <c r="BJ11" s="1339"/>
      <c r="BK11" s="2225"/>
      <c r="BL11" s="1030"/>
      <c r="BM11" s="1337"/>
      <c r="BN11" s="1390"/>
      <c r="BO11" s="60">
        <v>0.8</v>
      </c>
      <c r="BP11" s="281" t="s">
        <v>1344</v>
      </c>
      <c r="BQ11" s="101" t="s">
        <v>7844</v>
      </c>
      <c r="BR11" s="36" t="str">
        <f t="shared" si="1"/>
        <v>Terminado</v>
      </c>
      <c r="BS11" s="36" t="str">
        <f>IF(BP11&lt;1%,"Sin iniciar",IF(BP11=100%,"Terminado","En gestión"))</f>
        <v>En gestión</v>
      </c>
      <c r="BT11" s="1338"/>
      <c r="BU11" s="1327"/>
      <c r="BV11" s="1327"/>
      <c r="BW11" s="1345"/>
      <c r="BX11" s="1345"/>
      <c r="BY11" s="2264"/>
      <c r="BZ11" s="2264"/>
      <c r="CA11" s="1340"/>
      <c r="CB11" s="1340"/>
      <c r="CC11" s="2264"/>
      <c r="CD11" s="1340"/>
      <c r="CE11" s="1340"/>
      <c r="CF11" s="1338"/>
      <c r="CG11" s="1338"/>
      <c r="CH11" s="1339"/>
      <c r="CI11" s="2225"/>
      <c r="CJ11" s="1030"/>
      <c r="CK11" s="1337"/>
      <c r="CL11" s="1390"/>
      <c r="CM11" s="60">
        <v>1</v>
      </c>
      <c r="CN11" s="35" t="s">
        <v>1350</v>
      </c>
      <c r="CO11" s="103" t="s">
        <v>1351</v>
      </c>
      <c r="CP11" s="36" t="s">
        <v>1352</v>
      </c>
      <c r="CQ11" s="36" t="str">
        <f t="shared" si="10"/>
        <v>Terminado</v>
      </c>
      <c r="CR11" s="1390"/>
      <c r="CS11" s="3235">
        <f>SUMPRODUCT(G11:G12,CM11:CM12)</f>
        <v>0.75</v>
      </c>
      <c r="CT11" s="3235"/>
      <c r="CU11" s="1345"/>
      <c r="CV11" s="1345"/>
      <c r="CW11" s="1362"/>
      <c r="CX11" s="3221"/>
      <c r="CY11" s="2160"/>
      <c r="CZ11" s="2160"/>
      <c r="DA11" s="2264"/>
      <c r="DB11" s="2192"/>
      <c r="DC11" s="2193"/>
      <c r="DD11" s="2264"/>
      <c r="DE11" s="1338"/>
      <c r="DF11" s="1338"/>
      <c r="DG11" s="1339"/>
      <c r="DH11" s="2225"/>
      <c r="DJ11" s="1221" t="s">
        <v>8273</v>
      </c>
      <c r="DK11" s="1220" t="s">
        <v>8279</v>
      </c>
      <c r="DL11" s="1243"/>
    </row>
    <row r="12" spans="1:116" ht="177.75" hidden="1" customHeight="1" x14ac:dyDescent="0.45">
      <c r="A12" s="1351"/>
      <c r="B12" s="1427"/>
      <c r="C12" s="1353"/>
      <c r="D12" s="1353"/>
      <c r="E12" s="1050" t="s">
        <v>109</v>
      </c>
      <c r="F12" s="1051" t="s">
        <v>110</v>
      </c>
      <c r="G12" s="1052">
        <v>0.5</v>
      </c>
      <c r="H12" s="1053">
        <v>44652</v>
      </c>
      <c r="I12" s="1056">
        <v>44926</v>
      </c>
      <c r="J12" s="1052">
        <v>0</v>
      </c>
      <c r="K12" s="1052">
        <v>0</v>
      </c>
      <c r="L12" s="1054">
        <v>0.5</v>
      </c>
      <c r="M12" s="1055">
        <v>1</v>
      </c>
      <c r="N12" s="1354"/>
      <c r="O12" s="3247"/>
      <c r="P12" s="3309"/>
      <c r="Q12" s="3249"/>
      <c r="R12" s="3251"/>
      <c r="S12" s="56">
        <v>0</v>
      </c>
      <c r="T12" s="931" t="s">
        <v>2384</v>
      </c>
      <c r="U12" s="931" t="s">
        <v>2384</v>
      </c>
      <c r="V12" s="148" t="str">
        <f t="shared" si="4"/>
        <v>Sin iniciar</v>
      </c>
      <c r="W12" s="148" t="str">
        <f t="shared" si="5"/>
        <v>Sin iniciar</v>
      </c>
      <c r="X12" s="3227"/>
      <c r="Y12" s="3242"/>
      <c r="Z12" s="3176"/>
      <c r="AA12" s="3246"/>
      <c r="AB12" s="3246"/>
      <c r="AC12" s="1720"/>
      <c r="AD12" s="3027"/>
      <c r="AE12" s="1562"/>
      <c r="AF12" s="1562"/>
      <c r="AG12" s="3238"/>
      <c r="AH12" s="1562"/>
      <c r="AI12" s="1562"/>
      <c r="AJ12" s="1338"/>
      <c r="AK12" s="1338"/>
      <c r="AL12" s="1339"/>
      <c r="AM12" s="2225"/>
      <c r="AN12" s="1030"/>
      <c r="AO12" s="1337"/>
      <c r="AP12" s="1390"/>
      <c r="AQ12" s="100">
        <v>0</v>
      </c>
      <c r="AR12" s="35" t="s">
        <v>2384</v>
      </c>
      <c r="AS12" s="35" t="s">
        <v>2384</v>
      </c>
      <c r="AT12" s="36" t="str">
        <f>IF(K12&lt;1%,"Sin iniciar",IF(K12=100%,"Terminado","En gestión"))</f>
        <v>Sin iniciar</v>
      </c>
      <c r="AU12" s="36" t="str">
        <f t="shared" si="20"/>
        <v>Sin iniciar</v>
      </c>
      <c r="AV12" s="1338"/>
      <c r="AW12" s="1327"/>
      <c r="AX12" s="1327"/>
      <c r="AY12" s="1345"/>
      <c r="AZ12" s="1345"/>
      <c r="BA12" s="35"/>
      <c r="BB12" s="1395"/>
      <c r="BC12" s="2597"/>
      <c r="BD12" s="2879"/>
      <c r="BE12" s="3236"/>
      <c r="BF12" s="3237"/>
      <c r="BG12" s="2879"/>
      <c r="BH12" s="1338"/>
      <c r="BI12" s="1338"/>
      <c r="BJ12" s="1339"/>
      <c r="BK12" s="2225"/>
      <c r="BL12" s="1030"/>
      <c r="BM12" s="1337"/>
      <c r="BN12" s="1390"/>
      <c r="BO12" s="61">
        <v>1</v>
      </c>
      <c r="BP12" s="101" t="s">
        <v>2928</v>
      </c>
      <c r="BQ12" s="101" t="s">
        <v>1353</v>
      </c>
      <c r="BR12" s="36" t="str">
        <f t="shared" si="1"/>
        <v>En gestión</v>
      </c>
      <c r="BS12" s="36" t="str">
        <f t="shared" si="19"/>
        <v>Terminado</v>
      </c>
      <c r="BT12" s="1338"/>
      <c r="BU12" s="1327"/>
      <c r="BV12" s="1327"/>
      <c r="BW12" s="1345"/>
      <c r="BX12" s="1345"/>
      <c r="BY12" s="2264"/>
      <c r="BZ12" s="2264"/>
      <c r="CA12" s="1340"/>
      <c r="CB12" s="1340"/>
      <c r="CC12" s="2264"/>
      <c r="CD12" s="1340"/>
      <c r="CE12" s="1340"/>
      <c r="CF12" s="1338"/>
      <c r="CG12" s="1338"/>
      <c r="CH12" s="1339"/>
      <c r="CI12" s="2225"/>
      <c r="CJ12" s="1030"/>
      <c r="CK12" s="1337"/>
      <c r="CL12" s="1390"/>
      <c r="CM12" s="61">
        <v>1</v>
      </c>
      <c r="CN12" s="35" t="s">
        <v>1291</v>
      </c>
      <c r="CO12" s="101" t="s">
        <v>1353</v>
      </c>
      <c r="CP12" s="36" t="str">
        <f t="shared" ref="CP12:CP16" si="21">IF(CM12&lt;1%,"Sin iniciar",IF(CM12=100%,"Terminado","En gestión"))</f>
        <v>Terminado</v>
      </c>
      <c r="CQ12" s="36" t="str">
        <f t="shared" si="10"/>
        <v>Terminado</v>
      </c>
      <c r="CR12" s="1390"/>
      <c r="CS12" s="3235"/>
      <c r="CT12" s="3235"/>
      <c r="CU12" s="1345"/>
      <c r="CV12" s="1345"/>
      <c r="CW12" s="1374"/>
      <c r="CX12" s="3221"/>
      <c r="CY12" s="2160"/>
      <c r="CZ12" s="2160"/>
      <c r="DA12" s="2264"/>
      <c r="DB12" s="2192"/>
      <c r="DC12" s="2193"/>
      <c r="DD12" s="2264"/>
      <c r="DE12" s="1338"/>
      <c r="DF12" s="1338"/>
      <c r="DG12" s="1339"/>
      <c r="DH12" s="2225"/>
      <c r="DJ12" s="1221" t="s">
        <v>8273</v>
      </c>
      <c r="DK12" s="1220" t="s">
        <v>8441</v>
      </c>
      <c r="DL12" s="1243"/>
    </row>
    <row r="13" spans="1:116" ht="200.25" hidden="1" customHeight="1" x14ac:dyDescent="0.45">
      <c r="A13" s="1351" t="s">
        <v>38</v>
      </c>
      <c r="B13" s="1427" t="s">
        <v>111</v>
      </c>
      <c r="C13" s="1353" t="s">
        <v>112</v>
      </c>
      <c r="D13" s="1353" t="s">
        <v>39</v>
      </c>
      <c r="E13" s="1050" t="s">
        <v>113</v>
      </c>
      <c r="F13" s="1051" t="s">
        <v>114</v>
      </c>
      <c r="G13" s="1052">
        <v>0.5</v>
      </c>
      <c r="H13" s="1053">
        <v>44652</v>
      </c>
      <c r="I13" s="1056">
        <v>44772</v>
      </c>
      <c r="J13" s="1052">
        <v>0</v>
      </c>
      <c r="K13" s="1052">
        <v>0.5</v>
      </c>
      <c r="L13" s="1054">
        <v>1</v>
      </c>
      <c r="M13" s="1055">
        <v>1</v>
      </c>
      <c r="N13" s="1354">
        <v>32432500</v>
      </c>
      <c r="O13" s="1311" t="s">
        <v>76</v>
      </c>
      <c r="P13" s="3309"/>
      <c r="Q13" s="3228">
        <v>0</v>
      </c>
      <c r="R13" s="3227" t="s">
        <v>2380</v>
      </c>
      <c r="S13" s="56">
        <v>0</v>
      </c>
      <c r="T13" s="931" t="s">
        <v>2384</v>
      </c>
      <c r="U13" s="931" t="s">
        <v>2384</v>
      </c>
      <c r="V13" s="148" t="str">
        <f t="shared" si="4"/>
        <v>Sin iniciar</v>
      </c>
      <c r="W13" s="148" t="str">
        <f t="shared" si="5"/>
        <v>Sin iniciar</v>
      </c>
      <c r="X13" s="3227" t="s">
        <v>2380</v>
      </c>
      <c r="Y13" s="3212">
        <f t="shared" ref="Y13" si="22">SUMPRODUCT(S13:S14,G13:G14)</f>
        <v>0</v>
      </c>
      <c r="Z13" s="3214">
        <f t="shared" ref="Z13" si="23">SUMPRODUCT(G13:G14,J13:J14)</f>
        <v>0</v>
      </c>
      <c r="AA13" s="3226" t="str">
        <f t="shared" ref="AA13" si="24">IF(Z13&lt;1%,"Sin iniciar",IF(Z13=100%,"Terminado","En gestión"))</f>
        <v>Sin iniciar</v>
      </c>
      <c r="AB13" s="3226" t="str">
        <f t="shared" ref="AB13" si="25">IF(Y13&lt;1%,"Sin iniciar",IF(Y13=100%,"Terminado","En gestión"))</f>
        <v>Sin iniciar</v>
      </c>
      <c r="AC13" s="1720" t="s">
        <v>2380</v>
      </c>
      <c r="AD13" s="3027">
        <v>0</v>
      </c>
      <c r="AE13" s="1562">
        <v>0</v>
      </c>
      <c r="AF13" s="1562">
        <v>0</v>
      </c>
      <c r="AG13" s="3232">
        <v>32432500</v>
      </c>
      <c r="AH13" s="1562">
        <v>10815000</v>
      </c>
      <c r="AI13" s="1562">
        <v>0</v>
      </c>
      <c r="AJ13" s="1338" t="s">
        <v>1346</v>
      </c>
      <c r="AK13" s="1338" t="s">
        <v>1347</v>
      </c>
      <c r="AL13" s="1339" t="s">
        <v>1348</v>
      </c>
      <c r="AM13" s="2225" t="s">
        <v>1349</v>
      </c>
      <c r="AN13" s="1030"/>
      <c r="AO13" s="2236">
        <v>1</v>
      </c>
      <c r="AP13" s="1338" t="s">
        <v>2920</v>
      </c>
      <c r="AQ13" s="100">
        <v>1</v>
      </c>
      <c r="AR13" s="101" t="s">
        <v>2921</v>
      </c>
      <c r="AS13" s="35" t="s">
        <v>1354</v>
      </c>
      <c r="AT13" s="36" t="str">
        <f t="shared" si="18"/>
        <v>En gestión</v>
      </c>
      <c r="AU13" s="36" t="str">
        <f t="shared" si="20"/>
        <v>Terminado</v>
      </c>
      <c r="AV13" s="1338" t="s">
        <v>2922</v>
      </c>
      <c r="AW13" s="1327">
        <f>SUMPRODUCT(AQ13:AQ14,G13:G14)</f>
        <v>1</v>
      </c>
      <c r="AX13" s="1327">
        <f>SUMPRODUCT(G13:G14,K13:K14)</f>
        <v>0.375</v>
      </c>
      <c r="AY13" s="1345" t="str">
        <f>IF(AX13&lt;1%,"Sin iniciar",IF(AX13=100%,"Terminado","En gestión"))</f>
        <v>En gestión</v>
      </c>
      <c r="AZ13" s="1345" t="str">
        <f>IF(AW13&lt;1%,"Sin iniciar",IF(AW13=100%,"Terminado","En gestión"))</f>
        <v>Terminado</v>
      </c>
      <c r="BA13" s="1338" t="s">
        <v>2922</v>
      </c>
      <c r="BB13" s="1395">
        <v>0</v>
      </c>
      <c r="BC13" s="2597">
        <v>0</v>
      </c>
      <c r="BD13" s="2879">
        <v>0</v>
      </c>
      <c r="BE13" s="3230">
        <v>32432500</v>
      </c>
      <c r="BF13" s="3224">
        <v>10815000</v>
      </c>
      <c r="BG13" s="3224">
        <v>7209999</v>
      </c>
      <c r="BH13" s="1338" t="s">
        <v>1346</v>
      </c>
      <c r="BI13" s="1338" t="s">
        <v>1347</v>
      </c>
      <c r="BJ13" s="1339" t="s">
        <v>1348</v>
      </c>
      <c r="BK13" s="2225" t="s">
        <v>1349</v>
      </c>
      <c r="BL13" s="1030"/>
      <c r="BM13" s="2236">
        <v>1</v>
      </c>
      <c r="BN13" s="1338" t="s">
        <v>2191</v>
      </c>
      <c r="BO13" s="61">
        <v>1</v>
      </c>
      <c r="BP13" s="101" t="s">
        <v>2929</v>
      </c>
      <c r="BQ13" s="281" t="s">
        <v>7845</v>
      </c>
      <c r="BR13" s="36" t="str">
        <f t="shared" si="1"/>
        <v>Terminado</v>
      </c>
      <c r="BS13" s="36" t="str">
        <f t="shared" si="19"/>
        <v>Terminado</v>
      </c>
      <c r="BT13" s="2180" t="s">
        <v>2930</v>
      </c>
      <c r="BU13" s="1327">
        <f>SUMPRODUCT(G13:G14,BO13:BO14)</f>
        <v>1</v>
      </c>
      <c r="BV13" s="1327">
        <f>SUMPRODUCT(G13:G14,L13:L14)</f>
        <v>0.75</v>
      </c>
      <c r="BW13" s="1345" t="str">
        <f>IF(BV13&lt;1%,"Sin iniciar",IF(BV13=100%,"Terminado","En gestión"))</f>
        <v>En gestión</v>
      </c>
      <c r="BX13" s="1345" t="str">
        <f>IF(BU13&lt;1%,"Sin iniciar",IF(BU13=100%,"Terminado","En gestión"))</f>
        <v>Terminado</v>
      </c>
      <c r="BY13" s="3221">
        <v>0</v>
      </c>
      <c r="BZ13" s="3221">
        <v>0</v>
      </c>
      <c r="CA13" s="2160">
        <v>0</v>
      </c>
      <c r="CB13" s="2222">
        <v>10815000</v>
      </c>
      <c r="CC13" s="3217">
        <v>10815000</v>
      </c>
      <c r="CD13" s="2222">
        <v>10814999.970000001</v>
      </c>
      <c r="CE13" s="2222">
        <v>3604999.99</v>
      </c>
      <c r="CF13" s="1338" t="s">
        <v>1346</v>
      </c>
      <c r="CG13" s="1338" t="s">
        <v>1347</v>
      </c>
      <c r="CH13" s="1339" t="s">
        <v>1348</v>
      </c>
      <c r="CI13" s="2225" t="s">
        <v>1349</v>
      </c>
      <c r="CJ13" s="1030"/>
      <c r="CK13" s="2236">
        <v>1</v>
      </c>
      <c r="CL13" s="1338" t="s">
        <v>2191</v>
      </c>
      <c r="CM13" s="61">
        <v>1</v>
      </c>
      <c r="CN13" s="35" t="s">
        <v>1312</v>
      </c>
      <c r="CO13" s="35" t="s">
        <v>1354</v>
      </c>
      <c r="CP13" s="36" t="str">
        <f t="shared" si="21"/>
        <v>Terminado</v>
      </c>
      <c r="CQ13" s="36" t="str">
        <f t="shared" si="10"/>
        <v>Terminado</v>
      </c>
      <c r="CR13" s="1338" t="s">
        <v>1292</v>
      </c>
      <c r="CS13" s="3219">
        <f>SUMPRODUCT(G13:G14,CM13:CM14)</f>
        <v>1</v>
      </c>
      <c r="CT13" s="3219">
        <f>SUMPRODUCT(G13:G14,M13:M14)</f>
        <v>1</v>
      </c>
      <c r="CU13" s="1345" t="str">
        <f>IF(CT13&lt;1%,"Sin iniciar",IF(CT13=100%,"Terminado","En gestión"))</f>
        <v>Terminado</v>
      </c>
      <c r="CV13" s="1345" t="str">
        <f>IF(CS13&lt;1%,"Sin iniciar",IF(CS13=100%,"Terminado","En gestión"))</f>
        <v>Terminado</v>
      </c>
      <c r="CW13" s="1361" t="s">
        <v>37</v>
      </c>
      <c r="CX13" s="3221">
        <v>0</v>
      </c>
      <c r="CY13" s="2160">
        <v>0</v>
      </c>
      <c r="CZ13" s="2160">
        <v>0</v>
      </c>
      <c r="DA13" s="3217">
        <v>10815000</v>
      </c>
      <c r="DB13" s="2192">
        <v>10815000</v>
      </c>
      <c r="DC13" s="2193">
        <v>10814999.970000001</v>
      </c>
      <c r="DD13" s="3217">
        <v>10815000</v>
      </c>
      <c r="DE13" s="1338" t="s">
        <v>1346</v>
      </c>
      <c r="DF13" s="1338" t="s">
        <v>1347</v>
      </c>
      <c r="DG13" s="1339" t="s">
        <v>1348</v>
      </c>
      <c r="DH13" s="2225" t="s">
        <v>1349</v>
      </c>
      <c r="DJ13" s="1221" t="s">
        <v>8269</v>
      </c>
      <c r="DK13" s="1220" t="s">
        <v>8280</v>
      </c>
      <c r="DL13" s="1243" t="s">
        <v>8271</v>
      </c>
    </row>
    <row r="14" spans="1:116" ht="177.75" hidden="1" customHeight="1" x14ac:dyDescent="0.45">
      <c r="A14" s="1351"/>
      <c r="B14" s="1427"/>
      <c r="C14" s="1353"/>
      <c r="D14" s="1353"/>
      <c r="E14" s="1050" t="s">
        <v>115</v>
      </c>
      <c r="F14" s="1051" t="s">
        <v>116</v>
      </c>
      <c r="G14" s="1052">
        <v>0.5</v>
      </c>
      <c r="H14" s="1056">
        <v>44652</v>
      </c>
      <c r="I14" s="1056">
        <v>44926</v>
      </c>
      <c r="J14" s="1052">
        <v>0</v>
      </c>
      <c r="K14" s="1052">
        <v>0.25</v>
      </c>
      <c r="L14" s="1054">
        <v>0.5</v>
      </c>
      <c r="M14" s="1055">
        <v>1</v>
      </c>
      <c r="N14" s="1354"/>
      <c r="O14" s="1311"/>
      <c r="P14" s="3309"/>
      <c r="Q14" s="3229"/>
      <c r="R14" s="3227"/>
      <c r="S14" s="56">
        <v>0</v>
      </c>
      <c r="T14" s="931" t="s">
        <v>2384</v>
      </c>
      <c r="U14" s="931" t="s">
        <v>2384</v>
      </c>
      <c r="V14" s="148" t="str">
        <f t="shared" si="4"/>
        <v>Sin iniciar</v>
      </c>
      <c r="W14" s="148" t="str">
        <f t="shared" si="5"/>
        <v>Sin iniciar</v>
      </c>
      <c r="X14" s="3227"/>
      <c r="Y14" s="3213"/>
      <c r="Z14" s="3215"/>
      <c r="AA14" s="3226"/>
      <c r="AB14" s="3226"/>
      <c r="AC14" s="1720"/>
      <c r="AD14" s="3027"/>
      <c r="AE14" s="1562"/>
      <c r="AF14" s="1562"/>
      <c r="AG14" s="3233"/>
      <c r="AH14" s="1562"/>
      <c r="AI14" s="1562"/>
      <c r="AJ14" s="1338"/>
      <c r="AK14" s="1338"/>
      <c r="AL14" s="1339"/>
      <c r="AM14" s="2225"/>
      <c r="AN14" s="1030"/>
      <c r="AO14" s="2180"/>
      <c r="AP14" s="1338"/>
      <c r="AQ14" s="100">
        <v>1</v>
      </c>
      <c r="AR14" s="101" t="s">
        <v>2923</v>
      </c>
      <c r="AS14" s="35" t="s">
        <v>1355</v>
      </c>
      <c r="AT14" s="36" t="str">
        <f t="shared" si="18"/>
        <v>En gestión</v>
      </c>
      <c r="AU14" s="36" t="str">
        <f t="shared" si="20"/>
        <v>Terminado</v>
      </c>
      <c r="AV14" s="1338"/>
      <c r="AW14" s="1327"/>
      <c r="AX14" s="1327"/>
      <c r="AY14" s="1345"/>
      <c r="AZ14" s="1345"/>
      <c r="BA14" s="1338"/>
      <c r="BB14" s="1395"/>
      <c r="BC14" s="2597"/>
      <c r="BD14" s="2879"/>
      <c r="BE14" s="3231"/>
      <c r="BF14" s="3225"/>
      <c r="BG14" s="3225"/>
      <c r="BH14" s="1338"/>
      <c r="BI14" s="1338"/>
      <c r="BJ14" s="1339"/>
      <c r="BK14" s="2225"/>
      <c r="BL14" s="1030"/>
      <c r="BM14" s="2180"/>
      <c r="BN14" s="1338"/>
      <c r="BO14" s="61">
        <v>1</v>
      </c>
      <c r="BP14" s="101" t="s">
        <v>2931</v>
      </c>
      <c r="BQ14" s="101" t="s">
        <v>2932</v>
      </c>
      <c r="BR14" s="36" t="str">
        <f t="shared" si="1"/>
        <v>En gestión</v>
      </c>
      <c r="BS14" s="36" t="str">
        <f t="shared" si="19"/>
        <v>Terminado</v>
      </c>
      <c r="BT14" s="2180"/>
      <c r="BU14" s="1327"/>
      <c r="BV14" s="1327"/>
      <c r="BW14" s="1345"/>
      <c r="BX14" s="1345"/>
      <c r="BY14" s="3221"/>
      <c r="BZ14" s="3221"/>
      <c r="CA14" s="2160"/>
      <c r="CB14" s="1417"/>
      <c r="CC14" s="3218"/>
      <c r="CD14" s="1417"/>
      <c r="CE14" s="1417"/>
      <c r="CF14" s="1338"/>
      <c r="CG14" s="1338"/>
      <c r="CH14" s="1339"/>
      <c r="CI14" s="2225"/>
      <c r="CJ14" s="1030"/>
      <c r="CK14" s="2180"/>
      <c r="CL14" s="1338"/>
      <c r="CM14" s="61">
        <v>1</v>
      </c>
      <c r="CN14" s="35" t="s">
        <v>1312</v>
      </c>
      <c r="CO14" s="35" t="s">
        <v>1355</v>
      </c>
      <c r="CP14" s="36" t="str">
        <f t="shared" si="21"/>
        <v>Terminado</v>
      </c>
      <c r="CQ14" s="36" t="str">
        <f t="shared" si="10"/>
        <v>Terminado</v>
      </c>
      <c r="CR14" s="1338"/>
      <c r="CS14" s="3220"/>
      <c r="CT14" s="3220"/>
      <c r="CU14" s="1345"/>
      <c r="CV14" s="1345"/>
      <c r="CW14" s="1374"/>
      <c r="CX14" s="3221"/>
      <c r="CY14" s="2160"/>
      <c r="CZ14" s="2160"/>
      <c r="DA14" s="3218"/>
      <c r="DB14" s="2192"/>
      <c r="DC14" s="2193"/>
      <c r="DD14" s="3218"/>
      <c r="DE14" s="1338"/>
      <c r="DF14" s="1338"/>
      <c r="DG14" s="1339"/>
      <c r="DH14" s="2225"/>
      <c r="DJ14" s="1221" t="s">
        <v>8269</v>
      </c>
      <c r="DK14" s="1220" t="s">
        <v>8280</v>
      </c>
      <c r="DL14" s="1243"/>
    </row>
    <row r="15" spans="1:116" ht="177.75" hidden="1" customHeight="1" x14ac:dyDescent="0.45">
      <c r="A15" s="1351" t="s">
        <v>38</v>
      </c>
      <c r="B15" s="1427" t="s">
        <v>117</v>
      </c>
      <c r="C15" s="1353" t="s">
        <v>118</v>
      </c>
      <c r="D15" s="1353" t="s">
        <v>119</v>
      </c>
      <c r="E15" s="1050" t="s">
        <v>120</v>
      </c>
      <c r="F15" s="1051" t="s">
        <v>121</v>
      </c>
      <c r="G15" s="1052">
        <v>0.5</v>
      </c>
      <c r="H15" s="1056">
        <v>44576</v>
      </c>
      <c r="I15" s="1056">
        <v>44926</v>
      </c>
      <c r="J15" s="1052">
        <v>0.25</v>
      </c>
      <c r="K15" s="1052">
        <v>0.5</v>
      </c>
      <c r="L15" s="1054">
        <v>0.75</v>
      </c>
      <c r="M15" s="1055">
        <v>1</v>
      </c>
      <c r="N15" s="1354">
        <v>32432500</v>
      </c>
      <c r="O15" s="1311" t="s">
        <v>76</v>
      </c>
      <c r="P15" s="3309"/>
      <c r="Q15" s="3228">
        <v>0.25</v>
      </c>
      <c r="R15" s="3227" t="s">
        <v>2385</v>
      </c>
      <c r="S15" s="56">
        <v>0.25</v>
      </c>
      <c r="T15" s="932" t="s">
        <v>2386</v>
      </c>
      <c r="U15" s="931" t="s">
        <v>2387</v>
      </c>
      <c r="V15" s="148" t="str">
        <f t="shared" si="4"/>
        <v>En gestión</v>
      </c>
      <c r="W15" s="148" t="str">
        <f t="shared" si="5"/>
        <v>En gestión</v>
      </c>
      <c r="X15" s="3227" t="s">
        <v>2388</v>
      </c>
      <c r="Y15" s="3212">
        <f t="shared" ref="Y15" si="26">SUMPRODUCT(S15:S16,G15:G16)</f>
        <v>0.25</v>
      </c>
      <c r="Z15" s="3214">
        <f t="shared" ref="Z15" si="27">SUMPRODUCT(G15:G16,J15:J16)</f>
        <v>0.25</v>
      </c>
      <c r="AA15" s="3226" t="str">
        <f t="shared" ref="AA15:AA17" si="28">IF(Z15&lt;1%,"Sin iniciar",IF(Z15=100%,"Terminado","En gestión"))</f>
        <v>En gestión</v>
      </c>
      <c r="AB15" s="3226" t="str">
        <f t="shared" ref="AB15" si="29">IF(Y15&lt;1%,"Sin iniciar",IF(Y15=100%,"Terminado","En gestión"))</f>
        <v>En gestión</v>
      </c>
      <c r="AC15" s="3227" t="s">
        <v>2388</v>
      </c>
      <c r="AD15" s="3022">
        <v>8108125</v>
      </c>
      <c r="AE15" s="1562">
        <v>0</v>
      </c>
      <c r="AF15" s="1562">
        <v>0</v>
      </c>
      <c r="AG15" s="3022">
        <v>32432500</v>
      </c>
      <c r="AH15" s="1562">
        <v>52000000</v>
      </c>
      <c r="AI15" s="1562">
        <v>5200000</v>
      </c>
      <c r="AJ15" s="1338" t="s">
        <v>1357</v>
      </c>
      <c r="AK15" s="1338" t="s">
        <v>1358</v>
      </c>
      <c r="AL15" s="3216" t="s">
        <v>1359</v>
      </c>
      <c r="AM15" s="2189" t="s">
        <v>1360</v>
      </c>
      <c r="AN15" s="1030"/>
      <c r="AO15" s="2236">
        <v>1</v>
      </c>
      <c r="AP15" s="1338" t="s">
        <v>2924</v>
      </c>
      <c r="AQ15" s="100">
        <v>1</v>
      </c>
      <c r="AR15" s="101" t="s">
        <v>2925</v>
      </c>
      <c r="AS15" s="35" t="s">
        <v>1355</v>
      </c>
      <c r="AT15" s="36" t="str">
        <f t="shared" si="18"/>
        <v>En gestión</v>
      </c>
      <c r="AU15" s="36" t="str">
        <f t="shared" si="20"/>
        <v>Terminado</v>
      </c>
      <c r="AV15" s="1338" t="s">
        <v>2926</v>
      </c>
      <c r="AW15" s="1327">
        <f>SUMPRODUCT(AQ15:AQ16,G15:G16)</f>
        <v>1</v>
      </c>
      <c r="AX15" s="1327">
        <f>SUMPRODUCT(G15:G16,K15:K16)</f>
        <v>0.5</v>
      </c>
      <c r="AY15" s="1345" t="str">
        <f>IF(AX15&lt;1%,"Sin iniciar",IF(AX15=100%,"Terminado","En gestión"))</f>
        <v>En gestión</v>
      </c>
      <c r="AZ15" s="1345" t="str">
        <f>IF(AW15&lt;1%,"Sin iniciar",IF(AW15=100%,"Terminado","En gestión"))</f>
        <v>Terminado</v>
      </c>
      <c r="BA15" s="1338" t="s">
        <v>2926</v>
      </c>
      <c r="BB15" s="1341">
        <v>8108125</v>
      </c>
      <c r="BC15" s="1392">
        <v>8108125</v>
      </c>
      <c r="BD15" s="2879">
        <v>4054062.5</v>
      </c>
      <c r="BE15" s="1341">
        <v>32432500</v>
      </c>
      <c r="BF15" s="1392">
        <v>52000000</v>
      </c>
      <c r="BG15" s="3224">
        <v>15600000</v>
      </c>
      <c r="BH15" s="1338" t="s">
        <v>1357</v>
      </c>
      <c r="BI15" s="1338" t="s">
        <v>1358</v>
      </c>
      <c r="BJ15" s="3216" t="s">
        <v>1359</v>
      </c>
      <c r="BK15" s="2189" t="s">
        <v>1360</v>
      </c>
      <c r="BL15" s="1030"/>
      <c r="BM15" s="2236">
        <v>1</v>
      </c>
      <c r="BN15" s="1338" t="s">
        <v>1356</v>
      </c>
      <c r="BO15" s="61">
        <v>1</v>
      </c>
      <c r="BP15" s="101" t="s">
        <v>2933</v>
      </c>
      <c r="BQ15" s="101" t="s">
        <v>7846</v>
      </c>
      <c r="BR15" s="36" t="str">
        <f t="shared" si="1"/>
        <v>En gestión</v>
      </c>
      <c r="BS15" s="36" t="str">
        <f t="shared" si="19"/>
        <v>Terminado</v>
      </c>
      <c r="BT15" s="2180" t="s">
        <v>2930</v>
      </c>
      <c r="BU15" s="1327">
        <f>SUMPRODUCT(G15:G16,BO15:BO16)</f>
        <v>1</v>
      </c>
      <c r="BV15" s="1327">
        <f>SUMPRODUCT(G15:G16,L15:L16)</f>
        <v>0.75</v>
      </c>
      <c r="BW15" s="1345" t="str">
        <f>IF(BV15&lt;1%,"Sin iniciar",IF(BV15=100%,"Terminado","En gestión"))</f>
        <v>En gestión</v>
      </c>
      <c r="BX15" s="1345" t="str">
        <f>IF(BU15&lt;1%,"Sin iniciar",IF(BU15=100%,"Terminado","En gestión"))</f>
        <v>Terminado</v>
      </c>
      <c r="BY15" s="2264">
        <v>8108125</v>
      </c>
      <c r="BZ15" s="2264">
        <v>8108125</v>
      </c>
      <c r="CA15" s="1340">
        <v>6081093.75</v>
      </c>
      <c r="CB15" s="2222">
        <v>32432500</v>
      </c>
      <c r="CC15" s="3217">
        <v>52000000</v>
      </c>
      <c r="CD15" s="2222">
        <v>36400000</v>
      </c>
      <c r="CE15" s="3222">
        <v>15600000</v>
      </c>
      <c r="CF15" s="1338" t="s">
        <v>1357</v>
      </c>
      <c r="CG15" s="1338" t="s">
        <v>1358</v>
      </c>
      <c r="CH15" s="3216" t="s">
        <v>1359</v>
      </c>
      <c r="CI15" s="2189" t="s">
        <v>1360</v>
      </c>
      <c r="CJ15" s="1030"/>
      <c r="CK15" s="2236">
        <v>1</v>
      </c>
      <c r="CL15" s="1338" t="s">
        <v>1356</v>
      </c>
      <c r="CM15" s="61">
        <v>1</v>
      </c>
      <c r="CN15" s="35" t="s">
        <v>1312</v>
      </c>
      <c r="CO15" s="35" t="s">
        <v>1355</v>
      </c>
      <c r="CP15" s="36" t="str">
        <f t="shared" si="21"/>
        <v>Terminado</v>
      </c>
      <c r="CQ15" s="36" t="str">
        <f t="shared" si="10"/>
        <v>Terminado</v>
      </c>
      <c r="CR15" s="1338" t="s">
        <v>1292</v>
      </c>
      <c r="CS15" s="3219">
        <f>SUMPRODUCT(G15:G16,CM15:CM16)</f>
        <v>1</v>
      </c>
      <c r="CT15" s="3219">
        <f>SUMPRODUCT(G15:G16,M15:M16)</f>
        <v>1</v>
      </c>
      <c r="CU15" s="1345" t="str">
        <f>IF(CT15&lt;1%,"Sin iniciar",IF(CT15=100%,"Terminado","En gestión"))</f>
        <v>Terminado</v>
      </c>
      <c r="CV15" s="1345" t="str">
        <f>IF(CS15&lt;1%,"Sin iniciar",IF(CS15=100%,"Terminado","En gestión"))</f>
        <v>Terminado</v>
      </c>
      <c r="CW15" s="1361" t="s">
        <v>37</v>
      </c>
      <c r="CX15" s="3221" t="s">
        <v>3971</v>
      </c>
      <c r="CY15" s="1324" t="s">
        <v>3972</v>
      </c>
      <c r="CZ15" s="1324" t="s">
        <v>3972</v>
      </c>
      <c r="DA15" s="3217">
        <v>52000000</v>
      </c>
      <c r="DB15" s="2192">
        <v>52000000</v>
      </c>
      <c r="DC15" s="2193">
        <v>52000000</v>
      </c>
      <c r="DD15" s="3217">
        <v>52000000</v>
      </c>
      <c r="DE15" s="1338" t="s">
        <v>1357</v>
      </c>
      <c r="DF15" s="1338" t="s">
        <v>1358</v>
      </c>
      <c r="DG15" s="3216" t="s">
        <v>1359</v>
      </c>
      <c r="DH15" s="2189" t="s">
        <v>1360</v>
      </c>
      <c r="DJ15" s="1221" t="s">
        <v>8269</v>
      </c>
      <c r="DK15" s="1220" t="s">
        <v>8280</v>
      </c>
      <c r="DL15" s="1243" t="s">
        <v>8271</v>
      </c>
    </row>
    <row r="16" spans="1:116" ht="177.75" hidden="1" customHeight="1" x14ac:dyDescent="0.45">
      <c r="A16" s="1351"/>
      <c r="B16" s="1427"/>
      <c r="C16" s="1353"/>
      <c r="D16" s="1353"/>
      <c r="E16" s="1050" t="s">
        <v>122</v>
      </c>
      <c r="F16" s="1051" t="s">
        <v>123</v>
      </c>
      <c r="G16" s="1052">
        <v>0.5</v>
      </c>
      <c r="H16" s="1056">
        <v>44576</v>
      </c>
      <c r="I16" s="1056">
        <v>44926</v>
      </c>
      <c r="J16" s="1052">
        <v>0.25</v>
      </c>
      <c r="K16" s="1052">
        <v>0.5</v>
      </c>
      <c r="L16" s="1054">
        <v>0.75</v>
      </c>
      <c r="M16" s="1055">
        <v>1</v>
      </c>
      <c r="N16" s="1354"/>
      <c r="O16" s="1311"/>
      <c r="P16" s="3309"/>
      <c r="Q16" s="3229"/>
      <c r="R16" s="3227"/>
      <c r="S16" s="56">
        <v>0.25</v>
      </c>
      <c r="T16" s="932" t="s">
        <v>2389</v>
      </c>
      <c r="U16" s="931" t="s">
        <v>2387</v>
      </c>
      <c r="V16" s="148" t="str">
        <f t="shared" si="4"/>
        <v>En gestión</v>
      </c>
      <c r="W16" s="148" t="str">
        <f t="shared" si="5"/>
        <v>En gestión</v>
      </c>
      <c r="X16" s="3227"/>
      <c r="Y16" s="3213"/>
      <c r="Z16" s="3215"/>
      <c r="AA16" s="3226"/>
      <c r="AB16" s="3226"/>
      <c r="AC16" s="3227"/>
      <c r="AD16" s="2813"/>
      <c r="AE16" s="1562"/>
      <c r="AF16" s="1562"/>
      <c r="AG16" s="2813"/>
      <c r="AH16" s="1562"/>
      <c r="AI16" s="1562"/>
      <c r="AJ16" s="1338"/>
      <c r="AK16" s="1338"/>
      <c r="AL16" s="3216"/>
      <c r="AM16" s="2189"/>
      <c r="AN16" s="1030"/>
      <c r="AO16" s="2180"/>
      <c r="AP16" s="1338"/>
      <c r="AQ16" s="100">
        <v>1</v>
      </c>
      <c r="AR16" s="101" t="s">
        <v>2927</v>
      </c>
      <c r="AS16" s="101" t="s">
        <v>1361</v>
      </c>
      <c r="AT16" s="36" t="str">
        <f t="shared" si="18"/>
        <v>En gestión</v>
      </c>
      <c r="AU16" s="36" t="str">
        <f t="shared" si="20"/>
        <v>Terminado</v>
      </c>
      <c r="AV16" s="1338"/>
      <c r="AW16" s="1327"/>
      <c r="AX16" s="1327"/>
      <c r="AY16" s="1345"/>
      <c r="AZ16" s="1345"/>
      <c r="BA16" s="1338"/>
      <c r="BB16" s="1343"/>
      <c r="BC16" s="1394"/>
      <c r="BD16" s="2879"/>
      <c r="BE16" s="1343"/>
      <c r="BF16" s="1394"/>
      <c r="BG16" s="3225"/>
      <c r="BH16" s="1338"/>
      <c r="BI16" s="1338"/>
      <c r="BJ16" s="3216"/>
      <c r="BK16" s="2189"/>
      <c r="BL16" s="1030"/>
      <c r="BM16" s="2180"/>
      <c r="BN16" s="1338"/>
      <c r="BO16" s="61">
        <v>1</v>
      </c>
      <c r="BP16" s="101" t="s">
        <v>2934</v>
      </c>
      <c r="BQ16" s="101" t="s">
        <v>2935</v>
      </c>
      <c r="BR16" s="36" t="str">
        <f t="shared" si="1"/>
        <v>En gestión</v>
      </c>
      <c r="BS16" s="36" t="str">
        <f t="shared" si="19"/>
        <v>Terminado</v>
      </c>
      <c r="BT16" s="2180"/>
      <c r="BU16" s="1327"/>
      <c r="BV16" s="1327"/>
      <c r="BW16" s="1345"/>
      <c r="BX16" s="1345"/>
      <c r="BY16" s="2264"/>
      <c r="BZ16" s="2264"/>
      <c r="CA16" s="1340"/>
      <c r="CB16" s="1417"/>
      <c r="CC16" s="3218"/>
      <c r="CD16" s="1417"/>
      <c r="CE16" s="3223"/>
      <c r="CF16" s="1338"/>
      <c r="CG16" s="1338"/>
      <c r="CH16" s="3216"/>
      <c r="CI16" s="2189"/>
      <c r="CJ16" s="1030"/>
      <c r="CK16" s="2180"/>
      <c r="CL16" s="1338"/>
      <c r="CM16" s="61">
        <v>1</v>
      </c>
      <c r="CN16" s="35" t="s">
        <v>1312</v>
      </c>
      <c r="CO16" s="101" t="s">
        <v>1361</v>
      </c>
      <c r="CP16" s="36" t="str">
        <f t="shared" si="21"/>
        <v>Terminado</v>
      </c>
      <c r="CQ16" s="36" t="str">
        <f t="shared" si="10"/>
        <v>Terminado</v>
      </c>
      <c r="CR16" s="1338"/>
      <c r="CS16" s="3220"/>
      <c r="CT16" s="3220"/>
      <c r="CU16" s="1345"/>
      <c r="CV16" s="1345"/>
      <c r="CW16" s="1374"/>
      <c r="CX16" s="3221"/>
      <c r="CY16" s="1324"/>
      <c r="CZ16" s="1324"/>
      <c r="DA16" s="3218"/>
      <c r="DB16" s="2192"/>
      <c r="DC16" s="2193"/>
      <c r="DD16" s="3218"/>
      <c r="DE16" s="1338"/>
      <c r="DF16" s="1338"/>
      <c r="DG16" s="3216"/>
      <c r="DH16" s="2189"/>
      <c r="DJ16" s="1221" t="s">
        <v>8269</v>
      </c>
      <c r="DK16" s="1220" t="s">
        <v>8280</v>
      </c>
      <c r="DL16" s="1243"/>
    </row>
    <row r="17" spans="1:116" ht="229.5" hidden="1" customHeight="1" x14ac:dyDescent="0.45">
      <c r="A17" s="1309" t="s">
        <v>36</v>
      </c>
      <c r="B17" s="1310" t="s">
        <v>124</v>
      </c>
      <c r="C17" s="1311" t="s">
        <v>125</v>
      </c>
      <c r="D17" s="1311" t="s">
        <v>126</v>
      </c>
      <c r="E17" s="1039" t="s">
        <v>127</v>
      </c>
      <c r="F17" s="1040" t="s">
        <v>128</v>
      </c>
      <c r="G17" s="1041">
        <v>0.75</v>
      </c>
      <c r="H17" s="1042">
        <v>44562</v>
      </c>
      <c r="I17" s="1042">
        <v>44926</v>
      </c>
      <c r="J17" s="1041">
        <v>0.25</v>
      </c>
      <c r="K17" s="1041">
        <v>0.5</v>
      </c>
      <c r="L17" s="1043">
        <v>0.75</v>
      </c>
      <c r="M17" s="1044">
        <v>1</v>
      </c>
      <c r="N17" s="1312">
        <v>28358200</v>
      </c>
      <c r="O17" s="1311" t="s">
        <v>76</v>
      </c>
      <c r="P17" s="3309"/>
      <c r="Q17" s="3209">
        <v>0.25</v>
      </c>
      <c r="R17" s="3211" t="s">
        <v>2390</v>
      </c>
      <c r="S17" s="227">
        <v>0.25</v>
      </c>
      <c r="T17" s="150" t="s">
        <v>2391</v>
      </c>
      <c r="U17" s="151" t="s">
        <v>2392</v>
      </c>
      <c r="V17" s="148" t="str">
        <f t="shared" si="4"/>
        <v>En gestión</v>
      </c>
      <c r="W17" s="148" t="str">
        <f t="shared" si="5"/>
        <v>En gestión</v>
      </c>
      <c r="X17" s="3202" t="s">
        <v>2393</v>
      </c>
      <c r="Y17" s="3212">
        <f t="shared" ref="Y17" si="30">SUMPRODUCT(S17:S18,G17:G18)</f>
        <v>0.25</v>
      </c>
      <c r="Z17" s="3214">
        <f t="shared" ref="Z17" si="31">SUMPRODUCT(G17:G18,J17:J18)</f>
        <v>0.1875</v>
      </c>
      <c r="AA17" s="1580" t="str">
        <f t="shared" si="28"/>
        <v>En gestión</v>
      </c>
      <c r="AB17" s="1580" t="str">
        <f t="shared" ref="AB17" si="32">IF(Y17&lt;1%,"Sin iniciar",IF(Y17=100%,"Terminado","En gestión"))</f>
        <v>En gestión</v>
      </c>
      <c r="AC17" s="3202" t="s">
        <v>2393</v>
      </c>
      <c r="AD17" s="3203">
        <v>15054000</v>
      </c>
      <c r="AE17" s="3205">
        <v>15054000</v>
      </c>
      <c r="AF17" s="3205">
        <v>3763500</v>
      </c>
      <c r="AG17" s="3207">
        <v>28358200</v>
      </c>
      <c r="AH17" s="3198">
        <v>28358200</v>
      </c>
      <c r="AI17" s="3200">
        <v>5792800</v>
      </c>
      <c r="AJ17" s="1466" t="s">
        <v>45</v>
      </c>
      <c r="AK17" s="1466" t="s">
        <v>130</v>
      </c>
      <c r="AL17" s="1466" t="s">
        <v>131</v>
      </c>
      <c r="AM17" s="3177" t="s">
        <v>132</v>
      </c>
      <c r="AN17" s="1030"/>
      <c r="AO17" s="3008">
        <v>0.5</v>
      </c>
      <c r="AP17" s="282" t="s">
        <v>2936</v>
      </c>
      <c r="AQ17" s="360">
        <v>0.5</v>
      </c>
      <c r="AR17" s="134" t="s">
        <v>2937</v>
      </c>
      <c r="AS17" s="138" t="s">
        <v>129</v>
      </c>
      <c r="AT17" s="184" t="str">
        <f>IF(K17&lt;1%,"Sin iniciar",IF(K17=100%,"Terminado","En gestión"))</f>
        <v>En gestión</v>
      </c>
      <c r="AU17" s="184" t="str">
        <f>IF(AQ17&lt;1%,"Sin iniciar",IF(AQ17=100%,"Terminado","En gestión"))</f>
        <v>En gestión</v>
      </c>
      <c r="AV17" s="3194" t="s">
        <v>7847</v>
      </c>
      <c r="AW17" s="3157">
        <f>SUMPRODUCT(G17:G18,AQ17:AQ18)</f>
        <v>0.5625</v>
      </c>
      <c r="AX17" s="3157">
        <f>SUMPRODUCT(G17:G18,K17:K18)</f>
        <v>0.4375</v>
      </c>
      <c r="AY17" s="3153" t="str">
        <f>IF(AX17&lt;1%,"Sin iniciar",IF(AX17=100%,"Terminado","En gestión"))</f>
        <v>En gestión</v>
      </c>
      <c r="AZ17" s="3153" t="str">
        <f>IF(AW17&lt;1%,"Sin iniciar",IF(AW17=100%,"Terminado","En gestión"))</f>
        <v>En gestión</v>
      </c>
      <c r="BA17" s="3194" t="s">
        <v>7847</v>
      </c>
      <c r="BB17" s="3195">
        <v>15054000</v>
      </c>
      <c r="BC17" s="3196">
        <v>15054000</v>
      </c>
      <c r="BD17" s="3196">
        <v>7527000</v>
      </c>
      <c r="BE17" s="3197">
        <v>28358200</v>
      </c>
      <c r="BF17" s="3193">
        <v>28358200</v>
      </c>
      <c r="BG17" s="3193">
        <v>8689200</v>
      </c>
      <c r="BH17" s="1466" t="s">
        <v>45</v>
      </c>
      <c r="BI17" s="1466" t="s">
        <v>130</v>
      </c>
      <c r="BJ17" s="1466" t="s">
        <v>131</v>
      </c>
      <c r="BK17" s="3177" t="s">
        <v>132</v>
      </c>
      <c r="BL17" s="1030"/>
      <c r="BM17" s="1744">
        <v>0.75</v>
      </c>
      <c r="BN17" s="71" t="s">
        <v>2942</v>
      </c>
      <c r="BO17" s="379">
        <v>0.75</v>
      </c>
      <c r="BP17" s="94" t="s">
        <v>2943</v>
      </c>
      <c r="BQ17" s="285" t="s">
        <v>129</v>
      </c>
      <c r="BR17" s="148" t="str">
        <f t="shared" si="1"/>
        <v>En gestión</v>
      </c>
      <c r="BS17" s="148" t="str">
        <f t="shared" si="19"/>
        <v>En gestión</v>
      </c>
      <c r="BT17" s="2666" t="s">
        <v>2944</v>
      </c>
      <c r="BU17" s="1454">
        <f>SUMPRODUCT(G17:G18,BO17:BO18)</f>
        <v>0.8125</v>
      </c>
      <c r="BV17" s="1454">
        <f>SUMPRODUCT(G17:G18,L17:L18)</f>
        <v>0.75</v>
      </c>
      <c r="BW17" s="1456" t="str">
        <f>IF(BV17&lt;1%,"Sin iniciar",IF(BV17=100%,"Terminado","En gestión"))</f>
        <v>En gestión</v>
      </c>
      <c r="BX17" s="2625" t="str">
        <f>IF(BU17&lt;1%,"Sin iniciar",IF(BU17=100%,"Terminado","En gestión"))</f>
        <v>En gestión</v>
      </c>
      <c r="BY17" s="2666" t="s">
        <v>2944</v>
      </c>
      <c r="BZ17" s="3186">
        <v>15054000</v>
      </c>
      <c r="CA17" s="3188">
        <v>15054000</v>
      </c>
      <c r="CB17" s="3190">
        <v>11290500</v>
      </c>
      <c r="CC17" s="3191">
        <v>28358200</v>
      </c>
      <c r="CD17" s="3190">
        <v>39673400</v>
      </c>
      <c r="CE17" s="3190">
        <v>34486400</v>
      </c>
      <c r="CF17" s="1466" t="s">
        <v>45</v>
      </c>
      <c r="CG17" s="1466" t="s">
        <v>130</v>
      </c>
      <c r="CH17" s="1466" t="s">
        <v>131</v>
      </c>
      <c r="CI17" s="3177" t="s">
        <v>132</v>
      </c>
      <c r="CJ17" s="1030"/>
      <c r="CK17" s="1270">
        <v>1</v>
      </c>
      <c r="CL17" s="3185" t="s">
        <v>1289</v>
      </c>
      <c r="CM17" s="59">
        <v>1</v>
      </c>
      <c r="CN17" s="14" t="s">
        <v>1290</v>
      </c>
      <c r="CO17" s="37" t="s">
        <v>129</v>
      </c>
      <c r="CP17" s="8" t="str">
        <f t="shared" ref="CP17:CP80" si="33">IF(M17&lt;1%,"Sin iniciar",IF(M17=100%,"Terminado","En gestión"))</f>
        <v>Terminado</v>
      </c>
      <c r="CQ17" s="8" t="str">
        <f>IF(CM17&lt;1%,"Sin iniciar",IF(CM17=100%,"Terminado","En gestión"))</f>
        <v>Terminado</v>
      </c>
      <c r="CR17" s="3184" t="s">
        <v>2156</v>
      </c>
      <c r="CS17" s="1264">
        <f>SUMPRODUCT(G17:G18,CM17:CM18)</f>
        <v>1</v>
      </c>
      <c r="CT17" s="1264">
        <f>SUMPRODUCT(G17:G18,M17:M18)</f>
        <v>1</v>
      </c>
      <c r="CU17" s="1455" t="str">
        <f>IF(CT17&lt;1%,"Sin iniciar",IF(CT17=100%,"Terminado","En gestión"))</f>
        <v>Terminado</v>
      </c>
      <c r="CV17" s="1455" t="str">
        <f>IF(CS17&lt;1%,"Sin iniciar",IF(CS17=100%,"Terminado","En gestión"))</f>
        <v>Terminado</v>
      </c>
      <c r="CW17" s="1268" t="s">
        <v>37</v>
      </c>
      <c r="CX17" s="3178">
        <v>15054000</v>
      </c>
      <c r="CY17" s="3180">
        <v>15054000</v>
      </c>
      <c r="CZ17" s="3182">
        <v>15054000</v>
      </c>
      <c r="DA17" s="3006">
        <v>39673400</v>
      </c>
      <c r="DB17" s="3007">
        <v>39673400</v>
      </c>
      <c r="DC17" s="2802">
        <v>39673400</v>
      </c>
      <c r="DD17" s="2803">
        <v>39673400</v>
      </c>
      <c r="DE17" s="1466" t="s">
        <v>45</v>
      </c>
      <c r="DF17" s="1466" t="s">
        <v>130</v>
      </c>
      <c r="DG17" s="1466" t="s">
        <v>131</v>
      </c>
      <c r="DH17" s="3177" t="s">
        <v>132</v>
      </c>
      <c r="DJ17" s="1221" t="s">
        <v>8273</v>
      </c>
      <c r="DK17" s="1220" t="s">
        <v>8281</v>
      </c>
      <c r="DL17" s="1242" t="s">
        <v>8282</v>
      </c>
    </row>
    <row r="18" spans="1:116" ht="234" hidden="1" customHeight="1" x14ac:dyDescent="0.45">
      <c r="A18" s="1309"/>
      <c r="B18" s="1310"/>
      <c r="C18" s="1311"/>
      <c r="D18" s="1311"/>
      <c r="E18" s="1039" t="s">
        <v>133</v>
      </c>
      <c r="F18" s="1040" t="s">
        <v>134</v>
      </c>
      <c r="G18" s="1041">
        <v>0.25</v>
      </c>
      <c r="H18" s="1042">
        <v>44562</v>
      </c>
      <c r="I18" s="1042">
        <v>44926</v>
      </c>
      <c r="J18" s="1041">
        <v>0</v>
      </c>
      <c r="K18" s="1041">
        <v>0.25</v>
      </c>
      <c r="L18" s="1043">
        <v>0.75</v>
      </c>
      <c r="M18" s="1044">
        <v>1</v>
      </c>
      <c r="N18" s="1312"/>
      <c r="O18" s="1311"/>
      <c r="P18" s="3309"/>
      <c r="Q18" s="3210"/>
      <c r="R18" s="3211"/>
      <c r="S18" s="227">
        <v>0.25</v>
      </c>
      <c r="T18" s="150" t="s">
        <v>2394</v>
      </c>
      <c r="U18" s="151" t="s">
        <v>2395</v>
      </c>
      <c r="V18" s="148" t="str">
        <f t="shared" si="4"/>
        <v>Sin iniciar</v>
      </c>
      <c r="W18" s="148" t="str">
        <f t="shared" si="5"/>
        <v>En gestión</v>
      </c>
      <c r="X18" s="3202"/>
      <c r="Y18" s="3213"/>
      <c r="Z18" s="3215"/>
      <c r="AA18" s="2492"/>
      <c r="AB18" s="2492"/>
      <c r="AC18" s="3202"/>
      <c r="AD18" s="3204"/>
      <c r="AE18" s="3206"/>
      <c r="AF18" s="3206"/>
      <c r="AG18" s="3208"/>
      <c r="AH18" s="3199"/>
      <c r="AI18" s="3201"/>
      <c r="AJ18" s="1466"/>
      <c r="AK18" s="1466"/>
      <c r="AL18" s="1466"/>
      <c r="AM18" s="3177"/>
      <c r="AN18" s="1030"/>
      <c r="AO18" s="2189"/>
      <c r="AP18" s="282" t="s">
        <v>2938</v>
      </c>
      <c r="AQ18" s="360">
        <v>0.75</v>
      </c>
      <c r="AR18" s="134" t="s">
        <v>2939</v>
      </c>
      <c r="AS18" s="134" t="s">
        <v>2940</v>
      </c>
      <c r="AT18" s="184" t="str">
        <f t="shared" ref="AT18:AT22" si="34">IF(K18&lt;1%,"Sin iniciar",IF(K18=100%,"Terminado","En gestión"))</f>
        <v>En gestión</v>
      </c>
      <c r="AU18" s="184" t="str">
        <f t="shared" ref="AU18:AU22" si="35">IF(AQ18&lt;1%,"Sin iniciar",IF(AQ18=100%,"Terminado","En gestión"))</f>
        <v>En gestión</v>
      </c>
      <c r="AV18" s="3194"/>
      <c r="AW18" s="3157"/>
      <c r="AX18" s="3157"/>
      <c r="AY18" s="3153"/>
      <c r="AZ18" s="3153"/>
      <c r="BA18" s="3194"/>
      <c r="BB18" s="3195"/>
      <c r="BC18" s="3196"/>
      <c r="BD18" s="3196"/>
      <c r="BE18" s="3197"/>
      <c r="BF18" s="3193"/>
      <c r="BG18" s="3193"/>
      <c r="BH18" s="1466"/>
      <c r="BI18" s="1466"/>
      <c r="BJ18" s="1466"/>
      <c r="BK18" s="3177"/>
      <c r="BL18" s="1030"/>
      <c r="BM18" s="1600"/>
      <c r="BN18" s="286" t="s">
        <v>2945</v>
      </c>
      <c r="BO18" s="361">
        <v>1</v>
      </c>
      <c r="BP18" s="102" t="s">
        <v>2946</v>
      </c>
      <c r="BQ18" s="12" t="s">
        <v>135</v>
      </c>
      <c r="BR18" s="8" t="str">
        <f t="shared" si="1"/>
        <v>En gestión</v>
      </c>
      <c r="BS18" s="8" t="str">
        <f t="shared" si="19"/>
        <v>Terminado</v>
      </c>
      <c r="BT18" s="3192"/>
      <c r="BU18" s="1286"/>
      <c r="BV18" s="1286"/>
      <c r="BW18" s="1457"/>
      <c r="BX18" s="2573"/>
      <c r="BY18" s="3192"/>
      <c r="BZ18" s="3187"/>
      <c r="CA18" s="3189"/>
      <c r="CB18" s="3041"/>
      <c r="CC18" s="3147"/>
      <c r="CD18" s="3041"/>
      <c r="CE18" s="3041"/>
      <c r="CF18" s="1466"/>
      <c r="CG18" s="1466"/>
      <c r="CH18" s="1466"/>
      <c r="CI18" s="3177"/>
      <c r="CJ18" s="1030"/>
      <c r="CK18" s="1600"/>
      <c r="CL18" s="3146"/>
      <c r="CM18" s="59">
        <v>1</v>
      </c>
      <c r="CN18" s="11" t="s">
        <v>1291</v>
      </c>
      <c r="CO18" s="12" t="s">
        <v>135</v>
      </c>
      <c r="CP18" s="8" t="str">
        <f t="shared" si="33"/>
        <v>Terminado</v>
      </c>
      <c r="CQ18" s="8" t="str">
        <f t="shared" ref="CQ18:CQ22" si="36">IF(CM18&lt;1%,"Sin iniciar",IF(CM18=100%,"Terminado","En gestión"))</f>
        <v>Terminado</v>
      </c>
      <c r="CR18" s="3146"/>
      <c r="CS18" s="2315"/>
      <c r="CT18" s="2315"/>
      <c r="CU18" s="1457"/>
      <c r="CV18" s="1457"/>
      <c r="CW18" s="1269"/>
      <c r="CX18" s="3179"/>
      <c r="CY18" s="3181"/>
      <c r="CZ18" s="3183"/>
      <c r="DA18" s="3006"/>
      <c r="DB18" s="3007"/>
      <c r="DC18" s="2802"/>
      <c r="DD18" s="2803"/>
      <c r="DE18" s="1466"/>
      <c r="DF18" s="1466"/>
      <c r="DG18" s="1466"/>
      <c r="DH18" s="3177"/>
      <c r="DJ18" s="1221" t="s">
        <v>8273</v>
      </c>
      <c r="DK18" s="1220" t="s">
        <v>8281</v>
      </c>
      <c r="DL18" s="1242"/>
    </row>
    <row r="19" spans="1:116" ht="227.25" hidden="1" customHeight="1" x14ac:dyDescent="0.45">
      <c r="A19" s="1038" t="s">
        <v>36</v>
      </c>
      <c r="B19" s="1039" t="s">
        <v>136</v>
      </c>
      <c r="C19" s="1040" t="s">
        <v>137</v>
      </c>
      <c r="D19" s="1040" t="s">
        <v>138</v>
      </c>
      <c r="E19" s="1039" t="s">
        <v>139</v>
      </c>
      <c r="F19" s="1040" t="s">
        <v>140</v>
      </c>
      <c r="G19" s="1041">
        <v>1</v>
      </c>
      <c r="H19" s="1042">
        <v>44562</v>
      </c>
      <c r="I19" s="1042">
        <v>44772</v>
      </c>
      <c r="J19" s="1041">
        <v>0.33</v>
      </c>
      <c r="K19" s="1041">
        <v>0.66</v>
      </c>
      <c r="L19" s="1043">
        <v>1</v>
      </c>
      <c r="M19" s="1044">
        <v>1</v>
      </c>
      <c r="N19" s="1045">
        <v>31968400</v>
      </c>
      <c r="O19" s="1040" t="s">
        <v>76</v>
      </c>
      <c r="P19" s="3309"/>
      <c r="Q19" s="940" t="s">
        <v>2396</v>
      </c>
      <c r="R19" s="152" t="s">
        <v>141</v>
      </c>
      <c r="S19" s="228">
        <v>0.33</v>
      </c>
      <c r="T19" s="20" t="s">
        <v>2397</v>
      </c>
      <c r="U19" s="14" t="s">
        <v>2398</v>
      </c>
      <c r="V19" s="148" t="str">
        <f t="shared" si="4"/>
        <v>En gestión</v>
      </c>
      <c r="W19" s="148" t="str">
        <f t="shared" si="5"/>
        <v>En gestión</v>
      </c>
      <c r="X19" s="152" t="s">
        <v>2399</v>
      </c>
      <c r="Y19" s="154">
        <f>S19*G19</f>
        <v>0.33</v>
      </c>
      <c r="Z19" s="155">
        <f>SUMPRODUCT(G19,J19)</f>
        <v>0.33</v>
      </c>
      <c r="AA19" s="1058" t="str">
        <f>IF(Z19&lt;1%,"Sin iniciar",IF(Z19=100%,"Terminado","En gestión"))</f>
        <v>En gestión</v>
      </c>
      <c r="AB19" s="1058" t="str">
        <f>IF(Y19&lt;1%,"Sin iniciar",IF(Y19=100%,"Terminado","En gestión"))</f>
        <v>En gestión</v>
      </c>
      <c r="AC19" s="152" t="s">
        <v>2399</v>
      </c>
      <c r="AD19" s="933">
        <v>15054000</v>
      </c>
      <c r="AE19" s="934">
        <v>15054000</v>
      </c>
      <c r="AF19" s="934">
        <v>3763500</v>
      </c>
      <c r="AG19" s="935">
        <v>31968400</v>
      </c>
      <c r="AH19" s="936">
        <v>31968400</v>
      </c>
      <c r="AI19" s="937">
        <v>5657600</v>
      </c>
      <c r="AJ19" s="18" t="s">
        <v>45</v>
      </c>
      <c r="AK19" s="18" t="s">
        <v>143</v>
      </c>
      <c r="AL19" s="454" t="s">
        <v>131</v>
      </c>
      <c r="AM19" s="19" t="s">
        <v>144</v>
      </c>
      <c r="AN19" s="1030"/>
      <c r="AO19" s="950">
        <v>0.66</v>
      </c>
      <c r="AP19" s="283" t="s">
        <v>141</v>
      </c>
      <c r="AQ19" s="360">
        <v>0.66</v>
      </c>
      <c r="AR19" s="134" t="s">
        <v>7848</v>
      </c>
      <c r="AS19" s="134" t="s">
        <v>142</v>
      </c>
      <c r="AT19" s="184" t="str">
        <f t="shared" si="34"/>
        <v>En gestión</v>
      </c>
      <c r="AU19" s="184" t="str">
        <f t="shared" si="35"/>
        <v>En gestión</v>
      </c>
      <c r="AV19" s="283" t="s">
        <v>2941</v>
      </c>
      <c r="AW19" s="284">
        <f>+G19*AQ19</f>
        <v>0.66</v>
      </c>
      <c r="AX19" s="284">
        <f>+G19*K19</f>
        <v>0.66</v>
      </c>
      <c r="AY19" s="1057" t="str">
        <f t="shared" ref="AY19:AY20" si="37">IF(AX19&lt;1%,"Sin iniciar",IF(AX19=100%,"Terminado","En gestión"))</f>
        <v>En gestión</v>
      </c>
      <c r="AZ19" s="1057" t="str">
        <f t="shared" ref="AZ19:AZ20" si="38">IF(AW19&lt;1%,"Sin iniciar",IF(AW19=100%,"Terminado","En gestión"))</f>
        <v>En gestión</v>
      </c>
      <c r="BA19" s="283" t="s">
        <v>2941</v>
      </c>
      <c r="BB19" s="963">
        <v>15054000</v>
      </c>
      <c r="BC19" s="966">
        <v>15054000</v>
      </c>
      <c r="BD19" s="966">
        <v>7527000</v>
      </c>
      <c r="BE19" s="964">
        <v>31968400</v>
      </c>
      <c r="BF19" s="965">
        <v>31968400</v>
      </c>
      <c r="BG19" s="965">
        <v>8873681</v>
      </c>
      <c r="BH19" s="18" t="s">
        <v>45</v>
      </c>
      <c r="BI19" s="18" t="s">
        <v>143</v>
      </c>
      <c r="BJ19" s="454" t="s">
        <v>131</v>
      </c>
      <c r="BK19" s="19" t="s">
        <v>144</v>
      </c>
      <c r="BL19" s="1030"/>
      <c r="BM19" s="943">
        <v>1</v>
      </c>
      <c r="BN19" s="13" t="s">
        <v>141</v>
      </c>
      <c r="BO19" s="380">
        <v>1</v>
      </c>
      <c r="BP19" s="287" t="s">
        <v>7849</v>
      </c>
      <c r="BQ19" s="14" t="s">
        <v>142</v>
      </c>
      <c r="BR19" s="8" t="str">
        <f t="shared" si="1"/>
        <v>Terminado</v>
      </c>
      <c r="BS19" s="8" t="str">
        <f t="shared" si="19"/>
        <v>Terminado</v>
      </c>
      <c r="BT19" s="13" t="s">
        <v>2947</v>
      </c>
      <c r="BU19" s="165">
        <f>SUMPRODUCT(G19,BO19)</f>
        <v>1</v>
      </c>
      <c r="BV19" s="165">
        <f>SUMPRODUCT(G19,L19)</f>
        <v>1</v>
      </c>
      <c r="BW19" s="1046" t="str">
        <f>IF(BV19&lt;1%,"Sin iniciar",IF(BV19=100%,"Terminado","En gestión"))</f>
        <v>Terminado</v>
      </c>
      <c r="BX19" s="1046" t="s">
        <v>2948</v>
      </c>
      <c r="BY19" s="13" t="s">
        <v>2947</v>
      </c>
      <c r="BZ19" s="288">
        <v>15054000</v>
      </c>
      <c r="CA19" s="393">
        <v>15054000</v>
      </c>
      <c r="CB19" s="394">
        <v>11290500</v>
      </c>
      <c r="CC19" s="288">
        <v>31968400</v>
      </c>
      <c r="CD19" s="395">
        <v>43283600</v>
      </c>
      <c r="CE19" s="395">
        <v>34332881</v>
      </c>
      <c r="CF19" s="18" t="s">
        <v>45</v>
      </c>
      <c r="CG19" s="18" t="s">
        <v>143</v>
      </c>
      <c r="CH19" s="454" t="s">
        <v>131</v>
      </c>
      <c r="CI19" s="19" t="s">
        <v>144</v>
      </c>
      <c r="CJ19" s="1030"/>
      <c r="CK19" s="943">
        <v>1</v>
      </c>
      <c r="CL19" s="13" t="s">
        <v>141</v>
      </c>
      <c r="CM19" s="59">
        <v>1</v>
      </c>
      <c r="CN19" s="11" t="s">
        <v>1291</v>
      </c>
      <c r="CO19" s="14" t="s">
        <v>142</v>
      </c>
      <c r="CP19" s="8" t="str">
        <f t="shared" si="33"/>
        <v>Terminado</v>
      </c>
      <c r="CQ19" s="8" t="str">
        <f t="shared" si="36"/>
        <v>Terminado</v>
      </c>
      <c r="CR19" s="15" t="s">
        <v>1292</v>
      </c>
      <c r="CS19" s="120">
        <f>SUMPRODUCT(G19,CM19)</f>
        <v>1</v>
      </c>
      <c r="CT19" s="120">
        <f>SUMPRODUCT(G19,M19)</f>
        <v>1</v>
      </c>
      <c r="CU19" s="1059" t="str">
        <f>IF(CT19&lt;1%,"Sin iniciar",IF(CT19=100%,"Terminado","En gestión"))</f>
        <v>Terminado</v>
      </c>
      <c r="CV19" s="1060" t="str">
        <f>IF(CS19&lt;1%,"Sin iniciar",IF(CS19=100%,"Terminado","En gestión"))</f>
        <v>Terminado</v>
      </c>
      <c r="CW19" s="11" t="s">
        <v>37</v>
      </c>
      <c r="CX19" s="16">
        <v>15054000</v>
      </c>
      <c r="CY19" s="110">
        <v>15054000</v>
      </c>
      <c r="CZ19" s="111">
        <v>15054000</v>
      </c>
      <c r="DA19" s="17">
        <v>43283600</v>
      </c>
      <c r="DB19" s="122">
        <v>43283600</v>
      </c>
      <c r="DC19" s="123">
        <v>34332881</v>
      </c>
      <c r="DD19" s="997">
        <v>39332881</v>
      </c>
      <c r="DE19" s="18" t="s">
        <v>45</v>
      </c>
      <c r="DF19" s="18" t="s">
        <v>143</v>
      </c>
      <c r="DG19" s="454" t="s">
        <v>131</v>
      </c>
      <c r="DH19" s="19" t="s">
        <v>144</v>
      </c>
      <c r="DJ19" s="1221" t="s">
        <v>8269</v>
      </c>
      <c r="DK19" s="1220" t="s">
        <v>8283</v>
      </c>
      <c r="DL19" s="1236" t="s">
        <v>8271</v>
      </c>
    </row>
    <row r="20" spans="1:116" ht="257.25" hidden="1" customHeight="1" x14ac:dyDescent="0.45">
      <c r="A20" s="1309" t="s">
        <v>36</v>
      </c>
      <c r="B20" s="1310" t="s">
        <v>145</v>
      </c>
      <c r="C20" s="1311" t="s">
        <v>146</v>
      </c>
      <c r="D20" s="1311" t="s">
        <v>147</v>
      </c>
      <c r="E20" s="1039" t="s">
        <v>148</v>
      </c>
      <c r="F20" s="1040" t="s">
        <v>149</v>
      </c>
      <c r="G20" s="1041">
        <v>0.34</v>
      </c>
      <c r="H20" s="1042">
        <v>44926</v>
      </c>
      <c r="I20" s="1042">
        <v>44926</v>
      </c>
      <c r="J20" s="1041">
        <v>0</v>
      </c>
      <c r="K20" s="1041">
        <v>0</v>
      </c>
      <c r="L20" s="1043">
        <v>0</v>
      </c>
      <c r="M20" s="1044">
        <v>1</v>
      </c>
      <c r="N20" s="1312">
        <v>50988600</v>
      </c>
      <c r="O20" s="1311" t="s">
        <v>76</v>
      </c>
      <c r="P20" s="3309"/>
      <c r="Q20" s="3168" t="s">
        <v>2400</v>
      </c>
      <c r="R20" s="3169" t="s">
        <v>2401</v>
      </c>
      <c r="S20" s="229">
        <v>0</v>
      </c>
      <c r="T20" s="11" t="s">
        <v>2402</v>
      </c>
      <c r="U20" s="11" t="s">
        <v>2402</v>
      </c>
      <c r="V20" s="148" t="str">
        <f t="shared" si="4"/>
        <v>Sin iniciar</v>
      </c>
      <c r="W20" s="148" t="str">
        <f t="shared" si="5"/>
        <v>Sin iniciar</v>
      </c>
      <c r="X20" s="3169" t="s">
        <v>2401</v>
      </c>
      <c r="Y20" s="3171">
        <f t="shared" ref="Y20" si="39">SUMPRODUCT(S20:S21,G20:G21)</f>
        <v>0</v>
      </c>
      <c r="Z20" s="3174">
        <f t="shared" ref="Z20" si="40">SUMPRODUCT(G20:G21,J20:J21)</f>
        <v>0</v>
      </c>
      <c r="AA20" s="1579" t="str">
        <f t="shared" ref="AA20" si="41">IF(Z20&lt;1%,"Sin iniciar",IF(Z20=100%,"Terminado","En gestión"))</f>
        <v>Sin iniciar</v>
      </c>
      <c r="AB20" s="2144" t="str">
        <f t="shared" ref="AB20" si="42">IF(Y20&lt;1%,"Sin iniciar",IF(Y20=100%,"Terminado","En gestión"))</f>
        <v>Sin iniciar</v>
      </c>
      <c r="AC20" s="3164" t="s">
        <v>2401</v>
      </c>
      <c r="AD20" s="3165">
        <v>0</v>
      </c>
      <c r="AE20" s="1777">
        <v>0</v>
      </c>
      <c r="AF20" s="1777">
        <v>0</v>
      </c>
      <c r="AG20" s="3158">
        <v>50988600</v>
      </c>
      <c r="AH20" s="3161">
        <v>50988600</v>
      </c>
      <c r="AI20" s="3161">
        <v>11450400</v>
      </c>
      <c r="AJ20" s="1253" t="s">
        <v>45</v>
      </c>
      <c r="AK20" s="1253" t="s">
        <v>143</v>
      </c>
      <c r="AL20" s="1254" t="s">
        <v>131</v>
      </c>
      <c r="AM20" s="1253" t="s">
        <v>144</v>
      </c>
      <c r="AN20" s="1030"/>
      <c r="AO20" s="2223">
        <v>0</v>
      </c>
      <c r="AP20" s="3154" t="s">
        <v>2384</v>
      </c>
      <c r="AQ20" s="360">
        <v>0</v>
      </c>
      <c r="AR20" s="138" t="s">
        <v>2384</v>
      </c>
      <c r="AS20" s="138" t="s">
        <v>2384</v>
      </c>
      <c r="AT20" s="184" t="str">
        <f t="shared" si="34"/>
        <v>Sin iniciar</v>
      </c>
      <c r="AU20" s="184" t="str">
        <f t="shared" si="35"/>
        <v>Sin iniciar</v>
      </c>
      <c r="AV20" s="3154" t="s">
        <v>2384</v>
      </c>
      <c r="AW20" s="3157">
        <f>SUMPRODUCT(G20:G22,AQ20:AQ22)</f>
        <v>0</v>
      </c>
      <c r="AX20" s="3157">
        <f>SUMPRODUCT(G20:G22,K20:K22)</f>
        <v>0</v>
      </c>
      <c r="AY20" s="3153" t="str">
        <f t="shared" si="37"/>
        <v>Sin iniciar</v>
      </c>
      <c r="AZ20" s="3153" t="str">
        <f t="shared" si="38"/>
        <v>Sin iniciar</v>
      </c>
      <c r="BA20" s="3154" t="s">
        <v>2384</v>
      </c>
      <c r="BB20" s="3155">
        <v>0</v>
      </c>
      <c r="BC20" s="3156">
        <v>0</v>
      </c>
      <c r="BD20" s="3156">
        <v>0</v>
      </c>
      <c r="BE20" s="3151">
        <v>50988600</v>
      </c>
      <c r="BF20" s="3152">
        <v>50988600</v>
      </c>
      <c r="BG20" s="3152">
        <v>17175600</v>
      </c>
      <c r="BH20" s="1253" t="s">
        <v>45</v>
      </c>
      <c r="BI20" s="1253" t="s">
        <v>143</v>
      </c>
      <c r="BJ20" s="1254" t="s">
        <v>131</v>
      </c>
      <c r="BK20" s="1253" t="s">
        <v>144</v>
      </c>
      <c r="BL20" s="1030"/>
      <c r="BM20" s="1270">
        <v>1</v>
      </c>
      <c r="BN20" s="3148" t="s">
        <v>150</v>
      </c>
      <c r="BO20" s="57">
        <v>1</v>
      </c>
      <c r="BP20" s="79" t="s">
        <v>2949</v>
      </c>
      <c r="BQ20" s="14" t="s">
        <v>151</v>
      </c>
      <c r="BR20" s="8" t="str">
        <f t="shared" si="1"/>
        <v>Sin iniciar</v>
      </c>
      <c r="BS20" s="8" t="str">
        <f t="shared" si="19"/>
        <v>Terminado</v>
      </c>
      <c r="BT20" s="2525" t="s">
        <v>2947</v>
      </c>
      <c r="BU20" s="1285">
        <f>SUMPRODUCT(G20:G22,BO20:BO22)</f>
        <v>1</v>
      </c>
      <c r="BV20" s="1285">
        <f>SUMPRODUCT(G20:G22,L20:L22)</f>
        <v>0</v>
      </c>
      <c r="BW20" s="1455" t="s">
        <v>2948</v>
      </c>
      <c r="BX20" s="2572" t="str">
        <f>IF(BU20&lt;1%,"Sin iniciar",IF(BU20=100%,"Terminado","En gestión"))</f>
        <v>Terminado</v>
      </c>
      <c r="BY20" s="2525" t="s">
        <v>2947</v>
      </c>
      <c r="BZ20" s="3042">
        <v>0</v>
      </c>
      <c r="CA20" s="3041">
        <v>0</v>
      </c>
      <c r="CB20" s="3043">
        <v>0</v>
      </c>
      <c r="CC20" s="3147">
        <v>50988600</v>
      </c>
      <c r="CD20" s="3041">
        <v>50988600</v>
      </c>
      <c r="CE20" s="3041">
        <v>45801600</v>
      </c>
      <c r="CF20" s="1253" t="s">
        <v>45</v>
      </c>
      <c r="CG20" s="1253" t="s">
        <v>143</v>
      </c>
      <c r="CH20" s="1254" t="s">
        <v>131</v>
      </c>
      <c r="CI20" s="1253" t="s">
        <v>144</v>
      </c>
      <c r="CJ20" s="1030"/>
      <c r="CK20" s="1270">
        <v>1</v>
      </c>
      <c r="CL20" s="1763" t="s">
        <v>150</v>
      </c>
      <c r="CM20" s="59">
        <v>1</v>
      </c>
      <c r="CN20" s="11" t="s">
        <v>1291</v>
      </c>
      <c r="CO20" s="14" t="s">
        <v>151</v>
      </c>
      <c r="CP20" s="8" t="str">
        <f t="shared" si="33"/>
        <v>Terminado</v>
      </c>
      <c r="CQ20" s="8" t="str">
        <f t="shared" si="36"/>
        <v>Terminado</v>
      </c>
      <c r="CR20" s="3144" t="s">
        <v>1292</v>
      </c>
      <c r="CS20" s="2315">
        <f>SUMPRODUCT(G20:G22,CM20:CM22)</f>
        <v>1</v>
      </c>
      <c r="CT20" s="2315">
        <f>SUMPRODUCT(G20:G22,M20:M22)</f>
        <v>1</v>
      </c>
      <c r="CU20" s="2728" t="str">
        <f t="shared" ref="CU20" si="43">IF(CT20&lt;1%,"Sin iniciar",IF(CT20=100%,"Terminado","En gestión"))</f>
        <v>Terminado</v>
      </c>
      <c r="CV20" s="1455" t="str">
        <f t="shared" ref="CV20" si="44">IF(CS20&lt;1%,"Sin iniciar",IF(CS20=100%,"Terminado","En gestión"))</f>
        <v>Terminado</v>
      </c>
      <c r="CW20" s="1268" t="s">
        <v>37</v>
      </c>
      <c r="CX20" s="3006">
        <v>0</v>
      </c>
      <c r="CY20" s="3041">
        <v>0</v>
      </c>
      <c r="CZ20" s="3043">
        <v>0</v>
      </c>
      <c r="DA20" s="3006">
        <v>50988600</v>
      </c>
      <c r="DB20" s="3007">
        <v>50988600</v>
      </c>
      <c r="DC20" s="2802">
        <v>50988600</v>
      </c>
      <c r="DD20" s="2803">
        <v>50988600</v>
      </c>
      <c r="DE20" s="1253" t="s">
        <v>45</v>
      </c>
      <c r="DF20" s="1253" t="s">
        <v>143</v>
      </c>
      <c r="DG20" s="1254" t="s">
        <v>131</v>
      </c>
      <c r="DH20" s="1253" t="s">
        <v>144</v>
      </c>
      <c r="DJ20" s="1221" t="s">
        <v>8269</v>
      </c>
      <c r="DK20" s="1220" t="s">
        <v>8283</v>
      </c>
      <c r="DL20" s="1242" t="s">
        <v>8271</v>
      </c>
    </row>
    <row r="21" spans="1:116" ht="227.25" hidden="1" customHeight="1" x14ac:dyDescent="0.45">
      <c r="A21" s="1309"/>
      <c r="B21" s="1310"/>
      <c r="C21" s="1311"/>
      <c r="D21" s="1311"/>
      <c r="E21" s="1039" t="s">
        <v>152</v>
      </c>
      <c r="F21" s="1040" t="s">
        <v>153</v>
      </c>
      <c r="G21" s="1041">
        <v>0.33</v>
      </c>
      <c r="H21" s="1042">
        <v>44926</v>
      </c>
      <c r="I21" s="1042">
        <v>44926</v>
      </c>
      <c r="J21" s="1041">
        <v>0</v>
      </c>
      <c r="K21" s="1041">
        <v>0</v>
      </c>
      <c r="L21" s="1043">
        <v>0</v>
      </c>
      <c r="M21" s="1044">
        <v>1</v>
      </c>
      <c r="N21" s="1312"/>
      <c r="O21" s="1311"/>
      <c r="P21" s="3309"/>
      <c r="Q21" s="3168"/>
      <c r="R21" s="3169"/>
      <c r="S21" s="229">
        <v>0</v>
      </c>
      <c r="T21" s="11" t="s">
        <v>2402</v>
      </c>
      <c r="U21" s="11" t="s">
        <v>2402</v>
      </c>
      <c r="V21" s="148" t="str">
        <f t="shared" si="4"/>
        <v>Sin iniciar</v>
      </c>
      <c r="W21" s="148" t="str">
        <f t="shared" si="5"/>
        <v>Sin iniciar</v>
      </c>
      <c r="X21" s="3169"/>
      <c r="Y21" s="3172"/>
      <c r="Z21" s="3175"/>
      <c r="AA21" s="1646"/>
      <c r="AB21" s="2075"/>
      <c r="AC21" s="1996"/>
      <c r="AD21" s="3166"/>
      <c r="AE21" s="1777"/>
      <c r="AF21" s="1777"/>
      <c r="AG21" s="3159"/>
      <c r="AH21" s="3162"/>
      <c r="AI21" s="3162"/>
      <c r="AJ21" s="1253"/>
      <c r="AK21" s="1253"/>
      <c r="AL21" s="1254"/>
      <c r="AM21" s="1253"/>
      <c r="AN21" s="1030"/>
      <c r="AO21" s="2223"/>
      <c r="AP21" s="3154"/>
      <c r="AQ21" s="360">
        <v>0</v>
      </c>
      <c r="AR21" s="138" t="s">
        <v>2384</v>
      </c>
      <c r="AS21" s="138" t="s">
        <v>2384</v>
      </c>
      <c r="AT21" s="184" t="str">
        <f t="shared" si="34"/>
        <v>Sin iniciar</v>
      </c>
      <c r="AU21" s="184" t="str">
        <f t="shared" si="35"/>
        <v>Sin iniciar</v>
      </c>
      <c r="AV21" s="3154"/>
      <c r="AW21" s="3157"/>
      <c r="AX21" s="3157"/>
      <c r="AY21" s="3153"/>
      <c r="AZ21" s="3153"/>
      <c r="BA21" s="3154"/>
      <c r="BB21" s="3155"/>
      <c r="BC21" s="3156"/>
      <c r="BD21" s="3156"/>
      <c r="BE21" s="3151"/>
      <c r="BF21" s="3152"/>
      <c r="BG21" s="3152"/>
      <c r="BH21" s="1253"/>
      <c r="BI21" s="1253"/>
      <c r="BJ21" s="1254"/>
      <c r="BK21" s="1253"/>
      <c r="BL21" s="1030"/>
      <c r="BM21" s="1744"/>
      <c r="BN21" s="3149"/>
      <c r="BO21" s="57">
        <v>1</v>
      </c>
      <c r="BP21" s="79" t="s">
        <v>2950</v>
      </c>
      <c r="BQ21" s="14" t="s">
        <v>154</v>
      </c>
      <c r="BR21" s="8" t="str">
        <f t="shared" si="1"/>
        <v>Sin iniciar</v>
      </c>
      <c r="BS21" s="8" t="str">
        <f t="shared" si="19"/>
        <v>Terminado</v>
      </c>
      <c r="BT21" s="1766"/>
      <c r="BU21" s="1454"/>
      <c r="BV21" s="1454"/>
      <c r="BW21" s="1456"/>
      <c r="BX21" s="2625"/>
      <c r="BY21" s="1766"/>
      <c r="BZ21" s="3042"/>
      <c r="CA21" s="3041"/>
      <c r="CB21" s="3043"/>
      <c r="CC21" s="3147"/>
      <c r="CD21" s="3041"/>
      <c r="CE21" s="3041"/>
      <c r="CF21" s="1253"/>
      <c r="CG21" s="1253"/>
      <c r="CH21" s="1254"/>
      <c r="CI21" s="1253"/>
      <c r="CJ21" s="1030"/>
      <c r="CK21" s="1744"/>
      <c r="CL21" s="1764"/>
      <c r="CM21" s="59">
        <v>1</v>
      </c>
      <c r="CN21" s="11" t="s">
        <v>1291</v>
      </c>
      <c r="CO21" s="14" t="s">
        <v>154</v>
      </c>
      <c r="CP21" s="8" t="str">
        <f t="shared" si="33"/>
        <v>Terminado</v>
      </c>
      <c r="CQ21" s="8" t="str">
        <f t="shared" si="36"/>
        <v>Terminado</v>
      </c>
      <c r="CR21" s="3145"/>
      <c r="CS21" s="2315">
        <f>SUMPRODUCT(G21:G22,CM21:CM22)</f>
        <v>0.66</v>
      </c>
      <c r="CT21" s="2315"/>
      <c r="CU21" s="1456"/>
      <c r="CV21" s="1456"/>
      <c r="CW21" s="3143"/>
      <c r="CX21" s="3006"/>
      <c r="CY21" s="3041"/>
      <c r="CZ21" s="3043"/>
      <c r="DA21" s="3006"/>
      <c r="DB21" s="3007"/>
      <c r="DC21" s="2802"/>
      <c r="DD21" s="2803"/>
      <c r="DE21" s="1253"/>
      <c r="DF21" s="1253"/>
      <c r="DG21" s="1254"/>
      <c r="DH21" s="1253"/>
      <c r="DJ21" s="1221" t="s">
        <v>8269</v>
      </c>
      <c r="DK21" s="1220" t="s">
        <v>8283</v>
      </c>
      <c r="DL21" s="1242"/>
    </row>
    <row r="22" spans="1:116" ht="227.25" hidden="1" customHeight="1" x14ac:dyDescent="0.45">
      <c r="A22" s="1309"/>
      <c r="B22" s="1310"/>
      <c r="C22" s="1311"/>
      <c r="D22" s="1311"/>
      <c r="E22" s="1039" t="s">
        <v>155</v>
      </c>
      <c r="F22" s="1040" t="s">
        <v>156</v>
      </c>
      <c r="G22" s="1041">
        <v>0.33</v>
      </c>
      <c r="H22" s="1042">
        <v>44926</v>
      </c>
      <c r="I22" s="1042">
        <v>44926</v>
      </c>
      <c r="J22" s="1041">
        <v>0</v>
      </c>
      <c r="K22" s="1041">
        <v>0</v>
      </c>
      <c r="L22" s="1043">
        <v>0</v>
      </c>
      <c r="M22" s="1044">
        <v>1</v>
      </c>
      <c r="N22" s="1312"/>
      <c r="O22" s="1311"/>
      <c r="P22" s="3309"/>
      <c r="Q22" s="3168"/>
      <c r="R22" s="3169"/>
      <c r="S22" s="229">
        <v>0</v>
      </c>
      <c r="T22" s="153" t="s">
        <v>2402</v>
      </c>
      <c r="U22" s="153" t="s">
        <v>2402</v>
      </c>
      <c r="V22" s="148" t="str">
        <f t="shared" si="4"/>
        <v>Sin iniciar</v>
      </c>
      <c r="W22" s="148" t="str">
        <f t="shared" si="5"/>
        <v>Sin iniciar</v>
      </c>
      <c r="X22" s="3170"/>
      <c r="Y22" s="3173"/>
      <c r="Z22" s="3176"/>
      <c r="AA22" s="1580"/>
      <c r="AB22" s="2782"/>
      <c r="AC22" s="1997"/>
      <c r="AD22" s="3167"/>
      <c r="AE22" s="1777"/>
      <c r="AF22" s="1777"/>
      <c r="AG22" s="3160"/>
      <c r="AH22" s="3163"/>
      <c r="AI22" s="3163"/>
      <c r="AJ22" s="1253"/>
      <c r="AK22" s="1253"/>
      <c r="AL22" s="1254"/>
      <c r="AM22" s="1253"/>
      <c r="AN22" s="1030"/>
      <c r="AO22" s="2223"/>
      <c r="AP22" s="3154"/>
      <c r="AQ22" s="360">
        <v>0</v>
      </c>
      <c r="AR22" s="138" t="s">
        <v>2384</v>
      </c>
      <c r="AS22" s="138" t="s">
        <v>2384</v>
      </c>
      <c r="AT22" s="184" t="str">
        <f t="shared" si="34"/>
        <v>Sin iniciar</v>
      </c>
      <c r="AU22" s="184" t="str">
        <f t="shared" si="35"/>
        <v>Sin iniciar</v>
      </c>
      <c r="AV22" s="3154"/>
      <c r="AW22" s="3157"/>
      <c r="AX22" s="3157"/>
      <c r="AY22" s="3153"/>
      <c r="AZ22" s="3153"/>
      <c r="BA22" s="3154"/>
      <c r="BB22" s="3155"/>
      <c r="BC22" s="3156"/>
      <c r="BD22" s="3156"/>
      <c r="BE22" s="3151"/>
      <c r="BF22" s="3152"/>
      <c r="BG22" s="3152"/>
      <c r="BH22" s="1253"/>
      <c r="BI22" s="1253"/>
      <c r="BJ22" s="1254"/>
      <c r="BK22" s="1253"/>
      <c r="BL22" s="1030"/>
      <c r="BM22" s="1600"/>
      <c r="BN22" s="3150"/>
      <c r="BO22" s="57">
        <v>1</v>
      </c>
      <c r="BP22" s="79" t="s">
        <v>2951</v>
      </c>
      <c r="BQ22" s="14" t="s">
        <v>157</v>
      </c>
      <c r="BR22" s="8" t="str">
        <f t="shared" si="1"/>
        <v>Sin iniciar</v>
      </c>
      <c r="BS22" s="8" t="str">
        <f t="shared" si="19"/>
        <v>Terminado</v>
      </c>
      <c r="BT22" s="1263"/>
      <c r="BU22" s="1286"/>
      <c r="BV22" s="1286">
        <f t="shared" ref="BV22" si="45">SUMPRODUCT(G22,L22)</f>
        <v>0</v>
      </c>
      <c r="BW22" s="1457"/>
      <c r="BX22" s="2573"/>
      <c r="BY22" s="1263"/>
      <c r="BZ22" s="3042"/>
      <c r="CA22" s="3041"/>
      <c r="CB22" s="3043"/>
      <c r="CC22" s="3147"/>
      <c r="CD22" s="3041"/>
      <c r="CE22" s="3041"/>
      <c r="CF22" s="1253"/>
      <c r="CG22" s="1253"/>
      <c r="CH22" s="1254"/>
      <c r="CI22" s="1253"/>
      <c r="CJ22" s="1030"/>
      <c r="CK22" s="1600"/>
      <c r="CL22" s="1765"/>
      <c r="CM22" s="59">
        <v>1</v>
      </c>
      <c r="CN22" s="11" t="s">
        <v>1291</v>
      </c>
      <c r="CO22" s="14" t="s">
        <v>157</v>
      </c>
      <c r="CP22" s="8" t="str">
        <f t="shared" si="33"/>
        <v>Terminado</v>
      </c>
      <c r="CQ22" s="8" t="str">
        <f t="shared" si="36"/>
        <v>Terminado</v>
      </c>
      <c r="CR22" s="3146"/>
      <c r="CS22" s="1265"/>
      <c r="CT22" s="1265"/>
      <c r="CU22" s="1457"/>
      <c r="CV22" s="1457"/>
      <c r="CW22" s="1269"/>
      <c r="CX22" s="3006"/>
      <c r="CY22" s="3041"/>
      <c r="CZ22" s="3043"/>
      <c r="DA22" s="3006"/>
      <c r="DB22" s="3007"/>
      <c r="DC22" s="2802"/>
      <c r="DD22" s="2803"/>
      <c r="DE22" s="1253"/>
      <c r="DF22" s="1253"/>
      <c r="DG22" s="1254"/>
      <c r="DH22" s="1253"/>
      <c r="DJ22" s="1221" t="s">
        <v>8269</v>
      </c>
      <c r="DK22" s="1220" t="s">
        <v>8283</v>
      </c>
      <c r="DL22" s="1242"/>
    </row>
    <row r="23" spans="1:116" ht="159.75" hidden="1" customHeight="1" x14ac:dyDescent="0.45">
      <c r="A23" s="1484" t="s">
        <v>158</v>
      </c>
      <c r="B23" s="1485" t="s">
        <v>159</v>
      </c>
      <c r="C23" s="1486" t="s">
        <v>160</v>
      </c>
      <c r="D23" s="1486" t="s">
        <v>161</v>
      </c>
      <c r="E23" s="1063" t="s">
        <v>162</v>
      </c>
      <c r="F23" s="1064" t="s">
        <v>163</v>
      </c>
      <c r="G23" s="1065">
        <v>0.1</v>
      </c>
      <c r="H23" s="1066">
        <v>44563</v>
      </c>
      <c r="I23" s="1066">
        <v>44592</v>
      </c>
      <c r="J23" s="1041">
        <v>1</v>
      </c>
      <c r="K23" s="1041">
        <v>1</v>
      </c>
      <c r="L23" s="1043">
        <v>1</v>
      </c>
      <c r="M23" s="1067">
        <v>1</v>
      </c>
      <c r="N23" s="3113">
        <v>63002000</v>
      </c>
      <c r="O23" s="3114" t="s">
        <v>76</v>
      </c>
      <c r="P23" s="3309"/>
      <c r="Q23" s="1289" t="s">
        <v>2403</v>
      </c>
      <c r="R23" s="3088" t="s">
        <v>2404</v>
      </c>
      <c r="S23" s="226">
        <v>1</v>
      </c>
      <c r="T23" s="20" t="s">
        <v>2405</v>
      </c>
      <c r="U23" s="20" t="s">
        <v>2406</v>
      </c>
      <c r="V23" s="156" t="str">
        <f>IF(J23&lt;1%,"Sin iniciar",IF(J23=100%,"Terminado","En gestión"))</f>
        <v>Terminado</v>
      </c>
      <c r="W23" s="156" t="str">
        <f>IF(S23&lt;1%,"Sin iniciar",IF(S23=100%,"Terminado","En gestión"))</f>
        <v>Terminado</v>
      </c>
      <c r="X23" s="3088" t="s">
        <v>2407</v>
      </c>
      <c r="Y23" s="1454">
        <f>SUMPRODUCT(S23:S25,G23:G25)</f>
        <v>0.27500000000000002</v>
      </c>
      <c r="Z23" s="1454">
        <f>SUMPRODUCT(G23:G25,J23:J25)</f>
        <v>0.27500000000000002</v>
      </c>
      <c r="AA23" s="3021" t="str">
        <f>IF(Z23&lt;1%,"Sin iniciar",IF(Z23=100%,"Terminado","En gestión"))</f>
        <v>En gestión</v>
      </c>
      <c r="AB23" s="3021" t="str">
        <f>IF(Y23&lt;1%,"Sin iniciar",IF(Y23=100%,"Terminado","En gestión"))</f>
        <v>En gestión</v>
      </c>
      <c r="AC23" s="3088" t="s">
        <v>2407</v>
      </c>
      <c r="AD23" s="3142">
        <v>0</v>
      </c>
      <c r="AE23" s="3025">
        <v>0</v>
      </c>
      <c r="AF23" s="3025">
        <v>0</v>
      </c>
      <c r="AG23" s="3130">
        <f>(296610000+18400000)/5</f>
        <v>63002000</v>
      </c>
      <c r="AH23" s="3025">
        <v>8180000</v>
      </c>
      <c r="AI23" s="3025">
        <v>1580000</v>
      </c>
      <c r="AJ23" s="3088" t="s">
        <v>40</v>
      </c>
      <c r="AK23" s="3088" t="s">
        <v>61</v>
      </c>
      <c r="AL23" s="3088" t="s">
        <v>41</v>
      </c>
      <c r="AM23" s="3088" t="s">
        <v>42</v>
      </c>
      <c r="AN23" s="1030"/>
      <c r="AO23" s="3107" t="s">
        <v>2952</v>
      </c>
      <c r="AP23" s="3097" t="s">
        <v>2953</v>
      </c>
      <c r="AQ23" s="361">
        <v>1</v>
      </c>
      <c r="AR23" s="18" t="s">
        <v>2954</v>
      </c>
      <c r="AS23" s="18" t="s">
        <v>2955</v>
      </c>
      <c r="AT23" s="21" t="str">
        <f>IF(K23&lt;1%,"Sin iniciar",IF(K23=100%,"Terminado","En gestión"))</f>
        <v>Terminado</v>
      </c>
      <c r="AU23" s="21" t="str">
        <f>IF(AQ23&lt;1%,"Sin iniciar",IF(AQ23=100%,"Terminado","En gestión"))</f>
        <v>Terminado</v>
      </c>
      <c r="AV23" s="3097" t="s">
        <v>7850</v>
      </c>
      <c r="AW23" s="1816">
        <f>SUMPRODUCT(G23:G25,AQ23:AQ25)</f>
        <v>0.49</v>
      </c>
      <c r="AX23" s="1816">
        <f>SUMPRODUCT(G23:G25,K23:K25)</f>
        <v>0.49</v>
      </c>
      <c r="AY23" s="3019" t="str">
        <f>IF(AX23&lt;1%,"Sin iniciar",IF(AX23=100%,"Terminado","En gestión"))</f>
        <v>En gestión</v>
      </c>
      <c r="AZ23" s="3019" t="str">
        <f>IF(AW23&lt;1%,"Sin iniciar",IF(AW23=100%,"Terminado","En gestión"))</f>
        <v>En gestión</v>
      </c>
      <c r="BA23" s="1254" t="s">
        <v>37</v>
      </c>
      <c r="BB23" s="3089">
        <v>0</v>
      </c>
      <c r="BC23" s="3090">
        <v>0</v>
      </c>
      <c r="BD23" s="3090">
        <v>0</v>
      </c>
      <c r="BE23" s="3091">
        <f>(296610000+18400000)/5</f>
        <v>63002000</v>
      </c>
      <c r="BF23" s="3090">
        <v>8180000</v>
      </c>
      <c r="BG23" s="3090">
        <v>1755766.34</v>
      </c>
      <c r="BH23" s="3088" t="s">
        <v>40</v>
      </c>
      <c r="BI23" s="3088" t="s">
        <v>61</v>
      </c>
      <c r="BJ23" s="3088" t="s">
        <v>41</v>
      </c>
      <c r="BK23" s="3088" t="s">
        <v>42</v>
      </c>
      <c r="BL23" s="1030"/>
      <c r="BM23" s="1289" t="s">
        <v>2974</v>
      </c>
      <c r="BN23" s="3088" t="s">
        <v>2975</v>
      </c>
      <c r="BO23" s="381">
        <v>1</v>
      </c>
      <c r="BP23" s="20" t="s">
        <v>2976</v>
      </c>
      <c r="BQ23" s="20" t="s">
        <v>164</v>
      </c>
      <c r="BR23" s="290" t="str">
        <f>IF(L23&lt;1%,"Sin iniciar",IF(L23=100%,"Terminado","En gestión"))</f>
        <v>Terminado</v>
      </c>
      <c r="BS23" s="290" t="str">
        <f>IF(BO23&lt;1%,"Sin iniciar",IF(BO23=100%,"Terminado","En gestión"))</f>
        <v>Terminado</v>
      </c>
      <c r="BT23" s="3138" t="s">
        <v>2977</v>
      </c>
      <c r="BU23" s="1576">
        <f>SUMPRODUCT(G23:G25,BO23:BO25)</f>
        <v>0.74499999999999988</v>
      </c>
      <c r="BV23" s="1699">
        <f>SUMPRODUCT(G23:G25,L23:L25)</f>
        <v>0.74499999999999988</v>
      </c>
      <c r="BW23" s="3100" t="str">
        <f>IF(BV23&lt;1%,"Sin iniciar",IF(BV23=100%,"Terminado","En gestión"))</f>
        <v>En gestión</v>
      </c>
      <c r="BX23" s="3116" t="str">
        <f>IF(BU23&lt;1%,"Sin iniciar",IF(BU23=100%,"Terminado","En gestión"))</f>
        <v>En gestión</v>
      </c>
      <c r="BY23" s="3138" t="s">
        <v>2977</v>
      </c>
      <c r="BZ23" s="3119">
        <v>0</v>
      </c>
      <c r="CA23" s="1622">
        <v>0</v>
      </c>
      <c r="CB23" s="1622">
        <v>0</v>
      </c>
      <c r="CC23" s="3095">
        <v>8180000</v>
      </c>
      <c r="CD23" s="1619">
        <v>8180000</v>
      </c>
      <c r="CE23" s="1619">
        <v>6320000</v>
      </c>
      <c r="CF23" s="3088" t="s">
        <v>40</v>
      </c>
      <c r="CG23" s="3088" t="s">
        <v>61</v>
      </c>
      <c r="CH23" s="3088" t="s">
        <v>41</v>
      </c>
      <c r="CI23" s="3088" t="s">
        <v>42</v>
      </c>
      <c r="CJ23" s="1030"/>
      <c r="CK23" s="1289" t="s">
        <v>530</v>
      </c>
      <c r="CL23" s="3104" t="s">
        <v>1293</v>
      </c>
      <c r="CM23" s="62">
        <v>1</v>
      </c>
      <c r="CN23" s="19" t="s">
        <v>106</v>
      </c>
      <c r="CO23" s="20" t="s">
        <v>164</v>
      </c>
      <c r="CP23" s="21" t="str">
        <f t="shared" si="33"/>
        <v>Terminado</v>
      </c>
      <c r="CQ23" s="21" t="str">
        <f>IF(CM23&lt;1%,"Sin iniciar",IF(CM23=100%,"Terminado","En gestión"))</f>
        <v>Terminado</v>
      </c>
      <c r="CR23" s="3088" t="s">
        <v>2192</v>
      </c>
      <c r="CS23" s="2688">
        <f>SUMPRODUCT(G23:G25,CM23:CM25)</f>
        <v>1</v>
      </c>
      <c r="CT23" s="3121">
        <f>SUMPRODUCT(G23:G25,M23:M25)</f>
        <v>1</v>
      </c>
      <c r="CU23" s="3019" t="str">
        <f>IF(CT23&lt;1%,"Sin iniciar",IF(CT23=100%,"Terminado","En gestión"))</f>
        <v>Terminado</v>
      </c>
      <c r="CV23" s="3019" t="str">
        <f>IF(CS23&lt;1%,"Sin iniciar",IF(CS23=100%,"Terminado","En gestión"))</f>
        <v>Terminado</v>
      </c>
      <c r="CW23" s="3101" t="s">
        <v>37</v>
      </c>
      <c r="CX23" s="3092">
        <v>0</v>
      </c>
      <c r="CY23" s="1563">
        <v>0</v>
      </c>
      <c r="CZ23" s="1563">
        <v>0</v>
      </c>
      <c r="DA23" s="3095">
        <v>8180000</v>
      </c>
      <c r="DB23" s="3096">
        <v>8180000</v>
      </c>
      <c r="DC23" s="2033">
        <v>8180000</v>
      </c>
      <c r="DD23" s="3086">
        <v>8180000</v>
      </c>
      <c r="DE23" s="3088" t="s">
        <v>40</v>
      </c>
      <c r="DF23" s="3088" t="s">
        <v>61</v>
      </c>
      <c r="DG23" s="3088" t="s">
        <v>41</v>
      </c>
      <c r="DH23" s="3088" t="s">
        <v>42</v>
      </c>
      <c r="DJ23" s="1221" t="s">
        <v>8273</v>
      </c>
      <c r="DK23" s="1220" t="s">
        <v>8270</v>
      </c>
      <c r="DL23" s="1242" t="s">
        <v>8284</v>
      </c>
    </row>
    <row r="24" spans="1:116" ht="159.75" hidden="1" customHeight="1" x14ac:dyDescent="0.45">
      <c r="A24" s="1484"/>
      <c r="B24" s="1485"/>
      <c r="C24" s="1486"/>
      <c r="D24" s="1486"/>
      <c r="E24" s="1063" t="s">
        <v>165</v>
      </c>
      <c r="F24" s="1064" t="s">
        <v>166</v>
      </c>
      <c r="G24" s="1065">
        <v>0.7</v>
      </c>
      <c r="H24" s="1066">
        <v>44593</v>
      </c>
      <c r="I24" s="1066">
        <v>44926</v>
      </c>
      <c r="J24" s="1041">
        <v>0.25</v>
      </c>
      <c r="K24" s="1041">
        <v>0.5</v>
      </c>
      <c r="L24" s="1043">
        <v>0.75</v>
      </c>
      <c r="M24" s="1067">
        <v>1</v>
      </c>
      <c r="N24" s="3113"/>
      <c r="O24" s="3114"/>
      <c r="P24" s="3309"/>
      <c r="Q24" s="1289"/>
      <c r="R24" s="3088"/>
      <c r="S24" s="57">
        <v>0.25</v>
      </c>
      <c r="T24" s="14" t="s">
        <v>2408</v>
      </c>
      <c r="U24" s="20" t="s">
        <v>2409</v>
      </c>
      <c r="V24" s="34" t="str">
        <f t="shared" ref="V24:V29" si="46">IF(J24&lt;1%,"Sin iniciar",IF(J24=100%,"Terminado","En gestión"))</f>
        <v>En gestión</v>
      </c>
      <c r="W24" s="34" t="str">
        <f t="shared" ref="W24:W29" si="47">IF(S24&lt;1%,"Sin iniciar",IF(S24=100%,"Terminado","En gestión"))</f>
        <v>En gestión</v>
      </c>
      <c r="X24" s="3088"/>
      <c r="Y24" s="1454"/>
      <c r="Z24" s="1454"/>
      <c r="AA24" s="3021"/>
      <c r="AB24" s="3021"/>
      <c r="AC24" s="3088"/>
      <c r="AD24" s="3142"/>
      <c r="AE24" s="3025"/>
      <c r="AF24" s="3025"/>
      <c r="AG24" s="3130"/>
      <c r="AH24" s="3025"/>
      <c r="AI24" s="3025"/>
      <c r="AJ24" s="3088"/>
      <c r="AK24" s="3088"/>
      <c r="AL24" s="3088"/>
      <c r="AM24" s="3088"/>
      <c r="AN24" s="1030"/>
      <c r="AO24" s="3107"/>
      <c r="AP24" s="3097"/>
      <c r="AQ24" s="361">
        <v>0.5</v>
      </c>
      <c r="AR24" s="18" t="s">
        <v>2956</v>
      </c>
      <c r="AS24" s="18" t="s">
        <v>2957</v>
      </c>
      <c r="AT24" s="21" t="str">
        <f>IF(K24&lt;1%,"Sin iniciar",IF(K24=100%,"Terminado","En gestión"))</f>
        <v>En gestión</v>
      </c>
      <c r="AU24" s="21" t="str">
        <f>IF(AQ24&lt;1%,"Sin iniciar",IF(AQ24=100%,"Terminado","En gestión"))</f>
        <v>En gestión</v>
      </c>
      <c r="AV24" s="3097"/>
      <c r="AW24" s="1816"/>
      <c r="AX24" s="1816"/>
      <c r="AY24" s="3019"/>
      <c r="AZ24" s="3019"/>
      <c r="BA24" s="1254"/>
      <c r="BB24" s="3089"/>
      <c r="BC24" s="3090"/>
      <c r="BD24" s="3090"/>
      <c r="BE24" s="3091"/>
      <c r="BF24" s="3090"/>
      <c r="BG24" s="3090"/>
      <c r="BH24" s="3088"/>
      <c r="BI24" s="3088"/>
      <c r="BJ24" s="3088"/>
      <c r="BK24" s="3088"/>
      <c r="BL24" s="1030"/>
      <c r="BM24" s="1289"/>
      <c r="BN24" s="3088"/>
      <c r="BO24" s="59">
        <v>0.75</v>
      </c>
      <c r="BP24" s="14" t="s">
        <v>2978</v>
      </c>
      <c r="BQ24" s="20" t="s">
        <v>2979</v>
      </c>
      <c r="BR24" s="291" t="str">
        <f>IF(L24&lt;1%,"Sin iniciar",IF(L24=100%,"Terminado","En gestión"))</f>
        <v>En gestión</v>
      </c>
      <c r="BS24" s="291" t="str">
        <f>IF(BO24&lt;1%,"Sin iniciar",IF(BO24=100%,"Terminado","En gestión"))</f>
        <v>En gestión</v>
      </c>
      <c r="BT24" s="3139"/>
      <c r="BU24" s="3140"/>
      <c r="BV24" s="3141"/>
      <c r="BW24" s="3019"/>
      <c r="BX24" s="3117"/>
      <c r="BY24" s="3139"/>
      <c r="BZ24" s="3119"/>
      <c r="CA24" s="1622"/>
      <c r="CB24" s="1622"/>
      <c r="CC24" s="3095"/>
      <c r="CD24" s="1619"/>
      <c r="CE24" s="1619"/>
      <c r="CF24" s="3088"/>
      <c r="CG24" s="3088"/>
      <c r="CH24" s="3088"/>
      <c r="CI24" s="3088"/>
      <c r="CJ24" s="1030"/>
      <c r="CK24" s="1289"/>
      <c r="CL24" s="3104"/>
      <c r="CM24" s="59">
        <v>1</v>
      </c>
      <c r="CN24" s="38" t="s">
        <v>2193</v>
      </c>
      <c r="CO24" s="18" t="s">
        <v>1294</v>
      </c>
      <c r="CP24" s="21" t="str">
        <f t="shared" si="33"/>
        <v>Terminado</v>
      </c>
      <c r="CQ24" s="21" t="str">
        <f>IF(CM24&lt;1%,"Sin iniciar",IF(CM24=100%,"Terminado","En gestión"))</f>
        <v>Terminado</v>
      </c>
      <c r="CR24" s="3088"/>
      <c r="CS24" s="3137">
        <f>SUMPRODUCT(G24:G25,CM24:CM25)</f>
        <v>0.89999999999999991</v>
      </c>
      <c r="CT24" s="3122"/>
      <c r="CU24" s="3019"/>
      <c r="CV24" s="3019"/>
      <c r="CW24" s="3118"/>
      <c r="CX24" s="3119"/>
      <c r="CY24" s="1622"/>
      <c r="CZ24" s="1622"/>
      <c r="DA24" s="3095"/>
      <c r="DB24" s="3096"/>
      <c r="DC24" s="2033"/>
      <c r="DD24" s="3086"/>
      <c r="DE24" s="3088"/>
      <c r="DF24" s="3088"/>
      <c r="DG24" s="3088"/>
      <c r="DH24" s="3088"/>
      <c r="DJ24" s="1221" t="s">
        <v>8273</v>
      </c>
      <c r="DK24" s="1220" t="s">
        <v>8442</v>
      </c>
      <c r="DL24" s="1242"/>
    </row>
    <row r="25" spans="1:116" ht="159.75" hidden="1" customHeight="1" x14ac:dyDescent="0.45">
      <c r="A25" s="1484"/>
      <c r="B25" s="1485"/>
      <c r="C25" s="1486"/>
      <c r="D25" s="1486"/>
      <c r="E25" s="1063" t="s">
        <v>167</v>
      </c>
      <c r="F25" s="1064" t="s">
        <v>168</v>
      </c>
      <c r="G25" s="1065">
        <v>0.2</v>
      </c>
      <c r="H25" s="1066">
        <v>44896</v>
      </c>
      <c r="I25" s="1066">
        <v>44926</v>
      </c>
      <c r="J25" s="1041">
        <v>0</v>
      </c>
      <c r="K25" s="1041">
        <v>0.2</v>
      </c>
      <c r="L25" s="1043">
        <v>0.6</v>
      </c>
      <c r="M25" s="1067">
        <v>1</v>
      </c>
      <c r="N25" s="3113"/>
      <c r="O25" s="3114"/>
      <c r="P25" s="3309"/>
      <c r="Q25" s="1290"/>
      <c r="R25" s="3112"/>
      <c r="S25" s="226">
        <v>0</v>
      </c>
      <c r="T25" s="32" t="s">
        <v>2384</v>
      </c>
      <c r="U25" s="32" t="s">
        <v>2384</v>
      </c>
      <c r="V25" s="156" t="str">
        <f t="shared" si="46"/>
        <v>Sin iniciar</v>
      </c>
      <c r="W25" s="156" t="str">
        <f t="shared" si="47"/>
        <v>Sin iniciar</v>
      </c>
      <c r="X25" s="3112"/>
      <c r="Y25" s="1286"/>
      <c r="Z25" s="1286"/>
      <c r="AA25" s="1267"/>
      <c r="AB25" s="1267"/>
      <c r="AC25" s="3112"/>
      <c r="AD25" s="3109"/>
      <c r="AE25" s="3026"/>
      <c r="AF25" s="3026"/>
      <c r="AG25" s="3111"/>
      <c r="AH25" s="3026"/>
      <c r="AI25" s="3026"/>
      <c r="AJ25" s="3112"/>
      <c r="AK25" s="3112"/>
      <c r="AL25" s="3112"/>
      <c r="AM25" s="3112"/>
      <c r="AN25" s="1030"/>
      <c r="AO25" s="3107"/>
      <c r="AP25" s="3097"/>
      <c r="AQ25" s="361">
        <v>0.2</v>
      </c>
      <c r="AR25" s="18" t="s">
        <v>2958</v>
      </c>
      <c r="AS25" s="19" t="s">
        <v>2959</v>
      </c>
      <c r="AT25" s="21" t="str">
        <f t="shared" ref="AT25:AT78" si="48">IF(K25&lt;1%,"Sin iniciar",IF(K25=100%,"Terminado","En gestión"))</f>
        <v>En gestión</v>
      </c>
      <c r="AU25" s="21" t="str">
        <f t="shared" ref="AU25:AU78" si="49">IF(AQ25&lt;1%,"Sin iniciar",IF(AQ25=100%,"Terminado","En gestión"))</f>
        <v>En gestión</v>
      </c>
      <c r="AV25" s="3097"/>
      <c r="AW25" s="1816"/>
      <c r="AX25" s="1816"/>
      <c r="AY25" s="3019"/>
      <c r="AZ25" s="3019"/>
      <c r="BA25" s="1254"/>
      <c r="BB25" s="3089"/>
      <c r="BC25" s="3090"/>
      <c r="BD25" s="3090"/>
      <c r="BE25" s="3091"/>
      <c r="BF25" s="3090"/>
      <c r="BG25" s="3090"/>
      <c r="BH25" s="3112"/>
      <c r="BI25" s="3112"/>
      <c r="BJ25" s="3112"/>
      <c r="BK25" s="3112"/>
      <c r="BL25" s="1030"/>
      <c r="BM25" s="1290"/>
      <c r="BN25" s="3112"/>
      <c r="BO25" s="59">
        <v>0.6</v>
      </c>
      <c r="BP25" s="97" t="s">
        <v>2980</v>
      </c>
      <c r="BQ25" s="97" t="s">
        <v>2959</v>
      </c>
      <c r="BR25" s="291" t="str">
        <f>IF(L25&lt;1%,"Sin iniciar",IF(L25=100%,"Terminado","En gestión"))</f>
        <v>En gestión</v>
      </c>
      <c r="BS25" s="292" t="str">
        <f t="shared" ref="BS25:BS78" si="50">IF(BO25&lt;1%,"Sin iniciar",IF(BO25=100%,"Terminado","En gestión"))</f>
        <v>En gestión</v>
      </c>
      <c r="BT25" s="3139"/>
      <c r="BU25" s="3140"/>
      <c r="BV25" s="3141"/>
      <c r="BW25" s="3019"/>
      <c r="BX25" s="3117"/>
      <c r="BY25" s="3139"/>
      <c r="BZ25" s="3093"/>
      <c r="CA25" s="1564"/>
      <c r="CB25" s="1564"/>
      <c r="CC25" s="3115"/>
      <c r="CD25" s="1558"/>
      <c r="CE25" s="1558"/>
      <c r="CF25" s="3112"/>
      <c r="CG25" s="3112"/>
      <c r="CH25" s="3112"/>
      <c r="CI25" s="3112"/>
      <c r="CJ25" s="1030"/>
      <c r="CK25" s="1290"/>
      <c r="CL25" s="3120"/>
      <c r="CM25" s="59">
        <v>1</v>
      </c>
      <c r="CN25" s="18" t="s">
        <v>2194</v>
      </c>
      <c r="CO25" s="38" t="s">
        <v>2195</v>
      </c>
      <c r="CP25" s="21" t="str">
        <f t="shared" si="33"/>
        <v>Terminado</v>
      </c>
      <c r="CQ25" s="21" t="str">
        <f t="shared" ref="CQ25:CQ33" si="51">IF(CM25&lt;1%,"Sin iniciar",IF(CM25=100%,"Terminado","En gestión"))</f>
        <v>Terminado</v>
      </c>
      <c r="CR25" s="3112"/>
      <c r="CS25" s="2703"/>
      <c r="CT25" s="3122"/>
      <c r="CU25" s="3019"/>
      <c r="CV25" s="3019"/>
      <c r="CW25" s="3102"/>
      <c r="CX25" s="3093"/>
      <c r="CY25" s="1564"/>
      <c r="CZ25" s="1564"/>
      <c r="DA25" s="3115"/>
      <c r="DB25" s="3096"/>
      <c r="DC25" s="2033"/>
      <c r="DD25" s="3086"/>
      <c r="DE25" s="3112"/>
      <c r="DF25" s="3112"/>
      <c r="DG25" s="3112"/>
      <c r="DH25" s="3112"/>
      <c r="DJ25" s="1221" t="s">
        <v>8273</v>
      </c>
      <c r="DK25" s="1220" t="s">
        <v>8285</v>
      </c>
      <c r="DL25" s="1242"/>
    </row>
    <row r="26" spans="1:116" ht="159.75" hidden="1" customHeight="1" x14ac:dyDescent="0.45">
      <c r="A26" s="1484" t="s">
        <v>158</v>
      </c>
      <c r="B26" s="1485" t="s">
        <v>169</v>
      </c>
      <c r="C26" s="1486" t="s">
        <v>170</v>
      </c>
      <c r="D26" s="1486" t="s">
        <v>161</v>
      </c>
      <c r="E26" s="1063" t="s">
        <v>171</v>
      </c>
      <c r="F26" s="1064" t="s">
        <v>172</v>
      </c>
      <c r="G26" s="1065">
        <v>0.1</v>
      </c>
      <c r="H26" s="1066">
        <v>44563</v>
      </c>
      <c r="I26" s="1066">
        <v>44592</v>
      </c>
      <c r="J26" s="1041">
        <v>1</v>
      </c>
      <c r="K26" s="1041">
        <v>1</v>
      </c>
      <c r="L26" s="1043">
        <v>1</v>
      </c>
      <c r="M26" s="1067">
        <v>1</v>
      </c>
      <c r="N26" s="3113">
        <v>63002000</v>
      </c>
      <c r="O26" s="3114" t="s">
        <v>76</v>
      </c>
      <c r="P26" s="3309"/>
      <c r="Q26" s="1305" t="s">
        <v>2410</v>
      </c>
      <c r="R26" s="3126" t="s">
        <v>2411</v>
      </c>
      <c r="S26" s="57">
        <v>1</v>
      </c>
      <c r="T26" s="20" t="s">
        <v>2412</v>
      </c>
      <c r="U26" s="32" t="s">
        <v>2413</v>
      </c>
      <c r="V26" s="34" t="str">
        <f t="shared" si="46"/>
        <v>Terminado</v>
      </c>
      <c r="W26" s="34" t="str">
        <f t="shared" si="47"/>
        <v>Terminado</v>
      </c>
      <c r="X26" s="3131" t="s">
        <v>2414</v>
      </c>
      <c r="Y26" s="1285">
        <f>SUMPRODUCT(S26:S28,G26:G28)</f>
        <v>0.25</v>
      </c>
      <c r="Z26" s="1285">
        <f>SUMPRODUCT(G26:G28,J26:J28)</f>
        <v>0.25</v>
      </c>
      <c r="AA26" s="1266" t="str">
        <f>IF(Z26&lt;1%,"Sin iniciar",IF(Z26=100%,"Terminado","En gestión"))</f>
        <v>En gestión</v>
      </c>
      <c r="AB26" s="1266" t="str">
        <f>IF(Y26&lt;1%,"Sin iniciar",IF(Y26=100%,"Terminado","En gestión"))</f>
        <v>En gestión</v>
      </c>
      <c r="AC26" s="3131" t="s">
        <v>2414</v>
      </c>
      <c r="AD26" s="3134">
        <v>0</v>
      </c>
      <c r="AE26" s="3024">
        <v>0</v>
      </c>
      <c r="AF26" s="3024">
        <v>0</v>
      </c>
      <c r="AG26" s="3110">
        <f>(296610000+18400000)/5</f>
        <v>63002000</v>
      </c>
      <c r="AH26" s="3024">
        <v>8180000</v>
      </c>
      <c r="AI26" s="3024">
        <v>1580000</v>
      </c>
      <c r="AJ26" s="3087" t="s">
        <v>40</v>
      </c>
      <c r="AK26" s="3087" t="s">
        <v>61</v>
      </c>
      <c r="AL26" s="3087" t="s">
        <v>41</v>
      </c>
      <c r="AM26" s="3087" t="s">
        <v>42</v>
      </c>
      <c r="AN26" s="1030"/>
      <c r="AO26" s="3107" t="s">
        <v>2410</v>
      </c>
      <c r="AP26" s="3097" t="s">
        <v>2960</v>
      </c>
      <c r="AQ26" s="361">
        <v>1</v>
      </c>
      <c r="AR26" s="18" t="s">
        <v>2412</v>
      </c>
      <c r="AS26" s="19" t="s">
        <v>2413</v>
      </c>
      <c r="AT26" s="21" t="str">
        <f t="shared" si="48"/>
        <v>Terminado</v>
      </c>
      <c r="AU26" s="21" t="str">
        <f t="shared" si="49"/>
        <v>Terminado</v>
      </c>
      <c r="AV26" s="3097" t="s">
        <v>7851</v>
      </c>
      <c r="AW26" s="1816">
        <f>SUMPRODUCT(G26:G29,AQ26:AQ29)</f>
        <v>0.44000000000000006</v>
      </c>
      <c r="AX26" s="1816">
        <f>SUMPRODUCT(G26:G29,K26:K29)</f>
        <v>0.44000000000000006</v>
      </c>
      <c r="AY26" s="3019" t="str">
        <f t="shared" ref="AY26:AY33" si="52">IF(AX26&lt;1%,"Sin iniciar",IF(AX26=100%,"Terminado","En gestión"))</f>
        <v>En gestión</v>
      </c>
      <c r="AZ26" s="3019" t="str">
        <f t="shared" ref="AZ26:AZ33" si="53">IF(AW26&lt;1%,"Sin iniciar",IF(AW26=100%,"Terminado","En gestión"))</f>
        <v>En gestión</v>
      </c>
      <c r="BA26" s="1254" t="s">
        <v>37</v>
      </c>
      <c r="BB26" s="3089">
        <v>0</v>
      </c>
      <c r="BC26" s="3090">
        <v>0</v>
      </c>
      <c r="BD26" s="3090">
        <v>0</v>
      </c>
      <c r="BE26" s="3091">
        <f>(296610000+18400000)/5</f>
        <v>63002000</v>
      </c>
      <c r="BF26" s="3090">
        <v>8180000</v>
      </c>
      <c r="BG26" s="3090">
        <v>1755766.34</v>
      </c>
      <c r="BH26" s="3087" t="s">
        <v>40</v>
      </c>
      <c r="BI26" s="3087" t="s">
        <v>61</v>
      </c>
      <c r="BJ26" s="3087" t="s">
        <v>41</v>
      </c>
      <c r="BK26" s="3087" t="s">
        <v>42</v>
      </c>
      <c r="BL26" s="1030"/>
      <c r="BM26" s="1305" t="s">
        <v>2410</v>
      </c>
      <c r="BN26" s="3126" t="s">
        <v>2960</v>
      </c>
      <c r="BO26" s="59">
        <v>1</v>
      </c>
      <c r="BP26" s="20" t="s">
        <v>2412</v>
      </c>
      <c r="BQ26" s="20" t="s">
        <v>173</v>
      </c>
      <c r="BR26" s="291" t="str">
        <f>IF(L26&lt;1%,"Sin iniciar",IF(L26=100%,"Terminado","En gestión"))</f>
        <v>Terminado</v>
      </c>
      <c r="BS26" s="292" t="str">
        <f t="shared" si="50"/>
        <v>Terminado</v>
      </c>
      <c r="BT26" s="3125" t="s">
        <v>2981</v>
      </c>
      <c r="BU26" s="3129">
        <f>SUMPRODUCT(G26:G29,BO26:BO29)</f>
        <v>0.72</v>
      </c>
      <c r="BV26" s="3129">
        <f>SUMPRODUCT(G26:G29,L26:L29)</f>
        <v>0.72</v>
      </c>
      <c r="BW26" s="3123" t="str">
        <f>IF(BV26&lt;1%,"Sin iniciar",IF(BV26=100%,"Terminado","En gestión"))</f>
        <v>En gestión</v>
      </c>
      <c r="BX26" s="3124" t="str">
        <f>IF(BU26&lt;1%,"Sin iniciar",IF(BU26=100%,"Terminado","En gestión"))</f>
        <v>En gestión</v>
      </c>
      <c r="BY26" s="3125" t="s">
        <v>2981</v>
      </c>
      <c r="BZ26" s="3092">
        <v>0</v>
      </c>
      <c r="CA26" s="1563">
        <v>0</v>
      </c>
      <c r="CB26" s="1563">
        <v>0</v>
      </c>
      <c r="CC26" s="3094">
        <v>8180000</v>
      </c>
      <c r="CD26" s="1557">
        <v>8180000</v>
      </c>
      <c r="CE26" s="1557">
        <v>6320000</v>
      </c>
      <c r="CF26" s="3087" t="s">
        <v>40</v>
      </c>
      <c r="CG26" s="3087" t="s">
        <v>61</v>
      </c>
      <c r="CH26" s="3087" t="s">
        <v>41</v>
      </c>
      <c r="CI26" s="3087" t="s">
        <v>42</v>
      </c>
      <c r="CJ26" s="1030"/>
      <c r="CK26" s="1305" t="s">
        <v>530</v>
      </c>
      <c r="CL26" s="3103" t="s">
        <v>1295</v>
      </c>
      <c r="CM26" s="59">
        <v>1</v>
      </c>
      <c r="CN26" s="19" t="s">
        <v>106</v>
      </c>
      <c r="CO26" s="20" t="s">
        <v>173</v>
      </c>
      <c r="CP26" s="21" t="str">
        <f t="shared" si="33"/>
        <v>Terminado</v>
      </c>
      <c r="CQ26" s="21" t="str">
        <f t="shared" si="51"/>
        <v>Terminado</v>
      </c>
      <c r="CR26" s="3087" t="s">
        <v>2196</v>
      </c>
      <c r="CS26" s="3121">
        <f>SUMPRODUCT(G26:G29,CM26:CM29)</f>
        <v>0.99999999999999989</v>
      </c>
      <c r="CT26" s="3099">
        <f>SUMPRODUCT(G26:G29,M26:M29)</f>
        <v>0.99999999999999989</v>
      </c>
      <c r="CU26" s="3116" t="str">
        <f>IF(CT26&lt;1%,"Sin iniciar",IF(CT26=100%,"Terminado","En gestión"))</f>
        <v>Terminado</v>
      </c>
      <c r="CV26" s="3100" t="str">
        <f>IF(CS26&lt;1%,"Sin iniciar",IF(CS26=100%,"Terminado","En gestión"))</f>
        <v>Terminado</v>
      </c>
      <c r="CW26" s="3101" t="s">
        <v>37</v>
      </c>
      <c r="CX26" s="3092">
        <v>0</v>
      </c>
      <c r="CY26" s="1563">
        <v>0</v>
      </c>
      <c r="CZ26" s="1563">
        <v>0</v>
      </c>
      <c r="DA26" s="3094">
        <v>8180000</v>
      </c>
      <c r="DB26" s="3096">
        <v>8180000</v>
      </c>
      <c r="DC26" s="2033">
        <v>8180000</v>
      </c>
      <c r="DD26" s="3086">
        <v>8180000</v>
      </c>
      <c r="DE26" s="3087" t="s">
        <v>40</v>
      </c>
      <c r="DF26" s="3087" t="s">
        <v>61</v>
      </c>
      <c r="DG26" s="3087" t="s">
        <v>41</v>
      </c>
      <c r="DH26" s="3087" t="s">
        <v>42</v>
      </c>
      <c r="DJ26" s="1221" t="s">
        <v>8273</v>
      </c>
      <c r="DK26" s="1235" t="s">
        <v>8286</v>
      </c>
      <c r="DL26" s="1242" t="s">
        <v>8287</v>
      </c>
    </row>
    <row r="27" spans="1:116" ht="159.75" hidden="1" customHeight="1" x14ac:dyDescent="0.45">
      <c r="A27" s="1484"/>
      <c r="B27" s="1485"/>
      <c r="C27" s="1486"/>
      <c r="D27" s="1486"/>
      <c r="E27" s="1063" t="s">
        <v>174</v>
      </c>
      <c r="F27" s="1064" t="s">
        <v>175</v>
      </c>
      <c r="G27" s="1065">
        <v>0.6</v>
      </c>
      <c r="H27" s="1066">
        <v>44593</v>
      </c>
      <c r="I27" s="1066">
        <v>44926</v>
      </c>
      <c r="J27" s="1041">
        <v>0.25</v>
      </c>
      <c r="K27" s="1041">
        <v>0.5</v>
      </c>
      <c r="L27" s="1043">
        <v>0.75</v>
      </c>
      <c r="M27" s="1067">
        <v>1</v>
      </c>
      <c r="N27" s="3113"/>
      <c r="O27" s="3114"/>
      <c r="P27" s="3309"/>
      <c r="Q27" s="1289"/>
      <c r="R27" s="3127"/>
      <c r="S27" s="226">
        <v>0.25</v>
      </c>
      <c r="T27" s="14" t="s">
        <v>2415</v>
      </c>
      <c r="U27" s="32" t="s">
        <v>2413</v>
      </c>
      <c r="V27" s="156" t="str">
        <f t="shared" si="46"/>
        <v>En gestión</v>
      </c>
      <c r="W27" s="156" t="str">
        <f t="shared" si="47"/>
        <v>En gestión</v>
      </c>
      <c r="X27" s="3132"/>
      <c r="Y27" s="1454"/>
      <c r="Z27" s="1454"/>
      <c r="AA27" s="3021"/>
      <c r="AB27" s="3021"/>
      <c r="AC27" s="3132"/>
      <c r="AD27" s="3135"/>
      <c r="AE27" s="3025"/>
      <c r="AF27" s="3025"/>
      <c r="AG27" s="3130"/>
      <c r="AH27" s="3025"/>
      <c r="AI27" s="3025"/>
      <c r="AJ27" s="3088"/>
      <c r="AK27" s="3088"/>
      <c r="AL27" s="3088"/>
      <c r="AM27" s="3088"/>
      <c r="AN27" s="1030"/>
      <c r="AO27" s="3107"/>
      <c r="AP27" s="3097"/>
      <c r="AQ27" s="361">
        <v>0.5</v>
      </c>
      <c r="AR27" s="18" t="s">
        <v>2415</v>
      </c>
      <c r="AS27" s="19" t="s">
        <v>2413</v>
      </c>
      <c r="AT27" s="21" t="str">
        <f t="shared" si="48"/>
        <v>En gestión</v>
      </c>
      <c r="AU27" s="21" t="str">
        <f t="shared" si="49"/>
        <v>En gestión</v>
      </c>
      <c r="AV27" s="3097"/>
      <c r="AW27" s="1816"/>
      <c r="AX27" s="1816"/>
      <c r="AY27" s="3019"/>
      <c r="AZ27" s="3019"/>
      <c r="BA27" s="1254"/>
      <c r="BB27" s="3089"/>
      <c r="BC27" s="3090"/>
      <c r="BD27" s="3090"/>
      <c r="BE27" s="3091"/>
      <c r="BF27" s="3090"/>
      <c r="BG27" s="3090"/>
      <c r="BH27" s="3088"/>
      <c r="BI27" s="3088"/>
      <c r="BJ27" s="3088"/>
      <c r="BK27" s="3088"/>
      <c r="BL27" s="1030"/>
      <c r="BM27" s="1289"/>
      <c r="BN27" s="3127"/>
      <c r="BO27" s="59">
        <v>0.75</v>
      </c>
      <c r="BP27" s="14" t="s">
        <v>2415</v>
      </c>
      <c r="BQ27" s="20" t="s">
        <v>173</v>
      </c>
      <c r="BR27" s="291" t="str">
        <f>IF(L27&lt;1%,"Sin iniciar",IF(L27=100%,"Terminado","En gestión"))</f>
        <v>En gestión</v>
      </c>
      <c r="BS27" s="292" t="str">
        <f t="shared" si="50"/>
        <v>En gestión</v>
      </c>
      <c r="BT27" s="3125"/>
      <c r="BU27" s="3129"/>
      <c r="BV27" s="3129"/>
      <c r="BW27" s="3123"/>
      <c r="BX27" s="3124"/>
      <c r="BY27" s="3125"/>
      <c r="BZ27" s="3119"/>
      <c r="CA27" s="1622"/>
      <c r="CB27" s="1622"/>
      <c r="CC27" s="3095"/>
      <c r="CD27" s="1619"/>
      <c r="CE27" s="1619"/>
      <c r="CF27" s="3088"/>
      <c r="CG27" s="3088"/>
      <c r="CH27" s="3088"/>
      <c r="CI27" s="3088"/>
      <c r="CJ27" s="1030"/>
      <c r="CK27" s="1289"/>
      <c r="CL27" s="3104"/>
      <c r="CM27" s="59">
        <v>1</v>
      </c>
      <c r="CN27" s="18" t="s">
        <v>2197</v>
      </c>
      <c r="CO27" s="18" t="s">
        <v>1296</v>
      </c>
      <c r="CP27" s="21" t="str">
        <f t="shared" si="33"/>
        <v>Terminado</v>
      </c>
      <c r="CQ27" s="21" t="str">
        <f t="shared" si="51"/>
        <v>Terminado</v>
      </c>
      <c r="CR27" s="3088"/>
      <c r="CS27" s="3122"/>
      <c r="CT27" s="3099"/>
      <c r="CU27" s="3117"/>
      <c r="CV27" s="3019"/>
      <c r="CW27" s="3118"/>
      <c r="CX27" s="3119"/>
      <c r="CY27" s="1622"/>
      <c r="CZ27" s="1622"/>
      <c r="DA27" s="3095"/>
      <c r="DB27" s="3096"/>
      <c r="DC27" s="2033"/>
      <c r="DD27" s="3086"/>
      <c r="DE27" s="3088"/>
      <c r="DF27" s="3088"/>
      <c r="DG27" s="3088"/>
      <c r="DH27" s="3088"/>
      <c r="DJ27" s="1221" t="s">
        <v>8273</v>
      </c>
      <c r="DK27" s="1220" t="s">
        <v>8288</v>
      </c>
      <c r="DL27" s="1242"/>
    </row>
    <row r="28" spans="1:116" ht="159.75" hidden="1" customHeight="1" x14ac:dyDescent="0.45">
      <c r="A28" s="1484"/>
      <c r="B28" s="1485"/>
      <c r="C28" s="1486"/>
      <c r="D28" s="1486"/>
      <c r="E28" s="1063" t="s">
        <v>176</v>
      </c>
      <c r="F28" s="1064" t="s">
        <v>168</v>
      </c>
      <c r="G28" s="1065">
        <v>0.2</v>
      </c>
      <c r="H28" s="1066">
        <v>44896</v>
      </c>
      <c r="I28" s="1066">
        <v>44926</v>
      </c>
      <c r="J28" s="1041">
        <v>0</v>
      </c>
      <c r="K28" s="1041">
        <v>0.2</v>
      </c>
      <c r="L28" s="1043">
        <v>0.6</v>
      </c>
      <c r="M28" s="1067">
        <v>1</v>
      </c>
      <c r="N28" s="3113"/>
      <c r="O28" s="3114"/>
      <c r="P28" s="3309"/>
      <c r="Q28" s="1289"/>
      <c r="R28" s="3127"/>
      <c r="S28" s="57">
        <v>0</v>
      </c>
      <c r="T28" s="11" t="s">
        <v>2384</v>
      </c>
      <c r="U28" s="11" t="s">
        <v>2384</v>
      </c>
      <c r="V28" s="34" t="str">
        <f t="shared" si="46"/>
        <v>Sin iniciar</v>
      </c>
      <c r="W28" s="34" t="str">
        <f t="shared" si="47"/>
        <v>Sin iniciar</v>
      </c>
      <c r="X28" s="3132"/>
      <c r="Y28" s="1454"/>
      <c r="Z28" s="1454"/>
      <c r="AA28" s="3021"/>
      <c r="AB28" s="3021"/>
      <c r="AC28" s="3132"/>
      <c r="AD28" s="3135"/>
      <c r="AE28" s="3025"/>
      <c r="AF28" s="3025"/>
      <c r="AG28" s="3130"/>
      <c r="AH28" s="3025"/>
      <c r="AI28" s="3025"/>
      <c r="AJ28" s="3088"/>
      <c r="AK28" s="3088"/>
      <c r="AL28" s="3088"/>
      <c r="AM28" s="3088"/>
      <c r="AN28" s="1030"/>
      <c r="AO28" s="3107"/>
      <c r="AP28" s="3097"/>
      <c r="AQ28" s="361">
        <v>0.2</v>
      </c>
      <c r="AR28" s="18" t="s">
        <v>2958</v>
      </c>
      <c r="AS28" s="19" t="s">
        <v>2959</v>
      </c>
      <c r="AT28" s="21" t="str">
        <f t="shared" si="48"/>
        <v>En gestión</v>
      </c>
      <c r="AU28" s="21" t="str">
        <f t="shared" si="49"/>
        <v>En gestión</v>
      </c>
      <c r="AV28" s="3097"/>
      <c r="AW28" s="1816"/>
      <c r="AX28" s="1816"/>
      <c r="AY28" s="3019"/>
      <c r="AZ28" s="3019"/>
      <c r="BA28" s="1254"/>
      <c r="BB28" s="3089"/>
      <c r="BC28" s="3090"/>
      <c r="BD28" s="3090"/>
      <c r="BE28" s="3091"/>
      <c r="BF28" s="3090"/>
      <c r="BG28" s="3090"/>
      <c r="BH28" s="3088"/>
      <c r="BI28" s="3088"/>
      <c r="BJ28" s="3088"/>
      <c r="BK28" s="3088"/>
      <c r="BL28" s="1030"/>
      <c r="BM28" s="1289"/>
      <c r="BN28" s="3127"/>
      <c r="BO28" s="59">
        <v>0.6</v>
      </c>
      <c r="BP28" s="97" t="s">
        <v>2982</v>
      </c>
      <c r="BQ28" s="97" t="s">
        <v>2959</v>
      </c>
      <c r="BR28" s="291" t="str">
        <f t="shared" ref="BR28:BR91" si="54">IF(L28&lt;1%,"Sin iniciar",IF(L28=100%,"Terminado","En gestión"))</f>
        <v>En gestión</v>
      </c>
      <c r="BS28" s="292" t="str">
        <f t="shared" si="50"/>
        <v>En gestión</v>
      </c>
      <c r="BT28" s="3125"/>
      <c r="BU28" s="3129"/>
      <c r="BV28" s="3129"/>
      <c r="BW28" s="3123"/>
      <c r="BX28" s="3124"/>
      <c r="BY28" s="3125"/>
      <c r="BZ28" s="3119"/>
      <c r="CA28" s="1622"/>
      <c r="CB28" s="1622"/>
      <c r="CC28" s="3095"/>
      <c r="CD28" s="1619"/>
      <c r="CE28" s="1619"/>
      <c r="CF28" s="3088"/>
      <c r="CG28" s="3088"/>
      <c r="CH28" s="3088"/>
      <c r="CI28" s="3088"/>
      <c r="CJ28" s="1030"/>
      <c r="CK28" s="1289"/>
      <c r="CL28" s="3104"/>
      <c r="CM28" s="59">
        <v>1</v>
      </c>
      <c r="CN28" s="18" t="s">
        <v>2194</v>
      </c>
      <c r="CO28" s="38" t="s">
        <v>2195</v>
      </c>
      <c r="CP28" s="21" t="str">
        <f t="shared" si="33"/>
        <v>Terminado</v>
      </c>
      <c r="CQ28" s="21" t="str">
        <f t="shared" si="51"/>
        <v>Terminado</v>
      </c>
      <c r="CR28" s="3088"/>
      <c r="CS28" s="3122"/>
      <c r="CT28" s="3099"/>
      <c r="CU28" s="3117"/>
      <c r="CV28" s="3019"/>
      <c r="CW28" s="3118"/>
      <c r="CX28" s="3119"/>
      <c r="CY28" s="1622"/>
      <c r="CZ28" s="1622"/>
      <c r="DA28" s="3095"/>
      <c r="DB28" s="3096"/>
      <c r="DC28" s="2033"/>
      <c r="DD28" s="3086"/>
      <c r="DE28" s="3088"/>
      <c r="DF28" s="3088"/>
      <c r="DG28" s="3088"/>
      <c r="DH28" s="3088"/>
      <c r="DJ28" s="1221" t="s">
        <v>8273</v>
      </c>
      <c r="DK28" s="1220" t="s">
        <v>8289</v>
      </c>
      <c r="DL28" s="1242"/>
    </row>
    <row r="29" spans="1:116" ht="159.75" hidden="1" customHeight="1" x14ac:dyDescent="0.45">
      <c r="A29" s="1484"/>
      <c r="B29" s="1485"/>
      <c r="C29" s="1486"/>
      <c r="D29" s="1486"/>
      <c r="E29" s="1063" t="s">
        <v>177</v>
      </c>
      <c r="F29" s="1064" t="s">
        <v>178</v>
      </c>
      <c r="G29" s="1065">
        <v>0.1</v>
      </c>
      <c r="H29" s="1066">
        <v>44713</v>
      </c>
      <c r="I29" s="1066">
        <v>44926</v>
      </c>
      <c r="J29" s="1041">
        <v>0</v>
      </c>
      <c r="K29" s="1041">
        <v>0</v>
      </c>
      <c r="L29" s="1043">
        <v>0.5</v>
      </c>
      <c r="M29" s="1067">
        <v>1</v>
      </c>
      <c r="N29" s="3113"/>
      <c r="O29" s="3114"/>
      <c r="P29" s="3309"/>
      <c r="Q29" s="1290"/>
      <c r="R29" s="3128"/>
      <c r="S29" s="57">
        <v>0</v>
      </c>
      <c r="T29" s="11" t="s">
        <v>2384</v>
      </c>
      <c r="U29" s="11" t="s">
        <v>2384</v>
      </c>
      <c r="V29" s="34" t="str">
        <f t="shared" si="46"/>
        <v>Sin iniciar</v>
      </c>
      <c r="W29" s="156" t="str">
        <f t="shared" si="47"/>
        <v>Sin iniciar</v>
      </c>
      <c r="X29" s="3133"/>
      <c r="Y29" s="1286"/>
      <c r="Z29" s="1286"/>
      <c r="AA29" s="1267"/>
      <c r="AB29" s="1267"/>
      <c r="AC29" s="3133"/>
      <c r="AD29" s="3136"/>
      <c r="AE29" s="3026"/>
      <c r="AF29" s="3026"/>
      <c r="AG29" s="3111"/>
      <c r="AH29" s="3026"/>
      <c r="AI29" s="3026"/>
      <c r="AJ29" s="3112"/>
      <c r="AK29" s="3112"/>
      <c r="AL29" s="3112"/>
      <c r="AM29" s="3112"/>
      <c r="AN29" s="1030"/>
      <c r="AO29" s="3107"/>
      <c r="AP29" s="3097"/>
      <c r="AQ29" s="361">
        <v>0</v>
      </c>
      <c r="AR29" s="19" t="s">
        <v>37</v>
      </c>
      <c r="AS29" s="19" t="s">
        <v>37</v>
      </c>
      <c r="AT29" s="21" t="str">
        <f t="shared" si="48"/>
        <v>Sin iniciar</v>
      </c>
      <c r="AU29" s="21" t="str">
        <f t="shared" si="49"/>
        <v>Sin iniciar</v>
      </c>
      <c r="AV29" s="3097"/>
      <c r="AW29" s="1816"/>
      <c r="AX29" s="1816"/>
      <c r="AY29" s="3019"/>
      <c r="AZ29" s="3019"/>
      <c r="BA29" s="1254"/>
      <c r="BB29" s="3089"/>
      <c r="BC29" s="3090"/>
      <c r="BD29" s="3090"/>
      <c r="BE29" s="3091"/>
      <c r="BF29" s="3090"/>
      <c r="BG29" s="3090"/>
      <c r="BH29" s="3112"/>
      <c r="BI29" s="3112"/>
      <c r="BJ29" s="3112"/>
      <c r="BK29" s="3112"/>
      <c r="BL29" s="1030"/>
      <c r="BM29" s="1290"/>
      <c r="BN29" s="3128"/>
      <c r="BO29" s="59">
        <v>0.5</v>
      </c>
      <c r="BP29" s="97" t="s">
        <v>7852</v>
      </c>
      <c r="BQ29" s="97" t="s">
        <v>179</v>
      </c>
      <c r="BR29" s="291" t="str">
        <f t="shared" si="54"/>
        <v>En gestión</v>
      </c>
      <c r="BS29" s="292" t="str">
        <f t="shared" si="50"/>
        <v>En gestión</v>
      </c>
      <c r="BT29" s="3125"/>
      <c r="BU29" s="3129"/>
      <c r="BV29" s="1573"/>
      <c r="BW29" s="3123"/>
      <c r="BX29" s="3124"/>
      <c r="BY29" s="3125"/>
      <c r="BZ29" s="3093"/>
      <c r="CA29" s="1564"/>
      <c r="CB29" s="1564"/>
      <c r="CC29" s="3115"/>
      <c r="CD29" s="1558"/>
      <c r="CE29" s="1558"/>
      <c r="CF29" s="3112"/>
      <c r="CG29" s="3112"/>
      <c r="CH29" s="3112"/>
      <c r="CI29" s="3112"/>
      <c r="CJ29" s="1030"/>
      <c r="CK29" s="1290"/>
      <c r="CL29" s="3120"/>
      <c r="CM29" s="59">
        <v>1</v>
      </c>
      <c r="CN29" s="18" t="s">
        <v>1297</v>
      </c>
      <c r="CO29" s="18" t="s">
        <v>179</v>
      </c>
      <c r="CP29" s="21" t="str">
        <f t="shared" si="33"/>
        <v>Terminado</v>
      </c>
      <c r="CQ29" s="21" t="str">
        <f t="shared" si="51"/>
        <v>Terminado</v>
      </c>
      <c r="CR29" s="3088"/>
      <c r="CS29" s="3122"/>
      <c r="CT29" s="3099"/>
      <c r="CU29" s="3117"/>
      <c r="CV29" s="3019"/>
      <c r="CW29" s="3102"/>
      <c r="CX29" s="3093"/>
      <c r="CY29" s="1564"/>
      <c r="CZ29" s="1564"/>
      <c r="DA29" s="3115"/>
      <c r="DB29" s="3096"/>
      <c r="DC29" s="2033"/>
      <c r="DD29" s="3086"/>
      <c r="DE29" s="3112"/>
      <c r="DF29" s="3112"/>
      <c r="DG29" s="3112"/>
      <c r="DH29" s="3112"/>
      <c r="DJ29" s="1221" t="s">
        <v>8273</v>
      </c>
      <c r="DK29" s="1220" t="s">
        <v>8290</v>
      </c>
      <c r="DL29" s="1242"/>
    </row>
    <row r="30" spans="1:116" ht="170.25" hidden="1" customHeight="1" x14ac:dyDescent="0.45">
      <c r="A30" s="1484" t="s">
        <v>158</v>
      </c>
      <c r="B30" s="1485" t="s">
        <v>180</v>
      </c>
      <c r="C30" s="1486" t="s">
        <v>181</v>
      </c>
      <c r="D30" s="1486" t="s">
        <v>182</v>
      </c>
      <c r="E30" s="1063" t="s">
        <v>183</v>
      </c>
      <c r="F30" s="1064" t="s">
        <v>184</v>
      </c>
      <c r="G30" s="1065">
        <v>0.6</v>
      </c>
      <c r="H30" s="1066">
        <v>44563</v>
      </c>
      <c r="I30" s="1066">
        <v>44926</v>
      </c>
      <c r="J30" s="1041">
        <v>0.25</v>
      </c>
      <c r="K30" s="1041">
        <v>0.5</v>
      </c>
      <c r="L30" s="1043">
        <v>0.75</v>
      </c>
      <c r="M30" s="1067">
        <v>1</v>
      </c>
      <c r="N30" s="3113">
        <v>63002000</v>
      </c>
      <c r="O30" s="3114" t="s">
        <v>76</v>
      </c>
      <c r="P30" s="3309"/>
      <c r="Q30" s="1305" t="s">
        <v>2416</v>
      </c>
      <c r="R30" s="3087" t="s">
        <v>2417</v>
      </c>
      <c r="S30" s="226">
        <v>0.25</v>
      </c>
      <c r="T30" s="20" t="s">
        <v>2418</v>
      </c>
      <c r="U30" s="20" t="s">
        <v>2419</v>
      </c>
      <c r="V30" s="156" t="str">
        <f>IF(J30&lt;1%,"Sin iniciar",IF(J30=100%,"Terminado","En gestión"))</f>
        <v>En gestión</v>
      </c>
      <c r="W30" s="156" t="str">
        <f>IF(S30&lt;1%,"Sin iniciar",IF(S30=100%,"Terminado","En gestión"))</f>
        <v>En gestión</v>
      </c>
      <c r="X30" s="3087" t="s">
        <v>2420</v>
      </c>
      <c r="Y30" s="1285">
        <f>SUMPRODUCT(S30:S31,G30:G31)</f>
        <v>0.25</v>
      </c>
      <c r="Z30" s="1285">
        <f>SUMPRODUCT(G30:G31,J30:J31)</f>
        <v>0.25</v>
      </c>
      <c r="AA30" s="1266" t="str">
        <f>IF(Z30&lt;1%,"Sin iniciar",IF(Z30=100%,"Terminado","En gestión"))</f>
        <v>En gestión</v>
      </c>
      <c r="AB30" s="1266" t="str">
        <f>IF(Y30&lt;1%,"Sin iniciar",IF(Y30=100%,"Terminado","En gestión"))</f>
        <v>En gestión</v>
      </c>
      <c r="AC30" s="3087" t="s">
        <v>2420</v>
      </c>
      <c r="AD30" s="3108">
        <v>0</v>
      </c>
      <c r="AE30" s="3024">
        <v>0</v>
      </c>
      <c r="AF30" s="3024">
        <v>0</v>
      </c>
      <c r="AG30" s="3110">
        <f>(296610000+18400000)/5</f>
        <v>63002000</v>
      </c>
      <c r="AH30" s="3024">
        <v>24540000</v>
      </c>
      <c r="AI30" s="3024">
        <v>4740000</v>
      </c>
      <c r="AJ30" s="3087" t="s">
        <v>40</v>
      </c>
      <c r="AK30" s="3087" t="s">
        <v>61</v>
      </c>
      <c r="AL30" s="3087" t="s">
        <v>41</v>
      </c>
      <c r="AM30" s="3087" t="s">
        <v>42</v>
      </c>
      <c r="AN30" s="1030"/>
      <c r="AO30" s="3107" t="s">
        <v>2961</v>
      </c>
      <c r="AP30" s="3097" t="s">
        <v>7853</v>
      </c>
      <c r="AQ30" s="361">
        <v>0.5</v>
      </c>
      <c r="AR30" s="18" t="s">
        <v>2962</v>
      </c>
      <c r="AS30" s="18" t="s">
        <v>2963</v>
      </c>
      <c r="AT30" s="21" t="str">
        <f t="shared" si="48"/>
        <v>En gestión</v>
      </c>
      <c r="AU30" s="21" t="str">
        <f t="shared" si="49"/>
        <v>En gestión</v>
      </c>
      <c r="AV30" s="3097" t="s">
        <v>2964</v>
      </c>
      <c r="AW30" s="1816">
        <f>SUMPRODUCT(G30:G31,AQ30:AQ31)</f>
        <v>0.5</v>
      </c>
      <c r="AX30" s="1816">
        <f>SUMPRODUCT(G30:G31,K30:K31)</f>
        <v>0.5</v>
      </c>
      <c r="AY30" s="3019" t="str">
        <f t="shared" si="52"/>
        <v>En gestión</v>
      </c>
      <c r="AZ30" s="3019" t="str">
        <f t="shared" si="53"/>
        <v>En gestión</v>
      </c>
      <c r="BA30" s="1254" t="s">
        <v>37</v>
      </c>
      <c r="BB30" s="3089">
        <v>0</v>
      </c>
      <c r="BC30" s="3090">
        <v>0</v>
      </c>
      <c r="BD30" s="3090">
        <v>0</v>
      </c>
      <c r="BE30" s="3091">
        <f>(296610000+18400000)/5</f>
        <v>63002000</v>
      </c>
      <c r="BF30" s="3090">
        <v>24540000</v>
      </c>
      <c r="BG30" s="3090">
        <v>5267299.03</v>
      </c>
      <c r="BH30" s="3087" t="s">
        <v>40</v>
      </c>
      <c r="BI30" s="3087" t="s">
        <v>61</v>
      </c>
      <c r="BJ30" s="3087" t="s">
        <v>41</v>
      </c>
      <c r="BK30" s="3087" t="s">
        <v>42</v>
      </c>
      <c r="BL30" s="1030"/>
      <c r="BM30" s="1305" t="s">
        <v>2983</v>
      </c>
      <c r="BN30" s="3087" t="s">
        <v>7854</v>
      </c>
      <c r="BO30" s="59">
        <v>0.75</v>
      </c>
      <c r="BP30" s="20" t="s">
        <v>2984</v>
      </c>
      <c r="BQ30" s="20" t="s">
        <v>2985</v>
      </c>
      <c r="BR30" s="291" t="str">
        <f t="shared" si="54"/>
        <v>En gestión</v>
      </c>
      <c r="BS30" s="292" t="str">
        <f t="shared" si="50"/>
        <v>En gestión</v>
      </c>
      <c r="BT30" s="3087" t="s">
        <v>2986</v>
      </c>
      <c r="BU30" s="3105">
        <f t="shared" ref="BU30" si="55">SUMPRODUCT(G30:G31,BO30:BO31)</f>
        <v>0.75</v>
      </c>
      <c r="BV30" s="1816">
        <f>SUMPRODUCT(G30:G31,L30:L31)</f>
        <v>0.75</v>
      </c>
      <c r="BW30" s="3019" t="str">
        <f>IF(BV30&lt;1%,"Sin iniciar",IF(BV30=100%,"Terminado","En gestión"))</f>
        <v>En gestión</v>
      </c>
      <c r="BX30" s="3019" t="str">
        <f>IF(BU30&lt;1%,"Sin iniciar",IF(BU30=100%,"Terminado","En gestión"))</f>
        <v>En gestión</v>
      </c>
      <c r="BY30" s="3087" t="s">
        <v>2986</v>
      </c>
      <c r="BZ30" s="3092">
        <v>0</v>
      </c>
      <c r="CA30" s="1563">
        <v>0</v>
      </c>
      <c r="CB30" s="1563">
        <v>0</v>
      </c>
      <c r="CC30" s="3094">
        <v>24540000</v>
      </c>
      <c r="CD30" s="1557">
        <v>24540000</v>
      </c>
      <c r="CE30" s="1557">
        <v>18960000</v>
      </c>
      <c r="CF30" s="3087" t="s">
        <v>40</v>
      </c>
      <c r="CG30" s="3087" t="s">
        <v>61</v>
      </c>
      <c r="CH30" s="3087" t="s">
        <v>41</v>
      </c>
      <c r="CI30" s="3087" t="s">
        <v>42</v>
      </c>
      <c r="CJ30" s="1030"/>
      <c r="CK30" s="1305" t="s">
        <v>530</v>
      </c>
      <c r="CL30" s="3103" t="s">
        <v>2198</v>
      </c>
      <c r="CM30" s="59">
        <v>1</v>
      </c>
      <c r="CN30" s="18" t="s">
        <v>1362</v>
      </c>
      <c r="CO30" s="18" t="s">
        <v>1298</v>
      </c>
      <c r="CP30" s="21" t="str">
        <f t="shared" si="33"/>
        <v>Terminado</v>
      </c>
      <c r="CQ30" s="22" t="str">
        <f t="shared" si="51"/>
        <v>Terminado</v>
      </c>
      <c r="CR30" s="3097" t="s">
        <v>2157</v>
      </c>
      <c r="CS30" s="1434">
        <f>SUMPRODUCT(G30:G31,CM30:CM31)</f>
        <v>1</v>
      </c>
      <c r="CT30" s="3098">
        <f>SUMPRODUCT(G30:G31,M30:M31)</f>
        <v>1</v>
      </c>
      <c r="CU30" s="3100" t="str">
        <f>IF(CT30&lt;1%,"Sin iniciar",IF(CT30=100%,"Terminado","En gestión"))</f>
        <v>Terminado</v>
      </c>
      <c r="CV30" s="3100" t="str">
        <f>IF(CS30&lt;1%,"Sin iniciar",IF(CS30=100%,"Terminado","En gestión"))</f>
        <v>Terminado</v>
      </c>
      <c r="CW30" s="3101" t="s">
        <v>37</v>
      </c>
      <c r="CX30" s="3092">
        <v>0</v>
      </c>
      <c r="CY30" s="1563">
        <v>0</v>
      </c>
      <c r="CZ30" s="1563">
        <v>0</v>
      </c>
      <c r="DA30" s="3094">
        <v>24540000</v>
      </c>
      <c r="DB30" s="3096">
        <v>24540000</v>
      </c>
      <c r="DC30" s="2033">
        <v>24540000</v>
      </c>
      <c r="DD30" s="3086">
        <v>24540000</v>
      </c>
      <c r="DE30" s="3087" t="s">
        <v>40</v>
      </c>
      <c r="DF30" s="3087" t="s">
        <v>61</v>
      </c>
      <c r="DG30" s="3087" t="s">
        <v>41</v>
      </c>
      <c r="DH30" s="3087" t="s">
        <v>42</v>
      </c>
      <c r="DJ30" s="1221" t="s">
        <v>8269</v>
      </c>
      <c r="DK30" s="1220" t="s">
        <v>8272</v>
      </c>
      <c r="DL30" s="1242" t="s">
        <v>8271</v>
      </c>
    </row>
    <row r="31" spans="1:116" ht="170.25" hidden="1" customHeight="1" x14ac:dyDescent="0.45">
      <c r="A31" s="1484"/>
      <c r="B31" s="1485"/>
      <c r="C31" s="1486"/>
      <c r="D31" s="1486"/>
      <c r="E31" s="1063" t="s">
        <v>185</v>
      </c>
      <c r="F31" s="1064" t="s">
        <v>186</v>
      </c>
      <c r="G31" s="1065">
        <v>0.4</v>
      </c>
      <c r="H31" s="1066">
        <v>44593</v>
      </c>
      <c r="I31" s="1066">
        <v>44926</v>
      </c>
      <c r="J31" s="1041">
        <v>0.25</v>
      </c>
      <c r="K31" s="1041">
        <v>0.5</v>
      </c>
      <c r="L31" s="1043">
        <v>0.75</v>
      </c>
      <c r="M31" s="1067">
        <v>1</v>
      </c>
      <c r="N31" s="3113"/>
      <c r="O31" s="3114"/>
      <c r="P31" s="3309"/>
      <c r="Q31" s="1289"/>
      <c r="R31" s="3088"/>
      <c r="S31" s="57">
        <v>0.25</v>
      </c>
      <c r="T31" s="20" t="s">
        <v>2421</v>
      </c>
      <c r="U31" s="20" t="s">
        <v>2406</v>
      </c>
      <c r="V31" s="34" t="str">
        <f>IF(J31&lt;1%,"Sin iniciar",IF(J31=100%,"Terminado","En gestión"))</f>
        <v>En gestión</v>
      </c>
      <c r="W31" s="34" t="str">
        <f>IF(S31&lt;1%,"Sin iniciar",IF(S31=100%,"Terminado","En gestión"))</f>
        <v>En gestión</v>
      </c>
      <c r="X31" s="3088"/>
      <c r="Y31" s="1286"/>
      <c r="Z31" s="1286"/>
      <c r="AA31" s="1267"/>
      <c r="AB31" s="1267"/>
      <c r="AC31" s="3088"/>
      <c r="AD31" s="3109"/>
      <c r="AE31" s="3025"/>
      <c r="AF31" s="3025"/>
      <c r="AG31" s="3111"/>
      <c r="AH31" s="3025"/>
      <c r="AI31" s="3025"/>
      <c r="AJ31" s="3088"/>
      <c r="AK31" s="3088"/>
      <c r="AL31" s="3088"/>
      <c r="AM31" s="3088"/>
      <c r="AN31" s="1030"/>
      <c r="AO31" s="3107"/>
      <c r="AP31" s="3097"/>
      <c r="AQ31" s="361">
        <v>0.5</v>
      </c>
      <c r="AR31" s="18" t="s">
        <v>2965</v>
      </c>
      <c r="AS31" s="18" t="s">
        <v>2966</v>
      </c>
      <c r="AT31" s="21" t="str">
        <f t="shared" si="48"/>
        <v>En gestión</v>
      </c>
      <c r="AU31" s="21" t="str">
        <f t="shared" si="49"/>
        <v>En gestión</v>
      </c>
      <c r="AV31" s="3097"/>
      <c r="AW31" s="1816"/>
      <c r="AX31" s="1816"/>
      <c r="AY31" s="3019"/>
      <c r="AZ31" s="3019"/>
      <c r="BA31" s="1254"/>
      <c r="BB31" s="3089"/>
      <c r="BC31" s="3090"/>
      <c r="BD31" s="3090"/>
      <c r="BE31" s="3091"/>
      <c r="BF31" s="3090"/>
      <c r="BG31" s="3090"/>
      <c r="BH31" s="3088"/>
      <c r="BI31" s="3088"/>
      <c r="BJ31" s="3088"/>
      <c r="BK31" s="3088"/>
      <c r="BL31" s="1030"/>
      <c r="BM31" s="1289"/>
      <c r="BN31" s="3088"/>
      <c r="BO31" s="59">
        <v>0.75</v>
      </c>
      <c r="BP31" s="20" t="s">
        <v>2987</v>
      </c>
      <c r="BQ31" s="20" t="s">
        <v>2988</v>
      </c>
      <c r="BR31" s="291" t="str">
        <f t="shared" si="54"/>
        <v>En gestión</v>
      </c>
      <c r="BS31" s="292" t="str">
        <f t="shared" si="50"/>
        <v>En gestión</v>
      </c>
      <c r="BT31" s="3088"/>
      <c r="BU31" s="3106"/>
      <c r="BV31" s="1816"/>
      <c r="BW31" s="3019"/>
      <c r="BX31" s="3019"/>
      <c r="BY31" s="3088"/>
      <c r="BZ31" s="3093"/>
      <c r="CA31" s="1564"/>
      <c r="CB31" s="1564"/>
      <c r="CC31" s="3095"/>
      <c r="CD31" s="1558"/>
      <c r="CE31" s="1558"/>
      <c r="CF31" s="3088"/>
      <c r="CG31" s="3088"/>
      <c r="CH31" s="3088"/>
      <c r="CI31" s="3088"/>
      <c r="CJ31" s="1030"/>
      <c r="CK31" s="1289"/>
      <c r="CL31" s="3104"/>
      <c r="CM31" s="59">
        <v>1</v>
      </c>
      <c r="CN31" s="18" t="s">
        <v>2199</v>
      </c>
      <c r="CO31" s="18" t="s">
        <v>1299</v>
      </c>
      <c r="CP31" s="21" t="str">
        <f t="shared" si="33"/>
        <v>Terminado</v>
      </c>
      <c r="CQ31" s="22" t="str">
        <f t="shared" si="51"/>
        <v>Terminado</v>
      </c>
      <c r="CR31" s="3097"/>
      <c r="CS31" s="1434"/>
      <c r="CT31" s="3099"/>
      <c r="CU31" s="3019"/>
      <c r="CV31" s="3019"/>
      <c r="CW31" s="3102"/>
      <c r="CX31" s="3093"/>
      <c r="CY31" s="1564"/>
      <c r="CZ31" s="1564"/>
      <c r="DA31" s="3095"/>
      <c r="DB31" s="3096"/>
      <c r="DC31" s="2033"/>
      <c r="DD31" s="3086"/>
      <c r="DE31" s="3088"/>
      <c r="DF31" s="3088"/>
      <c r="DG31" s="3088"/>
      <c r="DH31" s="3088"/>
      <c r="DJ31" s="1221" t="s">
        <v>8269</v>
      </c>
      <c r="DK31" s="1220" t="s">
        <v>8272</v>
      </c>
      <c r="DL31" s="1242"/>
    </row>
    <row r="32" spans="1:116" ht="177" hidden="1" customHeight="1" x14ac:dyDescent="0.45">
      <c r="A32" s="1062" t="s">
        <v>158</v>
      </c>
      <c r="B32" s="1063" t="s">
        <v>187</v>
      </c>
      <c r="C32" s="1064" t="s">
        <v>188</v>
      </c>
      <c r="D32" s="1064" t="s">
        <v>189</v>
      </c>
      <c r="E32" s="1063" t="s">
        <v>190</v>
      </c>
      <c r="F32" s="1064" t="s">
        <v>191</v>
      </c>
      <c r="G32" s="1065">
        <v>1</v>
      </c>
      <c r="H32" s="1066">
        <v>44593</v>
      </c>
      <c r="I32" s="1066">
        <v>44926</v>
      </c>
      <c r="J32" s="1041">
        <v>0.25</v>
      </c>
      <c r="K32" s="1041">
        <v>0.5</v>
      </c>
      <c r="L32" s="1043">
        <v>0.75</v>
      </c>
      <c r="M32" s="1067">
        <v>1</v>
      </c>
      <c r="N32" s="1068">
        <v>63002000</v>
      </c>
      <c r="O32" s="1069" t="s">
        <v>76</v>
      </c>
      <c r="P32" s="3309"/>
      <c r="Q32" s="941" t="s">
        <v>2422</v>
      </c>
      <c r="R32" s="27" t="s">
        <v>2423</v>
      </c>
      <c r="S32" s="226">
        <v>0.25</v>
      </c>
      <c r="T32" s="20" t="s">
        <v>2424</v>
      </c>
      <c r="U32" s="20" t="s">
        <v>7855</v>
      </c>
      <c r="V32" s="156" t="str">
        <f>IF(J32&lt;1%,"Sin iniciar",IF(J32=100%,"Terminado","En gestión"))</f>
        <v>En gestión</v>
      </c>
      <c r="W32" s="156" t="str">
        <f>IF(S32&lt;1%,"Sin iniciar",IF(S32=100%,"Terminado","En gestión"))</f>
        <v>En gestión</v>
      </c>
      <c r="X32" s="27" t="s">
        <v>2425</v>
      </c>
      <c r="Y32" s="157">
        <f>G32*S32</f>
        <v>0.25</v>
      </c>
      <c r="Z32" s="157">
        <f>J32*G32</f>
        <v>0.25</v>
      </c>
      <c r="AA32" s="1073" t="str">
        <f>IF(Z32&lt;1%,"Sin iniciar",IF(Z32=100%,"Terminado","En gestión"))</f>
        <v>En gestión</v>
      </c>
      <c r="AB32" s="1073" t="str">
        <f>IF(Y32&lt;1%,"Sin iniciar",IF(Y32=100%,"Terminado","En gestión"))</f>
        <v>En gestión</v>
      </c>
      <c r="AC32" s="27" t="s">
        <v>2425</v>
      </c>
      <c r="AD32" s="158">
        <v>0</v>
      </c>
      <c r="AE32" s="255">
        <v>0</v>
      </c>
      <c r="AF32" s="255">
        <v>0</v>
      </c>
      <c r="AG32" s="267">
        <f>(296610000+18400000)/5</f>
        <v>63002000</v>
      </c>
      <c r="AH32" s="255">
        <v>19440000</v>
      </c>
      <c r="AI32" s="255">
        <v>3720000</v>
      </c>
      <c r="AJ32" s="27" t="s">
        <v>40</v>
      </c>
      <c r="AK32" s="27" t="s">
        <v>61</v>
      </c>
      <c r="AL32" s="27" t="s">
        <v>41</v>
      </c>
      <c r="AM32" s="27" t="s">
        <v>42</v>
      </c>
      <c r="AN32" s="1030"/>
      <c r="AO32" s="951" t="s">
        <v>2967</v>
      </c>
      <c r="AP32" s="139" t="s">
        <v>2968</v>
      </c>
      <c r="AQ32" s="361">
        <v>0.5</v>
      </c>
      <c r="AR32" s="18" t="s">
        <v>2969</v>
      </c>
      <c r="AS32" s="18" t="s">
        <v>2970</v>
      </c>
      <c r="AT32" s="21" t="str">
        <f t="shared" si="48"/>
        <v>En gestión</v>
      </c>
      <c r="AU32" s="21" t="str">
        <f t="shared" si="49"/>
        <v>En gestión</v>
      </c>
      <c r="AV32" s="139" t="s">
        <v>2971</v>
      </c>
      <c r="AW32" s="289">
        <f>+G32*AQ32</f>
        <v>0.5</v>
      </c>
      <c r="AX32" s="289">
        <f>+G32*K32</f>
        <v>0.5</v>
      </c>
      <c r="AY32" s="1070" t="str">
        <f t="shared" si="52"/>
        <v>En gestión</v>
      </c>
      <c r="AZ32" s="1070" t="str">
        <f t="shared" si="53"/>
        <v>En gestión</v>
      </c>
      <c r="BA32" s="19" t="s">
        <v>37</v>
      </c>
      <c r="BB32" s="968">
        <v>0</v>
      </c>
      <c r="BC32" s="967">
        <v>0</v>
      </c>
      <c r="BD32" s="967">
        <v>0</v>
      </c>
      <c r="BE32" s="969">
        <f>(296610000+18400000)/5</f>
        <v>63002000</v>
      </c>
      <c r="BF32" s="967">
        <v>19440000</v>
      </c>
      <c r="BG32" s="967">
        <v>4207542.5</v>
      </c>
      <c r="BH32" s="27" t="s">
        <v>40</v>
      </c>
      <c r="BI32" s="27" t="s">
        <v>61</v>
      </c>
      <c r="BJ32" s="27" t="s">
        <v>41</v>
      </c>
      <c r="BK32" s="27" t="s">
        <v>42</v>
      </c>
      <c r="BL32" s="1030"/>
      <c r="BM32" s="293" t="s">
        <v>2989</v>
      </c>
      <c r="BN32" s="293" t="s">
        <v>2990</v>
      </c>
      <c r="BO32" s="59">
        <v>0.75</v>
      </c>
      <c r="BP32" s="293" t="s">
        <v>2991</v>
      </c>
      <c r="BQ32" s="293" t="s">
        <v>2992</v>
      </c>
      <c r="BR32" s="291" t="str">
        <f t="shared" si="54"/>
        <v>En gestión</v>
      </c>
      <c r="BS32" s="292" t="str">
        <f t="shared" si="50"/>
        <v>En gestión</v>
      </c>
      <c r="BT32" s="293" t="s">
        <v>2993</v>
      </c>
      <c r="BU32" s="294">
        <f>SUMPRODUCT(G32,BO32)</f>
        <v>0.75</v>
      </c>
      <c r="BV32" s="295">
        <f>SUMPRODUCT(G32,L32)</f>
        <v>0.75</v>
      </c>
      <c r="BW32" s="1071" t="str">
        <f>IF(BV32&lt;1%,"Sin iniciar",IF(BV32=100%,"Terminado","En gestión"))</f>
        <v>En gestión</v>
      </c>
      <c r="BX32" s="1071" t="str">
        <f>IF(BU32&lt;1%,"Sin iniciar",IF(BU32=100%,"Terminado","En gestión"))</f>
        <v>En gestión</v>
      </c>
      <c r="BY32" s="293" t="s">
        <v>2993</v>
      </c>
      <c r="BZ32" s="25">
        <v>0</v>
      </c>
      <c r="CA32" s="112">
        <v>0</v>
      </c>
      <c r="CB32" s="112">
        <v>0</v>
      </c>
      <c r="CC32" s="26">
        <v>19440000</v>
      </c>
      <c r="CD32" s="396">
        <v>19440000</v>
      </c>
      <c r="CE32" s="396">
        <v>14880000</v>
      </c>
      <c r="CF32" s="27" t="s">
        <v>40</v>
      </c>
      <c r="CG32" s="27" t="s">
        <v>61</v>
      </c>
      <c r="CH32" s="27" t="s">
        <v>41</v>
      </c>
      <c r="CI32" s="27" t="s">
        <v>42</v>
      </c>
      <c r="CJ32" s="1030"/>
      <c r="CK32" s="995">
        <v>1</v>
      </c>
      <c r="CL32" s="23" t="s">
        <v>2200</v>
      </c>
      <c r="CM32" s="59">
        <v>1</v>
      </c>
      <c r="CN32" s="18" t="s">
        <v>1300</v>
      </c>
      <c r="CO32" s="18" t="s">
        <v>2201</v>
      </c>
      <c r="CP32" s="21" t="str">
        <f t="shared" si="33"/>
        <v>Terminado</v>
      </c>
      <c r="CQ32" s="21" t="str">
        <f t="shared" si="51"/>
        <v>Terminado</v>
      </c>
      <c r="CR32" s="24" t="s">
        <v>2202</v>
      </c>
      <c r="CS32" s="31">
        <f>SUMPRODUCT(G32,CM32)</f>
        <v>1</v>
      </c>
      <c r="CT32" s="31">
        <f>SUMPRODUCT(G32,M32)</f>
        <v>1</v>
      </c>
      <c r="CU32" s="1071" t="str">
        <f>IF(CT32&lt;1%,"Sin iniciar",IF(CT32=100%,"Terminado","En gestión"))</f>
        <v>Terminado</v>
      </c>
      <c r="CV32" s="1071" t="str">
        <f>IF(CS32&lt;1%,"Sin iniciar",IF(CS32=100%,"Terminado","En gestión"))</f>
        <v>Terminado</v>
      </c>
      <c r="CW32" s="19" t="s">
        <v>37</v>
      </c>
      <c r="CX32" s="25">
        <v>0</v>
      </c>
      <c r="CY32" s="112">
        <v>0</v>
      </c>
      <c r="CZ32" s="112">
        <v>0</v>
      </c>
      <c r="DA32" s="26">
        <v>19440000</v>
      </c>
      <c r="DB32" s="124">
        <v>19440000</v>
      </c>
      <c r="DC32" s="125">
        <v>19440000</v>
      </c>
      <c r="DD32" s="801">
        <v>19440000</v>
      </c>
      <c r="DE32" s="27" t="s">
        <v>40</v>
      </c>
      <c r="DF32" s="27" t="s">
        <v>61</v>
      </c>
      <c r="DG32" s="27" t="s">
        <v>41</v>
      </c>
      <c r="DH32" s="27" t="s">
        <v>42</v>
      </c>
      <c r="DJ32" s="1221" t="s">
        <v>8269</v>
      </c>
      <c r="DK32" s="1220" t="s">
        <v>8272</v>
      </c>
      <c r="DL32" s="1236" t="s">
        <v>8271</v>
      </c>
    </row>
    <row r="33" spans="1:116" ht="409.5" hidden="1" x14ac:dyDescent="0.45">
      <c r="A33" s="1062" t="s">
        <v>158</v>
      </c>
      <c r="B33" s="1063" t="s">
        <v>192</v>
      </c>
      <c r="C33" s="1064" t="s">
        <v>193</v>
      </c>
      <c r="D33" s="1064" t="s">
        <v>194</v>
      </c>
      <c r="E33" s="1063" t="s">
        <v>195</v>
      </c>
      <c r="F33" s="1064" t="s">
        <v>196</v>
      </c>
      <c r="G33" s="1065">
        <v>1</v>
      </c>
      <c r="H33" s="1066">
        <v>44563</v>
      </c>
      <c r="I33" s="1066">
        <v>44926</v>
      </c>
      <c r="J33" s="1041">
        <v>0.25</v>
      </c>
      <c r="K33" s="1041">
        <v>0.5</v>
      </c>
      <c r="L33" s="1043">
        <v>0.75</v>
      </c>
      <c r="M33" s="1067">
        <v>1</v>
      </c>
      <c r="N33" s="1068">
        <v>63002000</v>
      </c>
      <c r="O33" s="1069" t="s">
        <v>76</v>
      </c>
      <c r="P33" s="3309"/>
      <c r="Q33" s="941" t="s">
        <v>2426</v>
      </c>
      <c r="R33" s="27" t="s">
        <v>2427</v>
      </c>
      <c r="S33" s="57">
        <v>0.25</v>
      </c>
      <c r="T33" s="14" t="s">
        <v>7856</v>
      </c>
      <c r="U33" s="11" t="s">
        <v>2428</v>
      </c>
      <c r="V33" s="34" t="str">
        <f>IF(J33&lt;1%,"Sin iniciar",IF(J33=100%,"Terminado","En gestión"))</f>
        <v>En gestión</v>
      </c>
      <c r="W33" s="34" t="str">
        <f>IF(S33&lt;1%,"Sin iniciar",IF(S33=100%,"Terminado","En gestión"))</f>
        <v>En gestión</v>
      </c>
      <c r="X33" s="27" t="s">
        <v>2429</v>
      </c>
      <c r="Y33" s="157">
        <f>G33*S33</f>
        <v>0.25</v>
      </c>
      <c r="Z33" s="157">
        <f>J33*G33</f>
        <v>0.25</v>
      </c>
      <c r="AA33" s="1073" t="str">
        <f>IF(Z33&lt;1%,"Sin iniciar",IF(Z33=100%,"Terminado","En gestión"))</f>
        <v>En gestión</v>
      </c>
      <c r="AB33" s="1073" t="str">
        <f>IF(Y33&lt;1%,"Sin iniciar",IF(Y33=100%,"Terminado","En gestión"))</f>
        <v>En gestión</v>
      </c>
      <c r="AC33" s="27" t="s">
        <v>2429</v>
      </c>
      <c r="AD33" s="158">
        <v>0</v>
      </c>
      <c r="AE33" s="255">
        <v>0</v>
      </c>
      <c r="AF33" s="255">
        <v>0</v>
      </c>
      <c r="AG33" s="267">
        <f>(296610000+18400000)/5</f>
        <v>63002000</v>
      </c>
      <c r="AH33" s="255">
        <v>65560000</v>
      </c>
      <c r="AI33" s="255">
        <v>10480000</v>
      </c>
      <c r="AJ33" s="27" t="s">
        <v>40</v>
      </c>
      <c r="AK33" s="27" t="s">
        <v>61</v>
      </c>
      <c r="AL33" s="27" t="s">
        <v>41</v>
      </c>
      <c r="AM33" s="27" t="s">
        <v>42</v>
      </c>
      <c r="AN33" s="1030"/>
      <c r="AO33" s="951" t="s">
        <v>2426</v>
      </c>
      <c r="AP33" s="139" t="s">
        <v>2427</v>
      </c>
      <c r="AQ33" s="361">
        <v>0.5</v>
      </c>
      <c r="AR33" s="18" t="s">
        <v>7857</v>
      </c>
      <c r="AS33" s="19" t="s">
        <v>2972</v>
      </c>
      <c r="AT33" s="21" t="str">
        <f t="shared" si="48"/>
        <v>En gestión</v>
      </c>
      <c r="AU33" s="21" t="str">
        <f t="shared" si="49"/>
        <v>En gestión</v>
      </c>
      <c r="AV33" s="139" t="s">
        <v>2973</v>
      </c>
      <c r="AW33" s="289">
        <f>+G33*AQ33</f>
        <v>0.5</v>
      </c>
      <c r="AX33" s="289">
        <f>+G33*K33</f>
        <v>0.5</v>
      </c>
      <c r="AY33" s="1070" t="str">
        <f t="shared" si="52"/>
        <v>En gestión</v>
      </c>
      <c r="AZ33" s="1070" t="str">
        <f t="shared" si="53"/>
        <v>En gestión</v>
      </c>
      <c r="BA33" s="19" t="s">
        <v>37</v>
      </c>
      <c r="BB33" s="968">
        <v>0</v>
      </c>
      <c r="BC33" s="967">
        <v>0</v>
      </c>
      <c r="BD33" s="967">
        <v>0</v>
      </c>
      <c r="BE33" s="969">
        <f>(296610000+18400000)/5</f>
        <v>63002000</v>
      </c>
      <c r="BF33" s="967">
        <v>65560000</v>
      </c>
      <c r="BG33" s="967">
        <v>16255066.18</v>
      </c>
      <c r="BH33" s="27" t="s">
        <v>40</v>
      </c>
      <c r="BI33" s="27" t="s">
        <v>61</v>
      </c>
      <c r="BJ33" s="27" t="s">
        <v>41</v>
      </c>
      <c r="BK33" s="27" t="s">
        <v>42</v>
      </c>
      <c r="BL33" s="1030"/>
      <c r="BM33" s="941" t="s">
        <v>2994</v>
      </c>
      <c r="BN33" s="27" t="s">
        <v>2995</v>
      </c>
      <c r="BO33" s="59">
        <v>0.75</v>
      </c>
      <c r="BP33" s="293" t="s">
        <v>2996</v>
      </c>
      <c r="BQ33" s="293" t="s">
        <v>2997</v>
      </c>
      <c r="BR33" s="291" t="str">
        <f t="shared" si="54"/>
        <v>En gestión</v>
      </c>
      <c r="BS33" s="291" t="str">
        <f t="shared" si="50"/>
        <v>En gestión</v>
      </c>
      <c r="BT33" s="293" t="s">
        <v>7858</v>
      </c>
      <c r="BU33" s="294">
        <f>SUMPRODUCT(G33,BO33)</f>
        <v>0.75</v>
      </c>
      <c r="BV33" s="296">
        <f>SUMPRODUCT(G33,L33)</f>
        <v>0.75</v>
      </c>
      <c r="BW33" s="1071" t="str">
        <f>IF(BV33&lt;1%,"Sin iniciar",IF(BV33=100%,"Terminado","En gestión"))</f>
        <v>En gestión</v>
      </c>
      <c r="BX33" s="1072" t="str">
        <f>IF(BU33&lt;1%,"Sin iniciar",IF(BU33=100%,"Terminado","En gestión"))</f>
        <v>En gestión</v>
      </c>
      <c r="BY33" s="293" t="s">
        <v>7858</v>
      </c>
      <c r="BZ33" s="30">
        <v>0</v>
      </c>
      <c r="CA33" s="113">
        <v>0</v>
      </c>
      <c r="CB33" s="113">
        <v>0</v>
      </c>
      <c r="CC33" s="26">
        <v>65560000</v>
      </c>
      <c r="CD33" s="396">
        <v>65560000</v>
      </c>
      <c r="CE33" s="396">
        <v>60820000</v>
      </c>
      <c r="CF33" s="27" t="s">
        <v>40</v>
      </c>
      <c r="CG33" s="27" t="s">
        <v>61</v>
      </c>
      <c r="CH33" s="27" t="s">
        <v>41</v>
      </c>
      <c r="CI33" s="27" t="s">
        <v>42</v>
      </c>
      <c r="CJ33" s="1030"/>
      <c r="CK33" s="941" t="s">
        <v>530</v>
      </c>
      <c r="CL33" s="28" t="s">
        <v>1301</v>
      </c>
      <c r="CM33" s="59">
        <v>1</v>
      </c>
      <c r="CN33" s="18" t="s">
        <v>1302</v>
      </c>
      <c r="CO33" s="18" t="s">
        <v>1303</v>
      </c>
      <c r="CP33" s="21" t="str">
        <f t="shared" si="33"/>
        <v>Terminado</v>
      </c>
      <c r="CQ33" s="21" t="str">
        <f t="shared" si="51"/>
        <v>Terminado</v>
      </c>
      <c r="CR33" s="29" t="s">
        <v>2203</v>
      </c>
      <c r="CS33" s="31">
        <f>SUMPRODUCT(G33,CM33)</f>
        <v>1</v>
      </c>
      <c r="CT33" s="31">
        <f>SUMPRODUCT(G33,M33)</f>
        <v>1</v>
      </c>
      <c r="CU33" s="1070" t="str">
        <f>IF(CT33&lt;1%,"Sin iniciar",IF(CT33=100%,"Terminado","En gestión"))</f>
        <v>Terminado</v>
      </c>
      <c r="CV33" s="1070" t="str">
        <f>IF(CS33&lt;1%,"Sin iniciar",IF(CS33=100%,"Terminado","En gestión"))</f>
        <v>Terminado</v>
      </c>
      <c r="CW33" s="19" t="s">
        <v>37</v>
      </c>
      <c r="CX33" s="30">
        <v>0</v>
      </c>
      <c r="CY33" s="113">
        <v>0</v>
      </c>
      <c r="CZ33" s="113">
        <v>0</v>
      </c>
      <c r="DA33" s="460">
        <v>65560000</v>
      </c>
      <c r="DB33" s="125">
        <v>65560000</v>
      </c>
      <c r="DC33" s="125">
        <v>65560000</v>
      </c>
      <c r="DD33" s="801">
        <v>65560000</v>
      </c>
      <c r="DE33" s="27" t="s">
        <v>40</v>
      </c>
      <c r="DF33" s="27" t="s">
        <v>61</v>
      </c>
      <c r="DG33" s="27" t="s">
        <v>41</v>
      </c>
      <c r="DH33" s="27" t="s">
        <v>42</v>
      </c>
      <c r="DJ33" s="1221" t="s">
        <v>8269</v>
      </c>
      <c r="DK33" s="1220" t="s">
        <v>8272</v>
      </c>
      <c r="DL33" s="1236" t="s">
        <v>8271</v>
      </c>
    </row>
    <row r="34" spans="1:116" ht="202.5" hidden="1" customHeight="1" x14ac:dyDescent="0.45">
      <c r="A34" s="1309" t="s">
        <v>197</v>
      </c>
      <c r="B34" s="1310" t="s">
        <v>198</v>
      </c>
      <c r="C34" s="1311" t="s">
        <v>199</v>
      </c>
      <c r="D34" s="1040" t="s">
        <v>200</v>
      </c>
      <c r="E34" s="1039" t="s">
        <v>201</v>
      </c>
      <c r="F34" s="1040" t="s">
        <v>202</v>
      </c>
      <c r="G34" s="1041">
        <v>0.4</v>
      </c>
      <c r="H34" s="1042">
        <v>44576</v>
      </c>
      <c r="I34" s="1042">
        <v>44926</v>
      </c>
      <c r="J34" s="1041">
        <v>0.3</v>
      </c>
      <c r="K34" s="1041">
        <v>0.7</v>
      </c>
      <c r="L34" s="1043">
        <v>0.9</v>
      </c>
      <c r="M34" s="1044">
        <v>1</v>
      </c>
      <c r="N34" s="1312">
        <v>892227565</v>
      </c>
      <c r="O34" s="1311" t="s">
        <v>76</v>
      </c>
      <c r="P34" s="3309"/>
      <c r="Q34" s="942">
        <v>0.3</v>
      </c>
      <c r="R34" s="7" t="s">
        <v>2430</v>
      </c>
      <c r="S34" s="237">
        <v>0.3</v>
      </c>
      <c r="T34" s="7" t="s">
        <v>2431</v>
      </c>
      <c r="U34" s="7" t="s">
        <v>2432</v>
      </c>
      <c r="V34" s="156" t="str">
        <f t="shared" ref="V34:V60" si="56">IF(J34&lt;1%,"Sin iniciar",IF(J34=100%,"Terminado","En gestión"))</f>
        <v>En gestión</v>
      </c>
      <c r="W34" s="156" t="str">
        <f t="shared" ref="W34:W60" si="57">IF(S34&lt;1%,"Sin iniciar",IF(S34=100%,"Terminado","En gestión"))</f>
        <v>En gestión</v>
      </c>
      <c r="X34" s="1862" t="s">
        <v>7859</v>
      </c>
      <c r="Y34" s="1454">
        <f>SUMPRODUCT(S34:S36,G34:G36)</f>
        <v>0.24</v>
      </c>
      <c r="Z34" s="1454">
        <f>SUMPRODUCT(G34:G36,J34:J36)</f>
        <v>0.24</v>
      </c>
      <c r="AA34" s="3021" t="str">
        <f>IF(Z34&lt;1%,"Sin iniciar",IF(Z34=100%,"Terminado","En gestión"))</f>
        <v>En gestión</v>
      </c>
      <c r="AB34" s="3021" t="str">
        <f>IF(Y34&lt;1%,"Sin iniciar",IF(Y34=100%,"Terminado","En gestión"))</f>
        <v>En gestión</v>
      </c>
      <c r="AC34" s="276" t="s">
        <v>2433</v>
      </c>
      <c r="AD34" s="3023">
        <v>0</v>
      </c>
      <c r="AE34" s="3025">
        <v>0</v>
      </c>
      <c r="AF34" s="3025">
        <v>0</v>
      </c>
      <c r="AG34" s="3023">
        <v>892227565</v>
      </c>
      <c r="AH34" s="3025">
        <v>892227565</v>
      </c>
      <c r="AI34" s="1591">
        <v>892227565</v>
      </c>
      <c r="AJ34" s="1542" t="s">
        <v>2206</v>
      </c>
      <c r="AK34" s="1542" t="s">
        <v>1631</v>
      </c>
      <c r="AL34" s="1542" t="s">
        <v>1632</v>
      </c>
      <c r="AM34" s="1542" t="s">
        <v>1633</v>
      </c>
      <c r="AN34" s="1030"/>
      <c r="AO34" s="952">
        <v>0.7</v>
      </c>
      <c r="AP34" s="52" t="s">
        <v>2998</v>
      </c>
      <c r="AQ34" s="224">
        <v>0.7</v>
      </c>
      <c r="AR34" s="9" t="s">
        <v>2999</v>
      </c>
      <c r="AS34" s="9" t="s">
        <v>3000</v>
      </c>
      <c r="AT34" s="21" t="str">
        <f t="shared" si="48"/>
        <v>En gestión</v>
      </c>
      <c r="AU34" s="21" t="str">
        <f t="shared" si="49"/>
        <v>En gestión</v>
      </c>
      <c r="AV34" s="1862" t="s">
        <v>7860</v>
      </c>
      <c r="AW34" s="2823">
        <f>SUMPRODUCT(G34:G36,AQ34:AQ36)</f>
        <v>0.61</v>
      </c>
      <c r="AX34" s="2021">
        <f>SUMPRODUCT(G34:G36,K34:K36)</f>
        <v>0.61</v>
      </c>
      <c r="AY34" s="3019" t="str">
        <f>IF(AX34&lt;1%,"Sin iniciar",IF(AX34=100%,"Terminado","En gestión"))</f>
        <v>En gestión</v>
      </c>
      <c r="AZ34" s="3019" t="str">
        <f>IF(AW34&lt;1%,"Sin iniciar",IF(AW34=100%,"Terminado","En gestión"))</f>
        <v>En gestión</v>
      </c>
      <c r="BA34" s="220" t="s">
        <v>3001</v>
      </c>
      <c r="BB34" s="2297">
        <v>0</v>
      </c>
      <c r="BC34" s="3013">
        <v>0</v>
      </c>
      <c r="BD34" s="3013">
        <v>0</v>
      </c>
      <c r="BE34" s="2297">
        <v>892227565</v>
      </c>
      <c r="BF34" s="3070">
        <v>906835565</v>
      </c>
      <c r="BG34" s="3084">
        <v>306449392</v>
      </c>
      <c r="BH34" s="1542" t="s">
        <v>2206</v>
      </c>
      <c r="BI34" s="1542" t="s">
        <v>1631</v>
      </c>
      <c r="BJ34" s="1542" t="s">
        <v>1632</v>
      </c>
      <c r="BK34" s="1542" t="s">
        <v>1633</v>
      </c>
      <c r="BL34" s="1030"/>
      <c r="BM34" s="990">
        <v>0.9</v>
      </c>
      <c r="BN34" s="102" t="s">
        <v>7861</v>
      </c>
      <c r="BO34" s="375">
        <v>0.9</v>
      </c>
      <c r="BP34" s="96" t="s">
        <v>7862</v>
      </c>
      <c r="BQ34" s="96" t="s">
        <v>3027</v>
      </c>
      <c r="BR34" s="83" t="str">
        <f t="shared" si="54"/>
        <v>En gestión</v>
      </c>
      <c r="BS34" s="83" t="str">
        <f t="shared" si="50"/>
        <v>En gestión</v>
      </c>
      <c r="BT34" s="1253" t="s">
        <v>7863</v>
      </c>
      <c r="BU34" s="1816">
        <f>SUMPRODUCT(G34:G36,BO34:BO36)</f>
        <v>0.96</v>
      </c>
      <c r="BV34" s="1816">
        <f>SUMPRODUCT(G34:G36,L34:L36)</f>
        <v>0.96</v>
      </c>
      <c r="BW34" s="1435" t="str">
        <f>IF(BV34&lt;1%,"Sin iniciar",IF(BV34=100%,"Terminado","En gestión"))</f>
        <v>En gestión</v>
      </c>
      <c r="BX34" s="1435" t="str">
        <f>IF(BU34&lt;1%,"Sin iniciar",IF(BU34=100%,"Terminado","En gestión"))</f>
        <v>En gestión</v>
      </c>
      <c r="BY34" s="18" t="s">
        <v>3028</v>
      </c>
      <c r="BZ34" s="3042">
        <v>0</v>
      </c>
      <c r="CA34" s="3043">
        <v>0</v>
      </c>
      <c r="CB34" s="3043">
        <v>0</v>
      </c>
      <c r="CC34" s="3040" t="s">
        <v>3002</v>
      </c>
      <c r="CD34" s="3041">
        <v>1003670065</v>
      </c>
      <c r="CE34" s="3041">
        <v>737691299</v>
      </c>
      <c r="CF34" s="1542" t="s">
        <v>2206</v>
      </c>
      <c r="CG34" s="1542" t="s">
        <v>1631</v>
      </c>
      <c r="CH34" s="1542" t="s">
        <v>1632</v>
      </c>
      <c r="CI34" s="1542" t="s">
        <v>1633</v>
      </c>
      <c r="CJ34" s="1030"/>
      <c r="CK34" s="3080">
        <v>1</v>
      </c>
      <c r="CL34" s="1076" t="s">
        <v>2204</v>
      </c>
      <c r="CM34" s="1077">
        <v>1</v>
      </c>
      <c r="CN34" s="18" t="s">
        <v>1630</v>
      </c>
      <c r="CO34" s="18" t="s">
        <v>2205</v>
      </c>
      <c r="CP34" s="1078" t="str">
        <f t="shared" si="33"/>
        <v>Terminado</v>
      </c>
      <c r="CQ34" s="1078" t="str">
        <f>IF(CM34&lt;1%,"Sin iniciar",IF(CM34=100%,"Terminado","En gestión"))</f>
        <v>Terminado</v>
      </c>
      <c r="CR34" s="2397" t="s">
        <v>2158</v>
      </c>
      <c r="CS34" s="1556">
        <f>SUMPRODUCT(G34:G36,CM34:CM36)</f>
        <v>1</v>
      </c>
      <c r="CT34" s="1556">
        <f>SUMPRODUCT(G34:G36,M34:M36)</f>
        <v>1</v>
      </c>
      <c r="CU34" s="1548" t="str">
        <f>IF(CT34&lt;1%,"Sin iniciar",IF(CT34=100%,"Terminado","En gestión"))</f>
        <v>Terminado</v>
      </c>
      <c r="CV34" s="1548" t="str">
        <f>IF(CS34&lt;1%,"Sin iniciar",IF(CS34=100%,"Terminado","En gestión"))</f>
        <v>Terminado</v>
      </c>
      <c r="CW34" s="3078" t="s">
        <v>37</v>
      </c>
      <c r="CX34" s="3004">
        <v>0</v>
      </c>
      <c r="CY34" s="3005">
        <v>0</v>
      </c>
      <c r="CZ34" s="3005">
        <v>0</v>
      </c>
      <c r="DA34" s="3075">
        <v>1003670065</v>
      </c>
      <c r="DB34" s="3076">
        <v>1072763465</v>
      </c>
      <c r="DC34" s="3076">
        <v>1009161708.4400001</v>
      </c>
      <c r="DD34" s="3077">
        <v>1070129634</v>
      </c>
      <c r="DE34" s="1542" t="s">
        <v>2206</v>
      </c>
      <c r="DF34" s="1542" t="s">
        <v>1631</v>
      </c>
      <c r="DG34" s="1542" t="s">
        <v>1632</v>
      </c>
      <c r="DH34" s="1542" t="s">
        <v>1633</v>
      </c>
      <c r="DJ34" s="1221" t="s">
        <v>8269</v>
      </c>
      <c r="DK34" s="1220" t="s">
        <v>8272</v>
      </c>
      <c r="DL34" s="1242" t="s">
        <v>8271</v>
      </c>
    </row>
    <row r="35" spans="1:116" ht="202.5" hidden="1" customHeight="1" x14ac:dyDescent="0.45">
      <c r="A35" s="1309"/>
      <c r="B35" s="1310"/>
      <c r="C35" s="1311"/>
      <c r="D35" s="1040" t="s">
        <v>203</v>
      </c>
      <c r="E35" s="1039" t="s">
        <v>204</v>
      </c>
      <c r="F35" s="1040" t="s">
        <v>205</v>
      </c>
      <c r="G35" s="1041">
        <v>0.15</v>
      </c>
      <c r="H35" s="1042">
        <v>44621</v>
      </c>
      <c r="I35" s="1042">
        <v>44696</v>
      </c>
      <c r="J35" s="1041">
        <v>0.2</v>
      </c>
      <c r="K35" s="1041">
        <v>1</v>
      </c>
      <c r="L35" s="1043">
        <v>1</v>
      </c>
      <c r="M35" s="1044">
        <v>1</v>
      </c>
      <c r="N35" s="1312"/>
      <c r="O35" s="1311"/>
      <c r="P35" s="3309"/>
      <c r="Q35" s="942">
        <v>0.2</v>
      </c>
      <c r="R35" s="9" t="s">
        <v>2434</v>
      </c>
      <c r="S35" s="238">
        <v>0.2</v>
      </c>
      <c r="T35" s="9" t="s">
        <v>2435</v>
      </c>
      <c r="U35" s="9" t="s">
        <v>1635</v>
      </c>
      <c r="V35" s="156" t="str">
        <f t="shared" si="56"/>
        <v>En gestión</v>
      </c>
      <c r="W35" s="156" t="str">
        <f t="shared" si="57"/>
        <v>En gestión</v>
      </c>
      <c r="X35" s="1862"/>
      <c r="Y35" s="1454"/>
      <c r="Z35" s="1454"/>
      <c r="AA35" s="3021"/>
      <c r="AB35" s="3021"/>
      <c r="AC35" s="220" t="s">
        <v>2433</v>
      </c>
      <c r="AD35" s="3023"/>
      <c r="AE35" s="3025"/>
      <c r="AF35" s="3025"/>
      <c r="AG35" s="3023"/>
      <c r="AH35" s="3025"/>
      <c r="AI35" s="1591"/>
      <c r="AJ35" s="1542"/>
      <c r="AK35" s="1542"/>
      <c r="AL35" s="1542"/>
      <c r="AM35" s="1542"/>
      <c r="AN35" s="1030"/>
      <c r="AO35" s="952">
        <v>1</v>
      </c>
      <c r="AP35" s="52" t="s">
        <v>1634</v>
      </c>
      <c r="AQ35" s="224">
        <v>1</v>
      </c>
      <c r="AR35" s="9" t="s">
        <v>2435</v>
      </c>
      <c r="AS35" s="9" t="s">
        <v>1635</v>
      </c>
      <c r="AT35" s="21" t="str">
        <f t="shared" si="48"/>
        <v>Terminado</v>
      </c>
      <c r="AU35" s="21" t="str">
        <f t="shared" si="49"/>
        <v>Terminado</v>
      </c>
      <c r="AV35" s="1862"/>
      <c r="AW35" s="3018"/>
      <c r="AX35" s="1454"/>
      <c r="AY35" s="3019"/>
      <c r="AZ35" s="3019"/>
      <c r="BA35" s="220" t="s">
        <v>3003</v>
      </c>
      <c r="BB35" s="2297"/>
      <c r="BC35" s="3013"/>
      <c r="BD35" s="3013"/>
      <c r="BE35" s="2297"/>
      <c r="BF35" s="3070"/>
      <c r="BG35" s="3084"/>
      <c r="BH35" s="1542"/>
      <c r="BI35" s="1542"/>
      <c r="BJ35" s="1542"/>
      <c r="BK35" s="1542"/>
      <c r="BL35" s="1030"/>
      <c r="BM35" s="3074">
        <v>1</v>
      </c>
      <c r="BN35" s="96" t="s">
        <v>1634</v>
      </c>
      <c r="BO35" s="361">
        <v>1</v>
      </c>
      <c r="BP35" s="19" t="s">
        <v>3029</v>
      </c>
      <c r="BQ35" s="19" t="s">
        <v>3010</v>
      </c>
      <c r="BR35" s="83" t="str">
        <f t="shared" si="54"/>
        <v>Terminado</v>
      </c>
      <c r="BS35" s="83" t="str">
        <f t="shared" si="50"/>
        <v>Terminado</v>
      </c>
      <c r="BT35" s="1254"/>
      <c r="BU35" s="1816"/>
      <c r="BV35" s="1816"/>
      <c r="BW35" s="1435"/>
      <c r="BX35" s="1435"/>
      <c r="BY35" s="19" t="s">
        <v>37</v>
      </c>
      <c r="BZ35" s="3042"/>
      <c r="CA35" s="3043"/>
      <c r="CB35" s="3043"/>
      <c r="CC35" s="3040"/>
      <c r="CD35" s="3041"/>
      <c r="CE35" s="3041"/>
      <c r="CF35" s="1542"/>
      <c r="CG35" s="1542"/>
      <c r="CH35" s="1542"/>
      <c r="CI35" s="1542"/>
      <c r="CJ35" s="1030"/>
      <c r="CK35" s="3081"/>
      <c r="CL35" s="1074" t="s">
        <v>1634</v>
      </c>
      <c r="CM35" s="1082">
        <v>1</v>
      </c>
      <c r="CN35" s="1083" t="s">
        <v>1312</v>
      </c>
      <c r="CO35" s="1079" t="s">
        <v>1635</v>
      </c>
      <c r="CP35" s="1078" t="str">
        <f t="shared" si="33"/>
        <v>Terminado</v>
      </c>
      <c r="CQ35" s="1078" t="str">
        <f t="shared" ref="CQ35:CQ61" si="58">IF(CM35&lt;1%,"Sin iniciar",IF(CM35=100%,"Terminado","En gestión"))</f>
        <v>Terminado</v>
      </c>
      <c r="CR35" s="1549" t="s">
        <v>1636</v>
      </c>
      <c r="CS35" s="1556">
        <f>SUMPRODUCT(G35:G36,CM35:CM36)</f>
        <v>0.6</v>
      </c>
      <c r="CT35" s="1556"/>
      <c r="CU35" s="1548"/>
      <c r="CV35" s="1548"/>
      <c r="CW35" s="3079"/>
      <c r="CX35" s="3004"/>
      <c r="CY35" s="3005"/>
      <c r="CZ35" s="3005"/>
      <c r="DA35" s="3075"/>
      <c r="DB35" s="2802"/>
      <c r="DC35" s="2802"/>
      <c r="DD35" s="3077"/>
      <c r="DE35" s="1542"/>
      <c r="DF35" s="1542"/>
      <c r="DG35" s="1542"/>
      <c r="DH35" s="1542"/>
      <c r="DJ35" s="1221" t="s">
        <v>8269</v>
      </c>
      <c r="DK35" s="1220" t="s">
        <v>8270</v>
      </c>
      <c r="DL35" s="1242"/>
    </row>
    <row r="36" spans="1:116" ht="202.5" hidden="1" customHeight="1" x14ac:dyDescent="0.45">
      <c r="A36" s="1309"/>
      <c r="B36" s="1310"/>
      <c r="C36" s="1311"/>
      <c r="D36" s="1040" t="s">
        <v>206</v>
      </c>
      <c r="E36" s="1039" t="s">
        <v>207</v>
      </c>
      <c r="F36" s="1040" t="s">
        <v>208</v>
      </c>
      <c r="G36" s="1041">
        <v>0.45</v>
      </c>
      <c r="H36" s="1042">
        <v>44585</v>
      </c>
      <c r="I36" s="1042">
        <v>44834</v>
      </c>
      <c r="J36" s="1041">
        <v>0.2</v>
      </c>
      <c r="K36" s="1041">
        <v>0.4</v>
      </c>
      <c r="L36" s="1043">
        <v>1</v>
      </c>
      <c r="M36" s="1044">
        <v>1</v>
      </c>
      <c r="N36" s="1312"/>
      <c r="O36" s="1311"/>
      <c r="P36" s="3309"/>
      <c r="Q36" s="942">
        <v>0.2</v>
      </c>
      <c r="R36" s="9" t="s">
        <v>2436</v>
      </c>
      <c r="S36" s="238">
        <v>0.2</v>
      </c>
      <c r="T36" s="9" t="s">
        <v>2437</v>
      </c>
      <c r="U36" s="9" t="s">
        <v>7864</v>
      </c>
      <c r="V36" s="156" t="str">
        <f t="shared" si="56"/>
        <v>En gestión</v>
      </c>
      <c r="W36" s="156" t="str">
        <f t="shared" si="57"/>
        <v>En gestión</v>
      </c>
      <c r="X36" s="1582"/>
      <c r="Y36" s="1286"/>
      <c r="Z36" s="1286"/>
      <c r="AA36" s="1267"/>
      <c r="AB36" s="1267"/>
      <c r="AC36" s="220" t="s">
        <v>2433</v>
      </c>
      <c r="AD36" s="2813"/>
      <c r="AE36" s="3026"/>
      <c r="AF36" s="3026"/>
      <c r="AG36" s="2813"/>
      <c r="AH36" s="3026"/>
      <c r="AI36" s="3072"/>
      <c r="AJ36" s="1542"/>
      <c r="AK36" s="1542"/>
      <c r="AL36" s="1542"/>
      <c r="AM36" s="1542"/>
      <c r="AN36" s="1030"/>
      <c r="AO36" s="952">
        <v>0.4</v>
      </c>
      <c r="AP36" s="52" t="s">
        <v>3004</v>
      </c>
      <c r="AQ36" s="224">
        <v>0.4</v>
      </c>
      <c r="AR36" s="9" t="s">
        <v>3005</v>
      </c>
      <c r="AS36" s="9" t="s">
        <v>7865</v>
      </c>
      <c r="AT36" s="21" t="str">
        <f t="shared" si="48"/>
        <v>En gestión</v>
      </c>
      <c r="AU36" s="21" t="str">
        <f t="shared" si="49"/>
        <v>En gestión</v>
      </c>
      <c r="AV36" s="1582"/>
      <c r="AW36" s="1813"/>
      <c r="AX36" s="1286"/>
      <c r="AY36" s="3019"/>
      <c r="AZ36" s="3019"/>
      <c r="BA36" s="220" t="s">
        <v>3006</v>
      </c>
      <c r="BB36" s="2298"/>
      <c r="BC36" s="2815"/>
      <c r="BD36" s="2815"/>
      <c r="BE36" s="2298"/>
      <c r="BF36" s="3083"/>
      <c r="BG36" s="3085"/>
      <c r="BH36" s="1542"/>
      <c r="BI36" s="1542"/>
      <c r="BJ36" s="1542"/>
      <c r="BK36" s="1542"/>
      <c r="BL36" s="1030"/>
      <c r="BM36" s="3074"/>
      <c r="BN36" s="102" t="s">
        <v>1637</v>
      </c>
      <c r="BO36" s="375">
        <v>1</v>
      </c>
      <c r="BP36" s="96" t="s">
        <v>7866</v>
      </c>
      <c r="BQ36" s="96" t="s">
        <v>2207</v>
      </c>
      <c r="BR36" s="83" t="str">
        <f t="shared" si="54"/>
        <v>Terminado</v>
      </c>
      <c r="BS36" s="83" t="str">
        <f t="shared" si="50"/>
        <v>Terminado</v>
      </c>
      <c r="BT36" s="1254"/>
      <c r="BU36" s="1816"/>
      <c r="BV36" s="1816"/>
      <c r="BW36" s="1435"/>
      <c r="BX36" s="1435"/>
      <c r="BY36" s="18" t="s">
        <v>3028</v>
      </c>
      <c r="BZ36" s="3042"/>
      <c r="CA36" s="3043"/>
      <c r="CB36" s="3043"/>
      <c r="CC36" s="3040"/>
      <c r="CD36" s="3041"/>
      <c r="CE36" s="3041"/>
      <c r="CF36" s="1542"/>
      <c r="CG36" s="1542"/>
      <c r="CH36" s="1542"/>
      <c r="CI36" s="1542"/>
      <c r="CJ36" s="1030"/>
      <c r="CK36" s="3082"/>
      <c r="CL36" s="1084" t="s">
        <v>1637</v>
      </c>
      <c r="CM36" s="1077">
        <v>1</v>
      </c>
      <c r="CN36" s="1074" t="s">
        <v>1291</v>
      </c>
      <c r="CO36" s="1074" t="s">
        <v>2207</v>
      </c>
      <c r="CP36" s="1078" t="str">
        <f t="shared" si="33"/>
        <v>Terminado</v>
      </c>
      <c r="CQ36" s="1078" t="str">
        <f t="shared" si="58"/>
        <v>Terminado</v>
      </c>
      <c r="CR36" s="1549"/>
      <c r="CS36" s="1556"/>
      <c r="CT36" s="1556"/>
      <c r="CU36" s="1548"/>
      <c r="CV36" s="1548"/>
      <c r="CW36" s="3061"/>
      <c r="CX36" s="3004"/>
      <c r="CY36" s="3005"/>
      <c r="CZ36" s="3005"/>
      <c r="DA36" s="3075"/>
      <c r="DB36" s="2802"/>
      <c r="DC36" s="2802"/>
      <c r="DD36" s="3077"/>
      <c r="DE36" s="1542"/>
      <c r="DF36" s="1542"/>
      <c r="DG36" s="1542"/>
      <c r="DH36" s="1542"/>
      <c r="DJ36" s="1221" t="s">
        <v>8269</v>
      </c>
      <c r="DK36" s="1220" t="s">
        <v>8283</v>
      </c>
      <c r="DL36" s="1242"/>
    </row>
    <row r="37" spans="1:116" ht="202.5" hidden="1" customHeight="1" x14ac:dyDescent="0.45">
      <c r="A37" s="1309" t="s">
        <v>197</v>
      </c>
      <c r="B37" s="1310" t="s">
        <v>209</v>
      </c>
      <c r="C37" s="1311" t="s">
        <v>210</v>
      </c>
      <c r="D37" s="1040" t="s">
        <v>211</v>
      </c>
      <c r="E37" s="1039" t="s">
        <v>212</v>
      </c>
      <c r="F37" s="1040" t="s">
        <v>213</v>
      </c>
      <c r="G37" s="1041">
        <v>0.25</v>
      </c>
      <c r="H37" s="1042">
        <v>44576</v>
      </c>
      <c r="I37" s="1042">
        <v>44926</v>
      </c>
      <c r="J37" s="1041">
        <v>0.15</v>
      </c>
      <c r="K37" s="1041">
        <v>0.3</v>
      </c>
      <c r="L37" s="1043">
        <v>0.7</v>
      </c>
      <c r="M37" s="1044">
        <v>1</v>
      </c>
      <c r="N37" s="1312">
        <v>4089898515</v>
      </c>
      <c r="O37" s="1311" t="s">
        <v>76</v>
      </c>
      <c r="P37" s="3309"/>
      <c r="Q37" s="1993">
        <v>0.15</v>
      </c>
      <c r="R37" s="1581" t="s">
        <v>2438</v>
      </c>
      <c r="S37" s="224">
        <v>0.15</v>
      </c>
      <c r="T37" s="9" t="s">
        <v>2439</v>
      </c>
      <c r="U37" s="9" t="s">
        <v>2440</v>
      </c>
      <c r="V37" s="156" t="str">
        <f t="shared" si="56"/>
        <v>En gestión</v>
      </c>
      <c r="W37" s="156" t="str">
        <f t="shared" si="57"/>
        <v>En gestión</v>
      </c>
      <c r="X37" s="1862" t="s">
        <v>2441</v>
      </c>
      <c r="Y37" s="3073">
        <f>SUMPRODUCT(S37:S39,G37:G39)</f>
        <v>3.7499999999999999E-2</v>
      </c>
      <c r="Z37" s="3073">
        <f>SUMPRODUCT(G37:G39,J37:J39)</f>
        <v>3.7499999999999999E-2</v>
      </c>
      <c r="AA37" s="3021" t="str">
        <f>IF(Z37&lt;1%,"Sin iniciar",IF(Z37=100%,"Terminado","En gestión"))</f>
        <v>En gestión</v>
      </c>
      <c r="AB37" s="3021" t="str">
        <f>IF(Y37&lt;1%,"Sin iniciar",IF(Y37=100%,"Terminado","En gestión"))</f>
        <v>En gestión</v>
      </c>
      <c r="AC37" s="1862" t="s">
        <v>2441</v>
      </c>
      <c r="AD37" s="3022">
        <v>0</v>
      </c>
      <c r="AE37" s="3024">
        <v>0</v>
      </c>
      <c r="AF37" s="3024">
        <v>0</v>
      </c>
      <c r="AG37" s="3022">
        <v>4089898514.646924</v>
      </c>
      <c r="AH37" s="1591">
        <v>4100357645.0817099</v>
      </c>
      <c r="AI37" s="1591">
        <v>501597127</v>
      </c>
      <c r="AJ37" s="1542" t="s">
        <v>2206</v>
      </c>
      <c r="AK37" s="1542" t="s">
        <v>1631</v>
      </c>
      <c r="AL37" s="1542" t="s">
        <v>1632</v>
      </c>
      <c r="AM37" s="1542" t="s">
        <v>1642</v>
      </c>
      <c r="AN37" s="1030"/>
      <c r="AO37" s="953">
        <v>0.3</v>
      </c>
      <c r="AP37" s="297" t="s">
        <v>7867</v>
      </c>
      <c r="AQ37" s="224">
        <v>0.3</v>
      </c>
      <c r="AR37" s="276" t="s">
        <v>3007</v>
      </c>
      <c r="AS37" s="7" t="s">
        <v>7868</v>
      </c>
      <c r="AT37" s="21" t="str">
        <f t="shared" si="48"/>
        <v>En gestión</v>
      </c>
      <c r="AU37" s="21" t="str">
        <f t="shared" si="49"/>
        <v>En gestión</v>
      </c>
      <c r="AV37" s="1862" t="s">
        <v>7869</v>
      </c>
      <c r="AW37" s="2823">
        <f>SUMPRODUCT(G37:G39,AQ37:AQ39)</f>
        <v>7.4999999999999997E-2</v>
      </c>
      <c r="AX37" s="2021">
        <f>SUMPRODUCT(G37:G39,K37:K39)</f>
        <v>7.4999999999999997E-2</v>
      </c>
      <c r="AY37" s="3019" t="str">
        <f>IF(AX37&lt;1%,"Sin iniciar",IF(AX37=100%,"Terminado","En gestión"))</f>
        <v>En gestión</v>
      </c>
      <c r="AZ37" s="3019" t="str">
        <f>IF(AW37&lt;1%,"Sin iniciar",IF(AW37=100%,"Terminado","En gestión"))</f>
        <v>En gestión</v>
      </c>
      <c r="BA37" s="1862" t="s">
        <v>7869</v>
      </c>
      <c r="BB37" s="2296">
        <v>0</v>
      </c>
      <c r="BC37" s="3012">
        <v>0</v>
      </c>
      <c r="BD37" s="3012">
        <v>0</v>
      </c>
      <c r="BE37" s="3014" t="s">
        <v>3008</v>
      </c>
      <c r="BF37" s="3070">
        <v>4187420340</v>
      </c>
      <c r="BG37" s="3071">
        <v>1063515400</v>
      </c>
      <c r="BH37" s="1542" t="s">
        <v>2206</v>
      </c>
      <c r="BI37" s="1542" t="s">
        <v>1631</v>
      </c>
      <c r="BJ37" s="1542" t="s">
        <v>1632</v>
      </c>
      <c r="BK37" s="1542" t="s">
        <v>1642</v>
      </c>
      <c r="BL37" s="1030"/>
      <c r="BM37" s="3069">
        <v>0.7</v>
      </c>
      <c r="BN37" s="94" t="s">
        <v>7870</v>
      </c>
      <c r="BO37" s="114">
        <v>0.7</v>
      </c>
      <c r="BP37" s="9" t="s">
        <v>7871</v>
      </c>
      <c r="BQ37" s="9" t="s">
        <v>3030</v>
      </c>
      <c r="BR37" s="148" t="str">
        <f t="shared" si="54"/>
        <v>En gestión</v>
      </c>
      <c r="BS37" s="148" t="str">
        <f t="shared" si="50"/>
        <v>En gestión</v>
      </c>
      <c r="BT37" s="1766" t="s">
        <v>3031</v>
      </c>
      <c r="BU37" s="1454">
        <f>SUMPRODUCT(G37:G39,BO37:BO39)</f>
        <v>0.17499999999999999</v>
      </c>
      <c r="BV37" s="1454">
        <f>SUMPRODUCT(G37:G39,L37:L39)</f>
        <v>0.17499999999999999</v>
      </c>
      <c r="BW37" s="1456" t="str">
        <f>IF(BV37&lt;1%,"Sin iniciar",IF(BV37=100%,"Terminado","En gestión"))</f>
        <v>En gestión</v>
      </c>
      <c r="BX37" s="1456" t="str">
        <f>IF(BU37&lt;1%,"Sin iniciar",IF(BU37=100%,"Terminado","En gestión"))</f>
        <v>En gestión</v>
      </c>
      <c r="BY37" s="3067" t="s">
        <v>3032</v>
      </c>
      <c r="BZ37" s="2996">
        <v>0</v>
      </c>
      <c r="CA37" s="2998">
        <v>0</v>
      </c>
      <c r="CB37" s="2998">
        <v>0</v>
      </c>
      <c r="CC37" s="3066" t="s">
        <v>3009</v>
      </c>
      <c r="CD37" s="3002">
        <v>4526971782</v>
      </c>
      <c r="CE37" s="3002">
        <v>2652256984</v>
      </c>
      <c r="CF37" s="1542" t="s">
        <v>2206</v>
      </c>
      <c r="CG37" s="1542" t="s">
        <v>1631</v>
      </c>
      <c r="CH37" s="1542" t="s">
        <v>1632</v>
      </c>
      <c r="CI37" s="1542" t="s">
        <v>1642</v>
      </c>
      <c r="CJ37" s="1030"/>
      <c r="CK37" s="1688">
        <v>1</v>
      </c>
      <c r="CL37" s="1084" t="s">
        <v>1638</v>
      </c>
      <c r="CM37" s="1077">
        <v>1</v>
      </c>
      <c r="CN37" s="1074" t="s">
        <v>1639</v>
      </c>
      <c r="CO37" s="1074" t="s">
        <v>1640</v>
      </c>
      <c r="CP37" s="1078" t="str">
        <f t="shared" si="33"/>
        <v>Terminado</v>
      </c>
      <c r="CQ37" s="1078" t="str">
        <f t="shared" si="58"/>
        <v>Terminado</v>
      </c>
      <c r="CR37" s="2397" t="s">
        <v>2208</v>
      </c>
      <c r="CS37" s="1556">
        <f>SUMPRODUCT(G37:G39,CM37:CM39)</f>
        <v>1</v>
      </c>
      <c r="CT37" s="1556">
        <f>SUMPRODUCT(G37:G39,M37:M39)</f>
        <v>1</v>
      </c>
      <c r="CU37" s="1548" t="str">
        <f>IF(CT37&lt;1%,"Sin iniciar",IF(CT37=100%,"Terminado","En gestión"))</f>
        <v>Terminado</v>
      </c>
      <c r="CV37" s="1548" t="str">
        <f>IF(CS37&lt;1%,"Sin iniciar",IF(CS37=100%,"Terminado","En gestión"))</f>
        <v>Terminado</v>
      </c>
      <c r="CW37" s="1079" t="s">
        <v>1641</v>
      </c>
      <c r="CX37" s="3004">
        <v>0</v>
      </c>
      <c r="CY37" s="3005">
        <v>0</v>
      </c>
      <c r="CZ37" s="3005">
        <v>0</v>
      </c>
      <c r="DA37" s="2805">
        <v>4526971782</v>
      </c>
      <c r="DB37" s="2802">
        <v>4466031257</v>
      </c>
      <c r="DC37" s="2802">
        <v>4059139431</v>
      </c>
      <c r="DD37" s="3062">
        <v>4396978423.8466702</v>
      </c>
      <c r="DE37" s="1542" t="s">
        <v>2206</v>
      </c>
      <c r="DF37" s="1542" t="s">
        <v>1631</v>
      </c>
      <c r="DG37" s="1542" t="s">
        <v>1632</v>
      </c>
      <c r="DH37" s="1542" t="s">
        <v>1642</v>
      </c>
      <c r="DJ37" s="1221" t="s">
        <v>8269</v>
      </c>
      <c r="DK37" s="1220" t="s">
        <v>8272</v>
      </c>
      <c r="DL37" s="1242" t="s">
        <v>8291</v>
      </c>
    </row>
    <row r="38" spans="1:116" ht="202.5" hidden="1" customHeight="1" x14ac:dyDescent="0.45">
      <c r="A38" s="1309"/>
      <c r="B38" s="1310"/>
      <c r="C38" s="1311"/>
      <c r="D38" s="1040" t="s">
        <v>214</v>
      </c>
      <c r="E38" s="1039" t="s">
        <v>215</v>
      </c>
      <c r="F38" s="1040" t="s">
        <v>216</v>
      </c>
      <c r="G38" s="1041">
        <v>0.35</v>
      </c>
      <c r="H38" s="1042">
        <v>44835</v>
      </c>
      <c r="I38" s="1042">
        <v>44926</v>
      </c>
      <c r="J38" s="1041">
        <v>0</v>
      </c>
      <c r="K38" s="1041">
        <v>0</v>
      </c>
      <c r="L38" s="1043">
        <v>0</v>
      </c>
      <c r="M38" s="1044">
        <v>1</v>
      </c>
      <c r="N38" s="1312"/>
      <c r="O38" s="1311"/>
      <c r="P38" s="3309"/>
      <c r="Q38" s="1860"/>
      <c r="R38" s="1862"/>
      <c r="S38" s="224">
        <v>0</v>
      </c>
      <c r="T38" s="159" t="s">
        <v>2442</v>
      </c>
      <c r="U38" s="159" t="s">
        <v>2442</v>
      </c>
      <c r="V38" s="156" t="str">
        <f t="shared" si="56"/>
        <v>Sin iniciar</v>
      </c>
      <c r="W38" s="156" t="str">
        <f t="shared" si="57"/>
        <v>Sin iniciar</v>
      </c>
      <c r="X38" s="1862"/>
      <c r="Y38" s="1454"/>
      <c r="Z38" s="1454"/>
      <c r="AA38" s="3021"/>
      <c r="AB38" s="3021"/>
      <c r="AC38" s="1862"/>
      <c r="AD38" s="3023"/>
      <c r="AE38" s="3025"/>
      <c r="AF38" s="3025"/>
      <c r="AG38" s="3023"/>
      <c r="AH38" s="1591"/>
      <c r="AI38" s="1591"/>
      <c r="AJ38" s="1542"/>
      <c r="AK38" s="1542"/>
      <c r="AL38" s="1542"/>
      <c r="AM38" s="1542"/>
      <c r="AN38" s="1030"/>
      <c r="AO38" s="3020">
        <v>0</v>
      </c>
      <c r="AP38" s="297" t="s">
        <v>2384</v>
      </c>
      <c r="AQ38" s="57">
        <v>0</v>
      </c>
      <c r="AR38" s="11" t="s">
        <v>2384</v>
      </c>
      <c r="AS38" s="11" t="s">
        <v>3010</v>
      </c>
      <c r="AT38" s="21" t="str">
        <f t="shared" si="48"/>
        <v>Sin iniciar</v>
      </c>
      <c r="AU38" s="21" t="str">
        <f t="shared" si="49"/>
        <v>Sin iniciar</v>
      </c>
      <c r="AV38" s="1862"/>
      <c r="AW38" s="3018"/>
      <c r="AX38" s="1454"/>
      <c r="AY38" s="3019"/>
      <c r="AZ38" s="3019"/>
      <c r="BA38" s="1862"/>
      <c r="BB38" s="2297"/>
      <c r="BC38" s="3013"/>
      <c r="BD38" s="3013"/>
      <c r="BE38" s="3015"/>
      <c r="BF38" s="3070"/>
      <c r="BG38" s="2300"/>
      <c r="BH38" s="1542"/>
      <c r="BI38" s="1542"/>
      <c r="BJ38" s="1542"/>
      <c r="BK38" s="1542"/>
      <c r="BL38" s="1030"/>
      <c r="BM38" s="1494"/>
      <c r="BN38" s="19" t="s">
        <v>2384</v>
      </c>
      <c r="BO38" s="375">
        <v>0</v>
      </c>
      <c r="BP38" s="298" t="s">
        <v>2384</v>
      </c>
      <c r="BQ38" s="11" t="s">
        <v>3010</v>
      </c>
      <c r="BR38" s="8" t="str">
        <f t="shared" si="54"/>
        <v>Sin iniciar</v>
      </c>
      <c r="BS38" s="8" t="str">
        <f t="shared" si="50"/>
        <v>Sin iniciar</v>
      </c>
      <c r="BT38" s="1766"/>
      <c r="BU38" s="1454"/>
      <c r="BV38" s="1454"/>
      <c r="BW38" s="1456"/>
      <c r="BX38" s="1456"/>
      <c r="BY38" s="1766"/>
      <c r="BZ38" s="2996"/>
      <c r="CA38" s="2998"/>
      <c r="CB38" s="2998"/>
      <c r="CC38" s="3066"/>
      <c r="CD38" s="3002"/>
      <c r="CE38" s="3002"/>
      <c r="CF38" s="1542"/>
      <c r="CG38" s="1542"/>
      <c r="CH38" s="1542"/>
      <c r="CI38" s="1542"/>
      <c r="CJ38" s="1030"/>
      <c r="CK38" s="1688"/>
      <c r="CL38" s="1079" t="s">
        <v>1643</v>
      </c>
      <c r="CM38" s="1077">
        <v>1</v>
      </c>
      <c r="CN38" s="1083" t="s">
        <v>1644</v>
      </c>
      <c r="CO38" s="1083" t="s">
        <v>1645</v>
      </c>
      <c r="CP38" s="1078" t="str">
        <f t="shared" si="33"/>
        <v>Terminado</v>
      </c>
      <c r="CQ38" s="1078" t="str">
        <f t="shared" si="58"/>
        <v>Terminado</v>
      </c>
      <c r="CR38" s="2397"/>
      <c r="CS38" s="1556">
        <f>SUMPRODUCT(G38:G39,CM38:CM39)</f>
        <v>0.75</v>
      </c>
      <c r="CT38" s="1556"/>
      <c r="CU38" s="1548"/>
      <c r="CV38" s="1548"/>
      <c r="CW38" s="3060" t="s">
        <v>37</v>
      </c>
      <c r="CX38" s="3004"/>
      <c r="CY38" s="3005"/>
      <c r="CZ38" s="3005"/>
      <c r="DA38" s="3065"/>
      <c r="DB38" s="2802"/>
      <c r="DC38" s="2802"/>
      <c r="DD38" s="3063"/>
      <c r="DE38" s="1542"/>
      <c r="DF38" s="1542"/>
      <c r="DG38" s="1542"/>
      <c r="DH38" s="1542"/>
      <c r="DJ38" s="1221" t="s">
        <v>8269</v>
      </c>
      <c r="DK38" s="1220" t="s">
        <v>8272</v>
      </c>
      <c r="DL38" s="1242"/>
    </row>
    <row r="39" spans="1:116" ht="202.5" hidden="1" customHeight="1" x14ac:dyDescent="0.45">
      <c r="A39" s="1309"/>
      <c r="B39" s="1310"/>
      <c r="C39" s="1311"/>
      <c r="D39" s="1040" t="s">
        <v>217</v>
      </c>
      <c r="E39" s="1039" t="s">
        <v>218</v>
      </c>
      <c r="F39" s="1040" t="s">
        <v>219</v>
      </c>
      <c r="G39" s="1041">
        <v>0.4</v>
      </c>
      <c r="H39" s="1042">
        <v>44835</v>
      </c>
      <c r="I39" s="1042">
        <v>44926</v>
      </c>
      <c r="J39" s="1041">
        <v>0</v>
      </c>
      <c r="K39" s="1041">
        <v>0</v>
      </c>
      <c r="L39" s="1043">
        <v>0</v>
      </c>
      <c r="M39" s="1044">
        <v>1</v>
      </c>
      <c r="N39" s="1312"/>
      <c r="O39" s="1311"/>
      <c r="P39" s="3309"/>
      <c r="Q39" s="3029"/>
      <c r="R39" s="1582"/>
      <c r="S39" s="224">
        <v>0</v>
      </c>
      <c r="T39" s="159" t="s">
        <v>2442</v>
      </c>
      <c r="U39" s="159" t="s">
        <v>2442</v>
      </c>
      <c r="V39" s="156" t="str">
        <f t="shared" si="56"/>
        <v>Sin iniciar</v>
      </c>
      <c r="W39" s="156" t="str">
        <f t="shared" si="57"/>
        <v>Sin iniciar</v>
      </c>
      <c r="X39" s="1862"/>
      <c r="Y39" s="1454"/>
      <c r="Z39" s="1454"/>
      <c r="AA39" s="1267"/>
      <c r="AB39" s="1267"/>
      <c r="AC39" s="1862"/>
      <c r="AD39" s="2813"/>
      <c r="AE39" s="3026"/>
      <c r="AF39" s="3026"/>
      <c r="AG39" s="2813"/>
      <c r="AH39" s="3072"/>
      <c r="AI39" s="3072"/>
      <c r="AJ39" s="1542"/>
      <c r="AK39" s="1542"/>
      <c r="AL39" s="1542"/>
      <c r="AM39" s="1542"/>
      <c r="AN39" s="1030"/>
      <c r="AO39" s="1314"/>
      <c r="AP39" s="297" t="s">
        <v>2384</v>
      </c>
      <c r="AQ39" s="57">
        <v>0</v>
      </c>
      <c r="AR39" s="11" t="s">
        <v>2384</v>
      </c>
      <c r="AS39" s="11" t="s">
        <v>3010</v>
      </c>
      <c r="AT39" s="21" t="str">
        <f t="shared" si="48"/>
        <v>Sin iniciar</v>
      </c>
      <c r="AU39" s="21" t="str">
        <f t="shared" si="49"/>
        <v>Sin iniciar</v>
      </c>
      <c r="AV39" s="1862"/>
      <c r="AW39" s="1813"/>
      <c r="AX39" s="1286"/>
      <c r="AY39" s="3019"/>
      <c r="AZ39" s="3019"/>
      <c r="BA39" s="1862"/>
      <c r="BB39" s="2298"/>
      <c r="BC39" s="2815"/>
      <c r="BD39" s="2815"/>
      <c r="BE39" s="3044"/>
      <c r="BF39" s="3070"/>
      <c r="BG39" s="2300"/>
      <c r="BH39" s="1542"/>
      <c r="BI39" s="1542"/>
      <c r="BJ39" s="1542"/>
      <c r="BK39" s="1542"/>
      <c r="BL39" s="1030"/>
      <c r="BM39" s="1494"/>
      <c r="BN39" s="19" t="s">
        <v>2384</v>
      </c>
      <c r="BO39" s="375">
        <v>0</v>
      </c>
      <c r="BP39" s="298" t="s">
        <v>2384</v>
      </c>
      <c r="BQ39" s="11" t="s">
        <v>3010</v>
      </c>
      <c r="BR39" s="8" t="str">
        <f t="shared" si="54"/>
        <v>Sin iniciar</v>
      </c>
      <c r="BS39" s="8" t="str">
        <f t="shared" si="50"/>
        <v>Sin iniciar</v>
      </c>
      <c r="BT39" s="1263"/>
      <c r="BU39" s="1286"/>
      <c r="BV39" s="1286"/>
      <c r="BW39" s="1457"/>
      <c r="BX39" s="1457"/>
      <c r="BY39" s="3068"/>
      <c r="BZ39" s="2996"/>
      <c r="CA39" s="2998"/>
      <c r="CB39" s="2998"/>
      <c r="CC39" s="3066"/>
      <c r="CD39" s="3002"/>
      <c r="CE39" s="3002"/>
      <c r="CF39" s="1542"/>
      <c r="CG39" s="1542"/>
      <c r="CH39" s="1542"/>
      <c r="CI39" s="1542"/>
      <c r="CJ39" s="1030"/>
      <c r="CK39" s="1688"/>
      <c r="CL39" s="1079" t="s">
        <v>1646</v>
      </c>
      <c r="CM39" s="1077">
        <v>1</v>
      </c>
      <c r="CN39" s="1083" t="s">
        <v>1647</v>
      </c>
      <c r="CO39" s="1083" t="s">
        <v>1648</v>
      </c>
      <c r="CP39" s="1078" t="str">
        <f t="shared" si="33"/>
        <v>Terminado</v>
      </c>
      <c r="CQ39" s="1078" t="str">
        <f t="shared" si="58"/>
        <v>Terminado</v>
      </c>
      <c r="CR39" s="2397"/>
      <c r="CS39" s="1556"/>
      <c r="CT39" s="1556"/>
      <c r="CU39" s="1548"/>
      <c r="CV39" s="1548"/>
      <c r="CW39" s="3061"/>
      <c r="CX39" s="3004"/>
      <c r="CY39" s="3005"/>
      <c r="CZ39" s="3005"/>
      <c r="DA39" s="3065"/>
      <c r="DB39" s="2802"/>
      <c r="DC39" s="2802"/>
      <c r="DD39" s="3064"/>
      <c r="DE39" s="1542"/>
      <c r="DF39" s="1542"/>
      <c r="DG39" s="1542"/>
      <c r="DH39" s="1542"/>
      <c r="DJ39" s="1221" t="s">
        <v>8269</v>
      </c>
      <c r="DK39" s="1220" t="s">
        <v>8272</v>
      </c>
      <c r="DL39" s="1242"/>
    </row>
    <row r="40" spans="1:116" ht="202.5" hidden="1" customHeight="1" x14ac:dyDescent="0.45">
      <c r="A40" s="1309" t="s">
        <v>197</v>
      </c>
      <c r="B40" s="1310" t="s">
        <v>220</v>
      </c>
      <c r="C40" s="1311" t="s">
        <v>221</v>
      </c>
      <c r="D40" s="1311" t="s">
        <v>222</v>
      </c>
      <c r="E40" s="1039" t="s">
        <v>223</v>
      </c>
      <c r="F40" s="1040" t="s">
        <v>2209</v>
      </c>
      <c r="G40" s="1041">
        <v>7.0000000000000007E-2</v>
      </c>
      <c r="H40" s="1042">
        <v>44581</v>
      </c>
      <c r="I40" s="1042">
        <v>44834</v>
      </c>
      <c r="J40" s="1041">
        <v>0.3</v>
      </c>
      <c r="K40" s="1041">
        <v>0.8</v>
      </c>
      <c r="L40" s="1043">
        <v>1</v>
      </c>
      <c r="M40" s="1044">
        <v>1</v>
      </c>
      <c r="N40" s="1312">
        <v>625134800</v>
      </c>
      <c r="O40" s="1311" t="s">
        <v>76</v>
      </c>
      <c r="P40" s="3309"/>
      <c r="Q40" s="1859">
        <v>0.3</v>
      </c>
      <c r="R40" s="1862" t="s">
        <v>2443</v>
      </c>
      <c r="S40" s="224">
        <v>0.3</v>
      </c>
      <c r="T40" s="9" t="s">
        <v>2444</v>
      </c>
      <c r="U40" s="9" t="s">
        <v>7872</v>
      </c>
      <c r="V40" s="156" t="str">
        <f t="shared" si="56"/>
        <v>En gestión</v>
      </c>
      <c r="W40" s="156" t="str">
        <f t="shared" si="57"/>
        <v>En gestión</v>
      </c>
      <c r="X40" s="1902" t="s">
        <v>2445</v>
      </c>
      <c r="Y40" s="1877">
        <f>SUMPRODUCT(S40:S43,G40:G43)</f>
        <v>2.1000000000000001E-2</v>
      </c>
      <c r="Z40" s="3030">
        <f>SUMPRODUCT(G40:G43,J40:J43)</f>
        <v>2.1000000000000001E-2</v>
      </c>
      <c r="AA40" s="3058" t="str">
        <f>IF(Z40&lt;1%,"Sin iniciar",IF(Z40=100%,"Terminado","En gestión"))</f>
        <v>En gestión</v>
      </c>
      <c r="AB40" s="3058" t="str">
        <f>IF(Y40&lt;1%,"Sin iniciar",IF(Y40=100%,"Terminado","En gestión"))</f>
        <v>En gestión</v>
      </c>
      <c r="AC40" s="3053" t="s">
        <v>2450</v>
      </c>
      <c r="AD40" s="3054">
        <v>0</v>
      </c>
      <c r="AE40" s="3024">
        <v>0</v>
      </c>
      <c r="AF40" s="3024">
        <v>0</v>
      </c>
      <c r="AG40" s="3022">
        <v>625134800</v>
      </c>
      <c r="AH40" s="3057">
        <v>625134800</v>
      </c>
      <c r="AI40" s="3052">
        <v>34907600</v>
      </c>
      <c r="AJ40" s="1542" t="s">
        <v>2206</v>
      </c>
      <c r="AK40" s="1542" t="s">
        <v>1652</v>
      </c>
      <c r="AL40" s="1542" t="s">
        <v>1653</v>
      </c>
      <c r="AM40" s="1542" t="s">
        <v>1654</v>
      </c>
      <c r="AN40" s="1030"/>
      <c r="AO40" s="953">
        <v>0.8</v>
      </c>
      <c r="AP40" s="297" t="s">
        <v>3011</v>
      </c>
      <c r="AQ40" s="237">
        <v>0.8</v>
      </c>
      <c r="AR40" s="7" t="s">
        <v>3012</v>
      </c>
      <c r="AS40" s="7" t="s">
        <v>3013</v>
      </c>
      <c r="AT40" s="21" t="str">
        <f t="shared" si="48"/>
        <v>En gestión</v>
      </c>
      <c r="AU40" s="21" t="str">
        <f t="shared" si="49"/>
        <v>En gestión</v>
      </c>
      <c r="AV40" s="1581" t="s">
        <v>7873</v>
      </c>
      <c r="AW40" s="1812">
        <f>SUMPRODUCT(G40:G58,AQ40:AQ58)</f>
        <v>0.245</v>
      </c>
      <c r="AX40" s="1285">
        <f>SUMPRODUCT(G40:G58,K40:K58)</f>
        <v>0.245</v>
      </c>
      <c r="AY40" s="3046" t="str">
        <f>IF(AX40&lt;1%,"Sin iniciar",IF(AX40=100%,"Terminado","En gestión"))</f>
        <v>En gestión</v>
      </c>
      <c r="AZ40" s="3046" t="str">
        <f>IF(AW40&lt;1%,"Sin iniciar",IF(AW40=100%,"Terminado","En gestión"))</f>
        <v>En gestión</v>
      </c>
      <c r="BA40" s="1581" t="s">
        <v>7873</v>
      </c>
      <c r="BB40" s="3049">
        <v>0</v>
      </c>
      <c r="BC40" s="3012">
        <v>0</v>
      </c>
      <c r="BD40" s="3012">
        <v>0</v>
      </c>
      <c r="BE40" s="3014" t="s">
        <v>3014</v>
      </c>
      <c r="BF40" s="3045">
        <v>553464105</v>
      </c>
      <c r="BG40" s="3045">
        <v>74864400</v>
      </c>
      <c r="BH40" s="1676" t="s">
        <v>2206</v>
      </c>
      <c r="BI40" s="1542" t="s">
        <v>1652</v>
      </c>
      <c r="BJ40" s="1542" t="s">
        <v>1653</v>
      </c>
      <c r="BK40" s="1542" t="s">
        <v>1654</v>
      </c>
      <c r="BL40" s="1030"/>
      <c r="BM40" s="569">
        <v>1</v>
      </c>
      <c r="BN40" s="96" t="s">
        <v>1649</v>
      </c>
      <c r="BO40" s="375">
        <v>1</v>
      </c>
      <c r="BP40" s="210" t="s">
        <v>3033</v>
      </c>
      <c r="BQ40" s="7" t="s">
        <v>1650</v>
      </c>
      <c r="BR40" s="8" t="str">
        <f t="shared" si="54"/>
        <v>Terminado</v>
      </c>
      <c r="BS40" s="8" t="str">
        <f t="shared" si="50"/>
        <v>Terminado</v>
      </c>
      <c r="BT40" s="1262" t="s">
        <v>7874</v>
      </c>
      <c r="BU40" s="1285">
        <f>SUMPRODUCT(G40:G58,BO40:BO58)</f>
        <v>0.60299999999999998</v>
      </c>
      <c r="BV40" s="1285">
        <f>SUMPRODUCT(G40:G58,L40:L58)</f>
        <v>0.72989999999999999</v>
      </c>
      <c r="BW40" s="1455" t="str">
        <f>IF(BV40&lt;1%,"Sin iniciar",IF(BV40=100%,"Terminado","En gestión"))</f>
        <v>En gestión</v>
      </c>
      <c r="BX40" s="1455" t="str">
        <f>IF(BU40&lt;1%,"Sin iniciar",IF(BU40=100%,"Terminado","En gestión"))</f>
        <v>En gestión</v>
      </c>
      <c r="BY40" s="3033" t="s">
        <v>37</v>
      </c>
      <c r="BZ40" s="3042">
        <v>0</v>
      </c>
      <c r="CA40" s="3043">
        <v>0</v>
      </c>
      <c r="CB40" s="3043">
        <v>0</v>
      </c>
      <c r="CC40" s="3040" t="s">
        <v>3015</v>
      </c>
      <c r="CD40" s="3041">
        <v>539375942</v>
      </c>
      <c r="CE40" s="3041">
        <v>210425780</v>
      </c>
      <c r="CF40" s="1542" t="s">
        <v>2206</v>
      </c>
      <c r="CG40" s="1542" t="s">
        <v>1652</v>
      </c>
      <c r="CH40" s="1542" t="s">
        <v>1653</v>
      </c>
      <c r="CI40" s="1542" t="s">
        <v>1654</v>
      </c>
      <c r="CJ40" s="1030"/>
      <c r="CK40" s="3037">
        <v>1</v>
      </c>
      <c r="CL40" s="1074" t="s">
        <v>1649</v>
      </c>
      <c r="CM40" s="1077">
        <v>1</v>
      </c>
      <c r="CN40" s="1087" t="s">
        <v>1291</v>
      </c>
      <c r="CO40" s="1087" t="s">
        <v>1650</v>
      </c>
      <c r="CP40" s="1078" t="str">
        <f t="shared" si="33"/>
        <v>Terminado</v>
      </c>
      <c r="CQ40" s="1078" t="str">
        <f t="shared" si="58"/>
        <v>Terminado</v>
      </c>
      <c r="CR40" s="2397" t="s">
        <v>1651</v>
      </c>
      <c r="CS40" s="1556">
        <v>1</v>
      </c>
      <c r="CT40" s="1556">
        <v>1</v>
      </c>
      <c r="CU40" s="1548" t="str">
        <f>IF(CT40&lt;1%,"Sin iniciar",IF(CT40=100%,"Terminado","En gestión"))</f>
        <v>Terminado</v>
      </c>
      <c r="CV40" s="1548" t="str">
        <f>IF(CS40&lt;1%,"Sin iniciar",IF(CS40=100%,"Terminado","En gestión"))</f>
        <v>Terminado</v>
      </c>
      <c r="CW40" s="1683" t="s">
        <v>37</v>
      </c>
      <c r="CX40" s="3004">
        <v>0</v>
      </c>
      <c r="CY40" s="3005">
        <v>0</v>
      </c>
      <c r="CZ40" s="3005">
        <v>0</v>
      </c>
      <c r="DA40" s="3006">
        <v>539375942</v>
      </c>
      <c r="DB40" s="3007">
        <v>501426402</v>
      </c>
      <c r="DC40" s="2802">
        <v>451480396</v>
      </c>
      <c r="DD40" s="2828">
        <v>497061532</v>
      </c>
      <c r="DE40" s="1542" t="s">
        <v>2206</v>
      </c>
      <c r="DF40" s="1542" t="s">
        <v>1652</v>
      </c>
      <c r="DG40" s="1542" t="s">
        <v>1653</v>
      </c>
      <c r="DH40" s="1542" t="s">
        <v>1654</v>
      </c>
      <c r="DJ40" s="1221" t="s">
        <v>8273</v>
      </c>
      <c r="DK40" s="1220" t="s">
        <v>8292</v>
      </c>
      <c r="DL40" s="1242" t="s">
        <v>8293</v>
      </c>
    </row>
    <row r="41" spans="1:116" ht="202.5" hidden="1" customHeight="1" x14ac:dyDescent="0.45">
      <c r="A41" s="1309"/>
      <c r="B41" s="1310"/>
      <c r="C41" s="1311"/>
      <c r="D41" s="1311"/>
      <c r="E41" s="1039" t="s">
        <v>224</v>
      </c>
      <c r="F41" s="1040" t="s">
        <v>225</v>
      </c>
      <c r="G41" s="1041">
        <v>0.05</v>
      </c>
      <c r="H41" s="1042">
        <v>44858</v>
      </c>
      <c r="I41" s="1042">
        <v>44926</v>
      </c>
      <c r="J41" s="1041">
        <v>0</v>
      </c>
      <c r="K41" s="1041">
        <v>0</v>
      </c>
      <c r="L41" s="1043">
        <v>1</v>
      </c>
      <c r="M41" s="1044">
        <v>1</v>
      </c>
      <c r="N41" s="1312"/>
      <c r="O41" s="1311"/>
      <c r="P41" s="3309"/>
      <c r="Q41" s="1860"/>
      <c r="R41" s="1862" t="e">
        <f t="array" ref="R41">- Trazar el objetivo general.</f>
        <v>#NAME?</v>
      </c>
      <c r="S41" s="224">
        <v>0</v>
      </c>
      <c r="T41" s="159" t="s">
        <v>2442</v>
      </c>
      <c r="U41" s="159" t="s">
        <v>2442</v>
      </c>
      <c r="V41" s="156" t="str">
        <f t="shared" si="56"/>
        <v>Sin iniciar</v>
      </c>
      <c r="W41" s="156" t="str">
        <f t="shared" si="57"/>
        <v>Sin iniciar</v>
      </c>
      <c r="X41" s="1902"/>
      <c r="Y41" s="1877"/>
      <c r="Z41" s="3030"/>
      <c r="AA41" s="3047"/>
      <c r="AB41" s="3047"/>
      <c r="AC41" s="3053"/>
      <c r="AD41" s="3055"/>
      <c r="AE41" s="3025"/>
      <c r="AF41" s="3025"/>
      <c r="AG41" s="3023"/>
      <c r="AH41" s="3025"/>
      <c r="AI41" s="1591"/>
      <c r="AJ41" s="1542"/>
      <c r="AK41" s="1542"/>
      <c r="AL41" s="1542"/>
      <c r="AM41" s="1542"/>
      <c r="AN41" s="1030"/>
      <c r="AO41" s="3020">
        <v>0</v>
      </c>
      <c r="AP41" s="297" t="s">
        <v>2384</v>
      </c>
      <c r="AQ41" s="237">
        <v>0</v>
      </c>
      <c r="AR41" s="297" t="s">
        <v>2384</v>
      </c>
      <c r="AS41" s="297" t="s">
        <v>2384</v>
      </c>
      <c r="AT41" s="21" t="str">
        <f t="shared" si="48"/>
        <v>Sin iniciar</v>
      </c>
      <c r="AU41" s="21" t="str">
        <f t="shared" si="49"/>
        <v>Sin iniciar</v>
      </c>
      <c r="AV41" s="1862"/>
      <c r="AW41" s="3018"/>
      <c r="AX41" s="1454"/>
      <c r="AY41" s="3047"/>
      <c r="AZ41" s="3047"/>
      <c r="BA41" s="1862"/>
      <c r="BB41" s="3050"/>
      <c r="BC41" s="3013"/>
      <c r="BD41" s="3013"/>
      <c r="BE41" s="3015"/>
      <c r="BF41" s="3045"/>
      <c r="BG41" s="3045"/>
      <c r="BH41" s="1676"/>
      <c r="BI41" s="1542"/>
      <c r="BJ41" s="1542"/>
      <c r="BK41" s="1542"/>
      <c r="BL41" s="1030"/>
      <c r="BM41" s="1464">
        <v>0</v>
      </c>
      <c r="BN41" s="102" t="s">
        <v>2384</v>
      </c>
      <c r="BO41" s="375">
        <v>0</v>
      </c>
      <c r="BP41" s="89" t="s">
        <v>2384</v>
      </c>
      <c r="BQ41" s="89" t="s">
        <v>3010</v>
      </c>
      <c r="BR41" s="8" t="str">
        <f t="shared" si="54"/>
        <v>Terminado</v>
      </c>
      <c r="BS41" s="8" t="str">
        <f t="shared" si="50"/>
        <v>Sin iniciar</v>
      </c>
      <c r="BT41" s="1766"/>
      <c r="BU41" s="1454"/>
      <c r="BV41" s="1454"/>
      <c r="BW41" s="1456"/>
      <c r="BX41" s="1456"/>
      <c r="BY41" s="3034"/>
      <c r="BZ41" s="3042"/>
      <c r="CA41" s="3043"/>
      <c r="CB41" s="3043"/>
      <c r="CC41" s="3040"/>
      <c r="CD41" s="3041"/>
      <c r="CE41" s="3041"/>
      <c r="CF41" s="1542"/>
      <c r="CG41" s="1542"/>
      <c r="CH41" s="1542"/>
      <c r="CI41" s="1542"/>
      <c r="CJ41" s="1030"/>
      <c r="CK41" s="3038"/>
      <c r="CL41" s="1084" t="s">
        <v>1655</v>
      </c>
      <c r="CM41" s="1077">
        <v>1</v>
      </c>
      <c r="CN41" s="1084" t="s">
        <v>1656</v>
      </c>
      <c r="CO41" s="1084" t="s">
        <v>1657</v>
      </c>
      <c r="CP41" s="1078" t="str">
        <f t="shared" si="33"/>
        <v>Terminado</v>
      </c>
      <c r="CQ41" s="1078" t="str">
        <f t="shared" si="58"/>
        <v>Terminado</v>
      </c>
      <c r="CR41" s="2397" t="s">
        <v>1658</v>
      </c>
      <c r="CS41" s="1556"/>
      <c r="CT41" s="1556"/>
      <c r="CU41" s="1548"/>
      <c r="CV41" s="1548"/>
      <c r="CW41" s="1684"/>
      <c r="CX41" s="3004"/>
      <c r="CY41" s="3005"/>
      <c r="CZ41" s="3005"/>
      <c r="DA41" s="3006"/>
      <c r="DB41" s="3007"/>
      <c r="DC41" s="2802"/>
      <c r="DD41" s="2828"/>
      <c r="DE41" s="1542"/>
      <c r="DF41" s="1542"/>
      <c r="DG41" s="1542"/>
      <c r="DH41" s="1542"/>
      <c r="DJ41" s="1221" t="s">
        <v>8273</v>
      </c>
      <c r="DK41" s="1220" t="s">
        <v>8294</v>
      </c>
      <c r="DL41" s="1242"/>
    </row>
    <row r="42" spans="1:116" ht="202.5" hidden="1" customHeight="1" x14ac:dyDescent="0.45">
      <c r="A42" s="1309"/>
      <c r="B42" s="1310"/>
      <c r="C42" s="1311"/>
      <c r="D42" s="1311"/>
      <c r="E42" s="1039" t="s">
        <v>226</v>
      </c>
      <c r="F42" s="1040" t="s">
        <v>227</v>
      </c>
      <c r="G42" s="1041">
        <v>0.05</v>
      </c>
      <c r="H42" s="1042">
        <v>44858</v>
      </c>
      <c r="I42" s="1042">
        <v>44926</v>
      </c>
      <c r="J42" s="1041">
        <v>0</v>
      </c>
      <c r="K42" s="1041">
        <v>0</v>
      </c>
      <c r="L42" s="1043">
        <v>0</v>
      </c>
      <c r="M42" s="1044">
        <v>1</v>
      </c>
      <c r="N42" s="1312"/>
      <c r="O42" s="1311"/>
      <c r="P42" s="3309"/>
      <c r="Q42" s="1860"/>
      <c r="R42" s="1862"/>
      <c r="S42" s="224">
        <v>0</v>
      </c>
      <c r="T42" s="159" t="s">
        <v>2442</v>
      </c>
      <c r="U42" s="159" t="s">
        <v>2442</v>
      </c>
      <c r="V42" s="156" t="str">
        <f t="shared" si="56"/>
        <v>Sin iniciar</v>
      </c>
      <c r="W42" s="156" t="str">
        <f t="shared" si="57"/>
        <v>Sin iniciar</v>
      </c>
      <c r="X42" s="1902"/>
      <c r="Y42" s="1877"/>
      <c r="Z42" s="3030"/>
      <c r="AA42" s="3047"/>
      <c r="AB42" s="3047"/>
      <c r="AC42" s="3053"/>
      <c r="AD42" s="3055"/>
      <c r="AE42" s="3025"/>
      <c r="AF42" s="3025"/>
      <c r="AG42" s="3023"/>
      <c r="AH42" s="3025"/>
      <c r="AI42" s="1591"/>
      <c r="AJ42" s="1542"/>
      <c r="AK42" s="1542"/>
      <c r="AL42" s="1542"/>
      <c r="AM42" s="1542"/>
      <c r="AN42" s="1030"/>
      <c r="AO42" s="1313"/>
      <c r="AP42" s="297" t="s">
        <v>2384</v>
      </c>
      <c r="AQ42" s="237">
        <v>0</v>
      </c>
      <c r="AR42" s="297" t="s">
        <v>2384</v>
      </c>
      <c r="AS42" s="297" t="s">
        <v>2384</v>
      </c>
      <c r="AT42" s="21" t="str">
        <f t="shared" si="48"/>
        <v>Sin iniciar</v>
      </c>
      <c r="AU42" s="21" t="str">
        <f t="shared" si="49"/>
        <v>Sin iniciar</v>
      </c>
      <c r="AV42" s="1862"/>
      <c r="AW42" s="3018"/>
      <c r="AX42" s="1454"/>
      <c r="AY42" s="3047"/>
      <c r="AZ42" s="3047"/>
      <c r="BA42" s="1862"/>
      <c r="BB42" s="3050"/>
      <c r="BC42" s="3013"/>
      <c r="BD42" s="3013"/>
      <c r="BE42" s="3015"/>
      <c r="BF42" s="3045"/>
      <c r="BG42" s="3045"/>
      <c r="BH42" s="1676"/>
      <c r="BI42" s="1542"/>
      <c r="BJ42" s="1542"/>
      <c r="BK42" s="1542"/>
      <c r="BL42" s="1030"/>
      <c r="BM42" s="1464"/>
      <c r="BN42" s="102" t="s">
        <v>2384</v>
      </c>
      <c r="BO42" s="375">
        <v>0</v>
      </c>
      <c r="BP42" s="89" t="s">
        <v>2384</v>
      </c>
      <c r="BQ42" s="89" t="s">
        <v>3010</v>
      </c>
      <c r="BR42" s="8" t="str">
        <f t="shared" si="54"/>
        <v>Sin iniciar</v>
      </c>
      <c r="BS42" s="8" t="str">
        <f t="shared" si="50"/>
        <v>Sin iniciar</v>
      </c>
      <c r="BT42" s="1766"/>
      <c r="BU42" s="1454"/>
      <c r="BV42" s="1454"/>
      <c r="BW42" s="1456"/>
      <c r="BX42" s="1456"/>
      <c r="BY42" s="3034"/>
      <c r="BZ42" s="3042"/>
      <c r="CA42" s="3043"/>
      <c r="CB42" s="3043"/>
      <c r="CC42" s="3040"/>
      <c r="CD42" s="3041"/>
      <c r="CE42" s="3041"/>
      <c r="CF42" s="1542"/>
      <c r="CG42" s="1542"/>
      <c r="CH42" s="1542"/>
      <c r="CI42" s="1542"/>
      <c r="CJ42" s="1030"/>
      <c r="CK42" s="3038"/>
      <c r="CL42" s="1084" t="s">
        <v>1659</v>
      </c>
      <c r="CM42" s="1077">
        <v>1</v>
      </c>
      <c r="CN42" s="1084" t="s">
        <v>1660</v>
      </c>
      <c r="CO42" s="1084" t="s">
        <v>1661</v>
      </c>
      <c r="CP42" s="1078" t="str">
        <f t="shared" si="33"/>
        <v>Terminado</v>
      </c>
      <c r="CQ42" s="1078" t="str">
        <f t="shared" si="58"/>
        <v>Terminado</v>
      </c>
      <c r="CR42" s="2397" t="s">
        <v>1662</v>
      </c>
      <c r="CS42" s="1556"/>
      <c r="CT42" s="1556"/>
      <c r="CU42" s="1548"/>
      <c r="CV42" s="1548"/>
      <c r="CW42" s="1684"/>
      <c r="CX42" s="3004"/>
      <c r="CY42" s="3005"/>
      <c r="CZ42" s="3005"/>
      <c r="DA42" s="3006"/>
      <c r="DB42" s="3007"/>
      <c r="DC42" s="2802"/>
      <c r="DD42" s="2828"/>
      <c r="DE42" s="1542"/>
      <c r="DF42" s="1542"/>
      <c r="DG42" s="1542"/>
      <c r="DH42" s="1542"/>
      <c r="DJ42" s="1221" t="s">
        <v>8273</v>
      </c>
      <c r="DK42" s="1220" t="s">
        <v>8295</v>
      </c>
      <c r="DL42" s="1242"/>
    </row>
    <row r="43" spans="1:116" ht="202.5" hidden="1" customHeight="1" x14ac:dyDescent="0.45">
      <c r="A43" s="1309"/>
      <c r="B43" s="1310"/>
      <c r="C43" s="1311"/>
      <c r="D43" s="1311"/>
      <c r="E43" s="1039" t="s">
        <v>228</v>
      </c>
      <c r="F43" s="1040" t="s">
        <v>229</v>
      </c>
      <c r="G43" s="1041">
        <v>7.0000000000000007E-2</v>
      </c>
      <c r="H43" s="1042">
        <v>44880</v>
      </c>
      <c r="I43" s="1042">
        <v>44925</v>
      </c>
      <c r="J43" s="1041">
        <v>0</v>
      </c>
      <c r="K43" s="1041">
        <v>0</v>
      </c>
      <c r="L43" s="1043">
        <v>0</v>
      </c>
      <c r="M43" s="1044">
        <v>1</v>
      </c>
      <c r="N43" s="1312"/>
      <c r="O43" s="1311"/>
      <c r="P43" s="3309"/>
      <c r="Q43" s="3029"/>
      <c r="R43" s="1984" t="e">
        <f t="array" ref="R43">- Escoger los lugares de aplicación teniendo en cuenta los posibles escenarios del censo económico.</f>
        <v>#NAME?</v>
      </c>
      <c r="S43" s="224">
        <v>0</v>
      </c>
      <c r="T43" s="159" t="s">
        <v>2442</v>
      </c>
      <c r="U43" s="159" t="s">
        <v>2442</v>
      </c>
      <c r="V43" s="156" t="str">
        <f t="shared" si="56"/>
        <v>Sin iniciar</v>
      </c>
      <c r="W43" s="156" t="str">
        <f t="shared" si="57"/>
        <v>Sin iniciar</v>
      </c>
      <c r="X43" s="1902"/>
      <c r="Y43" s="1877"/>
      <c r="Z43" s="3030"/>
      <c r="AA43" s="3047"/>
      <c r="AB43" s="3047"/>
      <c r="AC43" s="3053"/>
      <c r="AD43" s="3055"/>
      <c r="AE43" s="3025"/>
      <c r="AF43" s="3025"/>
      <c r="AG43" s="3023"/>
      <c r="AH43" s="3025"/>
      <c r="AI43" s="1591"/>
      <c r="AJ43" s="1542"/>
      <c r="AK43" s="1542"/>
      <c r="AL43" s="1542"/>
      <c r="AM43" s="1542"/>
      <c r="AN43" s="1030"/>
      <c r="AO43" s="1314"/>
      <c r="AP43" s="297" t="s">
        <v>2384</v>
      </c>
      <c r="AQ43" s="237">
        <v>0</v>
      </c>
      <c r="AR43" s="297" t="s">
        <v>2384</v>
      </c>
      <c r="AS43" s="297" t="s">
        <v>2384</v>
      </c>
      <c r="AT43" s="21" t="str">
        <f t="shared" si="48"/>
        <v>Sin iniciar</v>
      </c>
      <c r="AU43" s="21" t="str">
        <f t="shared" si="49"/>
        <v>Sin iniciar</v>
      </c>
      <c r="AV43" s="1862"/>
      <c r="AW43" s="3018"/>
      <c r="AX43" s="1454"/>
      <c r="AY43" s="3047"/>
      <c r="AZ43" s="3047"/>
      <c r="BA43" s="1862"/>
      <c r="BB43" s="3050"/>
      <c r="BC43" s="3013"/>
      <c r="BD43" s="3013"/>
      <c r="BE43" s="3015"/>
      <c r="BF43" s="3045"/>
      <c r="BG43" s="3045"/>
      <c r="BH43" s="1676"/>
      <c r="BI43" s="1542"/>
      <c r="BJ43" s="1542"/>
      <c r="BK43" s="1542"/>
      <c r="BL43" s="1030"/>
      <c r="BM43" s="1464"/>
      <c r="BN43" s="102" t="s">
        <v>2384</v>
      </c>
      <c r="BO43" s="375">
        <v>0</v>
      </c>
      <c r="BP43" s="89" t="s">
        <v>2384</v>
      </c>
      <c r="BQ43" s="89" t="s">
        <v>3010</v>
      </c>
      <c r="BR43" s="8" t="str">
        <f t="shared" si="54"/>
        <v>Sin iniciar</v>
      </c>
      <c r="BS43" s="8" t="str">
        <f t="shared" si="50"/>
        <v>Sin iniciar</v>
      </c>
      <c r="BT43" s="1766"/>
      <c r="BU43" s="1454"/>
      <c r="BV43" s="1454"/>
      <c r="BW43" s="1456"/>
      <c r="BX43" s="1456"/>
      <c r="BY43" s="3034"/>
      <c r="BZ43" s="3042"/>
      <c r="CA43" s="3043"/>
      <c r="CB43" s="3043"/>
      <c r="CC43" s="3040"/>
      <c r="CD43" s="3041"/>
      <c r="CE43" s="3041"/>
      <c r="CF43" s="1542"/>
      <c r="CG43" s="1542"/>
      <c r="CH43" s="1542"/>
      <c r="CI43" s="1542"/>
      <c r="CJ43" s="1030"/>
      <c r="CK43" s="3038"/>
      <c r="CL43" s="1084" t="s">
        <v>1663</v>
      </c>
      <c r="CM43" s="1077">
        <v>1</v>
      </c>
      <c r="CN43" s="1084" t="s">
        <v>1664</v>
      </c>
      <c r="CO43" s="1084" t="s">
        <v>1665</v>
      </c>
      <c r="CP43" s="1078" t="str">
        <f t="shared" si="33"/>
        <v>Terminado</v>
      </c>
      <c r="CQ43" s="1078" t="str">
        <f t="shared" si="58"/>
        <v>Terminado</v>
      </c>
      <c r="CR43" s="2397" t="s">
        <v>1666</v>
      </c>
      <c r="CS43" s="1556"/>
      <c r="CT43" s="1556"/>
      <c r="CU43" s="1548"/>
      <c r="CV43" s="1548"/>
      <c r="CW43" s="1684"/>
      <c r="CX43" s="3004"/>
      <c r="CY43" s="3005"/>
      <c r="CZ43" s="3005"/>
      <c r="DA43" s="3006"/>
      <c r="DB43" s="3007"/>
      <c r="DC43" s="2802"/>
      <c r="DD43" s="2828"/>
      <c r="DE43" s="1542"/>
      <c r="DF43" s="1542"/>
      <c r="DG43" s="1542"/>
      <c r="DH43" s="1542"/>
      <c r="DJ43" s="1221" t="s">
        <v>8273</v>
      </c>
      <c r="DK43" s="1220" t="s">
        <v>8296</v>
      </c>
      <c r="DL43" s="1242"/>
    </row>
    <row r="44" spans="1:116" ht="202.5" hidden="1" customHeight="1" x14ac:dyDescent="0.45">
      <c r="A44" s="1309"/>
      <c r="B44" s="1310"/>
      <c r="C44" s="1311"/>
      <c r="D44" s="1311" t="s">
        <v>230</v>
      </c>
      <c r="E44" s="1039" t="s">
        <v>231</v>
      </c>
      <c r="F44" s="1040" t="s">
        <v>232</v>
      </c>
      <c r="G44" s="1041">
        <v>0.05</v>
      </c>
      <c r="H44" s="1042">
        <v>44712</v>
      </c>
      <c r="I44" s="1042">
        <v>44926</v>
      </c>
      <c r="J44" s="1041">
        <v>0</v>
      </c>
      <c r="K44" s="1041">
        <v>0.2</v>
      </c>
      <c r="L44" s="1043">
        <v>0.7</v>
      </c>
      <c r="M44" s="1044">
        <v>1</v>
      </c>
      <c r="N44" s="1312"/>
      <c r="O44" s="1311"/>
      <c r="P44" s="3309"/>
      <c r="Q44" s="3031">
        <v>0</v>
      </c>
      <c r="R44" s="1902" t="s">
        <v>2384</v>
      </c>
      <c r="S44" s="224">
        <v>0</v>
      </c>
      <c r="T44" s="159" t="s">
        <v>2442</v>
      </c>
      <c r="U44" s="159" t="s">
        <v>2442</v>
      </c>
      <c r="V44" s="156" t="str">
        <f t="shared" si="56"/>
        <v>Sin iniciar</v>
      </c>
      <c r="W44" s="156" t="str">
        <f t="shared" si="57"/>
        <v>Sin iniciar</v>
      </c>
      <c r="X44" s="1902"/>
      <c r="Y44" s="1877"/>
      <c r="Z44" s="3030"/>
      <c r="AA44" s="3047"/>
      <c r="AB44" s="3047"/>
      <c r="AC44" s="3053"/>
      <c r="AD44" s="3055"/>
      <c r="AE44" s="3025"/>
      <c r="AF44" s="3025"/>
      <c r="AG44" s="3023"/>
      <c r="AH44" s="3025"/>
      <c r="AI44" s="1591"/>
      <c r="AJ44" s="1542"/>
      <c r="AK44" s="1542"/>
      <c r="AL44" s="1542"/>
      <c r="AM44" s="1542"/>
      <c r="AN44" s="1030"/>
      <c r="AO44" s="953">
        <v>0.2</v>
      </c>
      <c r="AP44" s="297" t="s">
        <v>7875</v>
      </c>
      <c r="AQ44" s="237">
        <v>0.2</v>
      </c>
      <c r="AR44" s="7" t="s">
        <v>3016</v>
      </c>
      <c r="AS44" s="7" t="s">
        <v>3017</v>
      </c>
      <c r="AT44" s="21" t="str">
        <f t="shared" si="48"/>
        <v>En gestión</v>
      </c>
      <c r="AU44" s="21" t="str">
        <f t="shared" si="49"/>
        <v>En gestión</v>
      </c>
      <c r="AV44" s="1862"/>
      <c r="AW44" s="3018"/>
      <c r="AX44" s="1454"/>
      <c r="AY44" s="3047"/>
      <c r="AZ44" s="3047"/>
      <c r="BA44" s="1862"/>
      <c r="BB44" s="3050"/>
      <c r="BC44" s="3013"/>
      <c r="BD44" s="3013"/>
      <c r="BE44" s="3015"/>
      <c r="BF44" s="3045"/>
      <c r="BG44" s="3045"/>
      <c r="BH44" s="1676"/>
      <c r="BI44" s="1542"/>
      <c r="BJ44" s="1542"/>
      <c r="BK44" s="1542"/>
      <c r="BL44" s="1030"/>
      <c r="BM44" s="1464">
        <v>0.7</v>
      </c>
      <c r="BN44" s="96" t="s">
        <v>3034</v>
      </c>
      <c r="BO44" s="375">
        <v>0.7</v>
      </c>
      <c r="BP44" s="9" t="s">
        <v>3035</v>
      </c>
      <c r="BQ44" s="9" t="s">
        <v>3036</v>
      </c>
      <c r="BR44" s="8" t="str">
        <f t="shared" si="54"/>
        <v>En gestión</v>
      </c>
      <c r="BS44" s="8" t="str">
        <f t="shared" si="50"/>
        <v>En gestión</v>
      </c>
      <c r="BT44" s="1766"/>
      <c r="BU44" s="1454"/>
      <c r="BV44" s="1454"/>
      <c r="BW44" s="1456"/>
      <c r="BX44" s="1456"/>
      <c r="BY44" s="3034"/>
      <c r="BZ44" s="3042"/>
      <c r="CA44" s="3043"/>
      <c r="CB44" s="3043"/>
      <c r="CC44" s="3040"/>
      <c r="CD44" s="3041"/>
      <c r="CE44" s="3041"/>
      <c r="CF44" s="1542"/>
      <c r="CG44" s="1542"/>
      <c r="CH44" s="1542"/>
      <c r="CI44" s="1542"/>
      <c r="CJ44" s="1030"/>
      <c r="CK44" s="3038"/>
      <c r="CL44" s="1074" t="s">
        <v>1667</v>
      </c>
      <c r="CM44" s="1077">
        <v>1</v>
      </c>
      <c r="CN44" s="1074" t="s">
        <v>1668</v>
      </c>
      <c r="CO44" s="1074" t="s">
        <v>1669</v>
      </c>
      <c r="CP44" s="1078" t="str">
        <f t="shared" si="33"/>
        <v>Terminado</v>
      </c>
      <c r="CQ44" s="1078" t="str">
        <f t="shared" si="58"/>
        <v>Terminado</v>
      </c>
      <c r="CR44" s="2397" t="s">
        <v>1670</v>
      </c>
      <c r="CS44" s="1556"/>
      <c r="CT44" s="1556"/>
      <c r="CU44" s="1548"/>
      <c r="CV44" s="1548"/>
      <c r="CW44" s="1684"/>
      <c r="CX44" s="3004"/>
      <c r="CY44" s="3005"/>
      <c r="CZ44" s="3005"/>
      <c r="DA44" s="3006"/>
      <c r="DB44" s="3007"/>
      <c r="DC44" s="2802"/>
      <c r="DD44" s="2828"/>
      <c r="DE44" s="1542"/>
      <c r="DF44" s="1542"/>
      <c r="DG44" s="1542"/>
      <c r="DH44" s="1542"/>
      <c r="DJ44" s="1221" t="s">
        <v>8273</v>
      </c>
      <c r="DK44" s="1220" t="s">
        <v>8297</v>
      </c>
      <c r="DL44" s="1242"/>
    </row>
    <row r="45" spans="1:116" ht="202.5" hidden="1" customHeight="1" x14ac:dyDescent="0.45">
      <c r="A45" s="1309"/>
      <c r="B45" s="1310"/>
      <c r="C45" s="1311"/>
      <c r="D45" s="1311"/>
      <c r="E45" s="1039" t="s">
        <v>233</v>
      </c>
      <c r="F45" s="1040" t="s">
        <v>234</v>
      </c>
      <c r="G45" s="1041">
        <v>0.05</v>
      </c>
      <c r="H45" s="1042">
        <v>44743</v>
      </c>
      <c r="I45" s="1042">
        <v>44926</v>
      </c>
      <c r="J45" s="1041">
        <v>0</v>
      </c>
      <c r="K45" s="1041">
        <v>0</v>
      </c>
      <c r="L45" s="1043">
        <v>0.7</v>
      </c>
      <c r="M45" s="1044">
        <v>1</v>
      </c>
      <c r="N45" s="1312"/>
      <c r="O45" s="1311"/>
      <c r="P45" s="3309"/>
      <c r="Q45" s="3032"/>
      <c r="R45" s="1902"/>
      <c r="S45" s="224">
        <v>0</v>
      </c>
      <c r="T45" s="159" t="s">
        <v>2442</v>
      </c>
      <c r="U45" s="159" t="s">
        <v>2442</v>
      </c>
      <c r="V45" s="156" t="str">
        <f t="shared" si="56"/>
        <v>Sin iniciar</v>
      </c>
      <c r="W45" s="156" t="str">
        <f t="shared" si="57"/>
        <v>Sin iniciar</v>
      </c>
      <c r="X45" s="1902"/>
      <c r="Y45" s="1877"/>
      <c r="Z45" s="3030"/>
      <c r="AA45" s="3047"/>
      <c r="AB45" s="3047"/>
      <c r="AC45" s="3053"/>
      <c r="AD45" s="3055"/>
      <c r="AE45" s="3025"/>
      <c r="AF45" s="3025"/>
      <c r="AG45" s="3023"/>
      <c r="AH45" s="3025"/>
      <c r="AI45" s="1591"/>
      <c r="AJ45" s="1542"/>
      <c r="AK45" s="1542"/>
      <c r="AL45" s="1542"/>
      <c r="AM45" s="1542"/>
      <c r="AN45" s="1030"/>
      <c r="AO45" s="953">
        <v>0</v>
      </c>
      <c r="AP45" s="297" t="s">
        <v>2384</v>
      </c>
      <c r="AQ45" s="237">
        <v>0</v>
      </c>
      <c r="AR45" s="297" t="s">
        <v>2384</v>
      </c>
      <c r="AS45" s="297" t="s">
        <v>2384</v>
      </c>
      <c r="AT45" s="21" t="str">
        <f t="shared" si="48"/>
        <v>Sin iniciar</v>
      </c>
      <c r="AU45" s="21" t="str">
        <f t="shared" si="49"/>
        <v>Sin iniciar</v>
      </c>
      <c r="AV45" s="1862"/>
      <c r="AW45" s="3018"/>
      <c r="AX45" s="1454"/>
      <c r="AY45" s="3047"/>
      <c r="AZ45" s="3047"/>
      <c r="BA45" s="1862"/>
      <c r="BB45" s="3050"/>
      <c r="BC45" s="3013"/>
      <c r="BD45" s="3013"/>
      <c r="BE45" s="3015"/>
      <c r="BF45" s="3045"/>
      <c r="BG45" s="3045"/>
      <c r="BH45" s="1676"/>
      <c r="BI45" s="1542"/>
      <c r="BJ45" s="1542"/>
      <c r="BK45" s="1542"/>
      <c r="BL45" s="1030"/>
      <c r="BM45" s="1464"/>
      <c r="BN45" s="96" t="s">
        <v>3037</v>
      </c>
      <c r="BO45" s="375">
        <v>0.7</v>
      </c>
      <c r="BP45" s="9" t="s">
        <v>3038</v>
      </c>
      <c r="BQ45" s="9" t="s">
        <v>3039</v>
      </c>
      <c r="BR45" s="8" t="str">
        <f t="shared" si="54"/>
        <v>En gestión</v>
      </c>
      <c r="BS45" s="8" t="str">
        <f t="shared" si="50"/>
        <v>En gestión</v>
      </c>
      <c r="BT45" s="1766"/>
      <c r="BU45" s="1454"/>
      <c r="BV45" s="1454"/>
      <c r="BW45" s="1456"/>
      <c r="BX45" s="1456"/>
      <c r="BY45" s="3034"/>
      <c r="BZ45" s="3042"/>
      <c r="CA45" s="3043"/>
      <c r="CB45" s="3043"/>
      <c r="CC45" s="3040"/>
      <c r="CD45" s="3041"/>
      <c r="CE45" s="3041"/>
      <c r="CF45" s="1542"/>
      <c r="CG45" s="1542"/>
      <c r="CH45" s="1542"/>
      <c r="CI45" s="1542"/>
      <c r="CJ45" s="1030"/>
      <c r="CK45" s="3038"/>
      <c r="CL45" s="1074" t="s">
        <v>1671</v>
      </c>
      <c r="CM45" s="1077">
        <v>1</v>
      </c>
      <c r="CN45" s="1074" t="s">
        <v>2210</v>
      </c>
      <c r="CO45" s="1074" t="s">
        <v>1672</v>
      </c>
      <c r="CP45" s="1078" t="str">
        <f t="shared" si="33"/>
        <v>Terminado</v>
      </c>
      <c r="CQ45" s="1078" t="str">
        <f t="shared" si="58"/>
        <v>Terminado</v>
      </c>
      <c r="CR45" s="2397" t="s">
        <v>1673</v>
      </c>
      <c r="CS45" s="1556"/>
      <c r="CT45" s="1556"/>
      <c r="CU45" s="1548"/>
      <c r="CV45" s="1548"/>
      <c r="CW45" s="1684"/>
      <c r="CX45" s="3004"/>
      <c r="CY45" s="3005"/>
      <c r="CZ45" s="3005"/>
      <c r="DA45" s="3006"/>
      <c r="DB45" s="3007"/>
      <c r="DC45" s="2802"/>
      <c r="DD45" s="2828"/>
      <c r="DE45" s="1542"/>
      <c r="DF45" s="1542"/>
      <c r="DG45" s="1542"/>
      <c r="DH45" s="1542"/>
      <c r="DJ45" s="1221" t="s">
        <v>8273</v>
      </c>
      <c r="DK45" s="1237" t="s">
        <v>8298</v>
      </c>
      <c r="DL45" s="1242"/>
    </row>
    <row r="46" spans="1:116" ht="315" hidden="1" customHeight="1" x14ac:dyDescent="0.45">
      <c r="A46" s="1309"/>
      <c r="B46" s="1310"/>
      <c r="C46" s="1311"/>
      <c r="D46" s="1311"/>
      <c r="E46" s="1039" t="s">
        <v>235</v>
      </c>
      <c r="F46" s="1040" t="s">
        <v>236</v>
      </c>
      <c r="G46" s="1041">
        <v>7.0000000000000007E-2</v>
      </c>
      <c r="H46" s="1042">
        <v>44652</v>
      </c>
      <c r="I46" s="1042">
        <v>44895</v>
      </c>
      <c r="J46" s="1041">
        <v>0</v>
      </c>
      <c r="K46" s="1041">
        <v>0.5</v>
      </c>
      <c r="L46" s="1043">
        <v>0.75</v>
      </c>
      <c r="M46" s="1044">
        <v>1</v>
      </c>
      <c r="N46" s="1312"/>
      <c r="O46" s="1311"/>
      <c r="P46" s="3309"/>
      <c r="Q46" s="3032"/>
      <c r="R46" s="1902"/>
      <c r="S46" s="224">
        <v>0</v>
      </c>
      <c r="T46" s="159" t="s">
        <v>2442</v>
      </c>
      <c r="U46" s="159" t="s">
        <v>2442</v>
      </c>
      <c r="V46" s="156" t="str">
        <f t="shared" si="56"/>
        <v>Sin iniciar</v>
      </c>
      <c r="W46" s="156" t="str">
        <f t="shared" si="57"/>
        <v>Sin iniciar</v>
      </c>
      <c r="X46" s="1902"/>
      <c r="Y46" s="1877"/>
      <c r="Z46" s="3030"/>
      <c r="AA46" s="3047"/>
      <c r="AB46" s="3047"/>
      <c r="AC46" s="3053"/>
      <c r="AD46" s="3055"/>
      <c r="AE46" s="3025"/>
      <c r="AF46" s="3025"/>
      <c r="AG46" s="3023"/>
      <c r="AH46" s="3025"/>
      <c r="AI46" s="1591"/>
      <c r="AJ46" s="1542"/>
      <c r="AK46" s="1542"/>
      <c r="AL46" s="1542"/>
      <c r="AM46" s="1542"/>
      <c r="AN46" s="1030"/>
      <c r="AO46" s="953">
        <v>0.5</v>
      </c>
      <c r="AP46" s="297" t="s">
        <v>3018</v>
      </c>
      <c r="AQ46" s="237">
        <v>0.5</v>
      </c>
      <c r="AR46" s="7" t="s">
        <v>3019</v>
      </c>
      <c r="AS46" s="7" t="s">
        <v>7458</v>
      </c>
      <c r="AT46" s="21" t="str">
        <f t="shared" si="48"/>
        <v>En gestión</v>
      </c>
      <c r="AU46" s="21" t="str">
        <f t="shared" si="49"/>
        <v>En gestión</v>
      </c>
      <c r="AV46" s="1862"/>
      <c r="AW46" s="3018"/>
      <c r="AX46" s="1454"/>
      <c r="AY46" s="3047"/>
      <c r="AZ46" s="3047"/>
      <c r="BA46" s="1862"/>
      <c r="BB46" s="3050"/>
      <c r="BC46" s="3013"/>
      <c r="BD46" s="3013"/>
      <c r="BE46" s="3015"/>
      <c r="BF46" s="3045"/>
      <c r="BG46" s="3045"/>
      <c r="BH46" s="1676"/>
      <c r="BI46" s="1542"/>
      <c r="BJ46" s="1542"/>
      <c r="BK46" s="1542"/>
      <c r="BL46" s="1030"/>
      <c r="BM46" s="992">
        <v>0.75</v>
      </c>
      <c r="BN46" s="96" t="s">
        <v>3040</v>
      </c>
      <c r="BO46" s="375">
        <v>0.75</v>
      </c>
      <c r="BP46" s="9" t="s">
        <v>3041</v>
      </c>
      <c r="BQ46" s="9" t="s">
        <v>7876</v>
      </c>
      <c r="BR46" s="8" t="str">
        <f t="shared" si="54"/>
        <v>En gestión</v>
      </c>
      <c r="BS46" s="8" t="str">
        <f t="shared" si="50"/>
        <v>En gestión</v>
      </c>
      <c r="BT46" s="1766"/>
      <c r="BU46" s="1454"/>
      <c r="BV46" s="1454"/>
      <c r="BW46" s="1456"/>
      <c r="BX46" s="1456"/>
      <c r="BY46" s="3035"/>
      <c r="BZ46" s="3042"/>
      <c r="CA46" s="3043"/>
      <c r="CB46" s="3043"/>
      <c r="CC46" s="3040"/>
      <c r="CD46" s="3041"/>
      <c r="CE46" s="3041"/>
      <c r="CF46" s="1542"/>
      <c r="CG46" s="1542"/>
      <c r="CH46" s="1542"/>
      <c r="CI46" s="1542"/>
      <c r="CJ46" s="1030"/>
      <c r="CK46" s="3038"/>
      <c r="CL46" s="1074" t="s">
        <v>1674</v>
      </c>
      <c r="CM46" s="1077">
        <v>1</v>
      </c>
      <c r="CN46" s="1074" t="s">
        <v>2211</v>
      </c>
      <c r="CO46" s="1074" t="s">
        <v>1676</v>
      </c>
      <c r="CP46" s="1078" t="str">
        <f t="shared" si="33"/>
        <v>Terminado</v>
      </c>
      <c r="CQ46" s="1078" t="str">
        <f t="shared" si="58"/>
        <v>Terminado</v>
      </c>
      <c r="CR46" s="2397" t="s">
        <v>1675</v>
      </c>
      <c r="CS46" s="1556"/>
      <c r="CT46" s="1556"/>
      <c r="CU46" s="1548"/>
      <c r="CV46" s="1548"/>
      <c r="CW46" s="1684"/>
      <c r="CX46" s="3004"/>
      <c r="CY46" s="3005"/>
      <c r="CZ46" s="3005"/>
      <c r="DA46" s="3006"/>
      <c r="DB46" s="3007"/>
      <c r="DC46" s="2802"/>
      <c r="DD46" s="2828"/>
      <c r="DE46" s="1542"/>
      <c r="DF46" s="1542"/>
      <c r="DG46" s="1542"/>
      <c r="DH46" s="1542"/>
      <c r="DJ46" s="1221" t="s">
        <v>8273</v>
      </c>
      <c r="DK46" s="1220" t="s">
        <v>8443</v>
      </c>
      <c r="DL46" s="1242"/>
    </row>
    <row r="47" spans="1:116" ht="202.5" hidden="1" customHeight="1" x14ac:dyDescent="0.45">
      <c r="A47" s="1309"/>
      <c r="B47" s="1310"/>
      <c r="C47" s="1311"/>
      <c r="D47" s="1311"/>
      <c r="E47" s="1039" t="s">
        <v>237</v>
      </c>
      <c r="F47" s="1040" t="s">
        <v>238</v>
      </c>
      <c r="G47" s="1041">
        <v>0.1</v>
      </c>
      <c r="H47" s="1042">
        <v>44652</v>
      </c>
      <c r="I47" s="1042">
        <v>44834</v>
      </c>
      <c r="J47" s="1041">
        <v>0</v>
      </c>
      <c r="K47" s="1041">
        <v>0</v>
      </c>
      <c r="L47" s="1043">
        <v>1</v>
      </c>
      <c r="M47" s="1044">
        <v>1</v>
      </c>
      <c r="N47" s="1312"/>
      <c r="O47" s="1311"/>
      <c r="P47" s="3309"/>
      <c r="Q47" s="3032"/>
      <c r="R47" s="1902"/>
      <c r="S47" s="224">
        <v>0</v>
      </c>
      <c r="T47" s="159" t="s">
        <v>2442</v>
      </c>
      <c r="U47" s="159" t="s">
        <v>2442</v>
      </c>
      <c r="V47" s="156" t="str">
        <f t="shared" si="56"/>
        <v>Sin iniciar</v>
      </c>
      <c r="W47" s="156" t="str">
        <f t="shared" si="57"/>
        <v>Sin iniciar</v>
      </c>
      <c r="X47" s="1902"/>
      <c r="Y47" s="1877"/>
      <c r="Z47" s="3030"/>
      <c r="AA47" s="3047"/>
      <c r="AB47" s="3047"/>
      <c r="AC47" s="3053"/>
      <c r="AD47" s="3055"/>
      <c r="AE47" s="3025"/>
      <c r="AF47" s="3025"/>
      <c r="AG47" s="3023"/>
      <c r="AH47" s="3025"/>
      <c r="AI47" s="1591"/>
      <c r="AJ47" s="1542"/>
      <c r="AK47" s="1542"/>
      <c r="AL47" s="1542"/>
      <c r="AM47" s="1542"/>
      <c r="AN47" s="1030"/>
      <c r="AO47" s="953">
        <v>0</v>
      </c>
      <c r="AP47" s="297" t="s">
        <v>2384</v>
      </c>
      <c r="AQ47" s="237">
        <v>0</v>
      </c>
      <c r="AR47" s="297" t="s">
        <v>2384</v>
      </c>
      <c r="AS47" s="297" t="s">
        <v>2384</v>
      </c>
      <c r="AT47" s="21" t="str">
        <f t="shared" si="48"/>
        <v>Sin iniciar</v>
      </c>
      <c r="AU47" s="21" t="str">
        <f t="shared" si="49"/>
        <v>Sin iniciar</v>
      </c>
      <c r="AV47" s="1862"/>
      <c r="AW47" s="3018"/>
      <c r="AX47" s="1454"/>
      <c r="AY47" s="3047"/>
      <c r="AZ47" s="3047"/>
      <c r="BA47" s="1862"/>
      <c r="BB47" s="3050"/>
      <c r="BC47" s="3013"/>
      <c r="BD47" s="3013"/>
      <c r="BE47" s="3015"/>
      <c r="BF47" s="3045"/>
      <c r="BG47" s="3045"/>
      <c r="BH47" s="1676"/>
      <c r="BI47" s="1542"/>
      <c r="BJ47" s="1542"/>
      <c r="BK47" s="1542"/>
      <c r="BL47" s="1030"/>
      <c r="BM47" s="992">
        <v>1</v>
      </c>
      <c r="BN47" s="96" t="s">
        <v>1677</v>
      </c>
      <c r="BO47" s="375">
        <v>1</v>
      </c>
      <c r="BP47" s="9" t="s">
        <v>7877</v>
      </c>
      <c r="BQ47" s="9" t="s">
        <v>1678</v>
      </c>
      <c r="BR47" s="8" t="str">
        <f t="shared" si="54"/>
        <v>Terminado</v>
      </c>
      <c r="BS47" s="8" t="str">
        <f t="shared" si="50"/>
        <v>Terminado</v>
      </c>
      <c r="BT47" s="1766"/>
      <c r="BU47" s="1454"/>
      <c r="BV47" s="1454"/>
      <c r="BW47" s="1456"/>
      <c r="BX47" s="1456"/>
      <c r="BY47" s="418" t="s">
        <v>3042</v>
      </c>
      <c r="BZ47" s="3042"/>
      <c r="CA47" s="3043"/>
      <c r="CB47" s="3043"/>
      <c r="CC47" s="3040"/>
      <c r="CD47" s="3041"/>
      <c r="CE47" s="3041"/>
      <c r="CF47" s="1542"/>
      <c r="CG47" s="1542"/>
      <c r="CH47" s="1542"/>
      <c r="CI47" s="1542"/>
      <c r="CJ47" s="1030"/>
      <c r="CK47" s="3038"/>
      <c r="CL47" s="1074" t="s">
        <v>1677</v>
      </c>
      <c r="CM47" s="1077">
        <v>1</v>
      </c>
      <c r="CN47" s="1074" t="s">
        <v>1291</v>
      </c>
      <c r="CO47" s="1074" t="s">
        <v>1678</v>
      </c>
      <c r="CP47" s="1078" t="str">
        <f t="shared" si="33"/>
        <v>Terminado</v>
      </c>
      <c r="CQ47" s="1078" t="str">
        <f t="shared" si="58"/>
        <v>Terminado</v>
      </c>
      <c r="CR47" s="2397" t="s">
        <v>1636</v>
      </c>
      <c r="CS47" s="1556"/>
      <c r="CT47" s="1556"/>
      <c r="CU47" s="1548"/>
      <c r="CV47" s="1548"/>
      <c r="CW47" s="1684"/>
      <c r="CX47" s="3004"/>
      <c r="CY47" s="3005"/>
      <c r="CZ47" s="3005"/>
      <c r="DA47" s="3006"/>
      <c r="DB47" s="3007"/>
      <c r="DC47" s="2802"/>
      <c r="DD47" s="2828"/>
      <c r="DE47" s="1542"/>
      <c r="DF47" s="1542"/>
      <c r="DG47" s="1542"/>
      <c r="DH47" s="1542"/>
      <c r="DJ47" s="1221" t="s">
        <v>8273</v>
      </c>
      <c r="DK47" s="1220" t="s">
        <v>8299</v>
      </c>
      <c r="DL47" s="1242"/>
    </row>
    <row r="48" spans="1:116" ht="202.5" hidden="1" customHeight="1" x14ac:dyDescent="0.45">
      <c r="A48" s="1309"/>
      <c r="B48" s="1310"/>
      <c r="C48" s="1311"/>
      <c r="D48" s="1311"/>
      <c r="E48" s="1039" t="s">
        <v>239</v>
      </c>
      <c r="F48" s="1040" t="s">
        <v>240</v>
      </c>
      <c r="G48" s="1041">
        <v>7.0000000000000007E-2</v>
      </c>
      <c r="H48" s="1042">
        <v>44788</v>
      </c>
      <c r="I48" s="1042">
        <v>44895</v>
      </c>
      <c r="J48" s="1041">
        <v>0</v>
      </c>
      <c r="K48" s="1041">
        <v>0</v>
      </c>
      <c r="L48" s="1043">
        <v>1</v>
      </c>
      <c r="M48" s="1044">
        <v>1</v>
      </c>
      <c r="N48" s="1312"/>
      <c r="O48" s="1311"/>
      <c r="P48" s="3309"/>
      <c r="Q48" s="3032"/>
      <c r="R48" s="1902"/>
      <c r="S48" s="224">
        <v>0</v>
      </c>
      <c r="T48" s="159" t="s">
        <v>2442</v>
      </c>
      <c r="U48" s="159" t="s">
        <v>2442</v>
      </c>
      <c r="V48" s="156" t="str">
        <f t="shared" si="56"/>
        <v>Sin iniciar</v>
      </c>
      <c r="W48" s="156" t="str">
        <f t="shared" si="57"/>
        <v>Sin iniciar</v>
      </c>
      <c r="X48" s="1902"/>
      <c r="Y48" s="1877"/>
      <c r="Z48" s="3030"/>
      <c r="AA48" s="3047"/>
      <c r="AB48" s="3047"/>
      <c r="AC48" s="3053"/>
      <c r="AD48" s="3055"/>
      <c r="AE48" s="3025"/>
      <c r="AF48" s="3025"/>
      <c r="AG48" s="3023"/>
      <c r="AH48" s="3025"/>
      <c r="AI48" s="1591"/>
      <c r="AJ48" s="1542"/>
      <c r="AK48" s="1542"/>
      <c r="AL48" s="1542"/>
      <c r="AM48" s="1542"/>
      <c r="AN48" s="1030"/>
      <c r="AO48" s="953">
        <v>0</v>
      </c>
      <c r="AP48" s="297" t="s">
        <v>2384</v>
      </c>
      <c r="AQ48" s="237">
        <v>0</v>
      </c>
      <c r="AR48" s="297" t="s">
        <v>2384</v>
      </c>
      <c r="AS48" s="297" t="s">
        <v>2384</v>
      </c>
      <c r="AT48" s="21" t="str">
        <f t="shared" si="48"/>
        <v>Sin iniciar</v>
      </c>
      <c r="AU48" s="21" t="str">
        <f t="shared" si="49"/>
        <v>Sin iniciar</v>
      </c>
      <c r="AV48" s="1862"/>
      <c r="AW48" s="3018"/>
      <c r="AX48" s="1454"/>
      <c r="AY48" s="3047"/>
      <c r="AZ48" s="3047"/>
      <c r="BA48" s="1862"/>
      <c r="BB48" s="3050"/>
      <c r="BC48" s="3013"/>
      <c r="BD48" s="3013"/>
      <c r="BE48" s="3015"/>
      <c r="BF48" s="3045"/>
      <c r="BG48" s="3045"/>
      <c r="BH48" s="1676"/>
      <c r="BI48" s="1542"/>
      <c r="BJ48" s="1542"/>
      <c r="BK48" s="1542"/>
      <c r="BL48" s="1030"/>
      <c r="BM48" s="992">
        <v>0.75</v>
      </c>
      <c r="BN48" s="96" t="s">
        <v>1677</v>
      </c>
      <c r="BO48" s="375">
        <v>0.75</v>
      </c>
      <c r="BP48" s="9" t="s">
        <v>3043</v>
      </c>
      <c r="BQ48" s="9" t="s">
        <v>3044</v>
      </c>
      <c r="BR48" s="8" t="str">
        <f t="shared" si="54"/>
        <v>Terminado</v>
      </c>
      <c r="BS48" s="8" t="str">
        <f t="shared" si="50"/>
        <v>En gestión</v>
      </c>
      <c r="BT48" s="1766"/>
      <c r="BU48" s="1454"/>
      <c r="BV48" s="1454"/>
      <c r="BW48" s="1456"/>
      <c r="BX48" s="1456"/>
      <c r="BY48" s="418" t="s">
        <v>3045</v>
      </c>
      <c r="BZ48" s="3042"/>
      <c r="CA48" s="3043"/>
      <c r="CB48" s="3043"/>
      <c r="CC48" s="3040"/>
      <c r="CD48" s="3041"/>
      <c r="CE48" s="3041"/>
      <c r="CF48" s="1542"/>
      <c r="CG48" s="1542"/>
      <c r="CH48" s="1542"/>
      <c r="CI48" s="1542"/>
      <c r="CJ48" s="1030"/>
      <c r="CK48" s="3038"/>
      <c r="CL48" s="1074" t="s">
        <v>1674</v>
      </c>
      <c r="CM48" s="1077">
        <v>1</v>
      </c>
      <c r="CN48" s="1074" t="s">
        <v>1679</v>
      </c>
      <c r="CO48" s="1074" t="s">
        <v>1680</v>
      </c>
      <c r="CP48" s="1078" t="str">
        <f t="shared" si="33"/>
        <v>Terminado</v>
      </c>
      <c r="CQ48" s="1078" t="str">
        <f t="shared" si="58"/>
        <v>Terminado</v>
      </c>
      <c r="CR48" s="2397" t="s">
        <v>1679</v>
      </c>
      <c r="CS48" s="1556"/>
      <c r="CT48" s="1556"/>
      <c r="CU48" s="1548"/>
      <c r="CV48" s="1548"/>
      <c r="CW48" s="1684"/>
      <c r="CX48" s="3004"/>
      <c r="CY48" s="3005"/>
      <c r="CZ48" s="3005"/>
      <c r="DA48" s="3006"/>
      <c r="DB48" s="3007"/>
      <c r="DC48" s="2802"/>
      <c r="DD48" s="2828"/>
      <c r="DE48" s="1542"/>
      <c r="DF48" s="1542"/>
      <c r="DG48" s="1542"/>
      <c r="DH48" s="1542"/>
      <c r="DJ48" s="1221" t="s">
        <v>8273</v>
      </c>
      <c r="DK48" s="1220" t="s">
        <v>8300</v>
      </c>
      <c r="DL48" s="1242"/>
    </row>
    <row r="49" spans="1:116" ht="202.5" hidden="1" customHeight="1" x14ac:dyDescent="0.45">
      <c r="A49" s="1309"/>
      <c r="B49" s="1310"/>
      <c r="C49" s="1311"/>
      <c r="D49" s="1311"/>
      <c r="E49" s="1039" t="s">
        <v>241</v>
      </c>
      <c r="F49" s="1040" t="s">
        <v>242</v>
      </c>
      <c r="G49" s="1041">
        <v>0.03</v>
      </c>
      <c r="H49" s="1042">
        <v>44841</v>
      </c>
      <c r="I49" s="1042">
        <v>44926</v>
      </c>
      <c r="J49" s="1041">
        <v>0</v>
      </c>
      <c r="K49" s="1041">
        <v>0</v>
      </c>
      <c r="L49" s="1043">
        <v>0.6</v>
      </c>
      <c r="M49" s="1044">
        <v>1</v>
      </c>
      <c r="N49" s="1312"/>
      <c r="O49" s="1311"/>
      <c r="P49" s="3309"/>
      <c r="Q49" s="3032"/>
      <c r="R49" s="1902"/>
      <c r="S49" s="224">
        <v>0</v>
      </c>
      <c r="T49" s="159" t="s">
        <v>2442</v>
      </c>
      <c r="U49" s="159" t="s">
        <v>2442</v>
      </c>
      <c r="V49" s="156" t="str">
        <f t="shared" si="56"/>
        <v>Sin iniciar</v>
      </c>
      <c r="W49" s="156" t="str">
        <f t="shared" si="57"/>
        <v>Sin iniciar</v>
      </c>
      <c r="X49" s="1902"/>
      <c r="Y49" s="1877"/>
      <c r="Z49" s="3030"/>
      <c r="AA49" s="3047"/>
      <c r="AB49" s="3047"/>
      <c r="AC49" s="3053"/>
      <c r="AD49" s="3055"/>
      <c r="AE49" s="3025"/>
      <c r="AF49" s="3025"/>
      <c r="AG49" s="3023"/>
      <c r="AH49" s="3025"/>
      <c r="AI49" s="1591"/>
      <c r="AJ49" s="1542"/>
      <c r="AK49" s="1542"/>
      <c r="AL49" s="1542"/>
      <c r="AM49" s="1542"/>
      <c r="AN49" s="1030"/>
      <c r="AO49" s="953">
        <v>0</v>
      </c>
      <c r="AP49" s="297" t="s">
        <v>2384</v>
      </c>
      <c r="AQ49" s="237">
        <v>0</v>
      </c>
      <c r="AR49" s="297" t="s">
        <v>2384</v>
      </c>
      <c r="AS49" s="297" t="s">
        <v>2384</v>
      </c>
      <c r="AT49" s="21" t="str">
        <f t="shared" si="48"/>
        <v>Sin iniciar</v>
      </c>
      <c r="AU49" s="21" t="str">
        <f t="shared" si="49"/>
        <v>Sin iniciar</v>
      </c>
      <c r="AV49" s="1862"/>
      <c r="AW49" s="3018"/>
      <c r="AX49" s="1454"/>
      <c r="AY49" s="3047"/>
      <c r="AZ49" s="3047"/>
      <c r="BA49" s="1862"/>
      <c r="BB49" s="3050"/>
      <c r="BC49" s="3013"/>
      <c r="BD49" s="3013"/>
      <c r="BE49" s="3015"/>
      <c r="BF49" s="3045"/>
      <c r="BG49" s="3045"/>
      <c r="BH49" s="1676"/>
      <c r="BI49" s="1542"/>
      <c r="BJ49" s="1542"/>
      <c r="BK49" s="1542"/>
      <c r="BL49" s="1030"/>
      <c r="BM49" s="2223">
        <v>0</v>
      </c>
      <c r="BN49" s="299" t="s">
        <v>7878</v>
      </c>
      <c r="BO49" s="143">
        <v>0</v>
      </c>
      <c r="BP49" s="300" t="s">
        <v>7878</v>
      </c>
      <c r="BQ49" s="9" t="s">
        <v>3010</v>
      </c>
      <c r="BR49" s="8" t="str">
        <f t="shared" si="54"/>
        <v>En gestión</v>
      </c>
      <c r="BS49" s="8" t="str">
        <f t="shared" si="50"/>
        <v>Sin iniciar</v>
      </c>
      <c r="BT49" s="1766"/>
      <c r="BU49" s="1454"/>
      <c r="BV49" s="1454"/>
      <c r="BW49" s="1456"/>
      <c r="BX49" s="1456"/>
      <c r="BY49" s="419" t="s">
        <v>3046</v>
      </c>
      <c r="BZ49" s="3042"/>
      <c r="CA49" s="3043"/>
      <c r="CB49" s="3043"/>
      <c r="CC49" s="3040"/>
      <c r="CD49" s="3041"/>
      <c r="CE49" s="3041"/>
      <c r="CF49" s="1542"/>
      <c r="CG49" s="1542"/>
      <c r="CH49" s="1542"/>
      <c r="CI49" s="1542"/>
      <c r="CJ49" s="1030"/>
      <c r="CK49" s="3038"/>
      <c r="CL49" s="1088" t="s">
        <v>1674</v>
      </c>
      <c r="CM49" s="1089">
        <v>1</v>
      </c>
      <c r="CN49" s="1088" t="s">
        <v>1681</v>
      </c>
      <c r="CO49" s="1074" t="s">
        <v>1682</v>
      </c>
      <c r="CP49" s="1078" t="str">
        <f t="shared" si="33"/>
        <v>Terminado</v>
      </c>
      <c r="CQ49" s="1078" t="str">
        <f t="shared" si="58"/>
        <v>Terminado</v>
      </c>
      <c r="CR49" s="2397" t="s">
        <v>1681</v>
      </c>
      <c r="CS49" s="1556"/>
      <c r="CT49" s="1556"/>
      <c r="CU49" s="1548"/>
      <c r="CV49" s="1548"/>
      <c r="CW49" s="1684"/>
      <c r="CX49" s="3004"/>
      <c r="CY49" s="3005"/>
      <c r="CZ49" s="3005"/>
      <c r="DA49" s="3006"/>
      <c r="DB49" s="3007"/>
      <c r="DC49" s="2802"/>
      <c r="DD49" s="2828"/>
      <c r="DE49" s="1542"/>
      <c r="DF49" s="1542"/>
      <c r="DG49" s="1542"/>
      <c r="DH49" s="1542"/>
      <c r="DJ49" s="1221" t="s">
        <v>8273</v>
      </c>
      <c r="DK49" s="1220" t="s">
        <v>8301</v>
      </c>
      <c r="DL49" s="1242"/>
    </row>
    <row r="50" spans="1:116" ht="202.5" hidden="1" customHeight="1" x14ac:dyDescent="0.45">
      <c r="A50" s="1309"/>
      <c r="B50" s="1310"/>
      <c r="C50" s="1311"/>
      <c r="D50" s="1311"/>
      <c r="E50" s="1039" t="s">
        <v>243</v>
      </c>
      <c r="F50" s="1040" t="s">
        <v>244</v>
      </c>
      <c r="G50" s="1041">
        <v>0.03</v>
      </c>
      <c r="H50" s="1042">
        <v>44841</v>
      </c>
      <c r="I50" s="1042">
        <v>44926</v>
      </c>
      <c r="J50" s="1041">
        <v>0</v>
      </c>
      <c r="K50" s="1041">
        <v>0</v>
      </c>
      <c r="L50" s="1043">
        <v>0</v>
      </c>
      <c r="M50" s="1044">
        <v>1</v>
      </c>
      <c r="N50" s="1312"/>
      <c r="O50" s="1311"/>
      <c r="P50" s="3309"/>
      <c r="Q50" s="3032"/>
      <c r="R50" s="1902"/>
      <c r="S50" s="224">
        <v>0</v>
      </c>
      <c r="T50" s="159" t="s">
        <v>2442</v>
      </c>
      <c r="U50" s="159" t="s">
        <v>2442</v>
      </c>
      <c r="V50" s="156" t="str">
        <f t="shared" si="56"/>
        <v>Sin iniciar</v>
      </c>
      <c r="W50" s="156" t="str">
        <f t="shared" si="57"/>
        <v>Sin iniciar</v>
      </c>
      <c r="X50" s="1902"/>
      <c r="Y50" s="1877"/>
      <c r="Z50" s="3030"/>
      <c r="AA50" s="3047"/>
      <c r="AB50" s="3047"/>
      <c r="AC50" s="3053"/>
      <c r="AD50" s="3055"/>
      <c r="AE50" s="3025"/>
      <c r="AF50" s="3025"/>
      <c r="AG50" s="3023"/>
      <c r="AH50" s="3025"/>
      <c r="AI50" s="1591"/>
      <c r="AJ50" s="1542"/>
      <c r="AK50" s="1542"/>
      <c r="AL50" s="1542"/>
      <c r="AM50" s="1542"/>
      <c r="AN50" s="1030"/>
      <c r="AO50" s="953">
        <v>0</v>
      </c>
      <c r="AP50" s="297" t="s">
        <v>2384</v>
      </c>
      <c r="AQ50" s="237">
        <v>0</v>
      </c>
      <c r="AR50" s="297" t="s">
        <v>2384</v>
      </c>
      <c r="AS50" s="297" t="s">
        <v>2384</v>
      </c>
      <c r="AT50" s="21" t="str">
        <f t="shared" si="48"/>
        <v>Sin iniciar</v>
      </c>
      <c r="AU50" s="21" t="str">
        <f t="shared" si="49"/>
        <v>Sin iniciar</v>
      </c>
      <c r="AV50" s="1862"/>
      <c r="AW50" s="3018"/>
      <c r="AX50" s="1454"/>
      <c r="AY50" s="3047"/>
      <c r="AZ50" s="3047"/>
      <c r="BA50" s="1862"/>
      <c r="BB50" s="3050"/>
      <c r="BC50" s="3013"/>
      <c r="BD50" s="3013"/>
      <c r="BE50" s="3015"/>
      <c r="BF50" s="3045"/>
      <c r="BG50" s="3045"/>
      <c r="BH50" s="1676"/>
      <c r="BI50" s="1542"/>
      <c r="BJ50" s="1542"/>
      <c r="BK50" s="1542"/>
      <c r="BL50" s="1030"/>
      <c r="BM50" s="2223"/>
      <c r="BN50" s="301" t="s">
        <v>2384</v>
      </c>
      <c r="BO50" s="143">
        <v>0</v>
      </c>
      <c r="BP50" s="278" t="s">
        <v>2384</v>
      </c>
      <c r="BQ50" s="9" t="s">
        <v>3010</v>
      </c>
      <c r="BR50" s="8" t="str">
        <f t="shared" si="54"/>
        <v>Sin iniciar</v>
      </c>
      <c r="BS50" s="8" t="str">
        <f t="shared" si="50"/>
        <v>Sin iniciar</v>
      </c>
      <c r="BT50" s="1766"/>
      <c r="BU50" s="1454"/>
      <c r="BV50" s="1454"/>
      <c r="BW50" s="1456"/>
      <c r="BX50" s="1456"/>
      <c r="BY50" s="418" t="s">
        <v>37</v>
      </c>
      <c r="BZ50" s="3042"/>
      <c r="CA50" s="3043"/>
      <c r="CB50" s="3043"/>
      <c r="CC50" s="3040"/>
      <c r="CD50" s="3041"/>
      <c r="CE50" s="3041"/>
      <c r="CF50" s="1542"/>
      <c r="CG50" s="1542"/>
      <c r="CH50" s="1542"/>
      <c r="CI50" s="1542"/>
      <c r="CJ50" s="1030"/>
      <c r="CK50" s="3038"/>
      <c r="CL50" s="1090" t="s">
        <v>1674</v>
      </c>
      <c r="CM50" s="1089">
        <v>1</v>
      </c>
      <c r="CN50" s="1090" t="s">
        <v>1683</v>
      </c>
      <c r="CO50" s="1074" t="s">
        <v>1684</v>
      </c>
      <c r="CP50" s="1078" t="str">
        <f t="shared" si="33"/>
        <v>Terminado</v>
      </c>
      <c r="CQ50" s="1078" t="str">
        <f t="shared" si="58"/>
        <v>Terminado</v>
      </c>
      <c r="CR50" s="2397" t="s">
        <v>1683</v>
      </c>
      <c r="CS50" s="1556"/>
      <c r="CT50" s="1556"/>
      <c r="CU50" s="1548"/>
      <c r="CV50" s="1548"/>
      <c r="CW50" s="1684"/>
      <c r="CX50" s="3004"/>
      <c r="CY50" s="3005"/>
      <c r="CZ50" s="3005"/>
      <c r="DA50" s="3006"/>
      <c r="DB50" s="3007"/>
      <c r="DC50" s="2802"/>
      <c r="DD50" s="2828"/>
      <c r="DE50" s="1542"/>
      <c r="DF50" s="1542"/>
      <c r="DG50" s="1542"/>
      <c r="DH50" s="1542"/>
      <c r="DJ50" s="1221" t="s">
        <v>8273</v>
      </c>
      <c r="DK50" s="1220" t="s">
        <v>8302</v>
      </c>
      <c r="DL50" s="1242"/>
    </row>
    <row r="51" spans="1:116" ht="202.5" hidden="1" customHeight="1" x14ac:dyDescent="0.45">
      <c r="A51" s="1309"/>
      <c r="B51" s="1310"/>
      <c r="C51" s="1311"/>
      <c r="D51" s="1311"/>
      <c r="E51" s="1039" t="s">
        <v>245</v>
      </c>
      <c r="F51" s="1040" t="s">
        <v>2212</v>
      </c>
      <c r="G51" s="1041">
        <v>0.03</v>
      </c>
      <c r="H51" s="1042">
        <v>44841</v>
      </c>
      <c r="I51" s="1042">
        <v>44926</v>
      </c>
      <c r="J51" s="1041">
        <v>0</v>
      </c>
      <c r="K51" s="1041">
        <v>0</v>
      </c>
      <c r="L51" s="1043">
        <v>0.3</v>
      </c>
      <c r="M51" s="1044">
        <v>1</v>
      </c>
      <c r="N51" s="1312"/>
      <c r="O51" s="1311"/>
      <c r="P51" s="3309"/>
      <c r="Q51" s="3032"/>
      <c r="R51" s="1902"/>
      <c r="S51" s="224">
        <v>0</v>
      </c>
      <c r="T51" s="159" t="s">
        <v>2442</v>
      </c>
      <c r="U51" s="159" t="s">
        <v>2442</v>
      </c>
      <c r="V51" s="156" t="str">
        <f t="shared" si="56"/>
        <v>Sin iniciar</v>
      </c>
      <c r="W51" s="156" t="str">
        <f t="shared" si="57"/>
        <v>Sin iniciar</v>
      </c>
      <c r="X51" s="1902"/>
      <c r="Y51" s="1877"/>
      <c r="Z51" s="3030"/>
      <c r="AA51" s="3047"/>
      <c r="AB51" s="3047"/>
      <c r="AC51" s="3053"/>
      <c r="AD51" s="3055"/>
      <c r="AE51" s="3025"/>
      <c r="AF51" s="3025"/>
      <c r="AG51" s="3023"/>
      <c r="AH51" s="3025"/>
      <c r="AI51" s="1591"/>
      <c r="AJ51" s="1542"/>
      <c r="AK51" s="1542"/>
      <c r="AL51" s="1542"/>
      <c r="AM51" s="1542"/>
      <c r="AN51" s="1030"/>
      <c r="AO51" s="953">
        <v>0</v>
      </c>
      <c r="AP51" s="297" t="s">
        <v>2384</v>
      </c>
      <c r="AQ51" s="237">
        <v>0</v>
      </c>
      <c r="AR51" s="297" t="s">
        <v>2384</v>
      </c>
      <c r="AS51" s="297" t="s">
        <v>2384</v>
      </c>
      <c r="AT51" s="21" t="str">
        <f t="shared" si="48"/>
        <v>Sin iniciar</v>
      </c>
      <c r="AU51" s="21" t="str">
        <f t="shared" si="49"/>
        <v>Sin iniciar</v>
      </c>
      <c r="AV51" s="1862"/>
      <c r="AW51" s="3018"/>
      <c r="AX51" s="1454"/>
      <c r="AY51" s="3047"/>
      <c r="AZ51" s="3047"/>
      <c r="BA51" s="1862"/>
      <c r="BB51" s="3050"/>
      <c r="BC51" s="3013"/>
      <c r="BD51" s="3013"/>
      <c r="BE51" s="3015"/>
      <c r="BF51" s="3045"/>
      <c r="BG51" s="3045"/>
      <c r="BH51" s="1676"/>
      <c r="BI51" s="1542"/>
      <c r="BJ51" s="1542"/>
      <c r="BK51" s="1542"/>
      <c r="BL51" s="1030"/>
      <c r="BM51" s="2223"/>
      <c r="BN51" s="299" t="s">
        <v>7878</v>
      </c>
      <c r="BO51" s="143">
        <v>0</v>
      </c>
      <c r="BP51" s="300" t="s">
        <v>7878</v>
      </c>
      <c r="BQ51" s="9" t="s">
        <v>3010</v>
      </c>
      <c r="BR51" s="8" t="str">
        <f t="shared" si="54"/>
        <v>En gestión</v>
      </c>
      <c r="BS51" s="8" t="str">
        <f t="shared" si="50"/>
        <v>Sin iniciar</v>
      </c>
      <c r="BT51" s="1766"/>
      <c r="BU51" s="1454"/>
      <c r="BV51" s="1454"/>
      <c r="BW51" s="1456"/>
      <c r="BX51" s="1456"/>
      <c r="BY51" s="418" t="s">
        <v>3047</v>
      </c>
      <c r="BZ51" s="3042"/>
      <c r="CA51" s="3043"/>
      <c r="CB51" s="3043"/>
      <c r="CC51" s="3040"/>
      <c r="CD51" s="3041"/>
      <c r="CE51" s="3041"/>
      <c r="CF51" s="1542"/>
      <c r="CG51" s="1542"/>
      <c r="CH51" s="1542"/>
      <c r="CI51" s="1542"/>
      <c r="CJ51" s="1030"/>
      <c r="CK51" s="3038"/>
      <c r="CL51" s="1088" t="s">
        <v>1674</v>
      </c>
      <c r="CM51" s="1089">
        <v>1</v>
      </c>
      <c r="CN51" s="1088" t="s">
        <v>1685</v>
      </c>
      <c r="CO51" s="1074" t="s">
        <v>1686</v>
      </c>
      <c r="CP51" s="1078" t="str">
        <f t="shared" si="33"/>
        <v>Terminado</v>
      </c>
      <c r="CQ51" s="1078" t="str">
        <f t="shared" si="58"/>
        <v>Terminado</v>
      </c>
      <c r="CR51" s="2397" t="s">
        <v>1685</v>
      </c>
      <c r="CS51" s="1556"/>
      <c r="CT51" s="1556"/>
      <c r="CU51" s="1548"/>
      <c r="CV51" s="1548"/>
      <c r="CW51" s="1684"/>
      <c r="CX51" s="3004"/>
      <c r="CY51" s="3005"/>
      <c r="CZ51" s="3005"/>
      <c r="DA51" s="3006"/>
      <c r="DB51" s="3007"/>
      <c r="DC51" s="2802"/>
      <c r="DD51" s="2828"/>
      <c r="DE51" s="1542"/>
      <c r="DF51" s="1542"/>
      <c r="DG51" s="1542"/>
      <c r="DH51" s="1542"/>
      <c r="DJ51" s="1221" t="s">
        <v>8273</v>
      </c>
      <c r="DK51" s="1220" t="s">
        <v>8303</v>
      </c>
      <c r="DL51" s="1242"/>
    </row>
    <row r="52" spans="1:116" ht="202.5" hidden="1" customHeight="1" x14ac:dyDescent="0.45">
      <c r="A52" s="1309"/>
      <c r="B52" s="1310"/>
      <c r="C52" s="1311"/>
      <c r="D52" s="1311"/>
      <c r="E52" s="1039" t="s">
        <v>246</v>
      </c>
      <c r="F52" s="1040" t="s">
        <v>247</v>
      </c>
      <c r="G52" s="1041">
        <v>7.0000000000000007E-2</v>
      </c>
      <c r="H52" s="1042">
        <v>44652</v>
      </c>
      <c r="I52" s="1042">
        <v>44697</v>
      </c>
      <c r="J52" s="1041">
        <v>0</v>
      </c>
      <c r="K52" s="1041">
        <v>1</v>
      </c>
      <c r="L52" s="1043">
        <v>1</v>
      </c>
      <c r="M52" s="1044">
        <v>1</v>
      </c>
      <c r="N52" s="1312"/>
      <c r="O52" s="1311"/>
      <c r="P52" s="3309"/>
      <c r="Q52" s="3032"/>
      <c r="R52" s="1902"/>
      <c r="S52" s="224">
        <v>0</v>
      </c>
      <c r="T52" s="159" t="s">
        <v>2442</v>
      </c>
      <c r="U52" s="159" t="s">
        <v>2442</v>
      </c>
      <c r="V52" s="156" t="str">
        <f t="shared" si="56"/>
        <v>Sin iniciar</v>
      </c>
      <c r="W52" s="156" t="str">
        <f t="shared" si="57"/>
        <v>Sin iniciar</v>
      </c>
      <c r="X52" s="1902"/>
      <c r="Y52" s="1877"/>
      <c r="Z52" s="3030"/>
      <c r="AA52" s="3047"/>
      <c r="AB52" s="3047"/>
      <c r="AC52" s="3053"/>
      <c r="AD52" s="3055"/>
      <c r="AE52" s="3025"/>
      <c r="AF52" s="3025"/>
      <c r="AG52" s="3023"/>
      <c r="AH52" s="3025"/>
      <c r="AI52" s="1591"/>
      <c r="AJ52" s="1542"/>
      <c r="AK52" s="1542"/>
      <c r="AL52" s="1542"/>
      <c r="AM52" s="1542"/>
      <c r="AN52" s="1030"/>
      <c r="AO52" s="953">
        <v>1</v>
      </c>
      <c r="AP52" s="297" t="s">
        <v>7879</v>
      </c>
      <c r="AQ52" s="237">
        <v>1</v>
      </c>
      <c r="AR52" s="276" t="s">
        <v>3020</v>
      </c>
      <c r="AS52" s="7" t="s">
        <v>3021</v>
      </c>
      <c r="AT52" s="21" t="str">
        <f t="shared" si="48"/>
        <v>Terminado</v>
      </c>
      <c r="AU52" s="21" t="str">
        <f t="shared" si="49"/>
        <v>Terminado</v>
      </c>
      <c r="AV52" s="1862"/>
      <c r="AW52" s="3018"/>
      <c r="AX52" s="1454"/>
      <c r="AY52" s="3047"/>
      <c r="AZ52" s="3047"/>
      <c r="BA52" s="1862"/>
      <c r="BB52" s="3050"/>
      <c r="BC52" s="3013"/>
      <c r="BD52" s="3013"/>
      <c r="BE52" s="3015"/>
      <c r="BF52" s="3045"/>
      <c r="BG52" s="3045"/>
      <c r="BH52" s="1676"/>
      <c r="BI52" s="1542"/>
      <c r="BJ52" s="1542"/>
      <c r="BK52" s="1542"/>
      <c r="BL52" s="1030"/>
      <c r="BM52" s="719">
        <v>1</v>
      </c>
      <c r="BN52" s="102" t="s">
        <v>3048</v>
      </c>
      <c r="BO52" s="375">
        <v>1</v>
      </c>
      <c r="BP52" s="9" t="s">
        <v>3049</v>
      </c>
      <c r="BQ52" s="159" t="s">
        <v>1688</v>
      </c>
      <c r="BR52" s="8" t="str">
        <f t="shared" si="54"/>
        <v>Terminado</v>
      </c>
      <c r="BS52" s="8" t="str">
        <f t="shared" si="50"/>
        <v>Terminado</v>
      </c>
      <c r="BT52" s="1766"/>
      <c r="BU52" s="1454"/>
      <c r="BV52" s="1454"/>
      <c r="BW52" s="1456"/>
      <c r="BX52" s="1456"/>
      <c r="BY52" s="3033" t="s">
        <v>37</v>
      </c>
      <c r="BZ52" s="3042"/>
      <c r="CA52" s="3043"/>
      <c r="CB52" s="3043"/>
      <c r="CC52" s="3040"/>
      <c r="CD52" s="3041"/>
      <c r="CE52" s="3041"/>
      <c r="CF52" s="1542"/>
      <c r="CG52" s="1542"/>
      <c r="CH52" s="1542"/>
      <c r="CI52" s="1542"/>
      <c r="CJ52" s="1030"/>
      <c r="CK52" s="3038"/>
      <c r="CL52" s="1084" t="s">
        <v>1687</v>
      </c>
      <c r="CM52" s="1077">
        <v>1</v>
      </c>
      <c r="CN52" s="1074" t="s">
        <v>1312</v>
      </c>
      <c r="CO52" s="1087" t="s">
        <v>1688</v>
      </c>
      <c r="CP52" s="1078" t="str">
        <f t="shared" si="33"/>
        <v>Terminado</v>
      </c>
      <c r="CQ52" s="1078" t="str">
        <f t="shared" si="58"/>
        <v>Terminado</v>
      </c>
      <c r="CR52" s="2397" t="s">
        <v>1636</v>
      </c>
      <c r="CS52" s="1556"/>
      <c r="CT52" s="1556"/>
      <c r="CU52" s="1548"/>
      <c r="CV52" s="1548"/>
      <c r="CW52" s="1684"/>
      <c r="CX52" s="3004"/>
      <c r="CY52" s="3005"/>
      <c r="CZ52" s="3005"/>
      <c r="DA52" s="3006"/>
      <c r="DB52" s="3007"/>
      <c r="DC52" s="2802"/>
      <c r="DD52" s="2828"/>
      <c r="DE52" s="1542"/>
      <c r="DF52" s="1542"/>
      <c r="DG52" s="1542"/>
      <c r="DH52" s="1542"/>
      <c r="DJ52" s="1221" t="s">
        <v>8273</v>
      </c>
      <c r="DK52" s="1220" t="s">
        <v>8270</v>
      </c>
      <c r="DL52" s="1242"/>
    </row>
    <row r="53" spans="1:116" ht="202.5" hidden="1" customHeight="1" x14ac:dyDescent="0.45">
      <c r="A53" s="1309"/>
      <c r="B53" s="1310"/>
      <c r="C53" s="1311"/>
      <c r="D53" s="1311"/>
      <c r="E53" s="1039" t="s">
        <v>248</v>
      </c>
      <c r="F53" s="1040" t="s">
        <v>2213</v>
      </c>
      <c r="G53" s="1041">
        <v>0.02</v>
      </c>
      <c r="H53" s="1042">
        <v>44652</v>
      </c>
      <c r="I53" s="1042">
        <v>44926</v>
      </c>
      <c r="J53" s="1041">
        <v>0</v>
      </c>
      <c r="K53" s="1041">
        <v>0.7</v>
      </c>
      <c r="L53" s="1043">
        <v>0.9</v>
      </c>
      <c r="M53" s="1044">
        <v>1</v>
      </c>
      <c r="N53" s="1312"/>
      <c r="O53" s="1311"/>
      <c r="P53" s="3309"/>
      <c r="Q53" s="3032"/>
      <c r="R53" s="1902"/>
      <c r="S53" s="224">
        <v>0</v>
      </c>
      <c r="T53" s="159" t="s">
        <v>2442</v>
      </c>
      <c r="U53" s="159" t="s">
        <v>2442</v>
      </c>
      <c r="V53" s="156" t="str">
        <f t="shared" si="56"/>
        <v>Sin iniciar</v>
      </c>
      <c r="W53" s="156" t="str">
        <f t="shared" si="57"/>
        <v>Sin iniciar</v>
      </c>
      <c r="X53" s="1902"/>
      <c r="Y53" s="1877"/>
      <c r="Z53" s="3030"/>
      <c r="AA53" s="3047"/>
      <c r="AB53" s="3047"/>
      <c r="AC53" s="3053"/>
      <c r="AD53" s="3055"/>
      <c r="AE53" s="3025"/>
      <c r="AF53" s="3025"/>
      <c r="AG53" s="3023"/>
      <c r="AH53" s="3025"/>
      <c r="AI53" s="1591"/>
      <c r="AJ53" s="1542"/>
      <c r="AK53" s="1542"/>
      <c r="AL53" s="1542"/>
      <c r="AM53" s="1542"/>
      <c r="AN53" s="1030"/>
      <c r="AO53" s="953">
        <v>0.7</v>
      </c>
      <c r="AP53" s="297" t="s">
        <v>7879</v>
      </c>
      <c r="AQ53" s="237">
        <v>0.7</v>
      </c>
      <c r="AR53" s="220" t="s">
        <v>7880</v>
      </c>
      <c r="AS53" s="9" t="s">
        <v>7881</v>
      </c>
      <c r="AT53" s="21" t="str">
        <f t="shared" si="48"/>
        <v>En gestión</v>
      </c>
      <c r="AU53" s="21" t="str">
        <f t="shared" si="49"/>
        <v>En gestión</v>
      </c>
      <c r="AV53" s="1862"/>
      <c r="AW53" s="3018"/>
      <c r="AX53" s="1454"/>
      <c r="AY53" s="3047"/>
      <c r="AZ53" s="3047"/>
      <c r="BA53" s="1862"/>
      <c r="BB53" s="3050"/>
      <c r="BC53" s="3013"/>
      <c r="BD53" s="3013"/>
      <c r="BE53" s="3015"/>
      <c r="BF53" s="3045"/>
      <c r="BG53" s="3045"/>
      <c r="BH53" s="1676"/>
      <c r="BI53" s="1542"/>
      <c r="BJ53" s="1542"/>
      <c r="BK53" s="1542"/>
      <c r="BL53" s="1030"/>
      <c r="BM53" s="719">
        <v>0.9</v>
      </c>
      <c r="BN53" s="102" t="s">
        <v>7882</v>
      </c>
      <c r="BO53" s="375">
        <v>0.9</v>
      </c>
      <c r="BP53" s="9" t="s">
        <v>7883</v>
      </c>
      <c r="BQ53" s="9" t="s">
        <v>7884</v>
      </c>
      <c r="BR53" s="8" t="str">
        <f t="shared" si="54"/>
        <v>En gestión</v>
      </c>
      <c r="BS53" s="8" t="str">
        <f t="shared" si="50"/>
        <v>En gestión</v>
      </c>
      <c r="BT53" s="1766"/>
      <c r="BU53" s="1454"/>
      <c r="BV53" s="1454"/>
      <c r="BW53" s="1456"/>
      <c r="BX53" s="1456"/>
      <c r="BY53" s="3034"/>
      <c r="BZ53" s="3042"/>
      <c r="CA53" s="3043"/>
      <c r="CB53" s="3043"/>
      <c r="CC53" s="3040"/>
      <c r="CD53" s="3041"/>
      <c r="CE53" s="3041"/>
      <c r="CF53" s="1542"/>
      <c r="CG53" s="1542"/>
      <c r="CH53" s="1542"/>
      <c r="CI53" s="1542"/>
      <c r="CJ53" s="1030"/>
      <c r="CK53" s="3038"/>
      <c r="CL53" s="1084" t="s">
        <v>1689</v>
      </c>
      <c r="CM53" s="1077">
        <v>1</v>
      </c>
      <c r="CN53" s="1074" t="s">
        <v>1690</v>
      </c>
      <c r="CO53" s="1074" t="s">
        <v>1691</v>
      </c>
      <c r="CP53" s="1078" t="str">
        <f t="shared" si="33"/>
        <v>Terminado</v>
      </c>
      <c r="CQ53" s="1078" t="str">
        <f t="shared" si="58"/>
        <v>Terminado</v>
      </c>
      <c r="CR53" s="2397" t="s">
        <v>1692</v>
      </c>
      <c r="CS53" s="1556"/>
      <c r="CT53" s="1556"/>
      <c r="CU53" s="1548"/>
      <c r="CV53" s="1548"/>
      <c r="CW53" s="1684"/>
      <c r="CX53" s="3004"/>
      <c r="CY53" s="3005"/>
      <c r="CZ53" s="3005"/>
      <c r="DA53" s="3006"/>
      <c r="DB53" s="3007"/>
      <c r="DC53" s="2802"/>
      <c r="DD53" s="2828"/>
      <c r="DE53" s="1542"/>
      <c r="DF53" s="1542"/>
      <c r="DG53" s="1542"/>
      <c r="DH53" s="1542"/>
      <c r="DJ53" s="1221" t="s">
        <v>8273</v>
      </c>
      <c r="DK53" s="1220" t="s">
        <v>8304</v>
      </c>
      <c r="DL53" s="1242"/>
    </row>
    <row r="54" spans="1:116" ht="202.5" hidden="1" customHeight="1" x14ac:dyDescent="0.45">
      <c r="A54" s="1309"/>
      <c r="B54" s="1310"/>
      <c r="C54" s="1311"/>
      <c r="D54" s="1311"/>
      <c r="E54" s="1039" t="s">
        <v>249</v>
      </c>
      <c r="F54" s="1040" t="s">
        <v>234</v>
      </c>
      <c r="G54" s="1041">
        <v>0.1</v>
      </c>
      <c r="H54" s="1042">
        <v>44652</v>
      </c>
      <c r="I54" s="1042">
        <v>44834</v>
      </c>
      <c r="J54" s="1041">
        <v>0</v>
      </c>
      <c r="K54" s="1041">
        <v>0</v>
      </c>
      <c r="L54" s="1043">
        <v>1</v>
      </c>
      <c r="M54" s="1044">
        <v>1</v>
      </c>
      <c r="N54" s="1312"/>
      <c r="O54" s="1311"/>
      <c r="P54" s="3309"/>
      <c r="Q54" s="3032"/>
      <c r="R54" s="1902"/>
      <c r="S54" s="224">
        <v>0</v>
      </c>
      <c r="T54" s="159" t="s">
        <v>2442</v>
      </c>
      <c r="U54" s="159" t="s">
        <v>2442</v>
      </c>
      <c r="V54" s="156" t="str">
        <f t="shared" si="56"/>
        <v>Sin iniciar</v>
      </c>
      <c r="W54" s="156" t="str">
        <f t="shared" si="57"/>
        <v>Sin iniciar</v>
      </c>
      <c r="X54" s="1902"/>
      <c r="Y54" s="1877"/>
      <c r="Z54" s="3030"/>
      <c r="AA54" s="3047"/>
      <c r="AB54" s="3047"/>
      <c r="AC54" s="3053"/>
      <c r="AD54" s="3055"/>
      <c r="AE54" s="3025"/>
      <c r="AF54" s="3025"/>
      <c r="AG54" s="3023"/>
      <c r="AH54" s="3025"/>
      <c r="AI54" s="1591"/>
      <c r="AJ54" s="1542"/>
      <c r="AK54" s="1542"/>
      <c r="AL54" s="1542"/>
      <c r="AM54" s="1542"/>
      <c r="AN54" s="1030"/>
      <c r="AO54" s="953">
        <v>0</v>
      </c>
      <c r="AP54" s="297" t="s">
        <v>2384</v>
      </c>
      <c r="AQ54" s="237">
        <v>0</v>
      </c>
      <c r="AR54" s="297" t="s">
        <v>2384</v>
      </c>
      <c r="AS54" s="297" t="s">
        <v>2384</v>
      </c>
      <c r="AT54" s="21" t="str">
        <f t="shared" si="48"/>
        <v>Sin iniciar</v>
      </c>
      <c r="AU54" s="21" t="str">
        <f t="shared" si="49"/>
        <v>Sin iniciar</v>
      </c>
      <c r="AV54" s="1862"/>
      <c r="AW54" s="3018"/>
      <c r="AX54" s="1454"/>
      <c r="AY54" s="3047"/>
      <c r="AZ54" s="3047"/>
      <c r="BA54" s="1862"/>
      <c r="BB54" s="3050"/>
      <c r="BC54" s="3013"/>
      <c r="BD54" s="3013"/>
      <c r="BE54" s="3015"/>
      <c r="BF54" s="3045"/>
      <c r="BG54" s="3045"/>
      <c r="BH54" s="1676"/>
      <c r="BI54" s="1542"/>
      <c r="BJ54" s="1542"/>
      <c r="BK54" s="1542"/>
      <c r="BL54" s="1030"/>
      <c r="BM54" s="719">
        <v>1</v>
      </c>
      <c r="BN54" s="102" t="s">
        <v>3050</v>
      </c>
      <c r="BO54" s="375">
        <v>1</v>
      </c>
      <c r="BP54" s="9" t="s">
        <v>3051</v>
      </c>
      <c r="BQ54" s="9" t="s">
        <v>1694</v>
      </c>
      <c r="BR54" s="8" t="str">
        <f t="shared" si="54"/>
        <v>Terminado</v>
      </c>
      <c r="BS54" s="8" t="str">
        <f t="shared" si="50"/>
        <v>Terminado</v>
      </c>
      <c r="BT54" s="1766"/>
      <c r="BU54" s="1454"/>
      <c r="BV54" s="1454"/>
      <c r="BW54" s="1456"/>
      <c r="BX54" s="1456"/>
      <c r="BY54" s="3035"/>
      <c r="BZ54" s="3042"/>
      <c r="CA54" s="3043"/>
      <c r="CB54" s="3043"/>
      <c r="CC54" s="3040"/>
      <c r="CD54" s="3041"/>
      <c r="CE54" s="3041"/>
      <c r="CF54" s="1542"/>
      <c r="CG54" s="1542"/>
      <c r="CH54" s="1542"/>
      <c r="CI54" s="1542"/>
      <c r="CJ54" s="1030"/>
      <c r="CK54" s="3038"/>
      <c r="CL54" s="1084" t="s">
        <v>1693</v>
      </c>
      <c r="CM54" s="1077">
        <v>1</v>
      </c>
      <c r="CN54" s="1074" t="s">
        <v>1291</v>
      </c>
      <c r="CO54" s="1074" t="s">
        <v>1694</v>
      </c>
      <c r="CP54" s="1078" t="str">
        <f t="shared" si="33"/>
        <v>Terminado</v>
      </c>
      <c r="CQ54" s="1078" t="str">
        <f t="shared" si="58"/>
        <v>Terminado</v>
      </c>
      <c r="CR54" s="2397" t="s">
        <v>1636</v>
      </c>
      <c r="CS54" s="1556"/>
      <c r="CT54" s="1556"/>
      <c r="CU54" s="1548"/>
      <c r="CV54" s="1548"/>
      <c r="CW54" s="1684"/>
      <c r="CX54" s="3004"/>
      <c r="CY54" s="3005"/>
      <c r="CZ54" s="3005"/>
      <c r="DA54" s="3006"/>
      <c r="DB54" s="3007"/>
      <c r="DC54" s="2802"/>
      <c r="DD54" s="2828"/>
      <c r="DE54" s="1542"/>
      <c r="DF54" s="1542"/>
      <c r="DG54" s="1542"/>
      <c r="DH54" s="1542"/>
      <c r="DJ54" s="1221" t="s">
        <v>8273</v>
      </c>
      <c r="DK54" s="1220" t="s">
        <v>8305</v>
      </c>
      <c r="DL54" s="1242"/>
    </row>
    <row r="55" spans="1:116" ht="202.5" hidden="1" customHeight="1" x14ac:dyDescent="0.45">
      <c r="A55" s="1309"/>
      <c r="B55" s="1310"/>
      <c r="C55" s="1311"/>
      <c r="D55" s="1311"/>
      <c r="E55" s="1039" t="s">
        <v>250</v>
      </c>
      <c r="F55" s="1040" t="s">
        <v>232</v>
      </c>
      <c r="G55" s="1041">
        <v>0.1</v>
      </c>
      <c r="H55" s="1042">
        <v>44652</v>
      </c>
      <c r="I55" s="1042">
        <v>44803</v>
      </c>
      <c r="J55" s="1041">
        <v>0</v>
      </c>
      <c r="K55" s="1041">
        <v>0.6</v>
      </c>
      <c r="L55" s="1043">
        <v>1</v>
      </c>
      <c r="M55" s="1044">
        <v>1</v>
      </c>
      <c r="N55" s="1312"/>
      <c r="O55" s="1311"/>
      <c r="P55" s="3309"/>
      <c r="Q55" s="3032"/>
      <c r="R55" s="1902"/>
      <c r="S55" s="224">
        <v>0</v>
      </c>
      <c r="T55" s="159" t="s">
        <v>2442</v>
      </c>
      <c r="U55" s="159" t="s">
        <v>2442</v>
      </c>
      <c r="V55" s="156" t="str">
        <f t="shared" si="56"/>
        <v>Sin iniciar</v>
      </c>
      <c r="W55" s="156" t="str">
        <f t="shared" si="57"/>
        <v>Sin iniciar</v>
      </c>
      <c r="X55" s="1902"/>
      <c r="Y55" s="1877"/>
      <c r="Z55" s="3030"/>
      <c r="AA55" s="3047"/>
      <c r="AB55" s="3047"/>
      <c r="AC55" s="3053"/>
      <c r="AD55" s="3055"/>
      <c r="AE55" s="3025"/>
      <c r="AF55" s="3025"/>
      <c r="AG55" s="3023"/>
      <c r="AH55" s="3025"/>
      <c r="AI55" s="1591"/>
      <c r="AJ55" s="1542"/>
      <c r="AK55" s="1542"/>
      <c r="AL55" s="1542"/>
      <c r="AM55" s="1542"/>
      <c r="AN55" s="1030"/>
      <c r="AO55" s="953">
        <v>0.6</v>
      </c>
      <c r="AP55" s="297" t="s">
        <v>7879</v>
      </c>
      <c r="AQ55" s="237">
        <v>0.6</v>
      </c>
      <c r="AR55" s="220" t="s">
        <v>3022</v>
      </c>
      <c r="AS55" s="9" t="s">
        <v>3023</v>
      </c>
      <c r="AT55" s="21" t="str">
        <f t="shared" si="48"/>
        <v>En gestión</v>
      </c>
      <c r="AU55" s="21" t="str">
        <f t="shared" si="49"/>
        <v>En gestión</v>
      </c>
      <c r="AV55" s="1862"/>
      <c r="AW55" s="3018"/>
      <c r="AX55" s="1454"/>
      <c r="AY55" s="3047"/>
      <c r="AZ55" s="3047"/>
      <c r="BA55" s="1862"/>
      <c r="BB55" s="3050"/>
      <c r="BC55" s="3013"/>
      <c r="BD55" s="3013"/>
      <c r="BE55" s="3015"/>
      <c r="BF55" s="3045"/>
      <c r="BG55" s="3045"/>
      <c r="BH55" s="1676"/>
      <c r="BI55" s="1542"/>
      <c r="BJ55" s="1542"/>
      <c r="BK55" s="1542"/>
      <c r="BL55" s="1030"/>
      <c r="BM55" s="719">
        <v>0.7</v>
      </c>
      <c r="BN55" s="102" t="s">
        <v>3052</v>
      </c>
      <c r="BO55" s="375">
        <v>0.7</v>
      </c>
      <c r="BP55" s="9" t="s">
        <v>3022</v>
      </c>
      <c r="BQ55" s="89" t="s">
        <v>2214</v>
      </c>
      <c r="BR55" s="8" t="str">
        <f t="shared" si="54"/>
        <v>Terminado</v>
      </c>
      <c r="BS55" s="8" t="str">
        <f t="shared" si="50"/>
        <v>En gestión</v>
      </c>
      <c r="BT55" s="1766"/>
      <c r="BU55" s="1454"/>
      <c r="BV55" s="1454"/>
      <c r="BW55" s="1456"/>
      <c r="BX55" s="1456"/>
      <c r="BY55" s="418" t="s">
        <v>3053</v>
      </c>
      <c r="BZ55" s="3042"/>
      <c r="CA55" s="3043"/>
      <c r="CB55" s="3043"/>
      <c r="CC55" s="3040"/>
      <c r="CD55" s="3041"/>
      <c r="CE55" s="3041"/>
      <c r="CF55" s="1542"/>
      <c r="CG55" s="1542"/>
      <c r="CH55" s="1542"/>
      <c r="CI55" s="1542"/>
      <c r="CJ55" s="1030"/>
      <c r="CK55" s="3038"/>
      <c r="CL55" s="1084" t="s">
        <v>1695</v>
      </c>
      <c r="CM55" s="1077">
        <v>1</v>
      </c>
      <c r="CN55" s="1074" t="s">
        <v>1291</v>
      </c>
      <c r="CO55" s="1084" t="s">
        <v>2214</v>
      </c>
      <c r="CP55" s="1078" t="str">
        <f t="shared" si="33"/>
        <v>Terminado</v>
      </c>
      <c r="CQ55" s="1078" t="str">
        <f t="shared" si="58"/>
        <v>Terminado</v>
      </c>
      <c r="CR55" s="2397"/>
      <c r="CS55" s="1556"/>
      <c r="CT55" s="1556"/>
      <c r="CU55" s="1548"/>
      <c r="CV55" s="1548"/>
      <c r="CW55" s="1684"/>
      <c r="CX55" s="3004"/>
      <c r="CY55" s="3005"/>
      <c r="CZ55" s="3005"/>
      <c r="DA55" s="3006"/>
      <c r="DB55" s="3007"/>
      <c r="DC55" s="2802"/>
      <c r="DD55" s="2828"/>
      <c r="DE55" s="1542"/>
      <c r="DF55" s="1542"/>
      <c r="DG55" s="1542"/>
      <c r="DH55" s="1542"/>
      <c r="DJ55" s="1221" t="s">
        <v>8273</v>
      </c>
      <c r="DK55" s="1220" t="s">
        <v>8306</v>
      </c>
      <c r="DL55" s="1242"/>
    </row>
    <row r="56" spans="1:116" ht="202.5" hidden="1" customHeight="1" x14ac:dyDescent="0.45">
      <c r="A56" s="1309"/>
      <c r="B56" s="1310"/>
      <c r="C56" s="1311"/>
      <c r="D56" s="1311"/>
      <c r="E56" s="1039" t="s">
        <v>251</v>
      </c>
      <c r="F56" s="1040" t="s">
        <v>252</v>
      </c>
      <c r="G56" s="1041">
        <v>0.02</v>
      </c>
      <c r="H56" s="1042">
        <v>44830</v>
      </c>
      <c r="I56" s="1042">
        <v>44883</v>
      </c>
      <c r="J56" s="1041">
        <v>0</v>
      </c>
      <c r="K56" s="1041">
        <v>0</v>
      </c>
      <c r="L56" s="1043">
        <v>0.12</v>
      </c>
      <c r="M56" s="1044">
        <v>1</v>
      </c>
      <c r="N56" s="1312"/>
      <c r="O56" s="1311"/>
      <c r="P56" s="3309"/>
      <c r="Q56" s="3032"/>
      <c r="R56" s="1902"/>
      <c r="S56" s="224">
        <v>0</v>
      </c>
      <c r="T56" s="159" t="s">
        <v>2442</v>
      </c>
      <c r="U56" s="159" t="s">
        <v>2442</v>
      </c>
      <c r="V56" s="156" t="str">
        <f t="shared" si="56"/>
        <v>Sin iniciar</v>
      </c>
      <c r="W56" s="156" t="str">
        <f t="shared" si="57"/>
        <v>Sin iniciar</v>
      </c>
      <c r="X56" s="1902"/>
      <c r="Y56" s="1877"/>
      <c r="Z56" s="3030"/>
      <c r="AA56" s="3047"/>
      <c r="AB56" s="3047"/>
      <c r="AC56" s="3053"/>
      <c r="AD56" s="3055"/>
      <c r="AE56" s="3025"/>
      <c r="AF56" s="3025"/>
      <c r="AG56" s="3023"/>
      <c r="AH56" s="3025"/>
      <c r="AI56" s="1591"/>
      <c r="AJ56" s="1542"/>
      <c r="AK56" s="1542"/>
      <c r="AL56" s="1542"/>
      <c r="AM56" s="1542"/>
      <c r="AN56" s="1030"/>
      <c r="AO56" s="953">
        <v>0</v>
      </c>
      <c r="AP56" s="297" t="s">
        <v>2384</v>
      </c>
      <c r="AQ56" s="237">
        <v>0</v>
      </c>
      <c r="AR56" s="297" t="s">
        <v>2384</v>
      </c>
      <c r="AS56" s="297" t="s">
        <v>2384</v>
      </c>
      <c r="AT56" s="21" t="str">
        <f t="shared" si="48"/>
        <v>Sin iniciar</v>
      </c>
      <c r="AU56" s="21" t="str">
        <f t="shared" si="49"/>
        <v>Sin iniciar</v>
      </c>
      <c r="AV56" s="1862"/>
      <c r="AW56" s="3018"/>
      <c r="AX56" s="1454"/>
      <c r="AY56" s="3047"/>
      <c r="AZ56" s="3047"/>
      <c r="BA56" s="1862"/>
      <c r="BB56" s="3050"/>
      <c r="BC56" s="3013"/>
      <c r="BD56" s="3013"/>
      <c r="BE56" s="3015"/>
      <c r="BF56" s="3045"/>
      <c r="BG56" s="3045"/>
      <c r="BH56" s="1676"/>
      <c r="BI56" s="1542"/>
      <c r="BJ56" s="1542"/>
      <c r="BK56" s="1542"/>
      <c r="BL56" s="1030"/>
      <c r="BM56" s="3036">
        <v>0</v>
      </c>
      <c r="BN56" s="299" t="s">
        <v>7878</v>
      </c>
      <c r="BO56" s="375">
        <v>0</v>
      </c>
      <c r="BP56" s="300" t="s">
        <v>7878</v>
      </c>
      <c r="BQ56" s="302" t="s">
        <v>3010</v>
      </c>
      <c r="BR56" s="8" t="str">
        <f t="shared" si="54"/>
        <v>En gestión</v>
      </c>
      <c r="BS56" s="8" t="str">
        <f t="shared" si="50"/>
        <v>Sin iniciar</v>
      </c>
      <c r="BT56" s="1766"/>
      <c r="BU56" s="1454"/>
      <c r="BV56" s="1454"/>
      <c r="BW56" s="1456"/>
      <c r="BX56" s="1456"/>
      <c r="BY56" s="420" t="s">
        <v>3054</v>
      </c>
      <c r="BZ56" s="3042"/>
      <c r="CA56" s="3043"/>
      <c r="CB56" s="3043"/>
      <c r="CC56" s="3040"/>
      <c r="CD56" s="3041"/>
      <c r="CE56" s="3041"/>
      <c r="CF56" s="1542"/>
      <c r="CG56" s="1542"/>
      <c r="CH56" s="1542"/>
      <c r="CI56" s="1542"/>
      <c r="CJ56" s="1030"/>
      <c r="CK56" s="3038"/>
      <c r="CL56" s="1088" t="s">
        <v>1696</v>
      </c>
      <c r="CM56" s="1077">
        <v>1</v>
      </c>
      <c r="CN56" s="1088" t="s">
        <v>1697</v>
      </c>
      <c r="CO56" s="1091" t="s">
        <v>1698</v>
      </c>
      <c r="CP56" s="1078" t="str">
        <f t="shared" si="33"/>
        <v>Terminado</v>
      </c>
      <c r="CQ56" s="1078" t="str">
        <f t="shared" si="58"/>
        <v>Terminado</v>
      </c>
      <c r="CR56" s="2397" t="s">
        <v>1699</v>
      </c>
      <c r="CS56" s="1556"/>
      <c r="CT56" s="1556"/>
      <c r="CU56" s="1548"/>
      <c r="CV56" s="1548"/>
      <c r="CW56" s="1684"/>
      <c r="CX56" s="3004"/>
      <c r="CY56" s="3005"/>
      <c r="CZ56" s="3005"/>
      <c r="DA56" s="3006"/>
      <c r="DB56" s="3007"/>
      <c r="DC56" s="2802"/>
      <c r="DD56" s="2828"/>
      <c r="DE56" s="1542"/>
      <c r="DF56" s="1542"/>
      <c r="DG56" s="1542"/>
      <c r="DH56" s="1542"/>
      <c r="DJ56" s="1221" t="s">
        <v>8273</v>
      </c>
      <c r="DK56" s="1220" t="s">
        <v>8307</v>
      </c>
      <c r="DL56" s="1242"/>
    </row>
    <row r="57" spans="1:116" ht="202.5" hidden="1" customHeight="1" x14ac:dyDescent="0.45">
      <c r="A57" s="1309"/>
      <c r="B57" s="1310"/>
      <c r="C57" s="1311"/>
      <c r="D57" s="1311"/>
      <c r="E57" s="1039" t="s">
        <v>253</v>
      </c>
      <c r="F57" s="1040" t="s">
        <v>254</v>
      </c>
      <c r="G57" s="1041">
        <v>0.02</v>
      </c>
      <c r="H57" s="1042">
        <v>44876</v>
      </c>
      <c r="I57" s="1042">
        <v>44926</v>
      </c>
      <c r="J57" s="1041">
        <v>0</v>
      </c>
      <c r="K57" s="1041">
        <v>0</v>
      </c>
      <c r="L57" s="1043">
        <v>0</v>
      </c>
      <c r="M57" s="1044">
        <v>1</v>
      </c>
      <c r="N57" s="1312"/>
      <c r="O57" s="1311"/>
      <c r="P57" s="3309"/>
      <c r="Q57" s="3032"/>
      <c r="R57" s="1902"/>
      <c r="S57" s="224">
        <v>0</v>
      </c>
      <c r="T57" s="159" t="s">
        <v>2442</v>
      </c>
      <c r="U57" s="159" t="s">
        <v>2442</v>
      </c>
      <c r="V57" s="156" t="str">
        <f t="shared" si="56"/>
        <v>Sin iniciar</v>
      </c>
      <c r="W57" s="156" t="str">
        <f t="shared" si="57"/>
        <v>Sin iniciar</v>
      </c>
      <c r="X57" s="1902"/>
      <c r="Y57" s="1877"/>
      <c r="Z57" s="3030"/>
      <c r="AA57" s="3047"/>
      <c r="AB57" s="3047"/>
      <c r="AC57" s="3053"/>
      <c r="AD57" s="3055"/>
      <c r="AE57" s="3025"/>
      <c r="AF57" s="3025"/>
      <c r="AG57" s="3023"/>
      <c r="AH57" s="3025"/>
      <c r="AI57" s="1591"/>
      <c r="AJ57" s="1542"/>
      <c r="AK57" s="1542"/>
      <c r="AL57" s="1542"/>
      <c r="AM57" s="1542"/>
      <c r="AN57" s="1030"/>
      <c r="AO57" s="953">
        <v>0</v>
      </c>
      <c r="AP57" s="297" t="s">
        <v>2384</v>
      </c>
      <c r="AQ57" s="237">
        <v>0</v>
      </c>
      <c r="AR57" s="297" t="s">
        <v>2384</v>
      </c>
      <c r="AS57" s="297" t="s">
        <v>2384</v>
      </c>
      <c r="AT57" s="21" t="str">
        <f t="shared" si="48"/>
        <v>Sin iniciar</v>
      </c>
      <c r="AU57" s="21" t="str">
        <f t="shared" si="49"/>
        <v>Sin iniciar</v>
      </c>
      <c r="AV57" s="1862"/>
      <c r="AW57" s="3018"/>
      <c r="AX57" s="1454"/>
      <c r="AY57" s="3047"/>
      <c r="AZ57" s="3047"/>
      <c r="BA57" s="1862"/>
      <c r="BB57" s="3050"/>
      <c r="BC57" s="3013"/>
      <c r="BD57" s="3013"/>
      <c r="BE57" s="3015"/>
      <c r="BF57" s="3045"/>
      <c r="BG57" s="3045"/>
      <c r="BH57" s="1676"/>
      <c r="BI57" s="1542"/>
      <c r="BJ57" s="1542"/>
      <c r="BK57" s="1542"/>
      <c r="BL57" s="1030"/>
      <c r="BM57" s="3036"/>
      <c r="BN57" s="102" t="s">
        <v>2384</v>
      </c>
      <c r="BO57" s="375">
        <v>0</v>
      </c>
      <c r="BP57" s="159" t="s">
        <v>2384</v>
      </c>
      <c r="BQ57" s="159" t="s">
        <v>3010</v>
      </c>
      <c r="BR57" s="8" t="str">
        <f t="shared" si="54"/>
        <v>Sin iniciar</v>
      </c>
      <c r="BS57" s="8" t="str">
        <f t="shared" si="50"/>
        <v>Sin iniciar</v>
      </c>
      <c r="BT57" s="1766"/>
      <c r="BU57" s="1454"/>
      <c r="BV57" s="1454"/>
      <c r="BW57" s="1456"/>
      <c r="BX57" s="1456"/>
      <c r="BY57" s="418" t="s">
        <v>37</v>
      </c>
      <c r="BZ57" s="3042"/>
      <c r="CA57" s="3043"/>
      <c r="CB57" s="3043"/>
      <c r="CC57" s="3040"/>
      <c r="CD57" s="3041"/>
      <c r="CE57" s="3041"/>
      <c r="CF57" s="1542"/>
      <c r="CG57" s="1542"/>
      <c r="CH57" s="1542"/>
      <c r="CI57" s="1542"/>
      <c r="CJ57" s="1030"/>
      <c r="CK57" s="3038"/>
      <c r="CL57" s="1084" t="s">
        <v>1700</v>
      </c>
      <c r="CM57" s="1077">
        <v>1</v>
      </c>
      <c r="CN57" s="1074" t="s">
        <v>1701</v>
      </c>
      <c r="CO57" s="1087" t="s">
        <v>1698</v>
      </c>
      <c r="CP57" s="1078" t="str">
        <f t="shared" si="33"/>
        <v>Terminado</v>
      </c>
      <c r="CQ57" s="1078" t="str">
        <f t="shared" si="58"/>
        <v>Terminado</v>
      </c>
      <c r="CR57" s="2397"/>
      <c r="CS57" s="1556"/>
      <c r="CT57" s="1556"/>
      <c r="CU57" s="1548"/>
      <c r="CV57" s="1548"/>
      <c r="CW57" s="1684"/>
      <c r="CX57" s="3004"/>
      <c r="CY57" s="3005"/>
      <c r="CZ57" s="3005"/>
      <c r="DA57" s="3006"/>
      <c r="DB57" s="3007"/>
      <c r="DC57" s="2802"/>
      <c r="DD57" s="2828"/>
      <c r="DE57" s="1542"/>
      <c r="DF57" s="1542"/>
      <c r="DG57" s="1542"/>
      <c r="DH57" s="1542"/>
      <c r="DJ57" s="1221" t="s">
        <v>8273</v>
      </c>
      <c r="DK57" s="1220" t="s">
        <v>8308</v>
      </c>
      <c r="DL57" s="1242"/>
    </row>
    <row r="58" spans="1:116" ht="202.5" hidden="1" customHeight="1" x14ac:dyDescent="0.45">
      <c r="A58" s="1309"/>
      <c r="B58" s="1310"/>
      <c r="C58" s="1311"/>
      <c r="D58" s="1311"/>
      <c r="E58" s="1039" t="s">
        <v>255</v>
      </c>
      <c r="F58" s="1040" t="s">
        <v>256</v>
      </c>
      <c r="G58" s="1041">
        <v>0.02</v>
      </c>
      <c r="H58" s="1042">
        <v>44876</v>
      </c>
      <c r="I58" s="1042">
        <v>44926</v>
      </c>
      <c r="J58" s="1041">
        <v>0</v>
      </c>
      <c r="K58" s="1041">
        <v>0</v>
      </c>
      <c r="L58" s="1043">
        <v>0</v>
      </c>
      <c r="M58" s="1044">
        <v>1</v>
      </c>
      <c r="N58" s="1312"/>
      <c r="O58" s="1311"/>
      <c r="P58" s="3309"/>
      <c r="Q58" s="3032"/>
      <c r="R58" s="1902"/>
      <c r="S58" s="224">
        <v>0</v>
      </c>
      <c r="T58" s="159" t="s">
        <v>2442</v>
      </c>
      <c r="U58" s="159" t="s">
        <v>2442</v>
      </c>
      <c r="V58" s="156" t="str">
        <f t="shared" si="56"/>
        <v>Sin iniciar</v>
      </c>
      <c r="W58" s="156" t="str">
        <f t="shared" si="57"/>
        <v>Sin iniciar</v>
      </c>
      <c r="X58" s="1902"/>
      <c r="Y58" s="1877"/>
      <c r="Z58" s="3030"/>
      <c r="AA58" s="3059"/>
      <c r="AB58" s="3059"/>
      <c r="AC58" s="2546"/>
      <c r="AD58" s="3056"/>
      <c r="AE58" s="3026"/>
      <c r="AF58" s="3026"/>
      <c r="AG58" s="2813"/>
      <c r="AH58" s="3026"/>
      <c r="AI58" s="1592"/>
      <c r="AJ58" s="1542"/>
      <c r="AK58" s="1542"/>
      <c r="AL58" s="1542"/>
      <c r="AM58" s="1542"/>
      <c r="AN58" s="1030"/>
      <c r="AO58" s="953">
        <v>0</v>
      </c>
      <c r="AP58" s="297" t="s">
        <v>2384</v>
      </c>
      <c r="AQ58" s="237">
        <v>0</v>
      </c>
      <c r="AR58" s="297" t="s">
        <v>2384</v>
      </c>
      <c r="AS58" s="297" t="s">
        <v>2384</v>
      </c>
      <c r="AT58" s="21" t="str">
        <f t="shared" si="48"/>
        <v>Sin iniciar</v>
      </c>
      <c r="AU58" s="21" t="str">
        <f t="shared" si="49"/>
        <v>Sin iniciar</v>
      </c>
      <c r="AV58" s="1984"/>
      <c r="AW58" s="1813"/>
      <c r="AX58" s="1286"/>
      <c r="AY58" s="3048"/>
      <c r="AZ58" s="3048"/>
      <c r="BA58" s="1984"/>
      <c r="BB58" s="3051"/>
      <c r="BC58" s="2815"/>
      <c r="BD58" s="2815"/>
      <c r="BE58" s="3044"/>
      <c r="BF58" s="3045"/>
      <c r="BG58" s="3045"/>
      <c r="BH58" s="1676"/>
      <c r="BI58" s="1542"/>
      <c r="BJ58" s="1542"/>
      <c r="BK58" s="1542"/>
      <c r="BL58" s="1030"/>
      <c r="BM58" s="3036"/>
      <c r="BN58" s="102" t="s">
        <v>2384</v>
      </c>
      <c r="BO58" s="375">
        <v>0</v>
      </c>
      <c r="BP58" s="159" t="s">
        <v>2384</v>
      </c>
      <c r="BQ58" s="159" t="s">
        <v>3010</v>
      </c>
      <c r="BR58" s="8" t="str">
        <f t="shared" si="54"/>
        <v>Sin iniciar</v>
      </c>
      <c r="BS58" s="8" t="str">
        <f t="shared" si="50"/>
        <v>Sin iniciar</v>
      </c>
      <c r="BT58" s="1263"/>
      <c r="BU58" s="1286"/>
      <c r="BV58" s="1286"/>
      <c r="BW58" s="1457"/>
      <c r="BX58" s="1457"/>
      <c r="BY58" s="418" t="s">
        <v>37</v>
      </c>
      <c r="BZ58" s="3042"/>
      <c r="CA58" s="3043"/>
      <c r="CB58" s="3043"/>
      <c r="CC58" s="3040"/>
      <c r="CD58" s="3041"/>
      <c r="CE58" s="3041"/>
      <c r="CF58" s="1542"/>
      <c r="CG58" s="1542"/>
      <c r="CH58" s="1542"/>
      <c r="CI58" s="1542"/>
      <c r="CJ58" s="1030"/>
      <c r="CK58" s="3039"/>
      <c r="CL58" s="1084" t="s">
        <v>1674</v>
      </c>
      <c r="CM58" s="1077">
        <v>1</v>
      </c>
      <c r="CN58" s="1074" t="s">
        <v>1702</v>
      </c>
      <c r="CO58" s="1087" t="s">
        <v>1698</v>
      </c>
      <c r="CP58" s="1078" t="str">
        <f t="shared" si="33"/>
        <v>Terminado</v>
      </c>
      <c r="CQ58" s="1078" t="str">
        <f t="shared" si="58"/>
        <v>Terminado</v>
      </c>
      <c r="CR58" s="2397"/>
      <c r="CS58" s="1556"/>
      <c r="CT58" s="1556"/>
      <c r="CU58" s="1548"/>
      <c r="CV58" s="1548"/>
      <c r="CW58" s="1685"/>
      <c r="CX58" s="3004"/>
      <c r="CY58" s="3005"/>
      <c r="CZ58" s="3005"/>
      <c r="DA58" s="3006"/>
      <c r="DB58" s="3007"/>
      <c r="DC58" s="2802"/>
      <c r="DD58" s="2828"/>
      <c r="DE58" s="1542"/>
      <c r="DF58" s="1542"/>
      <c r="DG58" s="1542"/>
      <c r="DH58" s="1542"/>
      <c r="DJ58" s="1221" t="s">
        <v>8273</v>
      </c>
      <c r="DK58" s="1220" t="s">
        <v>8309</v>
      </c>
      <c r="DL58" s="1242"/>
    </row>
    <row r="59" spans="1:116" ht="202.5" hidden="1" customHeight="1" x14ac:dyDescent="0.45">
      <c r="A59" s="1309" t="s">
        <v>197</v>
      </c>
      <c r="B59" s="1310" t="s">
        <v>257</v>
      </c>
      <c r="C59" s="1311" t="s">
        <v>258</v>
      </c>
      <c r="D59" s="1311" t="s">
        <v>2215</v>
      </c>
      <c r="E59" s="1039" t="s">
        <v>259</v>
      </c>
      <c r="F59" s="1040" t="s">
        <v>260</v>
      </c>
      <c r="G59" s="1041">
        <v>0.34</v>
      </c>
      <c r="H59" s="1042">
        <v>44576</v>
      </c>
      <c r="I59" s="1042">
        <v>44926</v>
      </c>
      <c r="J59" s="1041">
        <v>0.1</v>
      </c>
      <c r="K59" s="1041">
        <v>0.15</v>
      </c>
      <c r="L59" s="1043">
        <v>0.5</v>
      </c>
      <c r="M59" s="1044">
        <v>1</v>
      </c>
      <c r="N59" s="1312">
        <v>2392739120</v>
      </c>
      <c r="O59" s="1311" t="s">
        <v>76</v>
      </c>
      <c r="P59" s="3309"/>
      <c r="Q59" s="1859">
        <v>0.1</v>
      </c>
      <c r="R59" s="1862" t="s">
        <v>2446</v>
      </c>
      <c r="S59" s="224">
        <v>0.1</v>
      </c>
      <c r="T59" s="9" t="s">
        <v>2447</v>
      </c>
      <c r="U59" s="9" t="s">
        <v>7885</v>
      </c>
      <c r="V59" s="156" t="str">
        <f t="shared" si="56"/>
        <v>En gestión</v>
      </c>
      <c r="W59" s="156" t="str">
        <f t="shared" si="57"/>
        <v>En gestión</v>
      </c>
      <c r="X59" s="1862" t="s">
        <v>2448</v>
      </c>
      <c r="Y59" s="2103">
        <f>SUMPRODUCT(S59:S61,G59:G61)</f>
        <v>0.1</v>
      </c>
      <c r="Z59" s="3030">
        <f>SUMPRODUCT(G59:G61,J59:J61)</f>
        <v>0.1</v>
      </c>
      <c r="AA59" s="3021" t="str">
        <f>IF(Z59&lt;1%,"Sin iniciar",IF(Z59=100%,"Terminado","En gestión"))</f>
        <v>En gestión</v>
      </c>
      <c r="AB59" s="3021" t="str">
        <f>IF(Y59&lt;1%,"Sin iniciar",IF(Y59=100%,"Terminado","En gestión"))</f>
        <v>En gestión</v>
      </c>
      <c r="AC59" s="9" t="s">
        <v>2433</v>
      </c>
      <c r="AD59" s="3022">
        <v>0</v>
      </c>
      <c r="AE59" s="3024">
        <v>0</v>
      </c>
      <c r="AF59" s="3024">
        <v>0</v>
      </c>
      <c r="AG59" s="3027">
        <v>2392739120.353075</v>
      </c>
      <c r="AH59" s="3028">
        <v>2382279990</v>
      </c>
      <c r="AI59" s="1723">
        <v>20558859</v>
      </c>
      <c r="AJ59" s="1542" t="s">
        <v>2206</v>
      </c>
      <c r="AK59" s="1542" t="s">
        <v>1652</v>
      </c>
      <c r="AL59" s="1542" t="s">
        <v>1653</v>
      </c>
      <c r="AM59" s="1542" t="s">
        <v>1706</v>
      </c>
      <c r="AN59" s="1030"/>
      <c r="AO59" s="3020">
        <v>0.15</v>
      </c>
      <c r="AP59" s="3009" t="s">
        <v>7886</v>
      </c>
      <c r="AQ59" s="237">
        <v>0.15</v>
      </c>
      <c r="AR59" s="7" t="s">
        <v>7887</v>
      </c>
      <c r="AS59" s="7" t="s">
        <v>7888</v>
      </c>
      <c r="AT59" s="21" t="str">
        <f t="shared" si="48"/>
        <v>En gestión</v>
      </c>
      <c r="AU59" s="21" t="str">
        <f t="shared" si="49"/>
        <v>En gestión</v>
      </c>
      <c r="AV59" s="3009" t="s">
        <v>7886</v>
      </c>
      <c r="AW59" s="1812">
        <f>SUMPRODUCT(G59:G61,AQ59:AQ61)</f>
        <v>0.15000000000000002</v>
      </c>
      <c r="AX59" s="1285">
        <f>SUMPRODUCT(G59:G61,K59:K61)</f>
        <v>0.15000000000000002</v>
      </c>
      <c r="AY59" s="3019" t="str">
        <f>IF(AX59&lt;1%,"Sin iniciar",IF(AX59=100%,"Terminado","En gestión"))</f>
        <v>En gestión</v>
      </c>
      <c r="AZ59" s="3019" t="str">
        <f>IF(AW59&lt;1%,"Sin iniciar",IF(AW59=100%,"Terminado","En gestión"))</f>
        <v>En gestión</v>
      </c>
      <c r="BA59" s="3009" t="s">
        <v>7886</v>
      </c>
      <c r="BB59" s="2296">
        <v>0</v>
      </c>
      <c r="BC59" s="3012">
        <v>0</v>
      </c>
      <c r="BD59" s="3012">
        <v>0</v>
      </c>
      <c r="BE59" s="3014" t="s">
        <v>3024</v>
      </c>
      <c r="BF59" s="3017">
        <v>2352279989</v>
      </c>
      <c r="BG59" s="3003">
        <v>50884814</v>
      </c>
      <c r="BH59" s="1676" t="s">
        <v>2206</v>
      </c>
      <c r="BI59" s="1542" t="s">
        <v>1652</v>
      </c>
      <c r="BJ59" s="1542" t="s">
        <v>1653</v>
      </c>
      <c r="BK59" s="1542" t="s">
        <v>1706</v>
      </c>
      <c r="BL59" s="1030"/>
      <c r="BM59" s="3008">
        <v>0.5</v>
      </c>
      <c r="BN59" s="1466" t="s">
        <v>7889</v>
      </c>
      <c r="BO59" s="375">
        <v>0.5</v>
      </c>
      <c r="BP59" s="7" t="s">
        <v>7890</v>
      </c>
      <c r="BQ59" s="7" t="s">
        <v>7891</v>
      </c>
      <c r="BR59" s="8" t="str">
        <f t="shared" si="54"/>
        <v>En gestión</v>
      </c>
      <c r="BS59" s="8" t="str">
        <f t="shared" si="50"/>
        <v>En gestión</v>
      </c>
      <c r="BT59" s="1544" t="s">
        <v>7892</v>
      </c>
      <c r="BU59" s="1285">
        <f>SUMPRODUCT(G59:G61,BO59:BO61)</f>
        <v>0.5</v>
      </c>
      <c r="BV59" s="1285">
        <f>SUMPRODUCT(G59:G61,L59:L61)</f>
        <v>0.5</v>
      </c>
      <c r="BW59" s="1455" t="str">
        <f>IF(BV59&lt;1%,"Sin iniciar",IF(BV59=100%,"Terminado","En gestión"))</f>
        <v>En gestión</v>
      </c>
      <c r="BX59" s="1455" t="str">
        <f>IF(BU59&lt;1%,"Sin iniciar",IF(BU59=100%,"Terminado","En gestión"))</f>
        <v>En gestión</v>
      </c>
      <c r="BY59" s="2995" t="s">
        <v>37</v>
      </c>
      <c r="BZ59" s="2996">
        <v>0</v>
      </c>
      <c r="CA59" s="2998">
        <v>0</v>
      </c>
      <c r="CB59" s="2998">
        <v>0</v>
      </c>
      <c r="CC59" s="3000" t="s">
        <v>3025</v>
      </c>
      <c r="CD59" s="3002">
        <v>1929982211</v>
      </c>
      <c r="CE59" s="3002">
        <v>127843258</v>
      </c>
      <c r="CF59" s="1542" t="s">
        <v>2206</v>
      </c>
      <c r="CG59" s="1542" t="s">
        <v>1652</v>
      </c>
      <c r="CH59" s="1542" t="s">
        <v>1653</v>
      </c>
      <c r="CI59" s="1542" t="s">
        <v>1706</v>
      </c>
      <c r="CJ59" s="1030"/>
      <c r="CK59" s="1971">
        <v>1</v>
      </c>
      <c r="CL59" s="1743" t="s">
        <v>1703</v>
      </c>
      <c r="CM59" s="1077">
        <v>1</v>
      </c>
      <c r="CN59" s="1074" t="s">
        <v>7893</v>
      </c>
      <c r="CO59" s="1074" t="s">
        <v>1704</v>
      </c>
      <c r="CP59" s="1078" t="str">
        <f t="shared" si="33"/>
        <v>Terminado</v>
      </c>
      <c r="CQ59" s="1078" t="str">
        <f t="shared" si="58"/>
        <v>Terminado</v>
      </c>
      <c r="CR59" s="1614" t="s">
        <v>1705</v>
      </c>
      <c r="CS59" s="1556">
        <f>SUMPRODUCT(G59:G61,CM59:CM61)</f>
        <v>1</v>
      </c>
      <c r="CT59" s="1556">
        <f>SUMPRODUCT(G59:G61,M59:M61)</f>
        <v>1</v>
      </c>
      <c r="CU59" s="1548" t="str">
        <f>IF(CT59&lt;1%,"Sin iniciar",IF(CT59=100%,"Terminado","En gestión"))</f>
        <v>Terminado</v>
      </c>
      <c r="CV59" s="1548" t="str">
        <f>IF(CS59&lt;1%,"Sin iniciar",IF(CS59=100%,"Terminado","En gestión"))</f>
        <v>Terminado</v>
      </c>
      <c r="CW59" s="1549" t="s">
        <v>37</v>
      </c>
      <c r="CX59" s="3004">
        <v>0</v>
      </c>
      <c r="CY59" s="3005">
        <v>0</v>
      </c>
      <c r="CZ59" s="3005">
        <v>0</v>
      </c>
      <c r="DA59" s="3006">
        <v>1929982211</v>
      </c>
      <c r="DB59" s="3007">
        <v>1959778876</v>
      </c>
      <c r="DC59" s="2960">
        <v>1917302757</v>
      </c>
      <c r="DD59" s="2994">
        <v>1934734406</v>
      </c>
      <c r="DE59" s="1542" t="s">
        <v>2206</v>
      </c>
      <c r="DF59" s="1542" t="s">
        <v>1652</v>
      </c>
      <c r="DG59" s="1542" t="s">
        <v>1653</v>
      </c>
      <c r="DH59" s="1542" t="s">
        <v>1706</v>
      </c>
      <c r="DJ59" s="1221" t="s">
        <v>8269</v>
      </c>
      <c r="DK59" s="1220" t="s">
        <v>8272</v>
      </c>
      <c r="DL59" s="1242" t="s">
        <v>8271</v>
      </c>
    </row>
    <row r="60" spans="1:116" ht="202.5" hidden="1" customHeight="1" x14ac:dyDescent="0.45">
      <c r="A60" s="1309"/>
      <c r="B60" s="1310"/>
      <c r="C60" s="1311"/>
      <c r="D60" s="1311"/>
      <c r="E60" s="1039" t="s">
        <v>261</v>
      </c>
      <c r="F60" s="1040" t="s">
        <v>262</v>
      </c>
      <c r="G60" s="1041">
        <v>0.33</v>
      </c>
      <c r="H60" s="1042">
        <v>44576</v>
      </c>
      <c r="I60" s="1042">
        <v>44926</v>
      </c>
      <c r="J60" s="1041">
        <v>0.1</v>
      </c>
      <c r="K60" s="1041">
        <v>0.15</v>
      </c>
      <c r="L60" s="1043">
        <v>0.5</v>
      </c>
      <c r="M60" s="1044">
        <v>1</v>
      </c>
      <c r="N60" s="1312"/>
      <c r="O60" s="1311"/>
      <c r="P60" s="3309"/>
      <c r="Q60" s="1860"/>
      <c r="R60" s="1862" t="e">
        <f t="array" ref="R60">- Enviar los nuevos requerimientos A los instrumentos que contengan los hallazgos y sus mejoras funcionales de las herramientas de recolección.</f>
        <v>#NAME?</v>
      </c>
      <c r="S60" s="224">
        <v>0.1</v>
      </c>
      <c r="T60" s="9" t="s">
        <v>2449</v>
      </c>
      <c r="U60" s="9" t="s">
        <v>7894</v>
      </c>
      <c r="V60" s="156" t="str">
        <f t="shared" si="56"/>
        <v>En gestión</v>
      </c>
      <c r="W60" s="156" t="str">
        <f t="shared" si="57"/>
        <v>En gestión</v>
      </c>
      <c r="X60" s="1862"/>
      <c r="Y60" s="2103"/>
      <c r="Z60" s="3030"/>
      <c r="AA60" s="3021"/>
      <c r="AB60" s="3021"/>
      <c r="AC60" s="9" t="s">
        <v>2433</v>
      </c>
      <c r="AD60" s="3023"/>
      <c r="AE60" s="3025"/>
      <c r="AF60" s="3025"/>
      <c r="AG60" s="3027"/>
      <c r="AH60" s="3028"/>
      <c r="AI60" s="1723"/>
      <c r="AJ60" s="1542"/>
      <c r="AK60" s="1542"/>
      <c r="AL60" s="1542"/>
      <c r="AM60" s="1542"/>
      <c r="AN60" s="1030"/>
      <c r="AO60" s="1313"/>
      <c r="AP60" s="3010"/>
      <c r="AQ60" s="238">
        <v>0.15</v>
      </c>
      <c r="AR60" s="9" t="s">
        <v>3026</v>
      </c>
      <c r="AS60" s="9" t="s">
        <v>7895</v>
      </c>
      <c r="AT60" s="21" t="str">
        <f t="shared" si="48"/>
        <v>En gestión</v>
      </c>
      <c r="AU60" s="21" t="str">
        <f t="shared" si="49"/>
        <v>En gestión</v>
      </c>
      <c r="AV60" s="3010"/>
      <c r="AW60" s="3018"/>
      <c r="AX60" s="1454"/>
      <c r="AY60" s="3019"/>
      <c r="AZ60" s="3019"/>
      <c r="BA60" s="3010"/>
      <c r="BB60" s="2297"/>
      <c r="BC60" s="3013"/>
      <c r="BD60" s="3013"/>
      <c r="BE60" s="3015"/>
      <c r="BF60" s="3017"/>
      <c r="BG60" s="3003"/>
      <c r="BH60" s="1676"/>
      <c r="BI60" s="1542"/>
      <c r="BJ60" s="1542"/>
      <c r="BK60" s="1542"/>
      <c r="BL60" s="1030"/>
      <c r="BM60" s="2225"/>
      <c r="BN60" s="1466"/>
      <c r="BO60" s="375">
        <v>0.5</v>
      </c>
      <c r="BP60" s="9" t="s">
        <v>3055</v>
      </c>
      <c r="BQ60" s="9" t="s">
        <v>7896</v>
      </c>
      <c r="BR60" s="8" t="str">
        <f t="shared" si="54"/>
        <v>En gestión</v>
      </c>
      <c r="BS60" s="8" t="str">
        <f t="shared" si="50"/>
        <v>En gestión</v>
      </c>
      <c r="BT60" s="1474"/>
      <c r="BU60" s="1454"/>
      <c r="BV60" s="1454"/>
      <c r="BW60" s="1456"/>
      <c r="BX60" s="1456"/>
      <c r="BY60" s="1459"/>
      <c r="BZ60" s="2996"/>
      <c r="CA60" s="2998"/>
      <c r="CB60" s="2998"/>
      <c r="CC60" s="3000"/>
      <c r="CD60" s="3002"/>
      <c r="CE60" s="3002"/>
      <c r="CF60" s="1542"/>
      <c r="CG60" s="1542"/>
      <c r="CH60" s="1542"/>
      <c r="CI60" s="1542"/>
      <c r="CJ60" s="1030"/>
      <c r="CK60" s="1307"/>
      <c r="CL60" s="1743"/>
      <c r="CM60" s="1077">
        <v>1</v>
      </c>
      <c r="CN60" s="1074" t="s">
        <v>7897</v>
      </c>
      <c r="CO60" s="1074" t="s">
        <v>1704</v>
      </c>
      <c r="CP60" s="1078" t="str">
        <f t="shared" si="33"/>
        <v>Terminado</v>
      </c>
      <c r="CQ60" s="1078" t="str">
        <f t="shared" si="58"/>
        <v>Terminado</v>
      </c>
      <c r="CR60" s="1614"/>
      <c r="CS60" s="1556">
        <f>SUMPRODUCT(G60:G61,CM60:CM61)</f>
        <v>0.66</v>
      </c>
      <c r="CT60" s="1556"/>
      <c r="CU60" s="1548"/>
      <c r="CV60" s="1548"/>
      <c r="CW60" s="1549"/>
      <c r="CX60" s="3004"/>
      <c r="CY60" s="3005"/>
      <c r="CZ60" s="3005"/>
      <c r="DA60" s="3006"/>
      <c r="DB60" s="3007"/>
      <c r="DC60" s="2802"/>
      <c r="DD60" s="2994"/>
      <c r="DE60" s="1542"/>
      <c r="DF60" s="1542"/>
      <c r="DG60" s="1542"/>
      <c r="DH60" s="1542"/>
      <c r="DJ60" s="1221" t="s">
        <v>8269</v>
      </c>
      <c r="DK60" s="1220" t="s">
        <v>8272</v>
      </c>
      <c r="DL60" s="1242"/>
    </row>
    <row r="61" spans="1:116" ht="202.5" hidden="1" customHeight="1" x14ac:dyDescent="0.45">
      <c r="A61" s="1309"/>
      <c r="B61" s="1310"/>
      <c r="C61" s="1311"/>
      <c r="D61" s="1311"/>
      <c r="E61" s="1039" t="s">
        <v>263</v>
      </c>
      <c r="F61" s="1040" t="s">
        <v>264</v>
      </c>
      <c r="G61" s="1041">
        <v>0.33</v>
      </c>
      <c r="H61" s="1042">
        <v>44576</v>
      </c>
      <c r="I61" s="1042">
        <v>44926</v>
      </c>
      <c r="J61" s="1041">
        <v>0.1</v>
      </c>
      <c r="K61" s="1041">
        <v>0.15</v>
      </c>
      <c r="L61" s="1043">
        <v>0.5</v>
      </c>
      <c r="M61" s="1044">
        <v>1</v>
      </c>
      <c r="N61" s="1312"/>
      <c r="O61" s="1311"/>
      <c r="P61" s="3309"/>
      <c r="Q61" s="3029"/>
      <c r="R61" s="1582"/>
      <c r="S61" s="224">
        <v>0.1</v>
      </c>
      <c r="T61" s="9" t="s">
        <v>2447</v>
      </c>
      <c r="U61" s="9" t="s">
        <v>7898</v>
      </c>
      <c r="V61" s="156" t="str">
        <f>IF(J61&lt;1%,"Sin iniciar",IF(J61=100%,"Terminado","En gestión"))</f>
        <v>En gestión</v>
      </c>
      <c r="W61" s="156" t="str">
        <f>IF(S61&lt;1%,"Sin iniciar",IF(S61=100%,"Terminado","En gestión"))</f>
        <v>En gestión</v>
      </c>
      <c r="X61" s="1582"/>
      <c r="Y61" s="2115"/>
      <c r="Z61" s="3030"/>
      <c r="AA61" s="1267"/>
      <c r="AB61" s="1267"/>
      <c r="AC61" s="9" t="s">
        <v>2433</v>
      </c>
      <c r="AD61" s="2813"/>
      <c r="AE61" s="3026"/>
      <c r="AF61" s="3026"/>
      <c r="AG61" s="3027"/>
      <c r="AH61" s="3028"/>
      <c r="AI61" s="1723"/>
      <c r="AJ61" s="1542"/>
      <c r="AK61" s="1542"/>
      <c r="AL61" s="1542"/>
      <c r="AM61" s="1542"/>
      <c r="AN61" s="1030"/>
      <c r="AO61" s="1314"/>
      <c r="AP61" s="3011"/>
      <c r="AQ61" s="238">
        <v>0.15</v>
      </c>
      <c r="AR61" s="9" t="s">
        <v>7899</v>
      </c>
      <c r="AS61" s="9" t="s">
        <v>7900</v>
      </c>
      <c r="AT61" s="21" t="str">
        <f t="shared" si="48"/>
        <v>En gestión</v>
      </c>
      <c r="AU61" s="21" t="str">
        <f t="shared" si="49"/>
        <v>En gestión</v>
      </c>
      <c r="AV61" s="3011"/>
      <c r="AW61" s="1813"/>
      <c r="AX61" s="1286"/>
      <c r="AY61" s="3019"/>
      <c r="AZ61" s="3019"/>
      <c r="BA61" s="3011"/>
      <c r="BB61" s="2298"/>
      <c r="BC61" s="2815"/>
      <c r="BD61" s="2815"/>
      <c r="BE61" s="3016"/>
      <c r="BF61" s="3017"/>
      <c r="BG61" s="3003"/>
      <c r="BH61" s="1676"/>
      <c r="BI61" s="1542"/>
      <c r="BJ61" s="1542"/>
      <c r="BK61" s="1542"/>
      <c r="BL61" s="1030"/>
      <c r="BM61" s="2225"/>
      <c r="BN61" s="1466"/>
      <c r="BO61" s="375">
        <v>0.5</v>
      </c>
      <c r="BP61" s="9" t="s">
        <v>7901</v>
      </c>
      <c r="BQ61" s="9" t="s">
        <v>3056</v>
      </c>
      <c r="BR61" s="8" t="str">
        <f t="shared" si="54"/>
        <v>En gestión</v>
      </c>
      <c r="BS61" s="8" t="str">
        <f t="shared" si="50"/>
        <v>En gestión</v>
      </c>
      <c r="BT61" s="1475"/>
      <c r="BU61" s="1286"/>
      <c r="BV61" s="1286"/>
      <c r="BW61" s="1457"/>
      <c r="BX61" s="1457"/>
      <c r="BY61" s="1460"/>
      <c r="BZ61" s="2997"/>
      <c r="CA61" s="2999"/>
      <c r="CB61" s="2999"/>
      <c r="CC61" s="3001"/>
      <c r="CD61" s="2808"/>
      <c r="CE61" s="2808"/>
      <c r="CF61" s="1542"/>
      <c r="CG61" s="1542"/>
      <c r="CH61" s="1542"/>
      <c r="CI61" s="1542"/>
      <c r="CJ61" s="1030"/>
      <c r="CK61" s="1307"/>
      <c r="CL61" s="1743"/>
      <c r="CM61" s="1077">
        <v>1</v>
      </c>
      <c r="CN61" s="1074" t="s">
        <v>1707</v>
      </c>
      <c r="CO61" s="1074" t="s">
        <v>1704</v>
      </c>
      <c r="CP61" s="1078" t="str">
        <f t="shared" si="33"/>
        <v>Terminado</v>
      </c>
      <c r="CQ61" s="1078" t="str">
        <f t="shared" si="58"/>
        <v>Terminado</v>
      </c>
      <c r="CR61" s="1614"/>
      <c r="CS61" s="1556"/>
      <c r="CT61" s="1556"/>
      <c r="CU61" s="1548"/>
      <c r="CV61" s="1548"/>
      <c r="CW61" s="1549"/>
      <c r="CX61" s="3004"/>
      <c r="CY61" s="3005"/>
      <c r="CZ61" s="3005"/>
      <c r="DA61" s="3006"/>
      <c r="DB61" s="3007"/>
      <c r="DC61" s="2802"/>
      <c r="DD61" s="2994"/>
      <c r="DE61" s="1542"/>
      <c r="DF61" s="1542"/>
      <c r="DG61" s="1542"/>
      <c r="DH61" s="1542"/>
      <c r="DJ61" s="1221" t="s">
        <v>8269</v>
      </c>
      <c r="DK61" s="1220" t="s">
        <v>8272</v>
      </c>
      <c r="DL61" s="1242"/>
    </row>
    <row r="62" spans="1:116" ht="199.5" hidden="1" customHeight="1" x14ac:dyDescent="0.45">
      <c r="A62" s="1309" t="s">
        <v>43</v>
      </c>
      <c r="B62" s="1310" t="s">
        <v>265</v>
      </c>
      <c r="C62" s="1311" t="s">
        <v>266</v>
      </c>
      <c r="D62" s="1311" t="s">
        <v>267</v>
      </c>
      <c r="E62" s="1039" t="s">
        <v>268</v>
      </c>
      <c r="F62" s="1040" t="s">
        <v>269</v>
      </c>
      <c r="G62" s="1041">
        <v>0.2</v>
      </c>
      <c r="H62" s="1042">
        <v>44612</v>
      </c>
      <c r="I62" s="1042">
        <v>44681</v>
      </c>
      <c r="J62" s="1041">
        <v>0.8</v>
      </c>
      <c r="K62" s="1041">
        <v>1</v>
      </c>
      <c r="L62" s="1043">
        <v>1</v>
      </c>
      <c r="M62" s="1044">
        <v>1</v>
      </c>
      <c r="N62" s="1312">
        <v>33350000</v>
      </c>
      <c r="O62" s="2971">
        <v>22301422</v>
      </c>
      <c r="P62" s="3309"/>
      <c r="Q62" s="2985">
        <v>0.16</v>
      </c>
      <c r="R62" s="2972" t="s">
        <v>2451</v>
      </c>
      <c r="S62" s="58">
        <v>0.8</v>
      </c>
      <c r="T62" s="216" t="s">
        <v>2452</v>
      </c>
      <c r="U62" s="164" t="s">
        <v>2453</v>
      </c>
      <c r="V62" s="8" t="str">
        <f t="shared" ref="V62:V93" si="59">IF(J62&lt;1%,"Sin iniciar",IF(J62=100%,"Terminado","En gestión"))</f>
        <v>En gestión</v>
      </c>
      <c r="W62" s="8" t="str">
        <f t="shared" ref="W62:W93" si="60">IF(S62&lt;1%,"Sin iniciar",IF(S62=100%,"Terminado","En gestión"))</f>
        <v>En gestión</v>
      </c>
      <c r="X62" s="2991" t="s">
        <v>7902</v>
      </c>
      <c r="Y62" s="1303">
        <f>SUMPRODUCT(S62:S64,G62:G64)</f>
        <v>0.16000000000000003</v>
      </c>
      <c r="Z62" s="1303">
        <f>SUMPRODUCT(G62:G64,J62:J64)</f>
        <v>0.16000000000000003</v>
      </c>
      <c r="AA62" s="1481" t="str">
        <f>IF(Z62&lt;1%,"Sin iniciar",IF(Z62=100%,"Terminado","En gestión"))</f>
        <v>En gestión</v>
      </c>
      <c r="AB62" s="1481" t="str">
        <f>IF(Y62&lt;1%,"Sin iniciar",IF(Y62=100%,"Terminado","En gestión"))</f>
        <v>En gestión</v>
      </c>
      <c r="AC62" s="2991" t="s">
        <v>7902</v>
      </c>
      <c r="AD62" s="2970">
        <v>22301422</v>
      </c>
      <c r="AE62" s="1479">
        <v>22301422</v>
      </c>
      <c r="AF62" s="2968">
        <v>3568277</v>
      </c>
      <c r="AG62" s="1480">
        <v>33350000</v>
      </c>
      <c r="AH62" s="2968">
        <v>5980000</v>
      </c>
      <c r="AI62" s="2968">
        <v>1040000</v>
      </c>
      <c r="AJ62" s="2952" t="s">
        <v>1605</v>
      </c>
      <c r="AK62" s="2952" t="s">
        <v>1606</v>
      </c>
      <c r="AL62" s="2952" t="s">
        <v>1607</v>
      </c>
      <c r="AM62" s="2952" t="s">
        <v>1608</v>
      </c>
      <c r="AN62" s="1030"/>
      <c r="AO62" s="2954">
        <v>0.63</v>
      </c>
      <c r="AP62" s="2956" t="s">
        <v>7903</v>
      </c>
      <c r="AQ62" s="362">
        <v>1</v>
      </c>
      <c r="AR62" s="97" t="s">
        <v>3057</v>
      </c>
      <c r="AS62" s="411" t="s">
        <v>3058</v>
      </c>
      <c r="AT62" s="169" t="str">
        <f t="shared" si="48"/>
        <v>Terminado</v>
      </c>
      <c r="AU62" s="169" t="str">
        <f t="shared" si="49"/>
        <v>Terminado</v>
      </c>
      <c r="AV62" s="1720" t="s">
        <v>7904</v>
      </c>
      <c r="AW62" s="1877">
        <f>SUMPRODUCT(G62:G64,AQ62:AQ64)</f>
        <v>0.625</v>
      </c>
      <c r="AX62" s="1877">
        <f>SUMPRODUCT(G62:G64,K62:K64)</f>
        <v>0.625</v>
      </c>
      <c r="AY62" s="2492" t="str">
        <f>IF(AX62&lt;1%,"Sin iniciar",IF(AX62=100%,"Terminado","En gestión"))</f>
        <v>En gestión</v>
      </c>
      <c r="AZ62" s="2492" t="str">
        <f>IF(AW62&lt;1%,"Sin iniciar",IF(AW62=100%,"Terminado","En gestión"))</f>
        <v>En gestión</v>
      </c>
      <c r="BA62" s="1720" t="s">
        <v>7904</v>
      </c>
      <c r="BB62" s="2964">
        <v>22301422</v>
      </c>
      <c r="BC62" s="1471">
        <v>22301422</v>
      </c>
      <c r="BD62" s="2990">
        <v>0</v>
      </c>
      <c r="BE62" s="1470">
        <v>33350000</v>
      </c>
      <c r="BF62" s="2989">
        <v>5980000</v>
      </c>
      <c r="BG62" s="2989">
        <v>1560000</v>
      </c>
      <c r="BH62" s="2952" t="s">
        <v>1605</v>
      </c>
      <c r="BI62" s="2952" t="s">
        <v>1606</v>
      </c>
      <c r="BJ62" s="2952" t="s">
        <v>1607</v>
      </c>
      <c r="BK62" s="2952" t="s">
        <v>1608</v>
      </c>
      <c r="BL62" s="1030"/>
      <c r="BM62" s="2961">
        <v>0.75</v>
      </c>
      <c r="BN62" s="2987" t="s">
        <v>3073</v>
      </c>
      <c r="BO62" s="361">
        <v>1</v>
      </c>
      <c r="BP62" s="19" t="s">
        <v>3057</v>
      </c>
      <c r="BQ62" s="421" t="s">
        <v>3058</v>
      </c>
      <c r="BR62" s="8" t="str">
        <f t="shared" si="54"/>
        <v>Terminado</v>
      </c>
      <c r="BS62" s="8" t="str">
        <f t="shared" si="50"/>
        <v>Terminado</v>
      </c>
      <c r="BT62" s="2988" t="s">
        <v>3074</v>
      </c>
      <c r="BU62" s="1303">
        <f>SUMPRODUCT(G62:G64,BO62:BO64)</f>
        <v>0.75</v>
      </c>
      <c r="BV62" s="1303">
        <f>SUMPRODUCT(G62:G64,L62:L64)</f>
        <v>0.75</v>
      </c>
      <c r="BW62" s="1481" t="str">
        <f>IF(BV62&lt;1%,"Sin iniciar",IF(BV62=100%,"Terminado","En gestión"))</f>
        <v>En gestión</v>
      </c>
      <c r="BX62" s="1481" t="str">
        <f>IF(BU62&lt;1%,"Sin iniciar",IF(BU62=100%,"Terminado","En gestión"))</f>
        <v>En gestión</v>
      </c>
      <c r="BY62" s="1458" t="s">
        <v>37</v>
      </c>
      <c r="BZ62" s="1447">
        <v>22301422</v>
      </c>
      <c r="CA62" s="1479">
        <v>22301422</v>
      </c>
      <c r="CB62" s="1820">
        <v>0</v>
      </c>
      <c r="CC62" s="1480">
        <v>5980000</v>
      </c>
      <c r="CD62" s="1508">
        <v>6032000</v>
      </c>
      <c r="CE62" s="1508">
        <v>4160000</v>
      </c>
      <c r="CF62" s="2952" t="s">
        <v>1605</v>
      </c>
      <c r="CG62" s="2952" t="s">
        <v>1606</v>
      </c>
      <c r="CH62" s="2952" t="s">
        <v>1607</v>
      </c>
      <c r="CI62" s="2952" t="s">
        <v>1608</v>
      </c>
      <c r="CJ62" s="1030"/>
      <c r="CK62" s="1741" t="s">
        <v>1601</v>
      </c>
      <c r="CL62" s="1409" t="s">
        <v>1602</v>
      </c>
      <c r="CM62" s="1082">
        <v>1</v>
      </c>
      <c r="CN62" s="1097" t="s">
        <v>1312</v>
      </c>
      <c r="CO62" s="1076" t="s">
        <v>1603</v>
      </c>
      <c r="CP62" s="1078" t="str">
        <f t="shared" si="33"/>
        <v>Terminado</v>
      </c>
      <c r="CQ62" s="1078" t="str">
        <f>IF(CM62&lt;1%,"Sin iniciar",IF(CM62=100%,"Terminado","En gestión"))</f>
        <v>Terminado</v>
      </c>
      <c r="CR62" s="2986" t="s">
        <v>1604</v>
      </c>
      <c r="CS62" s="1556">
        <f>SUMPRODUCT(G62:G64,CM62:CM64)</f>
        <v>1</v>
      </c>
      <c r="CT62" s="1556">
        <f>SUMPRODUCT(G62:G64,M62:M64)</f>
        <v>1</v>
      </c>
      <c r="CU62" s="1548" t="str">
        <f>IF(CT62&lt;1%,"Sin iniciar",IF(CT62=100%,"Terminado","En gestión"))</f>
        <v>Terminado</v>
      </c>
      <c r="CV62" s="1548" t="str">
        <f>IF(CS62&lt;1%,"Sin iniciar",IF(CS62=100%,"Terminado","En gestión"))</f>
        <v>Terminado</v>
      </c>
      <c r="CW62" s="1549" t="s">
        <v>37</v>
      </c>
      <c r="CX62" s="2958">
        <v>22301422</v>
      </c>
      <c r="CY62" s="2959">
        <v>22301422</v>
      </c>
      <c r="CZ62" s="2959">
        <v>22301422</v>
      </c>
      <c r="DA62" s="1509">
        <v>6032000</v>
      </c>
      <c r="DB62" s="1508">
        <v>6032000</v>
      </c>
      <c r="DC62" s="1508">
        <v>6032000</v>
      </c>
      <c r="DD62" s="1509">
        <v>6032000</v>
      </c>
      <c r="DE62" s="2952" t="s">
        <v>1605</v>
      </c>
      <c r="DF62" s="2952" t="s">
        <v>1606</v>
      </c>
      <c r="DG62" s="2952" t="s">
        <v>1607</v>
      </c>
      <c r="DH62" s="2952" t="s">
        <v>1608</v>
      </c>
      <c r="DJ62" s="1221" t="s">
        <v>8269</v>
      </c>
      <c r="DK62" s="1220" t="s">
        <v>8270</v>
      </c>
      <c r="DL62" s="1242" t="s">
        <v>8271</v>
      </c>
    </row>
    <row r="63" spans="1:116" ht="199.5" hidden="1" customHeight="1" x14ac:dyDescent="0.45">
      <c r="A63" s="1309"/>
      <c r="B63" s="1310"/>
      <c r="C63" s="1311"/>
      <c r="D63" s="1311"/>
      <c r="E63" s="1039" t="s">
        <v>270</v>
      </c>
      <c r="F63" s="1040" t="s">
        <v>271</v>
      </c>
      <c r="G63" s="1041">
        <v>0.3</v>
      </c>
      <c r="H63" s="1042">
        <v>44652</v>
      </c>
      <c r="I63" s="1042">
        <v>44681</v>
      </c>
      <c r="J63" s="1041">
        <v>0</v>
      </c>
      <c r="K63" s="1041">
        <v>1</v>
      </c>
      <c r="L63" s="1043">
        <v>1</v>
      </c>
      <c r="M63" s="1044">
        <v>1</v>
      </c>
      <c r="N63" s="1312"/>
      <c r="O63" s="2971"/>
      <c r="P63" s="3309"/>
      <c r="Q63" s="2985"/>
      <c r="R63" s="2972"/>
      <c r="S63" s="57">
        <v>0</v>
      </c>
      <c r="T63" s="11" t="s">
        <v>37</v>
      </c>
      <c r="U63" s="11" t="s">
        <v>37</v>
      </c>
      <c r="V63" s="8" t="str">
        <f t="shared" si="59"/>
        <v>Sin iniciar</v>
      </c>
      <c r="W63" s="8" t="str">
        <f t="shared" si="60"/>
        <v>Sin iniciar</v>
      </c>
      <c r="X63" s="2992"/>
      <c r="Y63" s="1303"/>
      <c r="Z63" s="1303"/>
      <c r="AA63" s="1481"/>
      <c r="AB63" s="1481"/>
      <c r="AC63" s="2992"/>
      <c r="AD63" s="2970"/>
      <c r="AE63" s="2968"/>
      <c r="AF63" s="2968"/>
      <c r="AG63" s="1480"/>
      <c r="AH63" s="2968"/>
      <c r="AI63" s="2968"/>
      <c r="AJ63" s="2952"/>
      <c r="AK63" s="2952"/>
      <c r="AL63" s="2952"/>
      <c r="AM63" s="2952"/>
      <c r="AN63" s="1030"/>
      <c r="AO63" s="2954"/>
      <c r="AP63" s="2956"/>
      <c r="AQ63" s="56">
        <v>1</v>
      </c>
      <c r="AR63" s="97" t="s">
        <v>3059</v>
      </c>
      <c r="AS63" s="411" t="s">
        <v>3058</v>
      </c>
      <c r="AT63" s="169" t="str">
        <f t="shared" si="48"/>
        <v>Terminado</v>
      </c>
      <c r="AU63" s="169" t="str">
        <f t="shared" si="49"/>
        <v>Terminado</v>
      </c>
      <c r="AV63" s="1720"/>
      <c r="AW63" s="1877"/>
      <c r="AX63" s="1877"/>
      <c r="AY63" s="2492"/>
      <c r="AZ63" s="2492"/>
      <c r="BA63" s="1720"/>
      <c r="BB63" s="2964"/>
      <c r="BC63" s="2963"/>
      <c r="BD63" s="1293"/>
      <c r="BE63" s="1470"/>
      <c r="BF63" s="2973"/>
      <c r="BG63" s="2973"/>
      <c r="BH63" s="2952"/>
      <c r="BI63" s="2952"/>
      <c r="BJ63" s="2952"/>
      <c r="BK63" s="2952"/>
      <c r="BL63" s="1030"/>
      <c r="BM63" s="2961"/>
      <c r="BN63" s="2987"/>
      <c r="BO63" s="361">
        <v>1</v>
      </c>
      <c r="BP63" s="19" t="s">
        <v>3059</v>
      </c>
      <c r="BQ63" s="421" t="s">
        <v>3058</v>
      </c>
      <c r="BR63" s="8" t="str">
        <f t="shared" si="54"/>
        <v>Terminado</v>
      </c>
      <c r="BS63" s="8" t="str">
        <f t="shared" si="50"/>
        <v>Terminado</v>
      </c>
      <c r="BT63" s="2988"/>
      <c r="BU63" s="1303"/>
      <c r="BV63" s="1303"/>
      <c r="BW63" s="1481"/>
      <c r="BX63" s="1481"/>
      <c r="BY63" s="1459"/>
      <c r="BZ63" s="2957"/>
      <c r="CA63" s="2968"/>
      <c r="CB63" s="1820"/>
      <c r="CC63" s="1480"/>
      <c r="CD63" s="1508"/>
      <c r="CE63" s="1508"/>
      <c r="CF63" s="2952"/>
      <c r="CG63" s="2952"/>
      <c r="CH63" s="2952"/>
      <c r="CI63" s="2952"/>
      <c r="CJ63" s="1030"/>
      <c r="CK63" s="1741"/>
      <c r="CL63" s="1409"/>
      <c r="CM63" s="1082">
        <v>1</v>
      </c>
      <c r="CN63" s="1097" t="s">
        <v>1312</v>
      </c>
      <c r="CO63" s="1076" t="s">
        <v>1603</v>
      </c>
      <c r="CP63" s="1078" t="str">
        <f t="shared" si="33"/>
        <v>Terminado</v>
      </c>
      <c r="CQ63" s="1078" t="str">
        <f t="shared" ref="CQ63:CQ78" si="61">IF(CM63&lt;1%,"Sin iniciar",IF(CM63=100%,"Terminado","En gestión"))</f>
        <v>Terminado</v>
      </c>
      <c r="CR63" s="2986"/>
      <c r="CS63" s="1556"/>
      <c r="CT63" s="1556"/>
      <c r="CU63" s="1548"/>
      <c r="CV63" s="1548"/>
      <c r="CW63" s="1549"/>
      <c r="CX63" s="2958"/>
      <c r="CY63" s="2959"/>
      <c r="CZ63" s="2959"/>
      <c r="DA63" s="1509"/>
      <c r="DB63" s="1508"/>
      <c r="DC63" s="1508"/>
      <c r="DD63" s="1509"/>
      <c r="DE63" s="2952"/>
      <c r="DF63" s="2952"/>
      <c r="DG63" s="2952"/>
      <c r="DH63" s="2952"/>
      <c r="DJ63" s="1221" t="s">
        <v>8269</v>
      </c>
      <c r="DK63" s="1220" t="s">
        <v>8270</v>
      </c>
      <c r="DL63" s="1242"/>
    </row>
    <row r="64" spans="1:116" ht="199.5" hidden="1" customHeight="1" x14ac:dyDescent="0.45">
      <c r="A64" s="1309"/>
      <c r="B64" s="1310"/>
      <c r="C64" s="1311"/>
      <c r="D64" s="1311"/>
      <c r="E64" s="1039" t="s">
        <v>272</v>
      </c>
      <c r="F64" s="1040" t="s">
        <v>273</v>
      </c>
      <c r="G64" s="1041">
        <v>0.5</v>
      </c>
      <c r="H64" s="1042">
        <v>44696</v>
      </c>
      <c r="I64" s="1042">
        <v>44926</v>
      </c>
      <c r="J64" s="1041">
        <v>0</v>
      </c>
      <c r="K64" s="1041">
        <v>0.25</v>
      </c>
      <c r="L64" s="1043">
        <v>0.5</v>
      </c>
      <c r="M64" s="1044">
        <v>1</v>
      </c>
      <c r="N64" s="1312"/>
      <c r="O64" s="2971"/>
      <c r="P64" s="3309"/>
      <c r="Q64" s="2985"/>
      <c r="R64" s="2972"/>
      <c r="S64" s="57">
        <v>0</v>
      </c>
      <c r="T64" s="11" t="s">
        <v>37</v>
      </c>
      <c r="U64" s="11" t="s">
        <v>37</v>
      </c>
      <c r="V64" s="8" t="str">
        <f t="shared" si="59"/>
        <v>Sin iniciar</v>
      </c>
      <c r="W64" s="8" t="str">
        <f t="shared" si="60"/>
        <v>Sin iniciar</v>
      </c>
      <c r="X64" s="2993"/>
      <c r="Y64" s="1303"/>
      <c r="Z64" s="1303"/>
      <c r="AA64" s="1481"/>
      <c r="AB64" s="1481"/>
      <c r="AC64" s="2993"/>
      <c r="AD64" s="2970"/>
      <c r="AE64" s="2968"/>
      <c r="AF64" s="2968"/>
      <c r="AG64" s="1480"/>
      <c r="AH64" s="2968"/>
      <c r="AI64" s="2968"/>
      <c r="AJ64" s="2952"/>
      <c r="AK64" s="2952"/>
      <c r="AL64" s="2952"/>
      <c r="AM64" s="2952"/>
      <c r="AN64" s="1030"/>
      <c r="AO64" s="2954"/>
      <c r="AP64" s="2956"/>
      <c r="AQ64" s="56">
        <v>0.25</v>
      </c>
      <c r="AR64" s="98" t="s">
        <v>3060</v>
      </c>
      <c r="AS64" s="411" t="s">
        <v>3058</v>
      </c>
      <c r="AT64" s="169" t="str">
        <f t="shared" si="48"/>
        <v>En gestión</v>
      </c>
      <c r="AU64" s="169" t="str">
        <f t="shared" si="49"/>
        <v>En gestión</v>
      </c>
      <c r="AV64" s="1720"/>
      <c r="AW64" s="1877"/>
      <c r="AX64" s="1877"/>
      <c r="AY64" s="2492"/>
      <c r="AZ64" s="2492"/>
      <c r="BA64" s="1720"/>
      <c r="BB64" s="2964"/>
      <c r="BC64" s="2963"/>
      <c r="BD64" s="1294"/>
      <c r="BE64" s="1470"/>
      <c r="BF64" s="2973"/>
      <c r="BG64" s="2973"/>
      <c r="BH64" s="2952"/>
      <c r="BI64" s="2952"/>
      <c r="BJ64" s="2952"/>
      <c r="BK64" s="2952"/>
      <c r="BL64" s="1030"/>
      <c r="BM64" s="2961"/>
      <c r="BN64" s="2987"/>
      <c r="BO64" s="361">
        <v>0.5</v>
      </c>
      <c r="BP64" s="303" t="s">
        <v>3075</v>
      </c>
      <c r="BQ64" s="422" t="s">
        <v>274</v>
      </c>
      <c r="BR64" s="8" t="str">
        <f t="shared" si="54"/>
        <v>En gestión</v>
      </c>
      <c r="BS64" s="8" t="str">
        <f t="shared" si="50"/>
        <v>En gestión</v>
      </c>
      <c r="BT64" s="2988"/>
      <c r="BU64" s="1303"/>
      <c r="BV64" s="1303"/>
      <c r="BW64" s="1481"/>
      <c r="BX64" s="1481"/>
      <c r="BY64" s="1460"/>
      <c r="BZ64" s="2957"/>
      <c r="CA64" s="2968"/>
      <c r="CB64" s="1820"/>
      <c r="CC64" s="1480"/>
      <c r="CD64" s="1508"/>
      <c r="CE64" s="1508"/>
      <c r="CF64" s="2952"/>
      <c r="CG64" s="2952"/>
      <c r="CH64" s="2952"/>
      <c r="CI64" s="2952"/>
      <c r="CJ64" s="1030"/>
      <c r="CK64" s="1741"/>
      <c r="CL64" s="1409"/>
      <c r="CM64" s="1082">
        <v>1</v>
      </c>
      <c r="CN64" s="1076" t="s">
        <v>1350</v>
      </c>
      <c r="CO64" s="2" t="s">
        <v>1603</v>
      </c>
      <c r="CP64" s="1078" t="str">
        <f t="shared" si="33"/>
        <v>Terminado</v>
      </c>
      <c r="CQ64" s="1078" t="str">
        <f t="shared" si="61"/>
        <v>Terminado</v>
      </c>
      <c r="CR64" s="2986"/>
      <c r="CS64" s="1556"/>
      <c r="CT64" s="1556"/>
      <c r="CU64" s="1548"/>
      <c r="CV64" s="1548"/>
      <c r="CW64" s="1549"/>
      <c r="CX64" s="2958"/>
      <c r="CY64" s="2959"/>
      <c r="CZ64" s="2959"/>
      <c r="DA64" s="1509"/>
      <c r="DB64" s="1508"/>
      <c r="DC64" s="1508"/>
      <c r="DD64" s="1509"/>
      <c r="DE64" s="2952"/>
      <c r="DF64" s="2952"/>
      <c r="DG64" s="2952"/>
      <c r="DH64" s="2952"/>
      <c r="DJ64" s="1221" t="s">
        <v>8269</v>
      </c>
      <c r="DK64" s="1220" t="s">
        <v>8272</v>
      </c>
      <c r="DL64" s="1242"/>
    </row>
    <row r="65" spans="1:116" ht="299.25" hidden="1" customHeight="1" x14ac:dyDescent="0.45">
      <c r="A65" s="1309" t="s">
        <v>275</v>
      </c>
      <c r="B65" s="1310" t="s">
        <v>276</v>
      </c>
      <c r="C65" s="1311" t="s">
        <v>277</v>
      </c>
      <c r="D65" s="1311" t="s">
        <v>278</v>
      </c>
      <c r="E65" s="1039" t="s">
        <v>279</v>
      </c>
      <c r="F65" s="1040" t="s">
        <v>280</v>
      </c>
      <c r="G65" s="1041">
        <v>0.5</v>
      </c>
      <c r="H65" s="1042">
        <v>44562</v>
      </c>
      <c r="I65" s="1042">
        <v>44772</v>
      </c>
      <c r="J65" s="1041">
        <v>0.25</v>
      </c>
      <c r="K65" s="1041">
        <v>0.5</v>
      </c>
      <c r="L65" s="1043">
        <v>1</v>
      </c>
      <c r="M65" s="1044">
        <v>1</v>
      </c>
      <c r="N65" s="1312">
        <v>5858008</v>
      </c>
      <c r="O65" s="2971">
        <v>45257091</v>
      </c>
      <c r="P65" s="3309"/>
      <c r="Q65" s="2985">
        <v>0.11</v>
      </c>
      <c r="R65" s="2972" t="s">
        <v>7905</v>
      </c>
      <c r="S65" s="57">
        <v>0.16</v>
      </c>
      <c r="T65" s="216" t="s">
        <v>7906</v>
      </c>
      <c r="U65" s="276" t="s">
        <v>7907</v>
      </c>
      <c r="V65" s="8" t="str">
        <f t="shared" si="59"/>
        <v>En gestión</v>
      </c>
      <c r="W65" s="8" t="str">
        <f t="shared" si="60"/>
        <v>En gestión</v>
      </c>
      <c r="X65" s="2969" t="s">
        <v>7908</v>
      </c>
      <c r="Y65" s="1303">
        <v>0.25</v>
      </c>
      <c r="Z65" s="1303">
        <f>SUMPRODUCT(G65:G66,J65:J66)</f>
        <v>0.25</v>
      </c>
      <c r="AA65" s="1481" t="str">
        <f>IF(Z65&lt;1%,"Sin iniciar",IF(Z65=100%,"Terminado","En gestión"))</f>
        <v>En gestión</v>
      </c>
      <c r="AB65" s="1481" t="str">
        <f>IF(Y65&lt;1%,"Sin iniciar",IF(Y65=100%,"Terminado","En gestión"))</f>
        <v>En gestión</v>
      </c>
      <c r="AC65" s="2969" t="s">
        <v>7908</v>
      </c>
      <c r="AD65" s="2970">
        <v>45257090.799999997</v>
      </c>
      <c r="AE65" s="2968">
        <v>55873043</v>
      </c>
      <c r="AF65" s="2968">
        <v>13968260</v>
      </c>
      <c r="AG65" s="1480">
        <v>5858008</v>
      </c>
      <c r="AH65" s="2968">
        <v>28583571.149999999</v>
      </c>
      <c r="AI65" s="2968">
        <v>1520600</v>
      </c>
      <c r="AJ65" s="2952" t="s">
        <v>1605</v>
      </c>
      <c r="AK65" s="2952" t="s">
        <v>1610</v>
      </c>
      <c r="AL65" s="2952" t="s">
        <v>1611</v>
      </c>
      <c r="AM65" s="2952" t="s">
        <v>1612</v>
      </c>
      <c r="AN65" s="1030"/>
      <c r="AO65" s="2954">
        <v>0.35</v>
      </c>
      <c r="AP65" s="2984" t="s">
        <v>7909</v>
      </c>
      <c r="AQ65" s="56">
        <v>0.4</v>
      </c>
      <c r="AR65" s="97" t="s">
        <v>3061</v>
      </c>
      <c r="AS65" s="1101" t="s">
        <v>7910</v>
      </c>
      <c r="AT65" s="169" t="str">
        <f t="shared" si="48"/>
        <v>En gestión</v>
      </c>
      <c r="AU65" s="169" t="str">
        <f t="shared" si="49"/>
        <v>En gestión</v>
      </c>
      <c r="AV65" s="1720" t="s">
        <v>3062</v>
      </c>
      <c r="AW65" s="1877">
        <f>SUMPRODUCT(G65:G66,AQ65:AQ66)</f>
        <v>0.30000000000000004</v>
      </c>
      <c r="AX65" s="1877">
        <f>SUMPRODUCT(G65:G66,K65:K66)</f>
        <v>0.5</v>
      </c>
      <c r="AY65" s="2492" t="str">
        <f>IF(AX65&lt;1%,"Sin iniciar",IF(AX65=100%,"Terminado","En gestión"))</f>
        <v>En gestión</v>
      </c>
      <c r="AZ65" s="2492" t="str">
        <f>IF(AW65&lt;1%,"Sin iniciar",IF(AW65=100%,"Terminado","En gestión"))</f>
        <v>En gestión</v>
      </c>
      <c r="BA65" s="1700" t="s">
        <v>3063</v>
      </c>
      <c r="BB65" s="2983">
        <v>45257090.799999997</v>
      </c>
      <c r="BC65" s="2963">
        <v>55873043</v>
      </c>
      <c r="BD65" s="2963">
        <v>0</v>
      </c>
      <c r="BE65" s="1470">
        <v>5858008</v>
      </c>
      <c r="BF65" s="2973">
        <v>28583481.149999999</v>
      </c>
      <c r="BG65" s="2973">
        <v>9656184.8000000007</v>
      </c>
      <c r="BH65" s="2952" t="s">
        <v>1605</v>
      </c>
      <c r="BI65" s="2952" t="s">
        <v>1610</v>
      </c>
      <c r="BJ65" s="2952" t="s">
        <v>1611</v>
      </c>
      <c r="BK65" s="2952" t="s">
        <v>1612</v>
      </c>
      <c r="BL65" s="1030"/>
      <c r="BM65" s="2961">
        <v>0.66</v>
      </c>
      <c r="BN65" s="2977" t="s">
        <v>7911</v>
      </c>
      <c r="BO65" s="361">
        <v>0.41</v>
      </c>
      <c r="BP65" s="303" t="s">
        <v>7912</v>
      </c>
      <c r="BQ65" s="423" t="s">
        <v>7913</v>
      </c>
      <c r="BR65" s="8" t="str">
        <f t="shared" si="54"/>
        <v>Terminado</v>
      </c>
      <c r="BS65" s="8" t="str">
        <f t="shared" si="50"/>
        <v>En gestión</v>
      </c>
      <c r="BT65" s="2982" t="s">
        <v>7914</v>
      </c>
      <c r="BU65" s="1303">
        <v>0.66</v>
      </c>
      <c r="BV65" s="1303">
        <f>SUMPRODUCT(G65:G66,L65:L66)</f>
        <v>1</v>
      </c>
      <c r="BW65" s="1481" t="str">
        <f>IF(BV65&lt;1%,"Sin iniciar",IF(BV65=100%,"Terminado","En gestión"))</f>
        <v>Terminado</v>
      </c>
      <c r="BX65" s="1481" t="str">
        <f>IF(BU65&lt;1%,"Sin iniciar",IF(BU65=100%,"Terminado","En gestión"))</f>
        <v>En gestión</v>
      </c>
      <c r="BY65" s="14" t="s">
        <v>3076</v>
      </c>
      <c r="BZ65" s="2957">
        <v>55873043</v>
      </c>
      <c r="CA65" s="2968">
        <v>55873043</v>
      </c>
      <c r="CB65" s="1820">
        <v>41442818</v>
      </c>
      <c r="CC65" s="1480">
        <v>28583481.149999999</v>
      </c>
      <c r="CD65" s="1508">
        <v>28583481.149999999</v>
      </c>
      <c r="CE65" s="1508">
        <v>19647969.600000001</v>
      </c>
      <c r="CF65" s="2952" t="s">
        <v>1605</v>
      </c>
      <c r="CG65" s="2952" t="s">
        <v>1610</v>
      </c>
      <c r="CH65" s="2952" t="s">
        <v>1611</v>
      </c>
      <c r="CI65" s="2952" t="s">
        <v>1612</v>
      </c>
      <c r="CJ65" s="1030"/>
      <c r="CK65" s="1741">
        <v>1</v>
      </c>
      <c r="CL65" s="1358" t="s">
        <v>7915</v>
      </c>
      <c r="CM65" s="1082">
        <v>1</v>
      </c>
      <c r="CN65" s="1076" t="s">
        <v>1350</v>
      </c>
      <c r="CO65" s="1076" t="s">
        <v>1609</v>
      </c>
      <c r="CP65" s="1078" t="str">
        <f t="shared" si="33"/>
        <v>Terminado</v>
      </c>
      <c r="CQ65" s="1078" t="str">
        <f t="shared" si="61"/>
        <v>Terminado</v>
      </c>
      <c r="CR65" s="1743" t="s">
        <v>7916</v>
      </c>
      <c r="CS65" s="1556">
        <f>SUMPRODUCT(G65:G66,CM65:CM66)</f>
        <v>1</v>
      </c>
      <c r="CT65" s="1556">
        <f>SUMPRODUCT(G65:G66,M65:M66)</f>
        <v>1</v>
      </c>
      <c r="CU65" s="1548" t="str">
        <f>IF(CT65&lt;1%,"Sin iniciar",IF(CT65=100%,"Terminado","En gestión"))</f>
        <v>Terminado</v>
      </c>
      <c r="CV65" s="1548" t="str">
        <f>IF(CS65&lt;1%,"Sin iniciar",IF(CS65=100%,"Terminado","En gestión"))</f>
        <v>Terminado</v>
      </c>
      <c r="CW65" s="2974" t="s">
        <v>37</v>
      </c>
      <c r="CX65" s="2958">
        <v>55873043</v>
      </c>
      <c r="CY65" s="2959">
        <v>55873043</v>
      </c>
      <c r="CZ65" s="2959">
        <v>55873043</v>
      </c>
      <c r="DA65" s="1480">
        <v>28583481.149999999</v>
      </c>
      <c r="DB65" s="1508">
        <v>28583481.149999999</v>
      </c>
      <c r="DC65" s="1508">
        <v>25372576.350000001</v>
      </c>
      <c r="DD65" s="1931">
        <v>28556961.149999999</v>
      </c>
      <c r="DE65" s="2952" t="s">
        <v>1605</v>
      </c>
      <c r="DF65" s="2952" t="s">
        <v>1610</v>
      </c>
      <c r="DG65" s="2952" t="s">
        <v>1611</v>
      </c>
      <c r="DH65" s="2952" t="s">
        <v>1612</v>
      </c>
      <c r="DJ65" s="1221" t="s">
        <v>8269</v>
      </c>
      <c r="DK65" s="1220" t="s">
        <v>8272</v>
      </c>
      <c r="DL65" s="1242" t="s">
        <v>8291</v>
      </c>
    </row>
    <row r="66" spans="1:116" ht="299.25" hidden="1" customHeight="1" x14ac:dyDescent="0.45">
      <c r="A66" s="1309"/>
      <c r="B66" s="1310"/>
      <c r="C66" s="1311"/>
      <c r="D66" s="1311"/>
      <c r="E66" s="1039" t="s">
        <v>281</v>
      </c>
      <c r="F66" s="1040" t="s">
        <v>282</v>
      </c>
      <c r="G66" s="1041">
        <v>0.5</v>
      </c>
      <c r="H66" s="1042">
        <v>44562</v>
      </c>
      <c r="I66" s="1042">
        <v>44772</v>
      </c>
      <c r="J66" s="1041">
        <v>0.25</v>
      </c>
      <c r="K66" s="1041">
        <v>0.5</v>
      </c>
      <c r="L66" s="1043">
        <v>1</v>
      </c>
      <c r="M66" s="1044">
        <v>1</v>
      </c>
      <c r="N66" s="1312"/>
      <c r="O66" s="2971"/>
      <c r="P66" s="3309"/>
      <c r="Q66" s="2985"/>
      <c r="R66" s="2972"/>
      <c r="S66" s="57">
        <v>0.05</v>
      </c>
      <c r="T66" s="216" t="s">
        <v>2454</v>
      </c>
      <c r="U66" s="220" t="s">
        <v>2455</v>
      </c>
      <c r="V66" s="8" t="str">
        <f t="shared" si="59"/>
        <v>En gestión</v>
      </c>
      <c r="W66" s="8" t="str">
        <f t="shared" si="60"/>
        <v>En gestión</v>
      </c>
      <c r="X66" s="2969"/>
      <c r="Y66" s="1303"/>
      <c r="Z66" s="1303"/>
      <c r="AA66" s="1481"/>
      <c r="AB66" s="1481"/>
      <c r="AC66" s="2969"/>
      <c r="AD66" s="2970"/>
      <c r="AE66" s="2968"/>
      <c r="AF66" s="2968"/>
      <c r="AG66" s="1480"/>
      <c r="AH66" s="2968"/>
      <c r="AI66" s="2968"/>
      <c r="AJ66" s="2952"/>
      <c r="AK66" s="2952"/>
      <c r="AL66" s="2952"/>
      <c r="AM66" s="2952"/>
      <c r="AN66" s="1030"/>
      <c r="AO66" s="2954"/>
      <c r="AP66" s="2984"/>
      <c r="AQ66" s="56">
        <v>0.2</v>
      </c>
      <c r="AR66" s="97" t="s">
        <v>7917</v>
      </c>
      <c r="AS66" s="423" t="s">
        <v>7918</v>
      </c>
      <c r="AT66" s="169" t="str">
        <f t="shared" si="48"/>
        <v>En gestión</v>
      </c>
      <c r="AU66" s="169" t="str">
        <f t="shared" si="49"/>
        <v>En gestión</v>
      </c>
      <c r="AV66" s="1721"/>
      <c r="AW66" s="1877"/>
      <c r="AX66" s="1877"/>
      <c r="AY66" s="2492"/>
      <c r="AZ66" s="2492"/>
      <c r="BA66" s="1701"/>
      <c r="BB66" s="2983"/>
      <c r="BC66" s="2963"/>
      <c r="BD66" s="2963"/>
      <c r="BE66" s="1470"/>
      <c r="BF66" s="2973"/>
      <c r="BG66" s="2973"/>
      <c r="BH66" s="2952"/>
      <c r="BI66" s="2952"/>
      <c r="BJ66" s="2952"/>
      <c r="BK66" s="2952"/>
      <c r="BL66" s="1030"/>
      <c r="BM66" s="2961"/>
      <c r="BN66" s="2977"/>
      <c r="BO66" s="361">
        <v>0.25</v>
      </c>
      <c r="BP66" s="303" t="s">
        <v>7919</v>
      </c>
      <c r="BQ66" s="423" t="s">
        <v>7918</v>
      </c>
      <c r="BR66" s="8" t="str">
        <f t="shared" si="54"/>
        <v>Terminado</v>
      </c>
      <c r="BS66" s="8" t="str">
        <f t="shared" si="50"/>
        <v>En gestión</v>
      </c>
      <c r="BT66" s="2981"/>
      <c r="BU66" s="1303"/>
      <c r="BV66" s="1303"/>
      <c r="BW66" s="1481"/>
      <c r="BX66" s="1481"/>
      <c r="BY66" s="14" t="s">
        <v>7920</v>
      </c>
      <c r="BZ66" s="2957"/>
      <c r="CA66" s="2968"/>
      <c r="CB66" s="1820"/>
      <c r="CC66" s="1480"/>
      <c r="CD66" s="1508"/>
      <c r="CE66" s="1508"/>
      <c r="CF66" s="2952"/>
      <c r="CG66" s="2952"/>
      <c r="CH66" s="2952"/>
      <c r="CI66" s="2952"/>
      <c r="CJ66" s="1030"/>
      <c r="CK66" s="1741"/>
      <c r="CL66" s="1358"/>
      <c r="CM66" s="1082">
        <v>1</v>
      </c>
      <c r="CN66" s="1076" t="s">
        <v>1350</v>
      </c>
      <c r="CO66" s="1076" t="s">
        <v>1613</v>
      </c>
      <c r="CP66" s="1078" t="str">
        <f t="shared" si="33"/>
        <v>Terminado</v>
      </c>
      <c r="CQ66" s="1078" t="str">
        <f t="shared" si="61"/>
        <v>Terminado</v>
      </c>
      <c r="CR66" s="1549"/>
      <c r="CS66" s="1556"/>
      <c r="CT66" s="1556"/>
      <c r="CU66" s="1548"/>
      <c r="CV66" s="1548"/>
      <c r="CW66" s="2976"/>
      <c r="CX66" s="2958"/>
      <c r="CY66" s="2959"/>
      <c r="CZ66" s="2959"/>
      <c r="DA66" s="1480"/>
      <c r="DB66" s="1508"/>
      <c r="DC66" s="1508"/>
      <c r="DD66" s="1931"/>
      <c r="DE66" s="2952"/>
      <c r="DF66" s="2952"/>
      <c r="DG66" s="2952"/>
      <c r="DH66" s="2952"/>
      <c r="DJ66" s="1221" t="s">
        <v>8269</v>
      </c>
      <c r="DK66" s="1220" t="s">
        <v>8272</v>
      </c>
      <c r="DL66" s="1242"/>
    </row>
    <row r="67" spans="1:116" ht="409.5" hidden="1" x14ac:dyDescent="0.45">
      <c r="A67" s="1038" t="s">
        <v>275</v>
      </c>
      <c r="B67" s="1039" t="s">
        <v>283</v>
      </c>
      <c r="C67" s="1103" t="s">
        <v>284</v>
      </c>
      <c r="D67" s="1103" t="s">
        <v>285</v>
      </c>
      <c r="E67" s="1039" t="s">
        <v>286</v>
      </c>
      <c r="F67" s="1040" t="s">
        <v>287</v>
      </c>
      <c r="G67" s="1041">
        <v>1</v>
      </c>
      <c r="H67" s="1042">
        <v>44803</v>
      </c>
      <c r="I67" s="1040" t="s">
        <v>288</v>
      </c>
      <c r="J67" s="1041">
        <v>0</v>
      </c>
      <c r="K67" s="1041">
        <v>0.8</v>
      </c>
      <c r="L67" s="1043">
        <v>0.8</v>
      </c>
      <c r="M67" s="1044">
        <v>1</v>
      </c>
      <c r="N67" s="1045">
        <v>139406399</v>
      </c>
      <c r="O67" s="1093">
        <v>80797576</v>
      </c>
      <c r="P67" s="3309"/>
      <c r="Q67" s="11" t="s">
        <v>37</v>
      </c>
      <c r="R67" s="11" t="s">
        <v>37</v>
      </c>
      <c r="S67" s="57">
        <v>0</v>
      </c>
      <c r="T67" s="11" t="s">
        <v>37</v>
      </c>
      <c r="U67" s="11" t="s">
        <v>37</v>
      </c>
      <c r="V67" s="8" t="str">
        <f t="shared" si="59"/>
        <v>Sin iniciar</v>
      </c>
      <c r="W67" s="8" t="str">
        <f t="shared" si="60"/>
        <v>Sin iniciar</v>
      </c>
      <c r="X67" s="32" t="s">
        <v>37</v>
      </c>
      <c r="Y67" s="157">
        <v>0</v>
      </c>
      <c r="Z67" s="157" t="s">
        <v>37</v>
      </c>
      <c r="AA67" s="8" t="str">
        <f>IF(Z67&lt;1%,"Sin iniciar",IF(Z67=100%,"Terminado","En gestión"))</f>
        <v>En gestión</v>
      </c>
      <c r="AB67" s="8" t="str">
        <f>IF(Y67&lt;1%,"Sin iniciar",IF(Y67=100%,"Terminado","En gestión"))</f>
        <v>Sin iniciar</v>
      </c>
      <c r="AC67" s="76"/>
      <c r="AD67" s="162">
        <v>80797575.879999995</v>
      </c>
      <c r="AE67" s="255">
        <v>80797575.879999995</v>
      </c>
      <c r="AF67" s="257">
        <v>0</v>
      </c>
      <c r="AG67" s="140">
        <v>139406399</v>
      </c>
      <c r="AH67" s="257">
        <v>242234238</v>
      </c>
      <c r="AI67" s="257">
        <v>17156312</v>
      </c>
      <c r="AJ67" s="1094" t="s">
        <v>1605</v>
      </c>
      <c r="AK67" s="1094" t="s">
        <v>1617</v>
      </c>
      <c r="AL67" s="1094" t="s">
        <v>1618</v>
      </c>
      <c r="AM67" s="1094" t="s">
        <v>1619</v>
      </c>
      <c r="AN67" s="1030"/>
      <c r="AO67" s="945">
        <v>0.8</v>
      </c>
      <c r="AP67" s="168" t="s">
        <v>3064</v>
      </c>
      <c r="AQ67" s="56">
        <v>0.8</v>
      </c>
      <c r="AR67" s="97" t="s">
        <v>3065</v>
      </c>
      <c r="AS67" s="423" t="s">
        <v>3078</v>
      </c>
      <c r="AT67" s="169" t="str">
        <f t="shared" si="48"/>
        <v>En gestión</v>
      </c>
      <c r="AU67" s="169" t="str">
        <f t="shared" si="49"/>
        <v>En gestión</v>
      </c>
      <c r="AV67" s="97" t="s">
        <v>3064</v>
      </c>
      <c r="AW67" s="160">
        <f>SUMPRODUCT(AQ67:AQ68,G67:G68)</f>
        <v>0.82000000000000006</v>
      </c>
      <c r="AX67" s="160">
        <f>SUMPRODUCT(G67:G68,K67:K68)</f>
        <v>0.82500000000000007</v>
      </c>
      <c r="AY67" s="1047" t="str">
        <f>IF(AX67&lt;1%,"Sin iniciar",IF(AX67=100%,"Terminado","En gestión"))</f>
        <v>En gestión</v>
      </c>
      <c r="AZ67" s="1047" t="str">
        <f>IF(AW67&lt;1%,"Sin iniciar",IF(AW67=100%,"Terminado","En gestión"))</f>
        <v>En gestión</v>
      </c>
      <c r="BA67" s="97" t="s">
        <v>3064</v>
      </c>
      <c r="BB67" s="973">
        <v>80797575.879999995</v>
      </c>
      <c r="BC67" s="974">
        <v>80797576</v>
      </c>
      <c r="BD67" s="974">
        <v>0</v>
      </c>
      <c r="BE67" s="973">
        <v>139406399</v>
      </c>
      <c r="BF67" s="974">
        <v>242234537.84999999</v>
      </c>
      <c r="BG67" s="975">
        <v>61479598.539999999</v>
      </c>
      <c r="BH67" s="1094" t="s">
        <v>1605</v>
      </c>
      <c r="BI67" s="1094" t="s">
        <v>1617</v>
      </c>
      <c r="BJ67" s="1094" t="s">
        <v>1618</v>
      </c>
      <c r="BK67" s="1094" t="s">
        <v>1619</v>
      </c>
      <c r="BL67" s="1030"/>
      <c r="BM67" s="989">
        <v>0.9</v>
      </c>
      <c r="BN67" s="424" t="s">
        <v>3077</v>
      </c>
      <c r="BO67" s="361">
        <v>0.9</v>
      </c>
      <c r="BP67" s="303" t="s">
        <v>3077</v>
      </c>
      <c r="BQ67" s="423" t="s">
        <v>3078</v>
      </c>
      <c r="BR67" s="8" t="str">
        <f t="shared" si="54"/>
        <v>En gestión</v>
      </c>
      <c r="BS67" s="8" t="s">
        <v>1352</v>
      </c>
      <c r="BT67" s="14" t="s">
        <v>3077</v>
      </c>
      <c r="BU67" s="165">
        <v>0.9</v>
      </c>
      <c r="BV67" s="165">
        <v>0.8</v>
      </c>
      <c r="BW67" s="1060" t="str">
        <f>IF(BV67&lt;1%,"Sin iniciar",IF(BV67=100%,"Terminado","En gestión"))</f>
        <v>En gestión</v>
      </c>
      <c r="BX67" s="1060" t="str">
        <f>IF(BU67&lt;1%,"Sin iniciar",IF(BU67=100%,"Terminado","En gestión"))</f>
        <v>En gestión</v>
      </c>
      <c r="BY67" s="14" t="s">
        <v>7921</v>
      </c>
      <c r="BZ67" s="104">
        <v>80797576</v>
      </c>
      <c r="CA67" s="373">
        <v>80797576</v>
      </c>
      <c r="CB67" s="145">
        <v>60598182</v>
      </c>
      <c r="CC67" s="104">
        <v>242234537.84999999</v>
      </c>
      <c r="CD67" s="121">
        <v>242234537.84999999</v>
      </c>
      <c r="CE67" s="121">
        <v>149557947.736</v>
      </c>
      <c r="CF67" s="1094" t="s">
        <v>1605</v>
      </c>
      <c r="CG67" s="1094" t="s">
        <v>1617</v>
      </c>
      <c r="CH67" s="1094" t="s">
        <v>1618</v>
      </c>
      <c r="CI67" s="1094" t="s">
        <v>1619</v>
      </c>
      <c r="CJ67" s="1030"/>
      <c r="CK67" s="1095">
        <v>1</v>
      </c>
      <c r="CL67" s="1102" t="s">
        <v>1614</v>
      </c>
      <c r="CM67" s="1082">
        <v>1</v>
      </c>
      <c r="CN67" s="1076" t="s">
        <v>1291</v>
      </c>
      <c r="CO67" s="1076" t="s">
        <v>1615</v>
      </c>
      <c r="CP67" s="1078" t="str">
        <f t="shared" si="33"/>
        <v>Terminado</v>
      </c>
      <c r="CQ67" s="1078" t="str">
        <f t="shared" si="61"/>
        <v>Terminado</v>
      </c>
      <c r="CR67" s="1079" t="s">
        <v>1616</v>
      </c>
      <c r="CS67" s="1080">
        <f>SUMPRODUCT(G67,CM67)</f>
        <v>1</v>
      </c>
      <c r="CT67" s="1080">
        <f>SUMPRODUCT(G67,M67)</f>
        <v>1</v>
      </c>
      <c r="CU67" s="1081" t="str">
        <f>IF(CT67&lt;1%,"Sin iniciar",IF(CT67=100%,"Terminado","En gestión"))</f>
        <v>Terminado</v>
      </c>
      <c r="CV67" s="1081" t="str">
        <f>IF(CS67&lt;1%,"Sin iniciar",IF(CS67=100%,"Terminado","En gestión"))</f>
        <v>Terminado</v>
      </c>
      <c r="CW67" s="1079" t="s">
        <v>37</v>
      </c>
      <c r="CX67" s="1099">
        <v>80797576</v>
      </c>
      <c r="CY67" s="1100">
        <v>80797576</v>
      </c>
      <c r="CZ67" s="1100">
        <v>80797576</v>
      </c>
      <c r="DA67" s="104">
        <v>242234537.84999999</v>
      </c>
      <c r="DB67" s="121">
        <v>242234537.84999999</v>
      </c>
      <c r="DC67" s="121">
        <v>204546850.586</v>
      </c>
      <c r="DD67" s="892">
        <v>227159096.84999999</v>
      </c>
      <c r="DE67" s="1094" t="s">
        <v>1605</v>
      </c>
      <c r="DF67" s="1094" t="s">
        <v>1617</v>
      </c>
      <c r="DG67" s="1094" t="s">
        <v>1618</v>
      </c>
      <c r="DH67" s="1094" t="s">
        <v>1619</v>
      </c>
      <c r="DJ67" s="1221" t="s">
        <v>8269</v>
      </c>
      <c r="DK67" s="1220" t="s">
        <v>8272</v>
      </c>
      <c r="DL67" s="1236" t="s">
        <v>8291</v>
      </c>
    </row>
    <row r="68" spans="1:116" ht="162" hidden="1" customHeight="1" x14ac:dyDescent="0.45">
      <c r="A68" s="1309" t="s">
        <v>275</v>
      </c>
      <c r="B68" s="1310" t="s">
        <v>289</v>
      </c>
      <c r="C68" s="1311" t="s">
        <v>290</v>
      </c>
      <c r="D68" s="1311" t="s">
        <v>278</v>
      </c>
      <c r="E68" s="1039" t="s">
        <v>291</v>
      </c>
      <c r="F68" s="1040" t="s">
        <v>292</v>
      </c>
      <c r="G68" s="1041">
        <v>0.05</v>
      </c>
      <c r="H68" s="1042">
        <v>44562</v>
      </c>
      <c r="I68" s="1042">
        <v>44772</v>
      </c>
      <c r="J68" s="1041">
        <v>0.25</v>
      </c>
      <c r="K68" s="1041">
        <v>0.5</v>
      </c>
      <c r="L68" s="1043">
        <v>1</v>
      </c>
      <c r="M68" s="1044">
        <v>1</v>
      </c>
      <c r="N68" s="1312">
        <v>52991829</v>
      </c>
      <c r="O68" s="2971">
        <v>65274383</v>
      </c>
      <c r="P68" s="3309"/>
      <c r="Q68" s="1270">
        <v>0.21</v>
      </c>
      <c r="R68" s="2972" t="s">
        <v>7922</v>
      </c>
      <c r="S68" s="57">
        <v>0.25</v>
      </c>
      <c r="T68" s="216" t="s">
        <v>2456</v>
      </c>
      <c r="U68" s="276" t="s">
        <v>2457</v>
      </c>
      <c r="V68" s="8" t="str">
        <f t="shared" si="59"/>
        <v>En gestión</v>
      </c>
      <c r="W68" s="8" t="str">
        <f t="shared" si="60"/>
        <v>En gestión</v>
      </c>
      <c r="X68" s="2969" t="s">
        <v>7923</v>
      </c>
      <c r="Y68" s="1303">
        <v>0.21</v>
      </c>
      <c r="Z68" s="1303">
        <v>0.41</v>
      </c>
      <c r="AA68" s="1481" t="str">
        <f>IF(Z68&lt;1%,"Sin iniciar",IF(Z68=100%,"Terminado","En gestión"))</f>
        <v>En gestión</v>
      </c>
      <c r="AB68" s="1481" t="str">
        <f>IF(Y68&lt;1%,"Sin iniciar",IF(Y68=100%,"Terminado","En gestión"))</f>
        <v>En gestión</v>
      </c>
      <c r="AC68" s="2969" t="s">
        <v>7923</v>
      </c>
      <c r="AD68" s="2970">
        <v>65274383.199999988</v>
      </c>
      <c r="AE68" s="2968">
        <v>80585790</v>
      </c>
      <c r="AF68" s="2968">
        <v>20146447</v>
      </c>
      <c r="AG68" s="1480">
        <v>52991829</v>
      </c>
      <c r="AH68" s="2968">
        <v>35236414</v>
      </c>
      <c r="AI68" s="2968">
        <v>2399768</v>
      </c>
      <c r="AJ68" s="2397" t="s">
        <v>1621</v>
      </c>
      <c r="AK68" s="2397" t="s">
        <v>1610</v>
      </c>
      <c r="AL68" s="2397" t="s">
        <v>1622</v>
      </c>
      <c r="AM68" s="2397" t="s">
        <v>1612</v>
      </c>
      <c r="AN68" s="1030"/>
      <c r="AO68" s="2965">
        <v>0.3</v>
      </c>
      <c r="AP68" s="2956" t="s">
        <v>3066</v>
      </c>
      <c r="AQ68" s="56">
        <v>0.4</v>
      </c>
      <c r="AR68" s="132" t="s">
        <v>7924</v>
      </c>
      <c r="AS68" s="425" t="s">
        <v>3949</v>
      </c>
      <c r="AT68" s="169" t="str">
        <f t="shared" si="48"/>
        <v>En gestión</v>
      </c>
      <c r="AU68" s="169" t="str">
        <f t="shared" si="49"/>
        <v>En gestión</v>
      </c>
      <c r="AV68" s="1720" t="s">
        <v>3066</v>
      </c>
      <c r="AW68" s="1877">
        <f>SUMPRODUCT(AQ68:AQ75,G68:G75)</f>
        <v>0.26500000000000001</v>
      </c>
      <c r="AX68" s="1877">
        <f>SUMPRODUCT(G68:G75,K68:K75)</f>
        <v>0.38749999999999996</v>
      </c>
      <c r="AY68" s="2492" t="str">
        <f>IF(AX68&lt;1%,"Sin iniciar",IF(AX68=100%,"Terminado","En gestión"))</f>
        <v>En gestión</v>
      </c>
      <c r="AZ68" s="2492" t="str">
        <f>IF(AW68&lt;1%,"Sin iniciar",IF(AW68=100%,"Terminado","En gestión"))</f>
        <v>En gestión</v>
      </c>
      <c r="BA68" s="1700" t="s">
        <v>3067</v>
      </c>
      <c r="BB68" s="2964">
        <v>65274383.199999988</v>
      </c>
      <c r="BC68" s="2963">
        <v>80585790</v>
      </c>
      <c r="BD68" s="2963">
        <v>0</v>
      </c>
      <c r="BE68" s="1470">
        <v>52991829</v>
      </c>
      <c r="BF68" s="2973">
        <v>35236353.850000001</v>
      </c>
      <c r="BG68" s="2973">
        <v>10876655.73</v>
      </c>
      <c r="BH68" s="2397" t="s">
        <v>1621</v>
      </c>
      <c r="BI68" s="2397" t="s">
        <v>1610</v>
      </c>
      <c r="BJ68" s="2397" t="s">
        <v>1622</v>
      </c>
      <c r="BK68" s="2397" t="s">
        <v>1612</v>
      </c>
      <c r="BL68" s="1030"/>
      <c r="BM68" s="2961">
        <v>0.74</v>
      </c>
      <c r="BN68" s="2977" t="s">
        <v>3079</v>
      </c>
      <c r="BO68" s="361">
        <v>0.8</v>
      </c>
      <c r="BP68" s="303" t="s">
        <v>3951</v>
      </c>
      <c r="BQ68" s="425" t="s">
        <v>3949</v>
      </c>
      <c r="BR68" s="8" t="str">
        <f t="shared" si="54"/>
        <v>Terminado</v>
      </c>
      <c r="BS68" s="8" t="str">
        <f t="shared" si="50"/>
        <v>En gestión</v>
      </c>
      <c r="BT68" s="2978" t="s">
        <v>3080</v>
      </c>
      <c r="BU68" s="1303">
        <f>SUMPRODUCT(G68:G75,BO68:BO75)</f>
        <v>0.71250000000000002</v>
      </c>
      <c r="BV68" s="1303">
        <f>SUMPRODUCT(G68:G75,L68:L75)</f>
        <v>0.77499999999999991</v>
      </c>
      <c r="BW68" s="1481" t="str">
        <f>IF(BV68&lt;1%,"Sin iniciar",IF(BV68=100%,"Terminado","En gestión"))</f>
        <v>En gestión</v>
      </c>
      <c r="BX68" s="1481" t="str">
        <f>IF(BU68&lt;1%,"Sin iniciar",IF(BU68=100%,"Terminado","En gestión"))</f>
        <v>En gestión</v>
      </c>
      <c r="BY68" s="14" t="s">
        <v>3081</v>
      </c>
      <c r="BZ68" s="2957">
        <v>80585790</v>
      </c>
      <c r="CA68" s="1820">
        <v>60439342</v>
      </c>
      <c r="CB68" s="1820">
        <v>0</v>
      </c>
      <c r="CC68" s="1480">
        <v>35236353.850000001</v>
      </c>
      <c r="CD68" s="1508">
        <v>35236353.850000001</v>
      </c>
      <c r="CE68" s="1508">
        <v>23442453.134</v>
      </c>
      <c r="CF68" s="2397" t="s">
        <v>1621</v>
      </c>
      <c r="CG68" s="2397" t="s">
        <v>1610</v>
      </c>
      <c r="CH68" s="2397" t="s">
        <v>1622</v>
      </c>
      <c r="CI68" s="2397" t="s">
        <v>1612</v>
      </c>
      <c r="CJ68" s="1030"/>
      <c r="CK68" s="1741">
        <v>1</v>
      </c>
      <c r="CL68" s="1358" t="s">
        <v>2216</v>
      </c>
      <c r="CM68" s="1082">
        <v>1</v>
      </c>
      <c r="CN68" s="1076" t="s">
        <v>1350</v>
      </c>
      <c r="CO68" s="1090" t="s">
        <v>1620</v>
      </c>
      <c r="CP68" s="1078" t="str">
        <f t="shared" si="33"/>
        <v>Terminado</v>
      </c>
      <c r="CQ68" s="1078" t="str">
        <f t="shared" si="61"/>
        <v>Terminado</v>
      </c>
      <c r="CR68" s="2397" t="s">
        <v>2159</v>
      </c>
      <c r="CS68" s="1556">
        <f>SUMPRODUCT(G68:G75,CM68:CM75)</f>
        <v>1</v>
      </c>
      <c r="CT68" s="1556">
        <f>SUMPRODUCT(G68:G75,M68:M75)</f>
        <v>1</v>
      </c>
      <c r="CU68" s="1548" t="str">
        <f>IF(CT68&lt;1%,"Sin iniciar",IF(CT68=100%,"Terminado","En gestión"))</f>
        <v>Terminado</v>
      </c>
      <c r="CV68" s="1548" t="str">
        <f>IF(CS68&lt;1%,"Sin iniciar",IF(CS68=100%,"Terminado","En gestión"))</f>
        <v>Terminado</v>
      </c>
      <c r="CW68" s="2974" t="s">
        <v>37</v>
      </c>
      <c r="CX68" s="2867">
        <v>80585790</v>
      </c>
      <c r="CY68" s="2868">
        <v>80585790</v>
      </c>
      <c r="CZ68" s="2868">
        <v>80585790</v>
      </c>
      <c r="DA68" s="1480">
        <v>35236353.850000001</v>
      </c>
      <c r="DB68" s="1508">
        <v>35236353.850000001</v>
      </c>
      <c r="DC68" s="1508">
        <v>31396017.184</v>
      </c>
      <c r="DD68" s="1931">
        <v>33927742.649999999</v>
      </c>
      <c r="DE68" s="2397" t="s">
        <v>1621</v>
      </c>
      <c r="DF68" s="2397" t="s">
        <v>1610</v>
      </c>
      <c r="DG68" s="2397" t="s">
        <v>1622</v>
      </c>
      <c r="DH68" s="2397" t="s">
        <v>1612</v>
      </c>
      <c r="DJ68" s="1221" t="s">
        <v>8310</v>
      </c>
      <c r="DK68" s="1220" t="s">
        <v>8311</v>
      </c>
      <c r="DL68" s="1243" t="s">
        <v>8312</v>
      </c>
    </row>
    <row r="69" spans="1:116" ht="162" hidden="1" customHeight="1" x14ac:dyDescent="0.45">
      <c r="A69" s="1309"/>
      <c r="B69" s="1310"/>
      <c r="C69" s="1311"/>
      <c r="D69" s="1311"/>
      <c r="E69" s="1039" t="s">
        <v>293</v>
      </c>
      <c r="F69" s="1040" t="s">
        <v>294</v>
      </c>
      <c r="G69" s="1041">
        <v>0.05</v>
      </c>
      <c r="H69" s="1042">
        <v>44562</v>
      </c>
      <c r="I69" s="1042">
        <v>44772</v>
      </c>
      <c r="J69" s="1041">
        <v>0.25</v>
      </c>
      <c r="K69" s="1041">
        <v>0.5</v>
      </c>
      <c r="L69" s="1043">
        <v>1</v>
      </c>
      <c r="M69" s="1044">
        <v>1</v>
      </c>
      <c r="N69" s="1312"/>
      <c r="O69" s="2971"/>
      <c r="P69" s="3309"/>
      <c r="Q69" s="1744"/>
      <c r="R69" s="2972"/>
      <c r="S69" s="57">
        <v>0.25</v>
      </c>
      <c r="T69" s="216" t="s">
        <v>2458</v>
      </c>
      <c r="U69" s="220" t="s">
        <v>2459</v>
      </c>
      <c r="V69" s="8" t="str">
        <f t="shared" si="59"/>
        <v>En gestión</v>
      </c>
      <c r="W69" s="8" t="str">
        <f t="shared" si="60"/>
        <v>En gestión</v>
      </c>
      <c r="X69" s="2981"/>
      <c r="Y69" s="1303"/>
      <c r="Z69" s="1303"/>
      <c r="AA69" s="1481"/>
      <c r="AB69" s="1481"/>
      <c r="AC69" s="2981"/>
      <c r="AD69" s="2970"/>
      <c r="AE69" s="2968"/>
      <c r="AF69" s="2968"/>
      <c r="AG69" s="1480"/>
      <c r="AH69" s="2968"/>
      <c r="AI69" s="2968"/>
      <c r="AJ69" s="1549"/>
      <c r="AK69" s="1549"/>
      <c r="AL69" s="1549"/>
      <c r="AM69" s="1549"/>
      <c r="AN69" s="1030"/>
      <c r="AO69" s="2980"/>
      <c r="AP69" s="2956"/>
      <c r="AQ69" s="56">
        <v>0.4</v>
      </c>
      <c r="AR69" s="13" t="s">
        <v>3068</v>
      </c>
      <c r="AS69" s="426" t="s">
        <v>2217</v>
      </c>
      <c r="AT69" s="169" t="str">
        <f t="shared" si="48"/>
        <v>En gestión</v>
      </c>
      <c r="AU69" s="169" t="str">
        <f t="shared" si="49"/>
        <v>En gestión</v>
      </c>
      <c r="AV69" s="1721"/>
      <c r="AW69" s="1877"/>
      <c r="AX69" s="1877"/>
      <c r="AY69" s="2492"/>
      <c r="AZ69" s="2492"/>
      <c r="BA69" s="1864"/>
      <c r="BB69" s="2964"/>
      <c r="BC69" s="2963"/>
      <c r="BD69" s="2963"/>
      <c r="BE69" s="1470"/>
      <c r="BF69" s="2973"/>
      <c r="BG69" s="2973"/>
      <c r="BH69" s="1549"/>
      <c r="BI69" s="1549"/>
      <c r="BJ69" s="1549"/>
      <c r="BK69" s="1549"/>
      <c r="BL69" s="1030"/>
      <c r="BM69" s="2961"/>
      <c r="BN69" s="2977"/>
      <c r="BO69" s="361">
        <v>1</v>
      </c>
      <c r="BP69" s="303" t="s">
        <v>7925</v>
      </c>
      <c r="BQ69" s="426" t="s">
        <v>2217</v>
      </c>
      <c r="BR69" s="8" t="str">
        <f t="shared" si="54"/>
        <v>Terminado</v>
      </c>
      <c r="BS69" s="8" t="str">
        <f t="shared" si="50"/>
        <v>Terminado</v>
      </c>
      <c r="BT69" s="2979"/>
      <c r="BU69" s="1303"/>
      <c r="BV69" s="1303"/>
      <c r="BW69" s="1481"/>
      <c r="BX69" s="1481"/>
      <c r="BY69" s="11" t="s">
        <v>37</v>
      </c>
      <c r="BZ69" s="2957"/>
      <c r="CA69" s="1820"/>
      <c r="CB69" s="1820"/>
      <c r="CC69" s="1480"/>
      <c r="CD69" s="1508"/>
      <c r="CE69" s="1508"/>
      <c r="CF69" s="1549"/>
      <c r="CG69" s="1549"/>
      <c r="CH69" s="1549"/>
      <c r="CI69" s="1549"/>
      <c r="CJ69" s="1030"/>
      <c r="CK69" s="1741"/>
      <c r="CL69" s="1358"/>
      <c r="CM69" s="1082">
        <v>1</v>
      </c>
      <c r="CN69" s="1076" t="s">
        <v>1291</v>
      </c>
      <c r="CO69" s="1097" t="s">
        <v>2217</v>
      </c>
      <c r="CP69" s="1078" t="str">
        <f t="shared" si="33"/>
        <v>Terminado</v>
      </c>
      <c r="CQ69" s="1078" t="str">
        <f t="shared" si="61"/>
        <v>Terminado</v>
      </c>
      <c r="CR69" s="1549"/>
      <c r="CS69" s="1556"/>
      <c r="CT69" s="1556"/>
      <c r="CU69" s="1548"/>
      <c r="CV69" s="1548"/>
      <c r="CW69" s="2975"/>
      <c r="CX69" s="2867"/>
      <c r="CY69" s="2868"/>
      <c r="CZ69" s="2868"/>
      <c r="DA69" s="1480"/>
      <c r="DB69" s="1508"/>
      <c r="DC69" s="1508"/>
      <c r="DD69" s="1931"/>
      <c r="DE69" s="1549"/>
      <c r="DF69" s="1549"/>
      <c r="DG69" s="1549"/>
      <c r="DH69" s="1549"/>
      <c r="DJ69" s="1221" t="s">
        <v>8310</v>
      </c>
      <c r="DK69" s="1220" t="s">
        <v>8313</v>
      </c>
      <c r="DL69" s="1243"/>
    </row>
    <row r="70" spans="1:116" ht="162" hidden="1" customHeight="1" x14ac:dyDescent="0.45">
      <c r="A70" s="1309"/>
      <c r="B70" s="1310"/>
      <c r="C70" s="1311"/>
      <c r="D70" s="1311"/>
      <c r="E70" s="1039" t="s">
        <v>295</v>
      </c>
      <c r="F70" s="1040" t="s">
        <v>296</v>
      </c>
      <c r="G70" s="1041">
        <v>0.15</v>
      </c>
      <c r="H70" s="1042">
        <v>44562</v>
      </c>
      <c r="I70" s="1042">
        <v>44772</v>
      </c>
      <c r="J70" s="1041">
        <v>0.25</v>
      </c>
      <c r="K70" s="1041">
        <v>0.5</v>
      </c>
      <c r="L70" s="1043">
        <v>1</v>
      </c>
      <c r="M70" s="1044">
        <v>1</v>
      </c>
      <c r="N70" s="1312"/>
      <c r="O70" s="2971"/>
      <c r="P70" s="3309"/>
      <c r="Q70" s="1744"/>
      <c r="R70" s="2972"/>
      <c r="S70" s="57">
        <v>0.2</v>
      </c>
      <c r="T70" s="216" t="s">
        <v>7926</v>
      </c>
      <c r="U70" s="220" t="s">
        <v>2460</v>
      </c>
      <c r="V70" s="8" t="str">
        <f t="shared" si="59"/>
        <v>En gestión</v>
      </c>
      <c r="W70" s="8" t="str">
        <f t="shared" si="60"/>
        <v>En gestión</v>
      </c>
      <c r="X70" s="2981"/>
      <c r="Y70" s="1303"/>
      <c r="Z70" s="1303"/>
      <c r="AA70" s="1481"/>
      <c r="AB70" s="1481"/>
      <c r="AC70" s="2981"/>
      <c r="AD70" s="2970"/>
      <c r="AE70" s="2968"/>
      <c r="AF70" s="2968"/>
      <c r="AG70" s="1480"/>
      <c r="AH70" s="2968"/>
      <c r="AI70" s="2968"/>
      <c r="AJ70" s="1549"/>
      <c r="AK70" s="1549"/>
      <c r="AL70" s="1549"/>
      <c r="AM70" s="1549"/>
      <c r="AN70" s="1030"/>
      <c r="AO70" s="2980"/>
      <c r="AP70" s="2956"/>
      <c r="AQ70" s="56">
        <v>0.3</v>
      </c>
      <c r="AR70" s="142" t="s">
        <v>7927</v>
      </c>
      <c r="AS70" s="423" t="s">
        <v>2218</v>
      </c>
      <c r="AT70" s="169" t="str">
        <f t="shared" si="48"/>
        <v>En gestión</v>
      </c>
      <c r="AU70" s="169" t="str">
        <f t="shared" si="49"/>
        <v>En gestión</v>
      </c>
      <c r="AV70" s="1721"/>
      <c r="AW70" s="1877"/>
      <c r="AX70" s="1877"/>
      <c r="AY70" s="2492"/>
      <c r="AZ70" s="2492"/>
      <c r="BA70" s="1864"/>
      <c r="BB70" s="2964"/>
      <c r="BC70" s="2963"/>
      <c r="BD70" s="2963"/>
      <c r="BE70" s="1470"/>
      <c r="BF70" s="2973"/>
      <c r="BG70" s="2973"/>
      <c r="BH70" s="1549"/>
      <c r="BI70" s="1549"/>
      <c r="BJ70" s="1549"/>
      <c r="BK70" s="1549"/>
      <c r="BL70" s="1030"/>
      <c r="BM70" s="2961"/>
      <c r="BN70" s="2977"/>
      <c r="BO70" s="361">
        <v>1</v>
      </c>
      <c r="BP70" s="303" t="s">
        <v>3082</v>
      </c>
      <c r="BQ70" s="423" t="s">
        <v>2218</v>
      </c>
      <c r="BR70" s="8" t="str">
        <f t="shared" si="54"/>
        <v>Terminado</v>
      </c>
      <c r="BS70" s="8" t="str">
        <f t="shared" si="50"/>
        <v>Terminado</v>
      </c>
      <c r="BT70" s="2979"/>
      <c r="BU70" s="1303"/>
      <c r="BV70" s="1303"/>
      <c r="BW70" s="1481"/>
      <c r="BX70" s="1481"/>
      <c r="BY70" s="11" t="s">
        <v>37</v>
      </c>
      <c r="BZ70" s="2957"/>
      <c r="CA70" s="1820"/>
      <c r="CB70" s="1820"/>
      <c r="CC70" s="1480"/>
      <c r="CD70" s="1508"/>
      <c r="CE70" s="1508"/>
      <c r="CF70" s="1549"/>
      <c r="CG70" s="1549"/>
      <c r="CH70" s="1549"/>
      <c r="CI70" s="1549"/>
      <c r="CJ70" s="1030"/>
      <c r="CK70" s="1741"/>
      <c r="CL70" s="1358"/>
      <c r="CM70" s="1082">
        <v>1</v>
      </c>
      <c r="CN70" s="1076" t="s">
        <v>1291</v>
      </c>
      <c r="CO70" s="1076" t="s">
        <v>2218</v>
      </c>
      <c r="CP70" s="1078" t="str">
        <f t="shared" si="33"/>
        <v>Terminado</v>
      </c>
      <c r="CQ70" s="1078" t="str">
        <f t="shared" si="61"/>
        <v>Terminado</v>
      </c>
      <c r="CR70" s="1549"/>
      <c r="CS70" s="1556"/>
      <c r="CT70" s="1556"/>
      <c r="CU70" s="1548"/>
      <c r="CV70" s="1548"/>
      <c r="CW70" s="2975"/>
      <c r="CX70" s="2867"/>
      <c r="CY70" s="2868"/>
      <c r="CZ70" s="2868"/>
      <c r="DA70" s="1480"/>
      <c r="DB70" s="1508"/>
      <c r="DC70" s="1508"/>
      <c r="DD70" s="1931"/>
      <c r="DE70" s="1549"/>
      <c r="DF70" s="1549"/>
      <c r="DG70" s="1549"/>
      <c r="DH70" s="1549"/>
      <c r="DJ70" s="1221" t="s">
        <v>8310</v>
      </c>
      <c r="DK70" s="1220" t="s">
        <v>8314</v>
      </c>
      <c r="DL70" s="1243"/>
    </row>
    <row r="71" spans="1:116" ht="162" hidden="1" customHeight="1" x14ac:dyDescent="0.45">
      <c r="A71" s="1309"/>
      <c r="B71" s="1310"/>
      <c r="C71" s="1311"/>
      <c r="D71" s="1311"/>
      <c r="E71" s="1039" t="s">
        <v>297</v>
      </c>
      <c r="F71" s="1040" t="s">
        <v>298</v>
      </c>
      <c r="G71" s="1041">
        <v>0.15</v>
      </c>
      <c r="H71" s="1042">
        <v>44652</v>
      </c>
      <c r="I71" s="1042">
        <v>44925</v>
      </c>
      <c r="J71" s="1041">
        <v>0</v>
      </c>
      <c r="K71" s="1041">
        <v>0.25</v>
      </c>
      <c r="L71" s="1043">
        <v>0.5</v>
      </c>
      <c r="M71" s="1044">
        <v>1</v>
      </c>
      <c r="N71" s="1312"/>
      <c r="O71" s="2971"/>
      <c r="P71" s="3309"/>
      <c r="Q71" s="1744"/>
      <c r="R71" s="2972"/>
      <c r="S71" s="57">
        <v>0</v>
      </c>
      <c r="T71" s="163" t="s">
        <v>37</v>
      </c>
      <c r="U71" s="11" t="s">
        <v>37</v>
      </c>
      <c r="V71" s="8" t="str">
        <f t="shared" si="59"/>
        <v>Sin iniciar</v>
      </c>
      <c r="W71" s="8" t="str">
        <f t="shared" si="60"/>
        <v>Sin iniciar</v>
      </c>
      <c r="X71" s="2981"/>
      <c r="Y71" s="1303"/>
      <c r="Z71" s="1303"/>
      <c r="AA71" s="1481"/>
      <c r="AB71" s="1481"/>
      <c r="AC71" s="2981"/>
      <c r="AD71" s="2970"/>
      <c r="AE71" s="2968"/>
      <c r="AF71" s="2968"/>
      <c r="AG71" s="1480"/>
      <c r="AH71" s="2968"/>
      <c r="AI71" s="2968"/>
      <c r="AJ71" s="1549"/>
      <c r="AK71" s="1549"/>
      <c r="AL71" s="1549"/>
      <c r="AM71" s="1549"/>
      <c r="AN71" s="1030"/>
      <c r="AO71" s="2980"/>
      <c r="AP71" s="2956"/>
      <c r="AQ71" s="56">
        <v>0.15</v>
      </c>
      <c r="AR71" s="142" t="s">
        <v>7927</v>
      </c>
      <c r="AS71" s="423" t="s">
        <v>7928</v>
      </c>
      <c r="AT71" s="169" t="str">
        <f t="shared" si="48"/>
        <v>En gestión</v>
      </c>
      <c r="AU71" s="169" t="str">
        <f t="shared" si="49"/>
        <v>En gestión</v>
      </c>
      <c r="AV71" s="1721"/>
      <c r="AW71" s="1877"/>
      <c r="AX71" s="1877"/>
      <c r="AY71" s="2492"/>
      <c r="AZ71" s="2492"/>
      <c r="BA71" s="1864"/>
      <c r="BB71" s="2964"/>
      <c r="BC71" s="2963"/>
      <c r="BD71" s="2963"/>
      <c r="BE71" s="1470"/>
      <c r="BF71" s="2973"/>
      <c r="BG71" s="2973"/>
      <c r="BH71" s="1549"/>
      <c r="BI71" s="1549"/>
      <c r="BJ71" s="1549"/>
      <c r="BK71" s="1549"/>
      <c r="BL71" s="1030"/>
      <c r="BM71" s="2961"/>
      <c r="BN71" s="2977"/>
      <c r="BO71" s="361">
        <v>0.5</v>
      </c>
      <c r="BP71" s="303" t="s">
        <v>3083</v>
      </c>
      <c r="BQ71" s="423" t="s">
        <v>7928</v>
      </c>
      <c r="BR71" s="8" t="str">
        <f t="shared" si="54"/>
        <v>En gestión</v>
      </c>
      <c r="BS71" s="8" t="str">
        <f t="shared" si="50"/>
        <v>En gestión</v>
      </c>
      <c r="BT71" s="2979"/>
      <c r="BU71" s="1303"/>
      <c r="BV71" s="1303"/>
      <c r="BW71" s="1481"/>
      <c r="BX71" s="1481"/>
      <c r="BY71" s="14" t="s">
        <v>7929</v>
      </c>
      <c r="BZ71" s="2957"/>
      <c r="CA71" s="1820"/>
      <c r="CB71" s="1820"/>
      <c r="CC71" s="1480"/>
      <c r="CD71" s="1508"/>
      <c r="CE71" s="1508"/>
      <c r="CF71" s="1549"/>
      <c r="CG71" s="1549"/>
      <c r="CH71" s="1549"/>
      <c r="CI71" s="1549"/>
      <c r="CJ71" s="1030"/>
      <c r="CK71" s="1741"/>
      <c r="CL71" s="1358"/>
      <c r="CM71" s="1082">
        <v>1</v>
      </c>
      <c r="CN71" s="1076" t="s">
        <v>1350</v>
      </c>
      <c r="CO71" s="1076" t="s">
        <v>1623</v>
      </c>
      <c r="CP71" s="1078" t="str">
        <f t="shared" si="33"/>
        <v>Terminado</v>
      </c>
      <c r="CQ71" s="1078" t="str">
        <f t="shared" si="61"/>
        <v>Terminado</v>
      </c>
      <c r="CR71" s="1549"/>
      <c r="CS71" s="1556"/>
      <c r="CT71" s="1556"/>
      <c r="CU71" s="1548"/>
      <c r="CV71" s="1548"/>
      <c r="CW71" s="2975"/>
      <c r="CX71" s="2867"/>
      <c r="CY71" s="2868"/>
      <c r="CZ71" s="2868"/>
      <c r="DA71" s="1480"/>
      <c r="DB71" s="1508"/>
      <c r="DC71" s="1508"/>
      <c r="DD71" s="1931"/>
      <c r="DE71" s="1549"/>
      <c r="DF71" s="1549"/>
      <c r="DG71" s="1549"/>
      <c r="DH71" s="1549"/>
      <c r="DJ71" s="1221" t="s">
        <v>8310</v>
      </c>
      <c r="DK71" s="1237" t="s">
        <v>8315</v>
      </c>
      <c r="DL71" s="1243"/>
    </row>
    <row r="72" spans="1:116" ht="162" hidden="1" customHeight="1" x14ac:dyDescent="0.45">
      <c r="A72" s="1309"/>
      <c r="B72" s="1310"/>
      <c r="C72" s="1311"/>
      <c r="D72" s="1311"/>
      <c r="E72" s="1039" t="s">
        <v>299</v>
      </c>
      <c r="F72" s="1040" t="s">
        <v>300</v>
      </c>
      <c r="G72" s="1041">
        <v>0.15</v>
      </c>
      <c r="H72" s="1042">
        <v>44562</v>
      </c>
      <c r="I72" s="1042">
        <v>44772</v>
      </c>
      <c r="J72" s="1041">
        <v>0.25</v>
      </c>
      <c r="K72" s="1041">
        <v>0.5</v>
      </c>
      <c r="L72" s="1043">
        <v>1</v>
      </c>
      <c r="M72" s="1044">
        <v>1</v>
      </c>
      <c r="N72" s="1312"/>
      <c r="O72" s="2971"/>
      <c r="P72" s="3309"/>
      <c r="Q72" s="1744"/>
      <c r="R72" s="2972"/>
      <c r="S72" s="57">
        <v>0.2</v>
      </c>
      <c r="T72" s="216" t="s">
        <v>2461</v>
      </c>
      <c r="U72" s="14" t="s">
        <v>2462</v>
      </c>
      <c r="V72" s="8" t="str">
        <f t="shared" si="59"/>
        <v>En gestión</v>
      </c>
      <c r="W72" s="8" t="str">
        <f t="shared" si="60"/>
        <v>En gestión</v>
      </c>
      <c r="X72" s="2981"/>
      <c r="Y72" s="1303"/>
      <c r="Z72" s="1303"/>
      <c r="AA72" s="1481"/>
      <c r="AB72" s="1481"/>
      <c r="AC72" s="2981"/>
      <c r="AD72" s="2970"/>
      <c r="AE72" s="2968"/>
      <c r="AF72" s="2968"/>
      <c r="AG72" s="1480"/>
      <c r="AH72" s="2968"/>
      <c r="AI72" s="2968"/>
      <c r="AJ72" s="1549"/>
      <c r="AK72" s="1549"/>
      <c r="AL72" s="1549"/>
      <c r="AM72" s="1549"/>
      <c r="AN72" s="1030"/>
      <c r="AO72" s="2980"/>
      <c r="AP72" s="2956"/>
      <c r="AQ72" s="56">
        <v>0.5</v>
      </c>
      <c r="AR72" s="97" t="s">
        <v>3069</v>
      </c>
      <c r="AS72" s="427" t="s">
        <v>3085</v>
      </c>
      <c r="AT72" s="169" t="str">
        <f t="shared" si="48"/>
        <v>En gestión</v>
      </c>
      <c r="AU72" s="169" t="str">
        <f t="shared" si="49"/>
        <v>En gestión</v>
      </c>
      <c r="AV72" s="1721"/>
      <c r="AW72" s="1877"/>
      <c r="AX72" s="1877"/>
      <c r="AY72" s="2492"/>
      <c r="AZ72" s="2492"/>
      <c r="BA72" s="1864"/>
      <c r="BB72" s="2964"/>
      <c r="BC72" s="2963"/>
      <c r="BD72" s="2963"/>
      <c r="BE72" s="1470"/>
      <c r="BF72" s="2973"/>
      <c r="BG72" s="2973"/>
      <c r="BH72" s="1549"/>
      <c r="BI72" s="1549"/>
      <c r="BJ72" s="1549"/>
      <c r="BK72" s="1549"/>
      <c r="BL72" s="1030"/>
      <c r="BM72" s="2961"/>
      <c r="BN72" s="2977"/>
      <c r="BO72" s="361">
        <v>0.8</v>
      </c>
      <c r="BP72" s="303" t="s">
        <v>3084</v>
      </c>
      <c r="BQ72" s="427" t="s">
        <v>3085</v>
      </c>
      <c r="BR72" s="8" t="str">
        <f t="shared" si="54"/>
        <v>Terminado</v>
      </c>
      <c r="BS72" s="8" t="str">
        <f t="shared" si="50"/>
        <v>En gestión</v>
      </c>
      <c r="BT72" s="2979"/>
      <c r="BU72" s="1303"/>
      <c r="BV72" s="1303"/>
      <c r="BW72" s="1481"/>
      <c r="BX72" s="1481"/>
      <c r="BY72" s="71" t="s">
        <v>7929</v>
      </c>
      <c r="BZ72" s="2957"/>
      <c r="CA72" s="1820"/>
      <c r="CB72" s="1820"/>
      <c r="CC72" s="1480"/>
      <c r="CD72" s="1508"/>
      <c r="CE72" s="1508"/>
      <c r="CF72" s="1549"/>
      <c r="CG72" s="1549"/>
      <c r="CH72" s="1549"/>
      <c r="CI72" s="1549"/>
      <c r="CJ72" s="1030"/>
      <c r="CK72" s="1741"/>
      <c r="CL72" s="1358"/>
      <c r="CM72" s="1082">
        <v>1</v>
      </c>
      <c r="CN72" s="1076" t="s">
        <v>1350</v>
      </c>
      <c r="CO72" s="1106" t="s">
        <v>1624</v>
      </c>
      <c r="CP72" s="1078" t="str">
        <f t="shared" si="33"/>
        <v>Terminado</v>
      </c>
      <c r="CQ72" s="1078" t="str">
        <f t="shared" si="61"/>
        <v>Terminado</v>
      </c>
      <c r="CR72" s="1549"/>
      <c r="CS72" s="1556"/>
      <c r="CT72" s="1556"/>
      <c r="CU72" s="1548"/>
      <c r="CV72" s="1548"/>
      <c r="CW72" s="2975"/>
      <c r="CX72" s="2867"/>
      <c r="CY72" s="2868"/>
      <c r="CZ72" s="2868"/>
      <c r="DA72" s="1480"/>
      <c r="DB72" s="1508"/>
      <c r="DC72" s="1508"/>
      <c r="DD72" s="1931"/>
      <c r="DE72" s="1549"/>
      <c r="DF72" s="1549"/>
      <c r="DG72" s="1549"/>
      <c r="DH72" s="1549"/>
      <c r="DJ72" s="1221" t="s">
        <v>8310</v>
      </c>
      <c r="DK72" s="1220" t="s">
        <v>8316</v>
      </c>
      <c r="DL72" s="1243"/>
    </row>
    <row r="73" spans="1:116" ht="162" hidden="1" customHeight="1" x14ac:dyDescent="0.45">
      <c r="A73" s="1309"/>
      <c r="B73" s="1310"/>
      <c r="C73" s="1311"/>
      <c r="D73" s="1311"/>
      <c r="E73" s="1039" t="s">
        <v>301</v>
      </c>
      <c r="F73" s="1040" t="s">
        <v>302</v>
      </c>
      <c r="G73" s="1041">
        <v>0.15</v>
      </c>
      <c r="H73" s="1042">
        <v>44652</v>
      </c>
      <c r="I73" s="1042">
        <v>44925</v>
      </c>
      <c r="J73" s="1041">
        <v>0</v>
      </c>
      <c r="K73" s="1041">
        <v>0.25</v>
      </c>
      <c r="L73" s="1043">
        <v>0.5</v>
      </c>
      <c r="M73" s="1044">
        <v>1</v>
      </c>
      <c r="N73" s="1312"/>
      <c r="O73" s="2971"/>
      <c r="P73" s="3309"/>
      <c r="Q73" s="1744"/>
      <c r="R73" s="2972"/>
      <c r="S73" s="57">
        <v>0</v>
      </c>
      <c r="T73" s="163" t="s">
        <v>37</v>
      </c>
      <c r="U73" s="11" t="s">
        <v>37</v>
      </c>
      <c r="V73" s="8" t="str">
        <f t="shared" si="59"/>
        <v>Sin iniciar</v>
      </c>
      <c r="W73" s="8" t="str">
        <f t="shared" si="60"/>
        <v>Sin iniciar</v>
      </c>
      <c r="X73" s="2981"/>
      <c r="Y73" s="1303"/>
      <c r="Z73" s="1303"/>
      <c r="AA73" s="1481"/>
      <c r="AB73" s="1481"/>
      <c r="AC73" s="2981"/>
      <c r="AD73" s="2970"/>
      <c r="AE73" s="2968"/>
      <c r="AF73" s="2968"/>
      <c r="AG73" s="1480"/>
      <c r="AH73" s="2968"/>
      <c r="AI73" s="2968"/>
      <c r="AJ73" s="1549"/>
      <c r="AK73" s="1549"/>
      <c r="AL73" s="1549"/>
      <c r="AM73" s="1549"/>
      <c r="AN73" s="1030"/>
      <c r="AO73" s="2980"/>
      <c r="AP73" s="2956"/>
      <c r="AQ73" s="56">
        <v>0.15</v>
      </c>
      <c r="AR73" s="13" t="s">
        <v>3070</v>
      </c>
      <c r="AS73" s="425" t="s">
        <v>3086</v>
      </c>
      <c r="AT73" s="169" t="str">
        <f t="shared" si="48"/>
        <v>En gestión</v>
      </c>
      <c r="AU73" s="169" t="str">
        <f t="shared" si="49"/>
        <v>En gestión</v>
      </c>
      <c r="AV73" s="1721"/>
      <c r="AW73" s="1877"/>
      <c r="AX73" s="1877"/>
      <c r="AY73" s="2492"/>
      <c r="AZ73" s="2492"/>
      <c r="BA73" s="1864"/>
      <c r="BB73" s="2964"/>
      <c r="BC73" s="2963"/>
      <c r="BD73" s="2963"/>
      <c r="BE73" s="1470"/>
      <c r="BF73" s="2973"/>
      <c r="BG73" s="2973"/>
      <c r="BH73" s="1549"/>
      <c r="BI73" s="1549"/>
      <c r="BJ73" s="1549"/>
      <c r="BK73" s="1549"/>
      <c r="BL73" s="1030"/>
      <c r="BM73" s="2961"/>
      <c r="BN73" s="2977"/>
      <c r="BO73" s="361">
        <v>0.5</v>
      </c>
      <c r="BP73" s="303" t="s">
        <v>3084</v>
      </c>
      <c r="BQ73" s="425" t="s">
        <v>3086</v>
      </c>
      <c r="BR73" s="8" t="str">
        <f t="shared" si="54"/>
        <v>En gestión</v>
      </c>
      <c r="BS73" s="8" t="str">
        <f t="shared" si="50"/>
        <v>En gestión</v>
      </c>
      <c r="BT73" s="2979"/>
      <c r="BU73" s="1303"/>
      <c r="BV73" s="1303"/>
      <c r="BW73" s="1481"/>
      <c r="BX73" s="1481"/>
      <c r="BY73" s="14" t="s">
        <v>7929</v>
      </c>
      <c r="BZ73" s="2957"/>
      <c r="CA73" s="1820"/>
      <c r="CB73" s="1820"/>
      <c r="CC73" s="1480"/>
      <c r="CD73" s="1508"/>
      <c r="CE73" s="1508"/>
      <c r="CF73" s="1549"/>
      <c r="CG73" s="1549"/>
      <c r="CH73" s="1549"/>
      <c r="CI73" s="1549"/>
      <c r="CJ73" s="1030"/>
      <c r="CK73" s="1741"/>
      <c r="CL73" s="1358"/>
      <c r="CM73" s="1082">
        <v>1</v>
      </c>
      <c r="CN73" s="1076" t="s">
        <v>1350</v>
      </c>
      <c r="CO73" s="1090" t="s">
        <v>1625</v>
      </c>
      <c r="CP73" s="1078" t="str">
        <f t="shared" si="33"/>
        <v>Terminado</v>
      </c>
      <c r="CQ73" s="1078" t="str">
        <f t="shared" si="61"/>
        <v>Terminado</v>
      </c>
      <c r="CR73" s="1549"/>
      <c r="CS73" s="1556"/>
      <c r="CT73" s="1556"/>
      <c r="CU73" s="1548"/>
      <c r="CV73" s="1548"/>
      <c r="CW73" s="2975"/>
      <c r="CX73" s="2867"/>
      <c r="CY73" s="2868"/>
      <c r="CZ73" s="2868"/>
      <c r="DA73" s="1480"/>
      <c r="DB73" s="1508"/>
      <c r="DC73" s="1508"/>
      <c r="DD73" s="1931"/>
      <c r="DE73" s="1549"/>
      <c r="DF73" s="1549"/>
      <c r="DG73" s="1549"/>
      <c r="DH73" s="1549"/>
      <c r="DJ73" s="1221" t="s">
        <v>8310</v>
      </c>
      <c r="DK73" s="1220" t="s">
        <v>8316</v>
      </c>
      <c r="DL73" s="1243"/>
    </row>
    <row r="74" spans="1:116" ht="162" hidden="1" customHeight="1" x14ac:dyDescent="0.45">
      <c r="A74" s="1309"/>
      <c r="B74" s="1310"/>
      <c r="C74" s="1311"/>
      <c r="D74" s="1311"/>
      <c r="E74" s="1039" t="s">
        <v>303</v>
      </c>
      <c r="F74" s="1040" t="s">
        <v>304</v>
      </c>
      <c r="G74" s="1041">
        <v>0.15</v>
      </c>
      <c r="H74" s="1042">
        <v>44562</v>
      </c>
      <c r="I74" s="1042">
        <v>44772</v>
      </c>
      <c r="J74" s="1041">
        <v>0.25</v>
      </c>
      <c r="K74" s="1041">
        <v>0.5</v>
      </c>
      <c r="L74" s="1043">
        <v>1</v>
      </c>
      <c r="M74" s="1044">
        <v>1</v>
      </c>
      <c r="N74" s="1312"/>
      <c r="O74" s="2971"/>
      <c r="P74" s="3309"/>
      <c r="Q74" s="1744"/>
      <c r="R74" s="2972"/>
      <c r="S74" s="57">
        <v>0.15</v>
      </c>
      <c r="T74" s="216" t="s">
        <v>7930</v>
      </c>
      <c r="U74" s="11" t="s">
        <v>2463</v>
      </c>
      <c r="V74" s="8" t="str">
        <f t="shared" si="59"/>
        <v>En gestión</v>
      </c>
      <c r="W74" s="8" t="str">
        <f t="shared" si="60"/>
        <v>En gestión</v>
      </c>
      <c r="X74" s="2981"/>
      <c r="Y74" s="1303"/>
      <c r="Z74" s="1303"/>
      <c r="AA74" s="1481"/>
      <c r="AB74" s="1481"/>
      <c r="AC74" s="2981"/>
      <c r="AD74" s="2970"/>
      <c r="AE74" s="2968"/>
      <c r="AF74" s="2968"/>
      <c r="AG74" s="1480"/>
      <c r="AH74" s="2968"/>
      <c r="AI74" s="2968"/>
      <c r="AJ74" s="1549"/>
      <c r="AK74" s="1549"/>
      <c r="AL74" s="1549"/>
      <c r="AM74" s="1549"/>
      <c r="AN74" s="1030"/>
      <c r="AO74" s="2980"/>
      <c r="AP74" s="2956"/>
      <c r="AQ74" s="56">
        <v>0.3</v>
      </c>
      <c r="AR74" s="13" t="s">
        <v>3071</v>
      </c>
      <c r="AS74" s="429" t="s">
        <v>3087</v>
      </c>
      <c r="AT74" s="169" t="str">
        <f t="shared" si="48"/>
        <v>En gestión</v>
      </c>
      <c r="AU74" s="169" t="str">
        <f t="shared" si="49"/>
        <v>En gestión</v>
      </c>
      <c r="AV74" s="1721"/>
      <c r="AW74" s="1877"/>
      <c r="AX74" s="1877"/>
      <c r="AY74" s="2492"/>
      <c r="AZ74" s="2492"/>
      <c r="BA74" s="1864"/>
      <c r="BB74" s="2964"/>
      <c r="BC74" s="2963"/>
      <c r="BD74" s="2963"/>
      <c r="BE74" s="1470"/>
      <c r="BF74" s="2973"/>
      <c r="BG74" s="2973"/>
      <c r="BH74" s="1549"/>
      <c r="BI74" s="1549"/>
      <c r="BJ74" s="1549"/>
      <c r="BK74" s="1549"/>
      <c r="BL74" s="1030"/>
      <c r="BM74" s="2961"/>
      <c r="BN74" s="2977"/>
      <c r="BO74" s="361">
        <v>1</v>
      </c>
      <c r="BP74" s="428" t="s">
        <v>7931</v>
      </c>
      <c r="BQ74" s="429" t="s">
        <v>3087</v>
      </c>
      <c r="BR74" s="8" t="str">
        <f t="shared" si="54"/>
        <v>Terminado</v>
      </c>
      <c r="BS74" s="8" t="str">
        <f t="shared" si="50"/>
        <v>Terminado</v>
      </c>
      <c r="BT74" s="2979"/>
      <c r="BU74" s="1303"/>
      <c r="BV74" s="1303"/>
      <c r="BW74" s="1481"/>
      <c r="BX74" s="1481"/>
      <c r="BY74" s="14" t="s">
        <v>7929</v>
      </c>
      <c r="BZ74" s="2957"/>
      <c r="CA74" s="1820"/>
      <c r="CB74" s="1820"/>
      <c r="CC74" s="1480"/>
      <c r="CD74" s="1508"/>
      <c r="CE74" s="1508"/>
      <c r="CF74" s="1549"/>
      <c r="CG74" s="1549"/>
      <c r="CH74" s="1549"/>
      <c r="CI74" s="1549"/>
      <c r="CJ74" s="1030"/>
      <c r="CK74" s="1741"/>
      <c r="CL74" s="1358"/>
      <c r="CM74" s="1082">
        <v>1</v>
      </c>
      <c r="CN74" s="1097" t="s">
        <v>1291</v>
      </c>
      <c r="CO74" s="1106" t="s">
        <v>2219</v>
      </c>
      <c r="CP74" s="1078" t="str">
        <f t="shared" si="33"/>
        <v>Terminado</v>
      </c>
      <c r="CQ74" s="1078" t="str">
        <f t="shared" si="61"/>
        <v>Terminado</v>
      </c>
      <c r="CR74" s="1549"/>
      <c r="CS74" s="1556"/>
      <c r="CT74" s="1556"/>
      <c r="CU74" s="1548"/>
      <c r="CV74" s="1548"/>
      <c r="CW74" s="2975"/>
      <c r="CX74" s="2867"/>
      <c r="CY74" s="2868"/>
      <c r="CZ74" s="2868"/>
      <c r="DA74" s="1480"/>
      <c r="DB74" s="1508"/>
      <c r="DC74" s="1508"/>
      <c r="DD74" s="1931"/>
      <c r="DE74" s="1549"/>
      <c r="DF74" s="1549"/>
      <c r="DG74" s="1549"/>
      <c r="DH74" s="1549"/>
      <c r="DJ74" s="1221" t="s">
        <v>8310</v>
      </c>
      <c r="DK74" s="1220" t="s">
        <v>8317</v>
      </c>
      <c r="DL74" s="1243"/>
    </row>
    <row r="75" spans="1:116" ht="162" hidden="1" customHeight="1" x14ac:dyDescent="0.45">
      <c r="A75" s="1309"/>
      <c r="B75" s="1310"/>
      <c r="C75" s="1311"/>
      <c r="D75" s="1311"/>
      <c r="E75" s="1039" t="s">
        <v>305</v>
      </c>
      <c r="F75" s="1040" t="s">
        <v>306</v>
      </c>
      <c r="G75" s="1041">
        <v>0.15</v>
      </c>
      <c r="H75" s="1042">
        <v>44652</v>
      </c>
      <c r="I75" s="1042">
        <v>44925</v>
      </c>
      <c r="J75" s="1041">
        <v>0</v>
      </c>
      <c r="K75" s="1041">
        <v>0.25</v>
      </c>
      <c r="L75" s="1043">
        <v>0.5</v>
      </c>
      <c r="M75" s="1044">
        <v>1</v>
      </c>
      <c r="N75" s="1312"/>
      <c r="O75" s="2971"/>
      <c r="P75" s="3309"/>
      <c r="Q75" s="1600"/>
      <c r="R75" s="2972"/>
      <c r="S75" s="57">
        <v>0</v>
      </c>
      <c r="T75" s="163" t="s">
        <v>37</v>
      </c>
      <c r="U75" s="163" t="s">
        <v>37</v>
      </c>
      <c r="V75" s="8" t="str">
        <f t="shared" si="59"/>
        <v>Sin iniciar</v>
      </c>
      <c r="W75" s="8" t="str">
        <f t="shared" si="60"/>
        <v>Sin iniciar</v>
      </c>
      <c r="X75" s="2981"/>
      <c r="Y75" s="1303"/>
      <c r="Z75" s="1303"/>
      <c r="AA75" s="1481"/>
      <c r="AB75" s="1481"/>
      <c r="AC75" s="2981"/>
      <c r="AD75" s="2970"/>
      <c r="AE75" s="2968"/>
      <c r="AF75" s="2968"/>
      <c r="AG75" s="1480"/>
      <c r="AH75" s="2968"/>
      <c r="AI75" s="2968"/>
      <c r="AJ75" s="1549"/>
      <c r="AK75" s="1549"/>
      <c r="AL75" s="1549"/>
      <c r="AM75" s="1549"/>
      <c r="AN75" s="1030"/>
      <c r="AO75" s="2953"/>
      <c r="AP75" s="2956"/>
      <c r="AQ75" s="56">
        <v>0.1</v>
      </c>
      <c r="AR75" s="142" t="s">
        <v>3071</v>
      </c>
      <c r="AS75" s="423" t="s">
        <v>7932</v>
      </c>
      <c r="AT75" s="169" t="str">
        <f t="shared" si="48"/>
        <v>En gestión</v>
      </c>
      <c r="AU75" s="169" t="str">
        <f t="shared" si="49"/>
        <v>En gestión</v>
      </c>
      <c r="AV75" s="1721"/>
      <c r="AW75" s="1877"/>
      <c r="AX75" s="1877"/>
      <c r="AY75" s="2492"/>
      <c r="AZ75" s="2492"/>
      <c r="BA75" s="1865"/>
      <c r="BB75" s="2964"/>
      <c r="BC75" s="2963"/>
      <c r="BD75" s="2963"/>
      <c r="BE75" s="1470"/>
      <c r="BF75" s="2973"/>
      <c r="BG75" s="2973"/>
      <c r="BH75" s="1549"/>
      <c r="BI75" s="1549"/>
      <c r="BJ75" s="1549"/>
      <c r="BK75" s="1549"/>
      <c r="BL75" s="1030"/>
      <c r="BM75" s="2961"/>
      <c r="BN75" s="2977"/>
      <c r="BO75" s="361">
        <v>0.35</v>
      </c>
      <c r="BP75" s="303" t="s">
        <v>3088</v>
      </c>
      <c r="BQ75" s="423" t="s">
        <v>7932</v>
      </c>
      <c r="BR75" s="8" t="str">
        <f t="shared" si="54"/>
        <v>En gestión</v>
      </c>
      <c r="BS75" s="8" t="str">
        <f t="shared" si="50"/>
        <v>En gestión</v>
      </c>
      <c r="BT75" s="2979"/>
      <c r="BU75" s="1303"/>
      <c r="BV75" s="1303"/>
      <c r="BW75" s="1481"/>
      <c r="BX75" s="1481"/>
      <c r="BY75" s="14" t="s">
        <v>7929</v>
      </c>
      <c r="BZ75" s="2957"/>
      <c r="CA75" s="1820"/>
      <c r="CB75" s="1820"/>
      <c r="CC75" s="1480"/>
      <c r="CD75" s="1508"/>
      <c r="CE75" s="1508"/>
      <c r="CF75" s="1549"/>
      <c r="CG75" s="1549"/>
      <c r="CH75" s="1549"/>
      <c r="CI75" s="1549"/>
      <c r="CJ75" s="1030"/>
      <c r="CK75" s="1741"/>
      <c r="CL75" s="1358"/>
      <c r="CM75" s="1082">
        <v>1</v>
      </c>
      <c r="CN75" s="1076" t="s">
        <v>1350</v>
      </c>
      <c r="CO75" s="1076" t="s">
        <v>1626</v>
      </c>
      <c r="CP75" s="1078" t="str">
        <f t="shared" si="33"/>
        <v>Terminado</v>
      </c>
      <c r="CQ75" s="1078" t="str">
        <f t="shared" si="61"/>
        <v>Terminado</v>
      </c>
      <c r="CR75" s="1549"/>
      <c r="CS75" s="1556"/>
      <c r="CT75" s="1556"/>
      <c r="CU75" s="1548"/>
      <c r="CV75" s="1548"/>
      <c r="CW75" s="2976"/>
      <c r="CX75" s="2867"/>
      <c r="CY75" s="2868"/>
      <c r="CZ75" s="2868"/>
      <c r="DA75" s="1480"/>
      <c r="DB75" s="1508"/>
      <c r="DC75" s="1508"/>
      <c r="DD75" s="1931"/>
      <c r="DE75" s="1549"/>
      <c r="DF75" s="1549"/>
      <c r="DG75" s="1549"/>
      <c r="DH75" s="1549"/>
      <c r="DJ75" s="1221" t="s">
        <v>8310</v>
      </c>
      <c r="DK75" s="1238" t="s">
        <v>8318</v>
      </c>
      <c r="DL75" s="1243"/>
    </row>
    <row r="76" spans="1:116" ht="162" hidden="1" customHeight="1" x14ac:dyDescent="0.45">
      <c r="A76" s="1309" t="s">
        <v>275</v>
      </c>
      <c r="B76" s="1310" t="s">
        <v>307</v>
      </c>
      <c r="C76" s="1311" t="s">
        <v>308</v>
      </c>
      <c r="D76" s="1311" t="s">
        <v>309</v>
      </c>
      <c r="E76" s="1039" t="s">
        <v>310</v>
      </c>
      <c r="F76" s="1040" t="s">
        <v>311</v>
      </c>
      <c r="G76" s="1041">
        <v>0.25</v>
      </c>
      <c r="H76" s="1042">
        <v>44562</v>
      </c>
      <c r="I76" s="1042">
        <v>44666</v>
      </c>
      <c r="J76" s="1041">
        <v>0.25</v>
      </c>
      <c r="K76" s="1041">
        <v>1</v>
      </c>
      <c r="L76" s="1043">
        <v>1</v>
      </c>
      <c r="M76" s="1044">
        <v>1</v>
      </c>
      <c r="N76" s="1312">
        <v>42025664</v>
      </c>
      <c r="O76" s="2971">
        <v>26442818</v>
      </c>
      <c r="P76" s="3309"/>
      <c r="Q76" s="1270">
        <v>0.25</v>
      </c>
      <c r="R76" s="2972" t="s">
        <v>7933</v>
      </c>
      <c r="S76" s="57">
        <v>0.25</v>
      </c>
      <c r="T76" s="270" t="s">
        <v>7934</v>
      </c>
      <c r="U76" s="11" t="s">
        <v>2464</v>
      </c>
      <c r="V76" s="8" t="str">
        <f t="shared" si="59"/>
        <v>En gestión</v>
      </c>
      <c r="W76" s="8" t="str">
        <f t="shared" si="60"/>
        <v>En gestión</v>
      </c>
      <c r="X76" s="2969" t="s">
        <v>7935</v>
      </c>
      <c r="Y76" s="1303">
        <v>0.25</v>
      </c>
      <c r="Z76" s="1303">
        <v>0.25</v>
      </c>
      <c r="AA76" s="1481" t="str">
        <f>IF(Z76&lt;1%,"Sin iniciar",IF(Z76=100%,"Terminado","En gestión"))</f>
        <v>En gestión</v>
      </c>
      <c r="AB76" s="1481" t="str">
        <f>IF(Y76&lt;1%,"Sin iniciar",IF(Y76=100%,"Terminado","En gestión"))</f>
        <v>En gestión</v>
      </c>
      <c r="AC76" s="2969" t="s">
        <v>7935</v>
      </c>
      <c r="AD76" s="2970">
        <v>26442817.84</v>
      </c>
      <c r="AE76" s="2968">
        <v>32645507</v>
      </c>
      <c r="AF76" s="2968">
        <v>8161376</v>
      </c>
      <c r="AG76" s="1480">
        <v>42025664</v>
      </c>
      <c r="AH76" s="2968">
        <v>19086449.149999999</v>
      </c>
      <c r="AI76" s="2968">
        <v>940600</v>
      </c>
      <c r="AJ76" s="2952" t="s">
        <v>1605</v>
      </c>
      <c r="AK76" s="2952" t="s">
        <v>1617</v>
      </c>
      <c r="AL76" s="2952" t="s">
        <v>1618</v>
      </c>
      <c r="AM76" s="2952" t="s">
        <v>1619</v>
      </c>
      <c r="AN76" s="1030"/>
      <c r="AO76" s="2965">
        <v>0.9</v>
      </c>
      <c r="AP76" s="2966" t="s">
        <v>7936</v>
      </c>
      <c r="AQ76" s="56">
        <v>0.8</v>
      </c>
      <c r="AR76" s="97" t="s">
        <v>7937</v>
      </c>
      <c r="AS76" s="98" t="s">
        <v>3072</v>
      </c>
      <c r="AT76" s="169" t="str">
        <f t="shared" si="48"/>
        <v>Terminado</v>
      </c>
      <c r="AU76" s="169" t="str">
        <f t="shared" si="49"/>
        <v>En gestión</v>
      </c>
      <c r="AV76" s="1700" t="s">
        <v>7938</v>
      </c>
      <c r="AW76" s="1877">
        <f>SUMPRODUCT(AQ76:AQ77,G76:G77)</f>
        <v>0.95</v>
      </c>
      <c r="AX76" s="1877">
        <v>0.625</v>
      </c>
      <c r="AY76" s="2492" t="str">
        <f>IF(AX76&lt;1%,"Sin iniciar",IF(AX76=100%,"Terminado","En gestión"))</f>
        <v>En gestión</v>
      </c>
      <c r="AZ76" s="2492" t="str">
        <f>IF(AW76&lt;1%,"Sin iniciar",IF(AW76=100%,"Terminado","En gestión"))</f>
        <v>En gestión</v>
      </c>
      <c r="BA76" s="1700" t="s">
        <v>7938</v>
      </c>
      <c r="BB76" s="2964">
        <v>26442817.84</v>
      </c>
      <c r="BC76" s="2963">
        <v>32645507</v>
      </c>
      <c r="BD76" s="2963">
        <v>0</v>
      </c>
      <c r="BE76" s="1470">
        <v>42025664</v>
      </c>
      <c r="BF76" s="2963">
        <v>19086449.149999999</v>
      </c>
      <c r="BG76" s="2963">
        <v>6642588.5999999996</v>
      </c>
      <c r="BH76" s="2952" t="s">
        <v>1605</v>
      </c>
      <c r="BI76" s="2952" t="s">
        <v>1617</v>
      </c>
      <c r="BJ76" s="2952" t="s">
        <v>1618</v>
      </c>
      <c r="BK76" s="2952" t="s">
        <v>1619</v>
      </c>
      <c r="BL76" s="1030"/>
      <c r="BM76" s="2961">
        <v>0.8</v>
      </c>
      <c r="BN76" s="2059" t="s">
        <v>3089</v>
      </c>
      <c r="BO76" s="361">
        <v>0.85</v>
      </c>
      <c r="BP76" s="303" t="s">
        <v>3090</v>
      </c>
      <c r="BQ76" s="426" t="s">
        <v>3091</v>
      </c>
      <c r="BR76" s="8" t="str">
        <f t="shared" si="54"/>
        <v>Terminado</v>
      </c>
      <c r="BS76" s="8" t="str">
        <f t="shared" si="50"/>
        <v>En gestión</v>
      </c>
      <c r="BT76" s="1262" t="s">
        <v>3092</v>
      </c>
      <c r="BU76" s="1303">
        <v>0.87</v>
      </c>
      <c r="BV76" s="1303">
        <v>1</v>
      </c>
      <c r="BW76" s="1481" t="str">
        <f>IF(BV76&lt;1%,"Sin iniciar",IF(BV76=100%,"Terminado","En gestión"))</f>
        <v>Terminado</v>
      </c>
      <c r="BX76" s="1481" t="str">
        <f>IF(BU76&lt;1%,"Sin iniciar",IF(BU76=100%,"Terminado","En gestión"))</f>
        <v>En gestión</v>
      </c>
      <c r="BY76" s="1262" t="s">
        <v>7939</v>
      </c>
      <c r="BZ76" s="2957">
        <v>32645507</v>
      </c>
      <c r="CA76" s="2960">
        <v>24484130</v>
      </c>
      <c r="CB76" s="1820">
        <v>0</v>
      </c>
      <c r="CC76" s="2957">
        <v>19086449.149999999</v>
      </c>
      <c r="CD76" s="1508">
        <v>19086359.149999999</v>
      </c>
      <c r="CE76" s="1508">
        <v>12938277.199999999</v>
      </c>
      <c r="CF76" s="2952" t="s">
        <v>1605</v>
      </c>
      <c r="CG76" s="2952" t="s">
        <v>1617</v>
      </c>
      <c r="CH76" s="2952" t="s">
        <v>1618</v>
      </c>
      <c r="CI76" s="2952" t="s">
        <v>1619</v>
      </c>
      <c r="CJ76" s="1030"/>
      <c r="CK76" s="1741">
        <v>1</v>
      </c>
      <c r="CL76" s="2036" t="s">
        <v>2220</v>
      </c>
      <c r="CM76" s="1082">
        <v>1</v>
      </c>
      <c r="CN76" s="1076" t="s">
        <v>1350</v>
      </c>
      <c r="CO76" s="1076" t="s">
        <v>1627</v>
      </c>
      <c r="CP76" s="1078" t="str">
        <f t="shared" si="33"/>
        <v>Terminado</v>
      </c>
      <c r="CQ76" s="1078" t="str">
        <f t="shared" si="61"/>
        <v>Terminado</v>
      </c>
      <c r="CR76" s="2397" t="s">
        <v>1628</v>
      </c>
      <c r="CS76" s="1556">
        <f>SUMPRODUCT(G76:G77,CM76:CM77)</f>
        <v>1</v>
      </c>
      <c r="CT76" s="1556">
        <f>SUMPRODUCT(G76:G77,M76:M77)</f>
        <v>1</v>
      </c>
      <c r="CU76" s="1548" t="str">
        <f>IF(CT76&lt;1%,"Sin iniciar",IF(CT76=100%,"Terminado","En gestión"))</f>
        <v>Terminado</v>
      </c>
      <c r="CV76" s="1548" t="str">
        <f>IF(CS76&lt;1%,"Sin iniciar",IF(CS76=100%,"Terminado","En gestión"))</f>
        <v>Terminado</v>
      </c>
      <c r="CW76" s="2397" t="s">
        <v>37</v>
      </c>
      <c r="CX76" s="2958">
        <v>32645507</v>
      </c>
      <c r="CY76" s="2959">
        <v>32645507</v>
      </c>
      <c r="CZ76" s="2959">
        <v>32645507</v>
      </c>
      <c r="DA76" s="2957">
        <v>19086449.149999999</v>
      </c>
      <c r="DB76" s="1508">
        <v>19086359.149999999</v>
      </c>
      <c r="DC76" s="1508">
        <v>16671550.550000001</v>
      </c>
      <c r="DD76" s="1931">
        <v>19059839.149999999</v>
      </c>
      <c r="DE76" s="2952" t="s">
        <v>1605</v>
      </c>
      <c r="DF76" s="2952" t="s">
        <v>1617</v>
      </c>
      <c r="DG76" s="2952" t="s">
        <v>1618</v>
      </c>
      <c r="DH76" s="2952" t="s">
        <v>1619</v>
      </c>
      <c r="DJ76" s="1221" t="s">
        <v>8269</v>
      </c>
      <c r="DK76" s="1220" t="s">
        <v>8319</v>
      </c>
      <c r="DL76" s="1242" t="s">
        <v>8291</v>
      </c>
    </row>
    <row r="77" spans="1:116" ht="228" hidden="1" customHeight="1" x14ac:dyDescent="0.45">
      <c r="A77" s="1309"/>
      <c r="B77" s="1310"/>
      <c r="C77" s="1311"/>
      <c r="D77" s="1311"/>
      <c r="E77" s="1039" t="s">
        <v>312</v>
      </c>
      <c r="F77" s="1040" t="s">
        <v>313</v>
      </c>
      <c r="G77" s="1041">
        <v>0.75</v>
      </c>
      <c r="H77" s="1042">
        <v>43922</v>
      </c>
      <c r="I77" s="1042">
        <v>44195</v>
      </c>
      <c r="J77" s="1041">
        <v>0</v>
      </c>
      <c r="K77" s="1041">
        <v>0.25</v>
      </c>
      <c r="L77" s="1043">
        <v>0.5</v>
      </c>
      <c r="M77" s="1044">
        <v>1</v>
      </c>
      <c r="N77" s="1312"/>
      <c r="O77" s="2971"/>
      <c r="P77" s="3309"/>
      <c r="Q77" s="1744"/>
      <c r="R77" s="2972"/>
      <c r="S77" s="57">
        <v>0</v>
      </c>
      <c r="T77" s="11" t="s">
        <v>37</v>
      </c>
      <c r="U77" s="11" t="s">
        <v>37</v>
      </c>
      <c r="V77" s="8" t="str">
        <f t="shared" si="59"/>
        <v>Sin iniciar</v>
      </c>
      <c r="W77" s="8" t="str">
        <f t="shared" si="60"/>
        <v>Sin iniciar</v>
      </c>
      <c r="X77" s="2969"/>
      <c r="Y77" s="1303"/>
      <c r="Z77" s="1303"/>
      <c r="AA77" s="1481"/>
      <c r="AB77" s="1481"/>
      <c r="AC77" s="2969"/>
      <c r="AD77" s="2970"/>
      <c r="AE77" s="2968"/>
      <c r="AF77" s="2968"/>
      <c r="AG77" s="1480"/>
      <c r="AH77" s="2968"/>
      <c r="AI77" s="2968"/>
      <c r="AJ77" s="2952"/>
      <c r="AK77" s="2952"/>
      <c r="AL77" s="2952"/>
      <c r="AM77" s="2952"/>
      <c r="AN77" s="1030"/>
      <c r="AO77" s="2953"/>
      <c r="AP77" s="2967"/>
      <c r="AQ77" s="56">
        <v>1</v>
      </c>
      <c r="AR77" s="97" t="s">
        <v>7936</v>
      </c>
      <c r="AS77" s="98" t="s">
        <v>7940</v>
      </c>
      <c r="AT77" s="169" t="str">
        <f t="shared" si="48"/>
        <v>En gestión</v>
      </c>
      <c r="AU77" s="169" t="str">
        <f t="shared" si="49"/>
        <v>Terminado</v>
      </c>
      <c r="AV77" s="1701"/>
      <c r="AW77" s="1877"/>
      <c r="AX77" s="1877"/>
      <c r="AY77" s="2492"/>
      <c r="AZ77" s="2492"/>
      <c r="BA77" s="1701"/>
      <c r="BB77" s="2964"/>
      <c r="BC77" s="2963"/>
      <c r="BD77" s="2963"/>
      <c r="BE77" s="1470"/>
      <c r="BF77" s="2963"/>
      <c r="BG77" s="2963"/>
      <c r="BH77" s="2952"/>
      <c r="BI77" s="2952"/>
      <c r="BJ77" s="2952"/>
      <c r="BK77" s="2952"/>
      <c r="BL77" s="1030"/>
      <c r="BM77" s="2961"/>
      <c r="BN77" s="2059"/>
      <c r="BO77" s="361">
        <v>0.45</v>
      </c>
      <c r="BP77" s="303" t="s">
        <v>7941</v>
      </c>
      <c r="BQ77" s="423" t="s">
        <v>7942</v>
      </c>
      <c r="BR77" s="8" t="str">
        <f t="shared" si="54"/>
        <v>En gestión</v>
      </c>
      <c r="BS77" s="8" t="str">
        <f t="shared" si="50"/>
        <v>En gestión</v>
      </c>
      <c r="BT77" s="2962"/>
      <c r="BU77" s="1303"/>
      <c r="BV77" s="1303"/>
      <c r="BW77" s="1481"/>
      <c r="BX77" s="1481"/>
      <c r="BY77" s="1263"/>
      <c r="BZ77" s="2957"/>
      <c r="CA77" s="2802"/>
      <c r="CB77" s="1820"/>
      <c r="CC77" s="2957"/>
      <c r="CD77" s="1508"/>
      <c r="CE77" s="1508"/>
      <c r="CF77" s="2952"/>
      <c r="CG77" s="2952"/>
      <c r="CH77" s="2952"/>
      <c r="CI77" s="2952"/>
      <c r="CJ77" s="1030"/>
      <c r="CK77" s="1741"/>
      <c r="CL77" s="2036"/>
      <c r="CM77" s="1082">
        <v>1</v>
      </c>
      <c r="CN77" s="1076" t="s">
        <v>1350</v>
      </c>
      <c r="CO77" s="1076" t="s">
        <v>1627</v>
      </c>
      <c r="CP77" s="1078" t="str">
        <f t="shared" si="33"/>
        <v>Terminado</v>
      </c>
      <c r="CQ77" s="1078" t="str">
        <f t="shared" si="61"/>
        <v>Terminado</v>
      </c>
      <c r="CR77" s="2397"/>
      <c r="CS77" s="1556"/>
      <c r="CT77" s="1556"/>
      <c r="CU77" s="1548"/>
      <c r="CV77" s="1548"/>
      <c r="CW77" s="2397"/>
      <c r="CX77" s="2958"/>
      <c r="CY77" s="2959"/>
      <c r="CZ77" s="2959"/>
      <c r="DA77" s="2957"/>
      <c r="DB77" s="1508"/>
      <c r="DC77" s="1508"/>
      <c r="DD77" s="1931"/>
      <c r="DE77" s="2952"/>
      <c r="DF77" s="2952"/>
      <c r="DG77" s="2952"/>
      <c r="DH77" s="2952"/>
      <c r="DJ77" s="1221" t="s">
        <v>8269</v>
      </c>
      <c r="DK77" s="1220" t="s">
        <v>8320</v>
      </c>
      <c r="DL77" s="1242"/>
    </row>
    <row r="78" spans="1:116" ht="408.75" hidden="1" customHeight="1" x14ac:dyDescent="0.45">
      <c r="A78" s="1038" t="s">
        <v>43</v>
      </c>
      <c r="B78" s="1039" t="s">
        <v>314</v>
      </c>
      <c r="C78" s="1040" t="s">
        <v>315</v>
      </c>
      <c r="D78" s="1040" t="s">
        <v>316</v>
      </c>
      <c r="E78" s="1107" t="s">
        <v>317</v>
      </c>
      <c r="F78" s="1040" t="s">
        <v>318</v>
      </c>
      <c r="G78" s="1108">
        <v>1</v>
      </c>
      <c r="H78" s="1109">
        <v>44594</v>
      </c>
      <c r="I78" s="1109">
        <v>44895</v>
      </c>
      <c r="J78" s="1108">
        <v>0.1</v>
      </c>
      <c r="K78" s="1108">
        <v>0.3</v>
      </c>
      <c r="L78" s="1110">
        <v>0.5</v>
      </c>
      <c r="M78" s="1111">
        <v>1</v>
      </c>
      <c r="N78" s="1112">
        <v>35569040</v>
      </c>
      <c r="O78" s="1112">
        <v>7211552</v>
      </c>
      <c r="P78" s="3309"/>
      <c r="Q78" s="944">
        <v>0.1</v>
      </c>
      <c r="R78" s="271" t="s">
        <v>2465</v>
      </c>
      <c r="S78" s="57">
        <v>0.1</v>
      </c>
      <c r="T78" s="272" t="s">
        <v>2465</v>
      </c>
      <c r="U78" s="271" t="s">
        <v>2466</v>
      </c>
      <c r="V78" s="8" t="str">
        <f t="shared" si="59"/>
        <v>En gestión</v>
      </c>
      <c r="W78" s="8" t="str">
        <f t="shared" si="60"/>
        <v>En gestión</v>
      </c>
      <c r="X78" s="271" t="s">
        <v>2465</v>
      </c>
      <c r="Y78" s="165">
        <f>S78*G78</f>
        <v>0.1</v>
      </c>
      <c r="Z78" s="165">
        <f>G78*J78</f>
        <v>0.1</v>
      </c>
      <c r="AA78" s="1060" t="str">
        <f>IF(Z78&lt;1%,"Sin iniciar",IF(Z78=100%,"Terminado","En gestión"))</f>
        <v>En gestión</v>
      </c>
      <c r="AB78" s="1060" t="str">
        <f>IF(Y78&lt;1%,"Sin iniciar",IF(Y78=100%,"Terminado","En gestión"))</f>
        <v>En gestión</v>
      </c>
      <c r="AC78" s="271" t="s">
        <v>2465</v>
      </c>
      <c r="AD78" s="105">
        <v>7211552.2000000002</v>
      </c>
      <c r="AE78" s="257">
        <v>7211552</v>
      </c>
      <c r="AF78" s="257">
        <v>7211552</v>
      </c>
      <c r="AG78" s="105">
        <v>35569040</v>
      </c>
      <c r="AH78" s="257">
        <v>51988181</v>
      </c>
      <c r="AI78" s="257">
        <v>8753104</v>
      </c>
      <c r="AJ78" s="1094" t="s">
        <v>1605</v>
      </c>
      <c r="AK78" s="1094" t="s">
        <v>46</v>
      </c>
      <c r="AL78" s="1094" t="s">
        <v>47</v>
      </c>
      <c r="AM78" s="1094" t="s">
        <v>1608</v>
      </c>
      <c r="AN78" s="1030"/>
      <c r="AO78" s="863">
        <v>0.3</v>
      </c>
      <c r="AP78" s="412" t="s">
        <v>7943</v>
      </c>
      <c r="AQ78" s="362">
        <v>0.3</v>
      </c>
      <c r="AR78" s="412" t="s">
        <v>7944</v>
      </c>
      <c r="AS78" s="412" t="s">
        <v>2466</v>
      </c>
      <c r="AT78" s="169" t="str">
        <f t="shared" si="48"/>
        <v>En gestión</v>
      </c>
      <c r="AU78" s="169" t="str">
        <f t="shared" si="49"/>
        <v>En gestión</v>
      </c>
      <c r="AV78" s="412" t="s">
        <v>7944</v>
      </c>
      <c r="AW78" s="160">
        <f>G78*AQ78</f>
        <v>0.3</v>
      </c>
      <c r="AX78" s="160">
        <f>G78*K78</f>
        <v>0.3</v>
      </c>
      <c r="AY78" s="1047" t="str">
        <f>IF(AX78&lt;1%,"Sin iniciar",IF(AX78=100%,"Terminado","En gestión"))</f>
        <v>En gestión</v>
      </c>
      <c r="AZ78" s="1047" t="str">
        <f>IF(AW78&lt;1%,"Sin iniciar",IF(AW78=100%,"Terminado","En gestión"))</f>
        <v>En gestión</v>
      </c>
      <c r="BA78" s="412" t="s">
        <v>7944</v>
      </c>
      <c r="BB78" s="976">
        <v>7211552.2000000002</v>
      </c>
      <c r="BC78" s="972">
        <v>7211552</v>
      </c>
      <c r="BD78" s="977">
        <v>0</v>
      </c>
      <c r="BE78" s="978">
        <v>35569040</v>
      </c>
      <c r="BF78" s="972">
        <v>51988181.299999997</v>
      </c>
      <c r="BG78" s="972">
        <v>13564656</v>
      </c>
      <c r="BH78" s="1094" t="s">
        <v>1605</v>
      </c>
      <c r="BI78" s="1094" t="s">
        <v>46</v>
      </c>
      <c r="BJ78" s="1094" t="s">
        <v>47</v>
      </c>
      <c r="BK78" s="1094" t="s">
        <v>1608</v>
      </c>
      <c r="BL78" s="1030"/>
      <c r="BM78" s="304" t="s">
        <v>3093</v>
      </c>
      <c r="BN78" s="304" t="s">
        <v>3094</v>
      </c>
      <c r="BO78" s="361">
        <v>0.5</v>
      </c>
      <c r="BP78" s="430" t="s">
        <v>7945</v>
      </c>
      <c r="BQ78" s="431" t="s">
        <v>2466</v>
      </c>
      <c r="BR78" s="8" t="str">
        <f t="shared" si="54"/>
        <v>En gestión</v>
      </c>
      <c r="BS78" s="8" t="str">
        <f t="shared" si="50"/>
        <v>En gestión</v>
      </c>
      <c r="BT78" s="412" t="s">
        <v>7945</v>
      </c>
      <c r="BU78" s="165">
        <f>G78*BO78</f>
        <v>0.5</v>
      </c>
      <c r="BV78" s="165">
        <f>G78*L78</f>
        <v>0.5</v>
      </c>
      <c r="BW78" s="1060" t="str">
        <f>IF(BV78&lt;1%,"Sin iniciar",IF(BV78=100%,"Terminado","En gestión"))</f>
        <v>En gestión</v>
      </c>
      <c r="BX78" s="1060" t="str">
        <f>IF(BU78&lt;1%,"Sin iniciar",IF(BU78=100%,"Terminado","En gestión"))</f>
        <v>En gestión</v>
      </c>
      <c r="BY78" s="11" t="s">
        <v>37</v>
      </c>
      <c r="BZ78" s="105">
        <v>7211552</v>
      </c>
      <c r="CA78" s="397">
        <v>5408664</v>
      </c>
      <c r="CB78" s="397">
        <v>0</v>
      </c>
      <c r="CC78" s="105">
        <v>51988181.299999997</v>
      </c>
      <c r="CD78" s="109">
        <v>52841646.899999999</v>
      </c>
      <c r="CE78" s="109">
        <v>36017749.332999997</v>
      </c>
      <c r="CF78" s="1094" t="s">
        <v>1605</v>
      </c>
      <c r="CG78" s="1094" t="s">
        <v>46</v>
      </c>
      <c r="CH78" s="1094" t="s">
        <v>47</v>
      </c>
      <c r="CI78" s="1094" t="s">
        <v>1608</v>
      </c>
      <c r="CJ78" s="1030"/>
      <c r="CK78" s="1113">
        <v>1</v>
      </c>
      <c r="CL78" s="1092" t="s">
        <v>7946</v>
      </c>
      <c r="CM78" s="1082">
        <v>1</v>
      </c>
      <c r="CN78" s="1114" t="s">
        <v>7947</v>
      </c>
      <c r="CO78" s="1114" t="s">
        <v>1629</v>
      </c>
      <c r="CP78" s="1078" t="str">
        <f t="shared" si="33"/>
        <v>Terminado</v>
      </c>
      <c r="CQ78" s="1078" t="str">
        <f t="shared" si="61"/>
        <v>Terminado</v>
      </c>
      <c r="CR78" s="1114" t="s">
        <v>7947</v>
      </c>
      <c r="CS78" s="1080">
        <f>SUMPRODUCT(G78,CM78)</f>
        <v>1</v>
      </c>
      <c r="CT78" s="1080">
        <f>SUMPRODUCT(G78,M78)</f>
        <v>1</v>
      </c>
      <c r="CU78" s="1081" t="str">
        <f>IF(CT78&lt;1%,"Sin iniciar",IF(CT78=100%,"Terminado","En gestión"))</f>
        <v>Terminado</v>
      </c>
      <c r="CV78" s="1081" t="str">
        <f>IF(CS78&lt;1%,"Sin iniciar",IF(CS78=100%,"Terminado","En gestión"))</f>
        <v>Terminado</v>
      </c>
      <c r="CW78" s="1083" t="s">
        <v>37</v>
      </c>
      <c r="CX78" s="1115">
        <v>7211552</v>
      </c>
      <c r="CY78" s="1100">
        <v>7211552</v>
      </c>
      <c r="CZ78" s="1100">
        <v>7211552</v>
      </c>
      <c r="DA78" s="105">
        <v>51988181.299999997</v>
      </c>
      <c r="DB78" s="109">
        <v>52841646.899999999</v>
      </c>
      <c r="DC78" s="109">
        <v>49960405</v>
      </c>
      <c r="DD78" s="998">
        <v>52841646.899999999</v>
      </c>
      <c r="DE78" s="1094" t="s">
        <v>1605</v>
      </c>
      <c r="DF78" s="1094" t="s">
        <v>46</v>
      </c>
      <c r="DG78" s="1094" t="s">
        <v>47</v>
      </c>
      <c r="DH78" s="1094" t="s">
        <v>1608</v>
      </c>
      <c r="DJ78" s="1221" t="s">
        <v>8310</v>
      </c>
      <c r="DK78" s="1237" t="s">
        <v>8321</v>
      </c>
      <c r="DL78" s="1236" t="s">
        <v>8322</v>
      </c>
    </row>
    <row r="79" spans="1:116" ht="408.75" hidden="1" customHeight="1" x14ac:dyDescent="0.45">
      <c r="A79" s="1309" t="s">
        <v>319</v>
      </c>
      <c r="B79" s="2904" t="s">
        <v>320</v>
      </c>
      <c r="C79" s="2827" t="s">
        <v>321</v>
      </c>
      <c r="D79" s="2827" t="s">
        <v>322</v>
      </c>
      <c r="E79" s="1116" t="s">
        <v>323</v>
      </c>
      <c r="F79" s="1117" t="s">
        <v>324</v>
      </c>
      <c r="G79" s="1118">
        <v>0.3</v>
      </c>
      <c r="H79" s="1119">
        <v>44564</v>
      </c>
      <c r="I79" s="1119">
        <v>44925</v>
      </c>
      <c r="J79" s="1041">
        <v>0.25</v>
      </c>
      <c r="K79" s="1041">
        <v>0.5</v>
      </c>
      <c r="L79" s="1120">
        <v>0.75</v>
      </c>
      <c r="M79" s="1121">
        <v>1</v>
      </c>
      <c r="N79" s="2903">
        <v>284593000</v>
      </c>
      <c r="O79" s="2903">
        <v>361077278</v>
      </c>
      <c r="P79" s="3309"/>
      <c r="Q79" s="2953">
        <v>0.22</v>
      </c>
      <c r="R79" s="2955" t="s">
        <v>2467</v>
      </c>
      <c r="S79" s="226">
        <v>0.25</v>
      </c>
      <c r="T79" s="99" t="s">
        <v>2468</v>
      </c>
      <c r="U79" s="99" t="s">
        <v>2469</v>
      </c>
      <c r="V79" s="166" t="str">
        <f t="shared" si="59"/>
        <v>En gestión</v>
      </c>
      <c r="W79" s="166" t="str">
        <f t="shared" si="60"/>
        <v>En gestión</v>
      </c>
      <c r="X79" s="1701" t="s">
        <v>2470</v>
      </c>
      <c r="Y79" s="2027">
        <f>SUMPRODUCT(S79:S81,G79:G81)</f>
        <v>0.17499999999999999</v>
      </c>
      <c r="Z79" s="2027">
        <f>SUMPRODUCT(G79:G81,J79:J81)</f>
        <v>0.17499999999999999</v>
      </c>
      <c r="AA79" s="2923" t="str">
        <f>IF(Z79&lt;1%,"Sin iniciar",IF(Z79=100%,"Terminado","En gestión"))</f>
        <v>En gestión</v>
      </c>
      <c r="AB79" s="2923" t="str">
        <f>IF(Y79&lt;1%,"Sin iniciar",IF(Y79=100%,"Terminado","En gestión"))</f>
        <v>En gestión</v>
      </c>
      <c r="AC79" s="2945" t="s">
        <v>2471</v>
      </c>
      <c r="AD79" s="2938">
        <v>361077277.60000002</v>
      </c>
      <c r="AE79" s="2939">
        <v>361077277.60000002</v>
      </c>
      <c r="AF79" s="2941">
        <v>107850317</v>
      </c>
      <c r="AG79" s="2943">
        <v>284593000</v>
      </c>
      <c r="AH79" s="2944">
        <v>284593000</v>
      </c>
      <c r="AI79" s="2762">
        <v>23866665</v>
      </c>
      <c r="AJ79" s="2397" t="s">
        <v>45</v>
      </c>
      <c r="AK79" s="1549" t="s">
        <v>46</v>
      </c>
      <c r="AL79" s="1549" t="s">
        <v>47</v>
      </c>
      <c r="AM79" s="1549" t="s">
        <v>2145</v>
      </c>
      <c r="AN79" s="1030"/>
      <c r="AO79" s="2027">
        <v>0.2</v>
      </c>
      <c r="AP79" s="1701" t="s">
        <v>3095</v>
      </c>
      <c r="AQ79" s="363">
        <v>0.3</v>
      </c>
      <c r="AR79" s="99" t="s">
        <v>3096</v>
      </c>
      <c r="AS79" s="99" t="s">
        <v>3097</v>
      </c>
      <c r="AT79" s="166" t="str">
        <f>IF(K79&lt;1%,"Sin iniciar",IF(K79=100%,"Terminado","En gestión"))</f>
        <v>En gestión</v>
      </c>
      <c r="AU79" s="166" t="str">
        <f>IF(AQ79&lt;1%,"Sin iniciar",IF(AQ79=100%,"Terminado","En gestión"))</f>
        <v>En gestión</v>
      </c>
      <c r="AV79" s="1700" t="s">
        <v>3098</v>
      </c>
      <c r="AW79" s="2027">
        <f>SUMPRODUCT(AQ79:AQ81,G79:G81)</f>
        <v>0.34</v>
      </c>
      <c r="AX79" s="2027">
        <f>SUMPRODUCT(G79:G81,K79:K81)</f>
        <v>0.38</v>
      </c>
      <c r="AY79" s="2923" t="str">
        <f>IF(AX79&lt;1%,"Sin iniciar",IF(AX79=100%,"Terminado","En gestión"))</f>
        <v>En gestión</v>
      </c>
      <c r="AZ79" s="2923" t="str">
        <f>IF(AW79&lt;1%,"Sin iniciar",IF(AW79=100%,"Terminado","En gestión"))</f>
        <v>En gestión</v>
      </c>
      <c r="BA79" s="2933" t="s">
        <v>3099</v>
      </c>
      <c r="BB79" s="2924">
        <v>361077277.60000002</v>
      </c>
      <c r="BC79" s="2925">
        <v>361077277.60000002</v>
      </c>
      <c r="BD79" s="1848">
        <v>107850317</v>
      </c>
      <c r="BE79" s="2927">
        <v>284593000</v>
      </c>
      <c r="BF79" s="2928">
        <v>284593000</v>
      </c>
      <c r="BG79" s="2762">
        <v>61335027.109999999</v>
      </c>
      <c r="BH79" s="2397" t="s">
        <v>45</v>
      </c>
      <c r="BI79" s="1549" t="s">
        <v>46</v>
      </c>
      <c r="BJ79" s="1549" t="s">
        <v>47</v>
      </c>
      <c r="BK79" s="1549" t="s">
        <v>2145</v>
      </c>
      <c r="BL79" s="1030"/>
      <c r="BM79" s="2027">
        <v>0.65</v>
      </c>
      <c r="BN79" s="1701" t="s">
        <v>3110</v>
      </c>
      <c r="BO79" s="363">
        <v>0.75</v>
      </c>
      <c r="BP79" s="99" t="s">
        <v>3111</v>
      </c>
      <c r="BQ79" s="99" t="s">
        <v>3112</v>
      </c>
      <c r="BR79" s="166" t="str">
        <f t="shared" si="54"/>
        <v>En gestión</v>
      </c>
      <c r="BS79" s="166" t="str">
        <f>IF(BO79&lt;1%,"Sin iniciar",IF(BO79=100%,"Terminado","En gestión"))</f>
        <v>En gestión</v>
      </c>
      <c r="BT79" s="1701" t="s">
        <v>3110</v>
      </c>
      <c r="BU79" s="2027">
        <f>SUMPRODUCT(G79:G81,BO79:BO81)</f>
        <v>0.64500000000000002</v>
      </c>
      <c r="BV79" s="2027">
        <f>SUMPRODUCT(G79:G81,L79:L81)</f>
        <v>0.64500000000000002</v>
      </c>
      <c r="BW79" s="2923" t="str">
        <f>IF(BV79&lt;1%,"Sin iniciar",IF(BV79=100%,"Terminado","En gestión"))</f>
        <v>En gestión</v>
      </c>
      <c r="BX79" s="2923" t="str">
        <f>IF(BU79&lt;1%,"Sin iniciar",IF(BU79=100%,"Terminado","En gestión"))</f>
        <v>En gestión</v>
      </c>
      <c r="BY79" s="2649" t="s">
        <v>37</v>
      </c>
      <c r="BZ79" s="2911">
        <v>460780702</v>
      </c>
      <c r="CA79" s="2914">
        <v>460780702</v>
      </c>
      <c r="CB79" s="2917">
        <v>345585527</v>
      </c>
      <c r="CC79" s="2920">
        <v>284593000</v>
      </c>
      <c r="CD79" s="2921">
        <v>289278649.39999998</v>
      </c>
      <c r="CE79" s="2921">
        <v>170181084.88524601</v>
      </c>
      <c r="CF79" s="2397" t="s">
        <v>45</v>
      </c>
      <c r="CG79" s="1549" t="s">
        <v>46</v>
      </c>
      <c r="CH79" s="1549" t="s">
        <v>47</v>
      </c>
      <c r="CI79" s="1549" t="s">
        <v>2145</v>
      </c>
      <c r="CJ79" s="1030"/>
      <c r="CK79" s="1811">
        <v>1</v>
      </c>
      <c r="CL79" s="2397" t="s">
        <v>2142</v>
      </c>
      <c r="CM79" s="1082">
        <v>1</v>
      </c>
      <c r="CN79" s="1079" t="s">
        <v>2143</v>
      </c>
      <c r="CO79" s="1079" t="s">
        <v>2144</v>
      </c>
      <c r="CP79" s="1078" t="str">
        <f t="shared" si="33"/>
        <v>Terminado</v>
      </c>
      <c r="CQ79" s="1078" t="str">
        <f>IF(CM79&lt;1%,"Sin iniciar",IF(CM79=100%,"Terminado","En gestión"))</f>
        <v>Terminado</v>
      </c>
      <c r="CR79" s="2397" t="s">
        <v>2142</v>
      </c>
      <c r="CS79" s="2910">
        <f>SUMPRODUCT(G79:G81,CM79:CM81)</f>
        <v>1</v>
      </c>
      <c r="CT79" s="2910">
        <f>SUMPRODUCT(G79:G81,M79:M81)</f>
        <v>1</v>
      </c>
      <c r="CU79" s="2901" t="str">
        <f>IF(CT79&lt;1%,"Sin iniciar",IF(CT79=100%,"Terminado","En gestión"))</f>
        <v>Terminado</v>
      </c>
      <c r="CV79" s="2901" t="str">
        <f>IF(CS79&lt;1%,"Sin iniciar",IF(CS79=100%,"Terminado","En gestión"))</f>
        <v>Terminado</v>
      </c>
      <c r="CW79" s="1549" t="s">
        <v>37</v>
      </c>
      <c r="CX79" s="2905">
        <v>460780702</v>
      </c>
      <c r="CY79" s="2906">
        <v>460780702</v>
      </c>
      <c r="CZ79" s="2906">
        <v>460780702</v>
      </c>
      <c r="DA79" s="2907">
        <v>289278649.39999998</v>
      </c>
      <c r="DB79" s="2908">
        <v>290107154.36699998</v>
      </c>
      <c r="DC79" s="2033">
        <v>279112778.00163901</v>
      </c>
      <c r="DD79" s="2034">
        <v>289958054.06699997</v>
      </c>
      <c r="DE79" s="2397" t="s">
        <v>45</v>
      </c>
      <c r="DF79" s="1549" t="s">
        <v>46</v>
      </c>
      <c r="DG79" s="1549" t="s">
        <v>47</v>
      </c>
      <c r="DH79" s="1549" t="s">
        <v>2145</v>
      </c>
      <c r="DJ79" s="1221" t="s">
        <v>8310</v>
      </c>
      <c r="DK79" s="1237" t="s">
        <v>8323</v>
      </c>
      <c r="DL79" s="1242" t="s">
        <v>8324</v>
      </c>
    </row>
    <row r="80" spans="1:116" ht="408.75" hidden="1" customHeight="1" x14ac:dyDescent="0.45">
      <c r="A80" s="1309"/>
      <c r="B80" s="2904"/>
      <c r="C80" s="2827"/>
      <c r="D80" s="2827"/>
      <c r="E80" s="1116" t="s">
        <v>325</v>
      </c>
      <c r="F80" s="1117" t="s">
        <v>326</v>
      </c>
      <c r="G80" s="1118">
        <v>0.3</v>
      </c>
      <c r="H80" s="1119">
        <v>44713</v>
      </c>
      <c r="I80" s="1119">
        <v>44925</v>
      </c>
      <c r="J80" s="1041">
        <v>0</v>
      </c>
      <c r="K80" s="1041">
        <v>0.1</v>
      </c>
      <c r="L80" s="1120">
        <v>0.4</v>
      </c>
      <c r="M80" s="1121">
        <v>1</v>
      </c>
      <c r="N80" s="2903"/>
      <c r="O80" s="2903"/>
      <c r="P80" s="3309"/>
      <c r="Q80" s="2954"/>
      <c r="R80" s="2956"/>
      <c r="S80" s="57">
        <v>0</v>
      </c>
      <c r="T80" s="97" t="s">
        <v>2472</v>
      </c>
      <c r="U80" s="97" t="s">
        <v>2473</v>
      </c>
      <c r="V80" s="169" t="str">
        <f t="shared" si="59"/>
        <v>Sin iniciar</v>
      </c>
      <c r="W80" s="169" t="str">
        <f t="shared" si="60"/>
        <v>Sin iniciar</v>
      </c>
      <c r="X80" s="1720"/>
      <c r="Y80" s="1877"/>
      <c r="Z80" s="1877"/>
      <c r="AA80" s="2902"/>
      <c r="AB80" s="2902"/>
      <c r="AC80" s="2935"/>
      <c r="AD80" s="2938"/>
      <c r="AE80" s="2939"/>
      <c r="AF80" s="2942"/>
      <c r="AG80" s="2943"/>
      <c r="AH80" s="2944"/>
      <c r="AI80" s="2763"/>
      <c r="AJ80" s="2397"/>
      <c r="AK80" s="1549"/>
      <c r="AL80" s="1549"/>
      <c r="AM80" s="1549"/>
      <c r="AN80" s="1030"/>
      <c r="AO80" s="1877"/>
      <c r="AP80" s="1720"/>
      <c r="AQ80" s="56">
        <v>0.3</v>
      </c>
      <c r="AR80" s="97" t="s">
        <v>3100</v>
      </c>
      <c r="AS80" s="97" t="s">
        <v>3101</v>
      </c>
      <c r="AT80" s="166" t="str">
        <f t="shared" ref="AT80:AT83" si="62">IF(K80&lt;1%,"Sin iniciar",IF(K80=100%,"Terminado","En gestión"))</f>
        <v>En gestión</v>
      </c>
      <c r="AU80" s="166" t="str">
        <f t="shared" ref="AU80:AU83" si="63">IF(AQ80&lt;1%,"Sin iniciar",IF(AQ80=100%,"Terminado","En gestión"))</f>
        <v>En gestión</v>
      </c>
      <c r="AV80" s="1774"/>
      <c r="AW80" s="1877"/>
      <c r="AX80" s="1877"/>
      <c r="AY80" s="2902"/>
      <c r="AZ80" s="2902"/>
      <c r="BA80" s="2934"/>
      <c r="BB80" s="2924"/>
      <c r="BC80" s="2925"/>
      <c r="BD80" s="1848"/>
      <c r="BE80" s="2927"/>
      <c r="BF80" s="2928"/>
      <c r="BG80" s="2763"/>
      <c r="BH80" s="2397"/>
      <c r="BI80" s="1549"/>
      <c r="BJ80" s="1549"/>
      <c r="BK80" s="1549"/>
      <c r="BL80" s="1030"/>
      <c r="BM80" s="1877"/>
      <c r="BN80" s="1720"/>
      <c r="BO80" s="56">
        <v>0.4</v>
      </c>
      <c r="BP80" s="97" t="s">
        <v>3113</v>
      </c>
      <c r="BQ80" s="97" t="s">
        <v>3114</v>
      </c>
      <c r="BR80" s="169" t="str">
        <f t="shared" si="54"/>
        <v>En gestión</v>
      </c>
      <c r="BS80" s="169" t="str">
        <f>IF(BO80&lt;1%,"Sin iniciar",IF(BO80=100%,"Terminado","En gestión"))</f>
        <v>En gestión</v>
      </c>
      <c r="BT80" s="1720"/>
      <c r="BU80" s="1877"/>
      <c r="BV80" s="1877"/>
      <c r="BW80" s="2902"/>
      <c r="BX80" s="2902"/>
      <c r="BY80" s="1864"/>
      <c r="BZ80" s="2912"/>
      <c r="CA80" s="2915"/>
      <c r="CB80" s="2918"/>
      <c r="CC80" s="2920"/>
      <c r="CD80" s="2922"/>
      <c r="CE80" s="2922"/>
      <c r="CF80" s="2397"/>
      <c r="CG80" s="1549"/>
      <c r="CH80" s="1549"/>
      <c r="CI80" s="1549"/>
      <c r="CJ80" s="1030"/>
      <c r="CK80" s="1811"/>
      <c r="CL80" s="2397"/>
      <c r="CM80" s="1082">
        <v>1</v>
      </c>
      <c r="CN80" s="1079" t="s">
        <v>2146</v>
      </c>
      <c r="CO80" s="1079" t="s">
        <v>2147</v>
      </c>
      <c r="CP80" s="1078" t="str">
        <f t="shared" si="33"/>
        <v>Terminado</v>
      </c>
      <c r="CQ80" s="1078" t="str">
        <f>IF(CM80&lt;1%,"Sin iniciar",IF(CM80=100%,"Terminado","En gestión"))</f>
        <v>Terminado</v>
      </c>
      <c r="CR80" s="2397"/>
      <c r="CS80" s="2910"/>
      <c r="CT80" s="2910"/>
      <c r="CU80" s="2901"/>
      <c r="CV80" s="2901"/>
      <c r="CW80" s="1549"/>
      <c r="CX80" s="2905"/>
      <c r="CY80" s="2906"/>
      <c r="CZ80" s="2906"/>
      <c r="DA80" s="2907"/>
      <c r="DB80" s="2908"/>
      <c r="DC80" s="2033"/>
      <c r="DD80" s="2034"/>
      <c r="DE80" s="2397"/>
      <c r="DF80" s="1549"/>
      <c r="DG80" s="1549"/>
      <c r="DH80" s="1549"/>
      <c r="DJ80" s="1221" t="s">
        <v>8310</v>
      </c>
      <c r="DK80" s="1220" t="s">
        <v>8325</v>
      </c>
      <c r="DL80" s="1242"/>
    </row>
    <row r="81" spans="1:116" ht="408.75" hidden="1" customHeight="1" x14ac:dyDescent="0.45">
      <c r="A81" s="1309"/>
      <c r="B81" s="2904"/>
      <c r="C81" s="2827"/>
      <c r="D81" s="2827"/>
      <c r="E81" s="1116" t="s">
        <v>327</v>
      </c>
      <c r="F81" s="1117" t="s">
        <v>328</v>
      </c>
      <c r="G81" s="1118">
        <v>0.4</v>
      </c>
      <c r="H81" s="1119">
        <v>44564</v>
      </c>
      <c r="I81" s="1119">
        <v>44925</v>
      </c>
      <c r="J81" s="1041">
        <v>0.25</v>
      </c>
      <c r="K81" s="1041">
        <v>0.5</v>
      </c>
      <c r="L81" s="1120">
        <v>0.75</v>
      </c>
      <c r="M81" s="1121">
        <v>1</v>
      </c>
      <c r="N81" s="2903"/>
      <c r="O81" s="2903"/>
      <c r="P81" s="3309"/>
      <c r="Q81" s="2954"/>
      <c r="R81" s="2956"/>
      <c r="S81" s="57">
        <v>0.25</v>
      </c>
      <c r="T81" s="97" t="s">
        <v>2474</v>
      </c>
      <c r="U81" s="97" t="s">
        <v>2475</v>
      </c>
      <c r="V81" s="169" t="str">
        <f t="shared" si="59"/>
        <v>En gestión</v>
      </c>
      <c r="W81" s="169" t="str">
        <f t="shared" si="60"/>
        <v>En gestión</v>
      </c>
      <c r="X81" s="1720"/>
      <c r="Y81" s="1877"/>
      <c r="Z81" s="1877"/>
      <c r="AA81" s="2902"/>
      <c r="AB81" s="2902"/>
      <c r="AC81" s="98"/>
      <c r="AD81" s="2938"/>
      <c r="AE81" s="2940"/>
      <c r="AF81" s="2942"/>
      <c r="AG81" s="2943"/>
      <c r="AH81" s="2944"/>
      <c r="AI81" s="2019"/>
      <c r="AJ81" s="2397"/>
      <c r="AK81" s="1549"/>
      <c r="AL81" s="1549"/>
      <c r="AM81" s="1549"/>
      <c r="AN81" s="1030"/>
      <c r="AO81" s="1877"/>
      <c r="AP81" s="1720"/>
      <c r="AQ81" s="56">
        <v>0.4</v>
      </c>
      <c r="AR81" s="97" t="s">
        <v>3102</v>
      </c>
      <c r="AS81" s="97" t="s">
        <v>3103</v>
      </c>
      <c r="AT81" s="166" t="str">
        <f t="shared" si="62"/>
        <v>En gestión</v>
      </c>
      <c r="AU81" s="166" t="str">
        <f t="shared" si="63"/>
        <v>En gestión</v>
      </c>
      <c r="AV81" s="1701"/>
      <c r="AW81" s="1877"/>
      <c r="AX81" s="1877"/>
      <c r="AY81" s="2902"/>
      <c r="AZ81" s="2902"/>
      <c r="BA81" s="2935"/>
      <c r="BB81" s="2924"/>
      <c r="BC81" s="2926"/>
      <c r="BD81" s="1848"/>
      <c r="BE81" s="2927"/>
      <c r="BF81" s="2928"/>
      <c r="BG81" s="2019"/>
      <c r="BH81" s="2397"/>
      <c r="BI81" s="1549"/>
      <c r="BJ81" s="1549"/>
      <c r="BK81" s="1549"/>
      <c r="BL81" s="1030"/>
      <c r="BM81" s="1877"/>
      <c r="BN81" s="1720"/>
      <c r="BO81" s="56">
        <v>0.75</v>
      </c>
      <c r="BP81" s="97" t="s">
        <v>3115</v>
      </c>
      <c r="BQ81" s="97" t="s">
        <v>3116</v>
      </c>
      <c r="BR81" s="169" t="str">
        <f t="shared" si="54"/>
        <v>En gestión</v>
      </c>
      <c r="BS81" s="169" t="str">
        <f>IF(BO81&lt;1%,"Sin iniciar",IF(BO81=100%,"Terminado","En gestión"))</f>
        <v>En gestión</v>
      </c>
      <c r="BT81" s="1720"/>
      <c r="BU81" s="1877"/>
      <c r="BV81" s="1877"/>
      <c r="BW81" s="2902"/>
      <c r="BX81" s="2902"/>
      <c r="BY81" s="1865"/>
      <c r="BZ81" s="2912"/>
      <c r="CA81" s="2915"/>
      <c r="CB81" s="2918"/>
      <c r="CC81" s="2920"/>
      <c r="CD81" s="2922"/>
      <c r="CE81" s="2922"/>
      <c r="CF81" s="2397"/>
      <c r="CG81" s="1549"/>
      <c r="CH81" s="1549"/>
      <c r="CI81" s="1549"/>
      <c r="CJ81" s="1030"/>
      <c r="CK81" s="1811"/>
      <c r="CL81" s="2397"/>
      <c r="CM81" s="1082">
        <v>1</v>
      </c>
      <c r="CN81" s="1079" t="s">
        <v>2148</v>
      </c>
      <c r="CO81" s="1079" t="s">
        <v>2149</v>
      </c>
      <c r="CP81" s="1078" t="str">
        <f t="shared" ref="CP81:CP144" si="64">IF(M81&lt;1%,"Sin iniciar",IF(M81=100%,"Terminado","En gestión"))</f>
        <v>Terminado</v>
      </c>
      <c r="CQ81" s="1078" t="str">
        <f>IF(CM81&lt;1%,"Sin iniciar",IF(CM81=100%,"Terminado","En gestión"))</f>
        <v>Terminado</v>
      </c>
      <c r="CR81" s="2397"/>
      <c r="CS81" s="2910"/>
      <c r="CT81" s="2910"/>
      <c r="CU81" s="2901"/>
      <c r="CV81" s="2901"/>
      <c r="CW81" s="1549"/>
      <c r="CX81" s="2905"/>
      <c r="CY81" s="2906"/>
      <c r="CZ81" s="2906"/>
      <c r="DA81" s="2907"/>
      <c r="DB81" s="2908"/>
      <c r="DC81" s="2033"/>
      <c r="DD81" s="2034"/>
      <c r="DE81" s="2397"/>
      <c r="DF81" s="1549"/>
      <c r="DG81" s="1549"/>
      <c r="DH81" s="1549"/>
      <c r="DJ81" s="1221" t="s">
        <v>8310</v>
      </c>
      <c r="DK81" s="1237" t="s">
        <v>8326</v>
      </c>
      <c r="DL81" s="1242"/>
    </row>
    <row r="82" spans="1:116" ht="262.5" hidden="1" x14ac:dyDescent="0.45">
      <c r="A82" s="1309" t="s">
        <v>319</v>
      </c>
      <c r="B82" s="2904" t="s">
        <v>329</v>
      </c>
      <c r="C82" s="2827" t="s">
        <v>330</v>
      </c>
      <c r="D82" s="2827" t="s">
        <v>331</v>
      </c>
      <c r="E82" s="1116" t="s">
        <v>332</v>
      </c>
      <c r="F82" s="1117" t="s">
        <v>333</v>
      </c>
      <c r="G82" s="1118">
        <v>0.5</v>
      </c>
      <c r="H82" s="1119">
        <v>44578</v>
      </c>
      <c r="I82" s="1119">
        <v>44925</v>
      </c>
      <c r="J82" s="1041">
        <v>0.1</v>
      </c>
      <c r="K82" s="1041">
        <v>0.3</v>
      </c>
      <c r="L82" s="1120">
        <v>0.65</v>
      </c>
      <c r="M82" s="1121">
        <v>1</v>
      </c>
      <c r="N82" s="2903">
        <v>15407000</v>
      </c>
      <c r="O82" s="2903">
        <v>90269319</v>
      </c>
      <c r="P82" s="3309"/>
      <c r="Q82" s="2592">
        <v>0</v>
      </c>
      <c r="R82" s="1720" t="s">
        <v>2476</v>
      </c>
      <c r="S82" s="57">
        <v>0.1</v>
      </c>
      <c r="T82" s="97" t="s">
        <v>2477</v>
      </c>
      <c r="U82" s="97" t="s">
        <v>2478</v>
      </c>
      <c r="V82" s="169" t="str">
        <f t="shared" si="59"/>
        <v>En gestión</v>
      </c>
      <c r="W82" s="169" t="str">
        <f t="shared" si="60"/>
        <v>En gestión</v>
      </c>
      <c r="X82" s="1720" t="s">
        <v>2479</v>
      </c>
      <c r="Y82" s="1877">
        <f>SUMPRODUCT(S82:S83,G82:G83)</f>
        <v>0.05</v>
      </c>
      <c r="Z82" s="1877">
        <f>SUMPRODUCT(G82:G83,J82:J83)</f>
        <v>0.05</v>
      </c>
      <c r="AA82" s="2902" t="str">
        <f>IF(Z82&lt;1%,"Sin iniciar",IF(Z82=100%,"Terminado","En gestión"))</f>
        <v>En gestión</v>
      </c>
      <c r="AB82" s="2902" t="str">
        <f>IF(Y82&lt;1%,"Sin iniciar",IF(Y82=100%,"Terminado","En gestión"))</f>
        <v>En gestión</v>
      </c>
      <c r="AC82" s="1720" t="s">
        <v>2479</v>
      </c>
      <c r="AD82" s="2946">
        <v>90269319</v>
      </c>
      <c r="AE82" s="2948">
        <v>90269319</v>
      </c>
      <c r="AF82" s="2942"/>
      <c r="AG82" s="2950">
        <v>15407000</v>
      </c>
      <c r="AH82" s="2944">
        <v>15407000</v>
      </c>
      <c r="AI82" s="2762">
        <v>1491000</v>
      </c>
      <c r="AJ82" s="2397" t="s">
        <v>45</v>
      </c>
      <c r="AK82" s="1549" t="s">
        <v>46</v>
      </c>
      <c r="AL82" s="1549" t="s">
        <v>47</v>
      </c>
      <c r="AM82" s="1549" t="s">
        <v>2145</v>
      </c>
      <c r="AN82" s="1030"/>
      <c r="AO82" s="2592">
        <v>0.15</v>
      </c>
      <c r="AP82" s="1720" t="s">
        <v>3104</v>
      </c>
      <c r="AQ82" s="56">
        <v>0.15</v>
      </c>
      <c r="AR82" s="97" t="s">
        <v>3105</v>
      </c>
      <c r="AS82" s="97" t="s">
        <v>3106</v>
      </c>
      <c r="AT82" s="166" t="str">
        <f t="shared" si="62"/>
        <v>En gestión</v>
      </c>
      <c r="AU82" s="166" t="str">
        <f t="shared" si="63"/>
        <v>En gestión</v>
      </c>
      <c r="AV82" s="1700" t="s">
        <v>3104</v>
      </c>
      <c r="AW82" s="1877">
        <f>SUMPRODUCT(AQ82:AQ83,G82:G83)</f>
        <v>7.4999999999999997E-2</v>
      </c>
      <c r="AX82" s="1877">
        <f>SUMPRODUCT(G82:G83,K82:K83)</f>
        <v>0.2</v>
      </c>
      <c r="AY82" s="2902" t="str">
        <f>IF(AX82&lt;1%,"Sin iniciar",IF(AX82=100%,"Terminado","En gestión"))</f>
        <v>En gestión</v>
      </c>
      <c r="AZ82" s="2902" t="str">
        <f>IF(AW82&lt;1%,"Sin iniciar",IF(AW82=100%,"Terminado","En gestión"))</f>
        <v>En gestión</v>
      </c>
      <c r="BA82" s="413" t="s">
        <v>3107</v>
      </c>
      <c r="BB82" s="2936">
        <v>90269319</v>
      </c>
      <c r="BC82" s="2929">
        <v>90269319</v>
      </c>
      <c r="BD82" s="1848"/>
      <c r="BE82" s="2931">
        <v>15407000</v>
      </c>
      <c r="BF82" s="2928">
        <v>15407000</v>
      </c>
      <c r="BG82" s="2762">
        <v>3976000</v>
      </c>
      <c r="BH82" s="2397" t="s">
        <v>45</v>
      </c>
      <c r="BI82" s="1549" t="s">
        <v>46</v>
      </c>
      <c r="BJ82" s="1549" t="s">
        <v>47</v>
      </c>
      <c r="BK82" s="1549" t="s">
        <v>2145</v>
      </c>
      <c r="BL82" s="1030"/>
      <c r="BM82" s="2592">
        <v>0.6</v>
      </c>
      <c r="BN82" s="1720" t="s">
        <v>7948</v>
      </c>
      <c r="BO82" s="56">
        <v>0.6</v>
      </c>
      <c r="BP82" s="97" t="s">
        <v>2477</v>
      </c>
      <c r="BQ82" s="97" t="s">
        <v>3117</v>
      </c>
      <c r="BR82" s="169" t="str">
        <f t="shared" si="54"/>
        <v>En gestión</v>
      </c>
      <c r="BS82" s="169" t="str">
        <f>IF(BO82&lt;1%,"Sin iniciar",IF(BO82=100%,"Terminado","En gestión"))</f>
        <v>En gestión</v>
      </c>
      <c r="BT82" s="1720" t="s">
        <v>7948</v>
      </c>
      <c r="BU82" s="1877">
        <f>SUMPRODUCT(G82:G83,BO82:BO83)</f>
        <v>0.3</v>
      </c>
      <c r="BV82" s="1877">
        <f>SUMPRODUCT(G82:G83,L82:L83)</f>
        <v>0.52500000000000002</v>
      </c>
      <c r="BW82" s="2902" t="str">
        <f>IF(BV82&lt;1%,"Sin iniciar",IF(BV82=100%,"Terminado","En gestión"))</f>
        <v>En gestión</v>
      </c>
      <c r="BX82" s="2902" t="str">
        <f>IF(BU82&lt;1%,"Sin iniciar",IF(BU82=100%,"Terminado","En gestión"))</f>
        <v>En gestión</v>
      </c>
      <c r="BY82" s="1700" t="s">
        <v>7949</v>
      </c>
      <c r="BZ82" s="2912"/>
      <c r="CA82" s="2915"/>
      <c r="CB82" s="2918"/>
      <c r="CC82" s="2920">
        <v>15407000</v>
      </c>
      <c r="CD82" s="2922">
        <v>15108799.9333333</v>
      </c>
      <c r="CE82" s="2922">
        <v>9940000</v>
      </c>
      <c r="CF82" s="2397" t="s">
        <v>45</v>
      </c>
      <c r="CG82" s="1549" t="s">
        <v>46</v>
      </c>
      <c r="CH82" s="1549" t="s">
        <v>47</v>
      </c>
      <c r="CI82" s="1549" t="s">
        <v>2145</v>
      </c>
      <c r="CJ82" s="1030"/>
      <c r="CK82" s="2396">
        <v>1</v>
      </c>
      <c r="CL82" s="2397" t="s">
        <v>2150</v>
      </c>
      <c r="CM82" s="1082">
        <v>1</v>
      </c>
      <c r="CN82" s="1079" t="s">
        <v>2221</v>
      </c>
      <c r="CO82" s="1079" t="s">
        <v>2151</v>
      </c>
      <c r="CP82" s="1078" t="str">
        <f t="shared" si="64"/>
        <v>Terminado</v>
      </c>
      <c r="CQ82" s="1078" t="str">
        <f>IF(CM82&lt;1%,"Sin iniciar",IF(CM82=100%,"Terminado","En gestión"))</f>
        <v>Terminado</v>
      </c>
      <c r="CR82" s="2397" t="s">
        <v>2150</v>
      </c>
      <c r="CS82" s="1556">
        <f>SUMPRODUCT(G82:G83,CM82:CM83)</f>
        <v>1</v>
      </c>
      <c r="CT82" s="1556">
        <f>SUMPRODUCT(G82:G83,M82:M83)</f>
        <v>1</v>
      </c>
      <c r="CU82" s="2901" t="str">
        <f>IF(CT82&lt;1%,"Sin iniciar",IF(CT82=100%,"Terminado","En gestión"))</f>
        <v>Terminado</v>
      </c>
      <c r="CV82" s="2901" t="str">
        <f>IF(CS82&lt;1%,"Sin iniciar",IF(CS82=100%,"Terminado","En gestión"))</f>
        <v>Terminado</v>
      </c>
      <c r="CW82" s="2397" t="s">
        <v>37</v>
      </c>
      <c r="CX82" s="2905"/>
      <c r="CY82" s="2906"/>
      <c r="CZ82" s="2906"/>
      <c r="DA82" s="2909">
        <v>15108799.9333333</v>
      </c>
      <c r="DB82" s="2908">
        <v>15025966.632999999</v>
      </c>
      <c r="DC82" s="2033">
        <v>15009399.9</v>
      </c>
      <c r="DD82" s="2034">
        <v>15009399.9</v>
      </c>
      <c r="DE82" s="2397" t="s">
        <v>45</v>
      </c>
      <c r="DF82" s="1549" t="s">
        <v>46</v>
      </c>
      <c r="DG82" s="1549" t="s">
        <v>47</v>
      </c>
      <c r="DH82" s="1549" t="s">
        <v>2145</v>
      </c>
      <c r="DJ82" s="1221" t="s">
        <v>8269</v>
      </c>
      <c r="DK82" s="1220" t="s">
        <v>8272</v>
      </c>
      <c r="DL82" s="1242" t="s">
        <v>8271</v>
      </c>
    </row>
    <row r="83" spans="1:116" ht="162" hidden="1" customHeight="1" x14ac:dyDescent="0.45">
      <c r="A83" s="1309"/>
      <c r="B83" s="2904"/>
      <c r="C83" s="2827"/>
      <c r="D83" s="2827"/>
      <c r="E83" s="1116" t="s">
        <v>334</v>
      </c>
      <c r="F83" s="1117" t="s">
        <v>335</v>
      </c>
      <c r="G83" s="1118">
        <v>0.5</v>
      </c>
      <c r="H83" s="1119">
        <v>44669</v>
      </c>
      <c r="I83" s="1119">
        <v>44925</v>
      </c>
      <c r="J83" s="1041">
        <v>0</v>
      </c>
      <c r="K83" s="1041">
        <v>0.1</v>
      </c>
      <c r="L83" s="1120">
        <v>0.4</v>
      </c>
      <c r="M83" s="1121">
        <v>1</v>
      </c>
      <c r="N83" s="2903"/>
      <c r="O83" s="2903"/>
      <c r="P83" s="3309"/>
      <c r="Q83" s="2592"/>
      <c r="R83" s="1720"/>
      <c r="S83" s="57">
        <v>0</v>
      </c>
      <c r="T83" s="98" t="s">
        <v>2480</v>
      </c>
      <c r="U83" s="98"/>
      <c r="V83" s="169" t="str">
        <f t="shared" si="59"/>
        <v>Sin iniciar</v>
      </c>
      <c r="W83" s="169" t="str">
        <f t="shared" si="60"/>
        <v>Sin iniciar</v>
      </c>
      <c r="X83" s="1720"/>
      <c r="Y83" s="1877"/>
      <c r="Z83" s="1877"/>
      <c r="AA83" s="2902"/>
      <c r="AB83" s="2902"/>
      <c r="AC83" s="1720"/>
      <c r="AD83" s="2947"/>
      <c r="AE83" s="2949"/>
      <c r="AF83" s="2942"/>
      <c r="AG83" s="2951"/>
      <c r="AH83" s="2944"/>
      <c r="AI83" s="2019"/>
      <c r="AJ83" s="2397"/>
      <c r="AK83" s="1549"/>
      <c r="AL83" s="1549"/>
      <c r="AM83" s="1549"/>
      <c r="AN83" s="1030"/>
      <c r="AO83" s="1721"/>
      <c r="AP83" s="1720"/>
      <c r="AQ83" s="56">
        <v>0</v>
      </c>
      <c r="AR83" s="97" t="s">
        <v>3108</v>
      </c>
      <c r="AS83" s="98" t="s">
        <v>2483</v>
      </c>
      <c r="AT83" s="166" t="str">
        <f t="shared" si="62"/>
        <v>En gestión</v>
      </c>
      <c r="AU83" s="166" t="str">
        <f t="shared" si="63"/>
        <v>Sin iniciar</v>
      </c>
      <c r="AV83" s="1701"/>
      <c r="AW83" s="1877"/>
      <c r="AX83" s="1877"/>
      <c r="AY83" s="2902"/>
      <c r="AZ83" s="2902"/>
      <c r="BA83" s="170" t="s">
        <v>3109</v>
      </c>
      <c r="BB83" s="2937"/>
      <c r="BC83" s="2930"/>
      <c r="BD83" s="1848"/>
      <c r="BE83" s="2932"/>
      <c r="BF83" s="2928"/>
      <c r="BG83" s="2019"/>
      <c r="BH83" s="2397"/>
      <c r="BI83" s="1549"/>
      <c r="BJ83" s="1549"/>
      <c r="BK83" s="1549"/>
      <c r="BL83" s="1030"/>
      <c r="BM83" s="1721"/>
      <c r="BN83" s="1720"/>
      <c r="BO83" s="56">
        <v>0</v>
      </c>
      <c r="BP83" s="97" t="s">
        <v>7950</v>
      </c>
      <c r="BQ83" s="98" t="s">
        <v>3010</v>
      </c>
      <c r="BR83" s="169" t="str">
        <f t="shared" si="54"/>
        <v>En gestión</v>
      </c>
      <c r="BS83" s="169" t="str">
        <f>IF(BO83&lt;1%,"Sin iniciar",IF(BO83=100%,"Terminado","En gestión"))</f>
        <v>Sin iniciar</v>
      </c>
      <c r="BT83" s="1720"/>
      <c r="BU83" s="1877"/>
      <c r="BV83" s="1877"/>
      <c r="BW83" s="2902"/>
      <c r="BX83" s="2902"/>
      <c r="BY83" s="1701"/>
      <c r="BZ83" s="2913"/>
      <c r="CA83" s="2916"/>
      <c r="CB83" s="2919"/>
      <c r="CC83" s="2920"/>
      <c r="CD83" s="2922"/>
      <c r="CE83" s="2922"/>
      <c r="CF83" s="2397"/>
      <c r="CG83" s="1549"/>
      <c r="CH83" s="1549"/>
      <c r="CI83" s="1549"/>
      <c r="CJ83" s="1030"/>
      <c r="CK83" s="1549"/>
      <c r="CL83" s="2397"/>
      <c r="CM83" s="1082">
        <v>1</v>
      </c>
      <c r="CN83" s="1079" t="s">
        <v>2222</v>
      </c>
      <c r="CO83" s="1083" t="s">
        <v>2152</v>
      </c>
      <c r="CP83" s="1078" t="str">
        <f t="shared" si="64"/>
        <v>Terminado</v>
      </c>
      <c r="CQ83" s="1078" t="str">
        <f>IF(CM83&lt;1%,"Sin iniciar",IF(CM83=100%,"Terminado","En gestión"))</f>
        <v>Terminado</v>
      </c>
      <c r="CR83" s="2397"/>
      <c r="CS83" s="1556"/>
      <c r="CT83" s="1556"/>
      <c r="CU83" s="2901"/>
      <c r="CV83" s="2901"/>
      <c r="CW83" s="2397"/>
      <c r="CX83" s="2905"/>
      <c r="CY83" s="2906"/>
      <c r="CZ83" s="2906"/>
      <c r="DA83" s="2909"/>
      <c r="DB83" s="2908"/>
      <c r="DC83" s="2033"/>
      <c r="DD83" s="2034"/>
      <c r="DE83" s="2397"/>
      <c r="DF83" s="1549"/>
      <c r="DG83" s="1549"/>
      <c r="DH83" s="1549"/>
      <c r="DJ83" s="1221" t="s">
        <v>8269</v>
      </c>
      <c r="DK83" s="1220" t="s">
        <v>8327</v>
      </c>
      <c r="DL83" s="1242"/>
    </row>
    <row r="84" spans="1:116" ht="162" hidden="1" customHeight="1" x14ac:dyDescent="0.45">
      <c r="A84" s="1038" t="s">
        <v>336</v>
      </c>
      <c r="B84" s="1039" t="s">
        <v>337</v>
      </c>
      <c r="C84" s="1040" t="s">
        <v>338</v>
      </c>
      <c r="D84" s="1040" t="s">
        <v>339</v>
      </c>
      <c r="E84" s="1039" t="s">
        <v>340</v>
      </c>
      <c r="F84" s="1040" t="s">
        <v>341</v>
      </c>
      <c r="G84" s="1041">
        <v>1</v>
      </c>
      <c r="H84" s="1042">
        <v>44636</v>
      </c>
      <c r="I84" s="1042">
        <v>44772</v>
      </c>
      <c r="J84" s="1041">
        <v>0</v>
      </c>
      <c r="K84" s="1041">
        <v>0</v>
      </c>
      <c r="L84" s="1043">
        <v>1</v>
      </c>
      <c r="M84" s="1044">
        <v>1</v>
      </c>
      <c r="N84" s="1045">
        <v>79932034</v>
      </c>
      <c r="O84" s="1093">
        <v>30095742</v>
      </c>
      <c r="P84" s="3309"/>
      <c r="Q84" s="1123" t="s">
        <v>2481</v>
      </c>
      <c r="R84" s="103" t="s">
        <v>2482</v>
      </c>
      <c r="S84" s="230">
        <v>0</v>
      </c>
      <c r="T84" s="1123" t="s">
        <v>2481</v>
      </c>
      <c r="U84" s="103" t="s">
        <v>2483</v>
      </c>
      <c r="V84" s="171" t="str">
        <f t="shared" si="59"/>
        <v>Sin iniciar</v>
      </c>
      <c r="W84" s="171" t="str">
        <f t="shared" si="60"/>
        <v>Sin iniciar</v>
      </c>
      <c r="X84" s="1123" t="s">
        <v>2481</v>
      </c>
      <c r="Y84" s="183">
        <f>+S84*G84</f>
        <v>0</v>
      </c>
      <c r="Z84" s="183">
        <f>+G84*J84</f>
        <v>0</v>
      </c>
      <c r="AA84" s="1124" t="str">
        <f>IF(Z84&lt;1%,"Sin iniciar",IF(Z84=100%,"Terminado","En gestión"))</f>
        <v>Sin iniciar</v>
      </c>
      <c r="AB84" s="1124" t="str">
        <f>IF(Y84&lt;1%,"Sin iniciar",IF(Y84=100%,"Terminado","En gestión"))</f>
        <v>Sin iniciar</v>
      </c>
      <c r="AC84" s="1123" t="s">
        <v>2481</v>
      </c>
      <c r="AD84" s="172">
        <v>30095742.333333336</v>
      </c>
      <c r="AE84" s="258">
        <v>30095742.333333336</v>
      </c>
      <c r="AF84" s="374">
        <v>0</v>
      </c>
      <c r="AG84" s="146">
        <v>79932034</v>
      </c>
      <c r="AH84" s="258">
        <v>79932034</v>
      </c>
      <c r="AI84" s="259">
        <v>14129856</v>
      </c>
      <c r="AJ84" s="1079" t="s">
        <v>45</v>
      </c>
      <c r="AK84" s="1083" t="s">
        <v>46</v>
      </c>
      <c r="AL84" s="1125" t="s">
        <v>47</v>
      </c>
      <c r="AM84" s="1083" t="s">
        <v>344</v>
      </c>
      <c r="AN84" s="1030"/>
      <c r="AO84" s="907">
        <v>0</v>
      </c>
      <c r="AP84" s="97" t="s">
        <v>3118</v>
      </c>
      <c r="AQ84" s="56">
        <v>0</v>
      </c>
      <c r="AR84" s="101" t="s">
        <v>3119</v>
      </c>
      <c r="AS84" s="98" t="s">
        <v>3120</v>
      </c>
      <c r="AT84" s="193" t="str">
        <f>IF(K84&lt;1%,"Sin iniciar",IF(K84=100%,"Terminado","En gestión"))</f>
        <v>Sin iniciar</v>
      </c>
      <c r="AU84" s="193" t="str">
        <f>IF(AQ84&lt;1%,"Sin iniciar",IF(AQ84=100%,"Terminado","En gestión"))</f>
        <v>Sin iniciar</v>
      </c>
      <c r="AV84" s="97" t="s">
        <v>3118</v>
      </c>
      <c r="AW84" s="160"/>
      <c r="AX84" s="160">
        <v>0.5</v>
      </c>
      <c r="AY84" s="1126" t="str">
        <f>IF(AX84&lt;1%,"Sin iniciar",IF(AX84=100%,"Terminado","En gestión"))</f>
        <v>En gestión</v>
      </c>
      <c r="AZ84" s="1126" t="str">
        <f>IF(AW84&lt;1%,"Sin iniciar",IF(AW84=100%,"Terminado","En gestión"))</f>
        <v>Sin iniciar</v>
      </c>
      <c r="BA84" s="97" t="s">
        <v>3118</v>
      </c>
      <c r="BB84" s="979">
        <v>30095742.333333336</v>
      </c>
      <c r="BC84" s="980">
        <v>30095742.333333336</v>
      </c>
      <c r="BD84" s="980">
        <f>+(BB84/12)*6</f>
        <v>15047871.166666668</v>
      </c>
      <c r="BE84" s="958">
        <v>79932034</v>
      </c>
      <c r="BF84" s="959">
        <v>79932034</v>
      </c>
      <c r="BG84" s="980">
        <v>26834184</v>
      </c>
      <c r="BH84" s="1079" t="s">
        <v>45</v>
      </c>
      <c r="BI84" s="1083" t="s">
        <v>46</v>
      </c>
      <c r="BJ84" s="1125" t="s">
        <v>47</v>
      </c>
      <c r="BK84" s="1083" t="s">
        <v>344</v>
      </c>
      <c r="BL84" s="1030"/>
      <c r="BM84" s="907">
        <v>1</v>
      </c>
      <c r="BN84" s="97" t="s">
        <v>342</v>
      </c>
      <c r="BO84" s="56">
        <v>1</v>
      </c>
      <c r="BP84" s="97" t="s">
        <v>3952</v>
      </c>
      <c r="BQ84" s="97" t="s">
        <v>343</v>
      </c>
      <c r="BR84" s="193" t="str">
        <f t="shared" si="54"/>
        <v>Terminado</v>
      </c>
      <c r="BS84" s="193" t="str">
        <f t="shared" ref="BS84:BS93" si="65">IF(BO84&lt;1%,"Sin iniciar",IF(BO84=100%,"Terminado","En gestión"))</f>
        <v>Terminado</v>
      </c>
      <c r="BT84" s="97" t="s">
        <v>3135</v>
      </c>
      <c r="BU84" s="188">
        <f>SUMPRODUCT(G84,BO84)</f>
        <v>1</v>
      </c>
      <c r="BV84" s="188">
        <f>SUMPRODUCT(G84,L84)</f>
        <v>1</v>
      </c>
      <c r="BW84" s="1127" t="str">
        <f>IF(BV84&lt;1%,"Sin iniciar",IF(BV84=100%,"Terminado","En gestión"))</f>
        <v>Terminado</v>
      </c>
      <c r="BX84" s="1127" t="str">
        <f>IF(BU84&lt;1%,"Sin iniciar",IF(BU84=100%,"Terminado","En gestión"))</f>
        <v>Terminado</v>
      </c>
      <c r="BY84" s="97" t="s">
        <v>3954</v>
      </c>
      <c r="BZ84" s="106">
        <v>30095742.333333336</v>
      </c>
      <c r="CA84" s="398">
        <v>30095742.333333336</v>
      </c>
      <c r="CB84" s="399">
        <f>+(CA84/12)*9</f>
        <v>22571806.75</v>
      </c>
      <c r="CC84" s="146">
        <v>79932034</v>
      </c>
      <c r="CD84" s="398">
        <v>88754215.299999997</v>
      </c>
      <c r="CE84" s="400">
        <v>64928569.299999997</v>
      </c>
      <c r="CF84" s="1079" t="s">
        <v>45</v>
      </c>
      <c r="CG84" s="1083" t="s">
        <v>46</v>
      </c>
      <c r="CH84" s="1125" t="s">
        <v>47</v>
      </c>
      <c r="CI84" s="1083" t="s">
        <v>344</v>
      </c>
      <c r="CJ84" s="1030"/>
      <c r="CK84" s="1122">
        <v>1</v>
      </c>
      <c r="CL84" s="1092" t="s">
        <v>342</v>
      </c>
      <c r="CM84" s="1082">
        <v>1</v>
      </c>
      <c r="CN84" s="1079" t="s">
        <v>1291</v>
      </c>
      <c r="CO84" s="1079" t="s">
        <v>343</v>
      </c>
      <c r="CP84" s="21" t="str">
        <f t="shared" si="64"/>
        <v>Terminado</v>
      </c>
      <c r="CQ84" s="1128" t="str">
        <f t="shared" ref="CQ84:CQ93" si="66">IF(CM84&lt;1%,"Sin iniciar",IF(CM84=100%,"Terminado","En gestión"))</f>
        <v>Terminado</v>
      </c>
      <c r="CR84" s="1079" t="s">
        <v>1292</v>
      </c>
      <c r="CS84" s="1080">
        <f>SUMPRODUCT(G84,CM84)</f>
        <v>1</v>
      </c>
      <c r="CT84" s="1080">
        <f>SUMPRODUCT(G84,M84)</f>
        <v>1</v>
      </c>
      <c r="CU84" s="1129" t="str">
        <f>IF(CT84&lt;1%,"Sin iniciar",IF(CT84=100%,"Terminado","En gestión"))</f>
        <v>Terminado</v>
      </c>
      <c r="CV84" s="1129" t="str">
        <f>IF(CS84&lt;1%,"Sin iniciar",IF(CS84=100%,"Terminado","En gestión"))</f>
        <v>Terminado</v>
      </c>
      <c r="CW84" s="1083" t="s">
        <v>37</v>
      </c>
      <c r="CX84" s="1130">
        <v>30095742.333333336</v>
      </c>
      <c r="CY84" s="1131">
        <v>30095742.333333336</v>
      </c>
      <c r="CZ84" s="1105">
        <f>+CY84</f>
        <v>30095742.333333336</v>
      </c>
      <c r="DA84" s="106">
        <v>88754215.299999997</v>
      </c>
      <c r="DB84" s="126">
        <v>88754215.299999997</v>
      </c>
      <c r="DC84" s="127">
        <v>88754215.299999997</v>
      </c>
      <c r="DD84" s="999">
        <v>88754215.299999997</v>
      </c>
      <c r="DE84" s="1079" t="s">
        <v>45</v>
      </c>
      <c r="DF84" s="1083" t="s">
        <v>46</v>
      </c>
      <c r="DG84" s="1125" t="s">
        <v>47</v>
      </c>
      <c r="DH84" s="1083" t="s">
        <v>344</v>
      </c>
      <c r="DJ84" s="1221" t="s">
        <v>8269</v>
      </c>
      <c r="DK84" s="1220" t="s">
        <v>8328</v>
      </c>
      <c r="DL84" s="1236" t="s">
        <v>8271</v>
      </c>
    </row>
    <row r="85" spans="1:116" ht="162" hidden="1" customHeight="1" x14ac:dyDescent="0.45">
      <c r="A85" s="1038" t="s">
        <v>336</v>
      </c>
      <c r="B85" s="1039" t="s">
        <v>345</v>
      </c>
      <c r="C85" s="1040" t="s">
        <v>346</v>
      </c>
      <c r="D85" s="1040" t="s">
        <v>347</v>
      </c>
      <c r="E85" s="1039" t="s">
        <v>348</v>
      </c>
      <c r="F85" s="1040" t="s">
        <v>349</v>
      </c>
      <c r="G85" s="1041">
        <v>1</v>
      </c>
      <c r="H85" s="1042">
        <v>44774</v>
      </c>
      <c r="I85" s="1042">
        <v>44923</v>
      </c>
      <c r="J85" s="1041">
        <v>0</v>
      </c>
      <c r="K85" s="1041">
        <v>0</v>
      </c>
      <c r="L85" s="1043">
        <v>0</v>
      </c>
      <c r="M85" s="1044">
        <v>1</v>
      </c>
      <c r="N85" s="1045">
        <v>34046740</v>
      </c>
      <c r="O85" s="1093">
        <v>30095742</v>
      </c>
      <c r="P85" s="3309"/>
      <c r="Q85" s="1123" t="s">
        <v>2481</v>
      </c>
      <c r="R85" s="1123" t="s">
        <v>2481</v>
      </c>
      <c r="S85" s="231"/>
      <c r="T85" s="1123" t="s">
        <v>2481</v>
      </c>
      <c r="U85" s="103" t="s">
        <v>2483</v>
      </c>
      <c r="V85" s="36" t="str">
        <f t="shared" si="59"/>
        <v>Sin iniciar</v>
      </c>
      <c r="W85" s="36" t="str">
        <f t="shared" si="60"/>
        <v>Sin iniciar</v>
      </c>
      <c r="X85" s="1123" t="s">
        <v>2481</v>
      </c>
      <c r="Y85" s="174">
        <f>+S85*G85</f>
        <v>0</v>
      </c>
      <c r="Z85" s="174">
        <f>+G85*J85</f>
        <v>0</v>
      </c>
      <c r="AA85" s="1132" t="str">
        <f>IF(Z85&lt;1%,"Sin iniciar",IF(Z85=100%,"Terminado","En gestión"))</f>
        <v>Sin iniciar</v>
      </c>
      <c r="AB85" s="1132" t="str">
        <f>IF(Y85&lt;1%,"Sin iniciar",IF(Y85=100%,"Terminado","En gestión"))</f>
        <v>Sin iniciar</v>
      </c>
      <c r="AC85" s="1123" t="s">
        <v>2481</v>
      </c>
      <c r="AD85" s="173">
        <v>30095742.333333336</v>
      </c>
      <c r="AE85" s="260">
        <v>30095742.333333336</v>
      </c>
      <c r="AF85" s="259">
        <v>0</v>
      </c>
      <c r="AG85" s="175">
        <v>34046740</v>
      </c>
      <c r="AH85" s="259">
        <v>34046740</v>
      </c>
      <c r="AI85" s="259">
        <v>7073144</v>
      </c>
      <c r="AJ85" s="1079" t="s">
        <v>45</v>
      </c>
      <c r="AK85" s="1083" t="s">
        <v>46</v>
      </c>
      <c r="AL85" s="1125" t="s">
        <v>47</v>
      </c>
      <c r="AM85" s="1083" t="s">
        <v>344</v>
      </c>
      <c r="AN85" s="1030"/>
      <c r="AO85" s="907">
        <v>0</v>
      </c>
      <c r="AP85" s="98" t="s">
        <v>2511</v>
      </c>
      <c r="AQ85" s="56">
        <v>0</v>
      </c>
      <c r="AR85" s="97" t="s">
        <v>3133</v>
      </c>
      <c r="AS85" s="98" t="s">
        <v>2483</v>
      </c>
      <c r="AT85" s="193" t="str">
        <f t="shared" ref="AT85:AT93" si="67">IF(K85&lt;1%,"Sin iniciar",IF(K85=100%,"Terminado","En gestión"))</f>
        <v>Sin iniciar</v>
      </c>
      <c r="AU85" s="193" t="str">
        <f t="shared" ref="AU85:AU93" si="68">IF(AQ85&lt;1%,"Sin iniciar",IF(AQ85=100%,"Terminado","En gestión"))</f>
        <v>Sin iniciar</v>
      </c>
      <c r="AV85" s="98" t="s">
        <v>2511</v>
      </c>
      <c r="AW85" s="160">
        <f>G85*AQ85</f>
        <v>0</v>
      </c>
      <c r="AX85" s="160">
        <f>SUMPRODUCT(G85,K85)</f>
        <v>0</v>
      </c>
      <c r="AY85" s="1126" t="str">
        <f>IF(AX85&lt;1%,"Sin iniciar",IF(AX85=100%,"Terminado","En gestión"))</f>
        <v>Sin iniciar</v>
      </c>
      <c r="AZ85" s="1126" t="str">
        <f>IF(AW85&lt;1%,"Sin iniciar",IF(AW85=100%,"Terminado","En gestión"))</f>
        <v>Sin iniciar</v>
      </c>
      <c r="BA85" s="98" t="s">
        <v>2511</v>
      </c>
      <c r="BB85" s="981">
        <v>30095742.333333336</v>
      </c>
      <c r="BC85" s="980">
        <v>30095742.333333336</v>
      </c>
      <c r="BD85" s="980">
        <f>+(BB85/12)*6</f>
        <v>15047871.166666668</v>
      </c>
      <c r="BE85" s="960">
        <v>34046740</v>
      </c>
      <c r="BF85" s="980">
        <v>34046740</v>
      </c>
      <c r="BG85" s="980">
        <v>11413116</v>
      </c>
      <c r="BH85" s="1079" t="s">
        <v>45</v>
      </c>
      <c r="BI85" s="1083" t="s">
        <v>46</v>
      </c>
      <c r="BJ85" s="1125" t="s">
        <v>47</v>
      </c>
      <c r="BK85" s="1083" t="s">
        <v>344</v>
      </c>
      <c r="BL85" s="1030"/>
      <c r="BM85" s="907">
        <v>0.5</v>
      </c>
      <c r="BN85" s="97" t="s">
        <v>3953</v>
      </c>
      <c r="BO85" s="56">
        <v>0.5</v>
      </c>
      <c r="BP85" s="97" t="s">
        <v>3953</v>
      </c>
      <c r="BQ85" s="98" t="s">
        <v>3136</v>
      </c>
      <c r="BR85" s="193" t="str">
        <f t="shared" si="54"/>
        <v>Sin iniciar</v>
      </c>
      <c r="BS85" s="193" t="str">
        <f t="shared" si="65"/>
        <v>En gestión</v>
      </c>
      <c r="BT85" s="97" t="s">
        <v>3137</v>
      </c>
      <c r="BU85" s="167">
        <f>SUMPRODUCT(G85,BO85)</f>
        <v>0.5</v>
      </c>
      <c r="BV85" s="167">
        <f>SUMPRODUCT(G85,L85)</f>
        <v>0</v>
      </c>
      <c r="BW85" s="1127" t="str">
        <f>IF(BV85&lt;1%,"Sin iniciar",IF(BV85=100%,"Terminado","En gestión"))</f>
        <v>Sin iniciar</v>
      </c>
      <c r="BX85" s="1127" t="str">
        <f>IF(BU85&lt;1%,"Sin iniciar",IF(BU85=100%,"Terminado","En gestión"))</f>
        <v>En gestión</v>
      </c>
      <c r="BY85" s="98" t="s">
        <v>37</v>
      </c>
      <c r="BZ85" s="175">
        <v>34046740</v>
      </c>
      <c r="CA85" s="260">
        <v>34046740</v>
      </c>
      <c r="CB85" s="399">
        <f>+(CA85/12)*9</f>
        <v>25535055</v>
      </c>
      <c r="CC85" s="405">
        <v>34046740</v>
      </c>
      <c r="CD85" s="400">
        <v>52351108.299999997</v>
      </c>
      <c r="CE85" s="400">
        <v>27736921.300000001</v>
      </c>
      <c r="CF85" s="1079" t="s">
        <v>45</v>
      </c>
      <c r="CG85" s="1083" t="s">
        <v>46</v>
      </c>
      <c r="CH85" s="1125" t="s">
        <v>47</v>
      </c>
      <c r="CI85" s="1083" t="s">
        <v>344</v>
      </c>
      <c r="CJ85" s="1030"/>
      <c r="CK85" s="1122">
        <v>1</v>
      </c>
      <c r="CL85" s="1092" t="s">
        <v>1304</v>
      </c>
      <c r="CM85" s="1082">
        <v>1</v>
      </c>
      <c r="CN85" s="1079" t="s">
        <v>1304</v>
      </c>
      <c r="CO85" s="1083" t="s">
        <v>1305</v>
      </c>
      <c r="CP85" s="21" t="str">
        <f t="shared" si="64"/>
        <v>Terminado</v>
      </c>
      <c r="CQ85" s="1128" t="str">
        <f t="shared" si="66"/>
        <v>Terminado</v>
      </c>
      <c r="CR85" s="1079" t="s">
        <v>1306</v>
      </c>
      <c r="CS85" s="1080">
        <f>SUMPRODUCT(G85,CM85)</f>
        <v>1</v>
      </c>
      <c r="CT85" s="1080">
        <f>SUMPRODUCT(G85,M85)</f>
        <v>1</v>
      </c>
      <c r="CU85" s="1129" t="str">
        <f>IF(CT85&lt;1%,"Sin iniciar",IF(CT85=100%,"Terminado","En gestión"))</f>
        <v>Terminado</v>
      </c>
      <c r="CV85" s="1129" t="str">
        <f>IF(CS85&lt;1%,"Sin iniciar",IF(CS85=100%,"Terminado","En gestión"))</f>
        <v>Terminado</v>
      </c>
      <c r="CW85" s="1083" t="s">
        <v>37</v>
      </c>
      <c r="CX85" s="1096">
        <v>34046740</v>
      </c>
      <c r="CY85" s="1133">
        <v>34046740</v>
      </c>
      <c r="CZ85" s="1105">
        <f>+CY85</f>
        <v>34046740</v>
      </c>
      <c r="DA85" s="107">
        <v>52351108.299999997</v>
      </c>
      <c r="DB85" s="128">
        <v>52351108.299999997</v>
      </c>
      <c r="DC85" s="109">
        <v>52351108.299999997</v>
      </c>
      <c r="DD85" s="1000">
        <v>52351108.299999997</v>
      </c>
      <c r="DE85" s="1079" t="s">
        <v>45</v>
      </c>
      <c r="DF85" s="1083" t="s">
        <v>46</v>
      </c>
      <c r="DG85" s="1125" t="s">
        <v>47</v>
      </c>
      <c r="DH85" s="1083" t="s">
        <v>344</v>
      </c>
      <c r="DJ85" s="1221" t="s">
        <v>8273</v>
      </c>
      <c r="DK85" s="1220" t="s">
        <v>8329</v>
      </c>
      <c r="DL85" s="1236" t="s">
        <v>8330</v>
      </c>
    </row>
    <row r="86" spans="1:116" ht="162" hidden="1" customHeight="1" x14ac:dyDescent="0.45">
      <c r="A86" s="1309" t="s">
        <v>336</v>
      </c>
      <c r="B86" s="1310" t="s">
        <v>350</v>
      </c>
      <c r="C86" s="1311" t="s">
        <v>351</v>
      </c>
      <c r="D86" s="1311" t="s">
        <v>339</v>
      </c>
      <c r="E86" s="1039" t="s">
        <v>352</v>
      </c>
      <c r="F86" s="1040" t="s">
        <v>353</v>
      </c>
      <c r="G86" s="1041">
        <v>0.2</v>
      </c>
      <c r="H86" s="1042">
        <v>44593</v>
      </c>
      <c r="I86" s="1042">
        <v>44620</v>
      </c>
      <c r="J86" s="1041">
        <v>1</v>
      </c>
      <c r="K86" s="1041">
        <v>1</v>
      </c>
      <c r="L86" s="1043">
        <v>1</v>
      </c>
      <c r="M86" s="1044">
        <v>1</v>
      </c>
      <c r="N86" s="1312">
        <v>103871378</v>
      </c>
      <c r="O86" s="1312">
        <v>90500157</v>
      </c>
      <c r="P86" s="3309"/>
      <c r="Q86" s="2899">
        <v>0.5</v>
      </c>
      <c r="R86" s="2900" t="s">
        <v>2484</v>
      </c>
      <c r="S86" s="239">
        <v>1</v>
      </c>
      <c r="T86" s="176" t="s">
        <v>2485</v>
      </c>
      <c r="U86" s="35" t="s">
        <v>2486</v>
      </c>
      <c r="V86" s="36" t="str">
        <f t="shared" si="59"/>
        <v>Terminado</v>
      </c>
      <c r="W86" s="36" t="str">
        <f t="shared" si="60"/>
        <v>Terminado</v>
      </c>
      <c r="X86" s="176" t="s">
        <v>2487</v>
      </c>
      <c r="Y86" s="1327">
        <f>SUMPRODUCT(S86:S87,G86:G87)</f>
        <v>0.2</v>
      </c>
      <c r="Z86" s="1327">
        <f>SUMPRODUCT(G86:G87,J86:J87)</f>
        <v>0.2</v>
      </c>
      <c r="AA86" s="2886" t="str">
        <f>IF(Z86&lt;1%,"Sin iniciar",IF(Z86=100%,"Terminado","En gestión"))</f>
        <v>En gestión</v>
      </c>
      <c r="AB86" s="2894" t="str">
        <f>IF(Y86&lt;1%,"Sin iniciar",IF(Y86=100%,"Terminado","En gestión"))</f>
        <v>En gestión</v>
      </c>
      <c r="AC86" s="176" t="s">
        <v>2487</v>
      </c>
      <c r="AD86" s="2780">
        <v>90500156.560000002</v>
      </c>
      <c r="AE86" s="2202">
        <v>90500157</v>
      </c>
      <c r="AF86" s="2202">
        <v>18100031</v>
      </c>
      <c r="AG86" s="1355">
        <v>103871378</v>
      </c>
      <c r="AH86" s="2586">
        <v>103871378</v>
      </c>
      <c r="AI86" s="2202">
        <v>20919600</v>
      </c>
      <c r="AJ86" s="2397" t="s">
        <v>45</v>
      </c>
      <c r="AK86" s="1549" t="s">
        <v>46</v>
      </c>
      <c r="AL86" s="2887" t="s">
        <v>47</v>
      </c>
      <c r="AM86" s="1549" t="s">
        <v>344</v>
      </c>
      <c r="AN86" s="1030"/>
      <c r="AO86" s="2898">
        <v>0.7</v>
      </c>
      <c r="AP86" s="2896" t="s">
        <v>3121</v>
      </c>
      <c r="AQ86" s="56">
        <v>1</v>
      </c>
      <c r="AR86" s="305" t="s">
        <v>2485</v>
      </c>
      <c r="AS86" s="305" t="s">
        <v>354</v>
      </c>
      <c r="AT86" s="193" t="str">
        <f t="shared" si="67"/>
        <v>Terminado</v>
      </c>
      <c r="AU86" s="193" t="str">
        <f t="shared" si="68"/>
        <v>Terminado</v>
      </c>
      <c r="AV86" s="1700" t="s">
        <v>7951</v>
      </c>
      <c r="AW86" s="2823">
        <f>SUMPRODUCT(G86:G87,AQ86:AQ87)</f>
        <v>0.60000000000000009</v>
      </c>
      <c r="AX86" s="2021">
        <f>SUMPRODUCT(G86:G87,K86:K87)</f>
        <v>0.2</v>
      </c>
      <c r="AY86" s="2874" t="str">
        <f>IF(AX86&lt;1%,"Sin iniciar",IF(AX86=100%,"Terminado","En gestión"))</f>
        <v>En gestión</v>
      </c>
      <c r="AZ86" s="2874" t="str">
        <f>IF(AW86&lt;1%,"Sin iniciar",IF(AW86=100%,"Terminado","En gestión"))</f>
        <v>En gestión</v>
      </c>
      <c r="BA86" s="1700" t="s">
        <v>7951</v>
      </c>
      <c r="BB86" s="2889">
        <v>90500156.560000002</v>
      </c>
      <c r="BC86" s="2210">
        <v>90500157</v>
      </c>
      <c r="BD86" s="2210">
        <f>+(BB86/12)*6</f>
        <v>45250078.280000001</v>
      </c>
      <c r="BE86" s="1395">
        <v>103871378</v>
      </c>
      <c r="BF86" s="2597">
        <v>103871378</v>
      </c>
      <c r="BG86" s="2210">
        <v>31379400</v>
      </c>
      <c r="BH86" s="2397" t="s">
        <v>45</v>
      </c>
      <c r="BI86" s="1549" t="s">
        <v>46</v>
      </c>
      <c r="BJ86" s="2887" t="s">
        <v>47</v>
      </c>
      <c r="BK86" s="1549" t="s">
        <v>344</v>
      </c>
      <c r="BL86" s="1030"/>
      <c r="BM86" s="2746">
        <v>0.8</v>
      </c>
      <c r="BN86" s="2895" t="s">
        <v>3138</v>
      </c>
      <c r="BO86" s="56">
        <v>1</v>
      </c>
      <c r="BP86" s="305" t="s">
        <v>2485</v>
      </c>
      <c r="BQ86" s="305" t="s">
        <v>354</v>
      </c>
      <c r="BR86" s="193" t="str">
        <f t="shared" si="54"/>
        <v>Terminado</v>
      </c>
      <c r="BS86" s="193" t="str">
        <f t="shared" si="65"/>
        <v>Terminado</v>
      </c>
      <c r="BT86" s="2877" t="s">
        <v>3139</v>
      </c>
      <c r="BU86" s="2072">
        <f>SUMPRODUCT(G86:G87,BO86:BO87)</f>
        <v>0.84000000000000008</v>
      </c>
      <c r="BV86" s="1877">
        <f>SUMPRODUCT(G86:G87,L86:L87)</f>
        <v>0.2</v>
      </c>
      <c r="BW86" s="2874" t="str">
        <f>IF(BV86&lt;1%,"Sin iniciar",IF(BV86=100%,"Terminado","En gestión"))</f>
        <v>En gestión</v>
      </c>
      <c r="BX86" s="2874" t="str">
        <f>IF(BU86&lt;1%,"Sin iniciar",IF(BU86=100%,"Terminado","En gestión"))</f>
        <v>En gestión</v>
      </c>
      <c r="BY86" s="2649" t="s">
        <v>37</v>
      </c>
      <c r="BZ86" s="1355">
        <v>103871378</v>
      </c>
      <c r="CA86" s="2586">
        <v>103871378</v>
      </c>
      <c r="CB86" s="1598">
        <f>+(CA86/12)*9</f>
        <v>77903533.5</v>
      </c>
      <c r="CC86" s="1355">
        <v>103871378</v>
      </c>
      <c r="CD86" s="1848">
        <v>100472103.2</v>
      </c>
      <c r="CE86" s="1848">
        <v>79292581.200000003</v>
      </c>
      <c r="CF86" s="2397" t="s">
        <v>45</v>
      </c>
      <c r="CG86" s="1549" t="s">
        <v>46</v>
      </c>
      <c r="CH86" s="2887" t="s">
        <v>47</v>
      </c>
      <c r="CI86" s="1549" t="s">
        <v>344</v>
      </c>
      <c r="CJ86" s="1030"/>
      <c r="CK86" s="2279">
        <v>1</v>
      </c>
      <c r="CL86" s="1381" t="s">
        <v>2223</v>
      </c>
      <c r="CM86" s="1082">
        <v>1</v>
      </c>
      <c r="CN86" s="1134" t="s">
        <v>106</v>
      </c>
      <c r="CO86" s="1134" t="s">
        <v>354</v>
      </c>
      <c r="CP86" s="21" t="str">
        <f t="shared" si="64"/>
        <v>Terminado</v>
      </c>
      <c r="CQ86" s="1128" t="str">
        <f t="shared" si="66"/>
        <v>Terminado</v>
      </c>
      <c r="CR86" s="2434" t="s">
        <v>1307</v>
      </c>
      <c r="CS86" s="1556">
        <f>SUMPRODUCT(G86:G87,CM86:CM87)</f>
        <v>1</v>
      </c>
      <c r="CT86" s="1556">
        <f>SUMPRODUCT(G86:G87,M86:M87)</f>
        <v>1</v>
      </c>
      <c r="CU86" s="2871" t="str">
        <f>IF(CT86&lt;1%,"Sin iniciar",IF(CT86=100%,"Terminado","En gestión"))</f>
        <v>Terminado</v>
      </c>
      <c r="CV86" s="2871" t="str">
        <f>IF(CS86&lt;1%,"Sin iniciar",IF(CS86=100%,"Terminado","En gestión"))</f>
        <v>Terminado</v>
      </c>
      <c r="CW86" s="1549" t="s">
        <v>37</v>
      </c>
      <c r="CX86" s="1409">
        <v>103871378</v>
      </c>
      <c r="CY86" s="2157">
        <v>103871378</v>
      </c>
      <c r="CZ86" s="2868">
        <f>+CY86</f>
        <v>103871378</v>
      </c>
      <c r="DA86" s="2869">
        <v>100472103.2</v>
      </c>
      <c r="DB86" s="2870">
        <v>100472103.2</v>
      </c>
      <c r="DC86" s="1508">
        <v>100472103.2</v>
      </c>
      <c r="DD86" s="1509">
        <v>100472103.2</v>
      </c>
      <c r="DE86" s="2397" t="s">
        <v>45</v>
      </c>
      <c r="DF86" s="1549" t="s">
        <v>46</v>
      </c>
      <c r="DG86" s="2887" t="s">
        <v>47</v>
      </c>
      <c r="DH86" s="1549" t="s">
        <v>344</v>
      </c>
      <c r="DJ86" s="1221" t="s">
        <v>8269</v>
      </c>
      <c r="DK86" s="1220" t="s">
        <v>8270</v>
      </c>
      <c r="DL86" s="1242" t="s">
        <v>8291</v>
      </c>
    </row>
    <row r="87" spans="1:116" ht="314.25" hidden="1" customHeight="1" x14ac:dyDescent="0.45">
      <c r="A87" s="1309"/>
      <c r="B87" s="1310"/>
      <c r="C87" s="1311"/>
      <c r="D87" s="1311"/>
      <c r="E87" s="1039" t="s">
        <v>355</v>
      </c>
      <c r="F87" s="1040" t="s">
        <v>356</v>
      </c>
      <c r="G87" s="1041">
        <v>0.8</v>
      </c>
      <c r="H87" s="1042">
        <v>44621</v>
      </c>
      <c r="I87" s="1042">
        <v>44923</v>
      </c>
      <c r="J87" s="1041">
        <v>0</v>
      </c>
      <c r="K87" s="1041">
        <v>0</v>
      </c>
      <c r="L87" s="1043">
        <v>0</v>
      </c>
      <c r="M87" s="1044">
        <v>1</v>
      </c>
      <c r="N87" s="1312"/>
      <c r="O87" s="1312"/>
      <c r="P87" s="3309"/>
      <c r="Q87" s="1337"/>
      <c r="R87" s="2346"/>
      <c r="S87" s="240"/>
      <c r="T87" s="136" t="s">
        <v>2488</v>
      </c>
      <c r="U87" s="103" t="s">
        <v>2483</v>
      </c>
      <c r="V87" s="177" t="str">
        <f t="shared" si="59"/>
        <v>Sin iniciar</v>
      </c>
      <c r="W87" s="177" t="str">
        <f t="shared" si="60"/>
        <v>Sin iniciar</v>
      </c>
      <c r="X87" s="176" t="s">
        <v>2489</v>
      </c>
      <c r="Y87" s="2673"/>
      <c r="Z87" s="2673"/>
      <c r="AA87" s="2886"/>
      <c r="AB87" s="2886"/>
      <c r="AC87" s="176" t="s">
        <v>2489</v>
      </c>
      <c r="AD87" s="1355"/>
      <c r="AE87" s="2204"/>
      <c r="AF87" s="2204"/>
      <c r="AG87" s="1355"/>
      <c r="AH87" s="2586"/>
      <c r="AI87" s="2204"/>
      <c r="AJ87" s="2397"/>
      <c r="AK87" s="1549"/>
      <c r="AL87" s="2887"/>
      <c r="AM87" s="1549"/>
      <c r="AN87" s="1030"/>
      <c r="AO87" s="2746"/>
      <c r="AP87" s="2897"/>
      <c r="AQ87" s="56">
        <v>0.5</v>
      </c>
      <c r="AR87" s="97" t="s">
        <v>3122</v>
      </c>
      <c r="AS87" s="97" t="s">
        <v>3123</v>
      </c>
      <c r="AT87" s="193" t="str">
        <f t="shared" si="67"/>
        <v>Sin iniciar</v>
      </c>
      <c r="AU87" s="193" t="str">
        <f t="shared" si="68"/>
        <v>En gestión</v>
      </c>
      <c r="AV87" s="1701"/>
      <c r="AW87" s="1813"/>
      <c r="AX87" s="1286"/>
      <c r="AY87" s="2874"/>
      <c r="AZ87" s="2874"/>
      <c r="BA87" s="1701"/>
      <c r="BB87" s="1395"/>
      <c r="BC87" s="2212"/>
      <c r="BD87" s="2212"/>
      <c r="BE87" s="1395"/>
      <c r="BF87" s="2597"/>
      <c r="BG87" s="2212"/>
      <c r="BH87" s="2397"/>
      <c r="BI87" s="1549"/>
      <c r="BJ87" s="2887"/>
      <c r="BK87" s="1549"/>
      <c r="BL87" s="1030"/>
      <c r="BM87" s="2746"/>
      <c r="BN87" s="2895"/>
      <c r="BO87" s="56">
        <v>0.8</v>
      </c>
      <c r="BP87" s="309" t="s">
        <v>3140</v>
      </c>
      <c r="BQ87" s="97" t="s">
        <v>7952</v>
      </c>
      <c r="BR87" s="193" t="str">
        <f t="shared" si="54"/>
        <v>Sin iniciar</v>
      </c>
      <c r="BS87" s="193" t="str">
        <f t="shared" si="65"/>
        <v>En gestión</v>
      </c>
      <c r="BT87" s="2878"/>
      <c r="BU87" s="2027"/>
      <c r="BV87" s="1877"/>
      <c r="BW87" s="2874"/>
      <c r="BX87" s="2874"/>
      <c r="BY87" s="1865"/>
      <c r="BZ87" s="1355"/>
      <c r="CA87" s="2586"/>
      <c r="CB87" s="1598"/>
      <c r="CC87" s="1355"/>
      <c r="CD87" s="1848"/>
      <c r="CE87" s="1848"/>
      <c r="CF87" s="2397"/>
      <c r="CG87" s="1549"/>
      <c r="CH87" s="2887"/>
      <c r="CI87" s="1549"/>
      <c r="CJ87" s="1030"/>
      <c r="CK87" s="2279"/>
      <c r="CL87" s="1381"/>
      <c r="CM87" s="1082">
        <v>1</v>
      </c>
      <c r="CN87" s="1135" t="s">
        <v>1308</v>
      </c>
      <c r="CO87" s="1079" t="s">
        <v>1309</v>
      </c>
      <c r="CP87" s="21" t="str">
        <f t="shared" si="64"/>
        <v>Terminado</v>
      </c>
      <c r="CQ87" s="1128" t="str">
        <f t="shared" si="66"/>
        <v>Terminado</v>
      </c>
      <c r="CR87" s="2434"/>
      <c r="CS87" s="1556"/>
      <c r="CT87" s="1556"/>
      <c r="CU87" s="2871"/>
      <c r="CV87" s="2871"/>
      <c r="CW87" s="1549" t="s">
        <v>37</v>
      </c>
      <c r="CX87" s="1409"/>
      <c r="CY87" s="2157"/>
      <c r="CZ87" s="2868"/>
      <c r="DA87" s="2869"/>
      <c r="DB87" s="2870"/>
      <c r="DC87" s="1508"/>
      <c r="DD87" s="1509"/>
      <c r="DE87" s="2397"/>
      <c r="DF87" s="1549"/>
      <c r="DG87" s="2887"/>
      <c r="DH87" s="1549"/>
      <c r="DJ87" s="1221" t="s">
        <v>8269</v>
      </c>
      <c r="DK87" s="1220" t="s">
        <v>8331</v>
      </c>
      <c r="DL87" s="1242"/>
    </row>
    <row r="88" spans="1:116" ht="162" hidden="1" customHeight="1" x14ac:dyDescent="0.45">
      <c r="A88" s="1309" t="s">
        <v>336</v>
      </c>
      <c r="B88" s="1310" t="s">
        <v>357</v>
      </c>
      <c r="C88" s="1311" t="s">
        <v>358</v>
      </c>
      <c r="D88" s="1311" t="s">
        <v>359</v>
      </c>
      <c r="E88" s="1039" t="s">
        <v>360</v>
      </c>
      <c r="F88" s="1040" t="s">
        <v>353</v>
      </c>
      <c r="G88" s="1041">
        <v>0.2</v>
      </c>
      <c r="H88" s="1042">
        <v>44593</v>
      </c>
      <c r="I88" s="1042">
        <v>44650</v>
      </c>
      <c r="J88" s="1041">
        <v>1</v>
      </c>
      <c r="K88" s="1041">
        <v>1</v>
      </c>
      <c r="L88" s="1043">
        <v>1</v>
      </c>
      <c r="M88" s="1044">
        <v>1</v>
      </c>
      <c r="N88" s="1312">
        <v>62043592</v>
      </c>
      <c r="O88" s="1312">
        <v>66210633</v>
      </c>
      <c r="P88" s="3309"/>
      <c r="Q88" s="2890">
        <v>0.35</v>
      </c>
      <c r="R88" s="178" t="s">
        <v>7953</v>
      </c>
      <c r="S88" s="241">
        <v>1</v>
      </c>
      <c r="T88" s="179" t="s">
        <v>7954</v>
      </c>
      <c r="U88" s="180" t="s">
        <v>2486</v>
      </c>
      <c r="V88" s="181" t="str">
        <f t="shared" si="59"/>
        <v>Terminado</v>
      </c>
      <c r="W88" s="182" t="str">
        <f t="shared" si="60"/>
        <v>Terminado</v>
      </c>
      <c r="X88" s="176" t="s">
        <v>7955</v>
      </c>
      <c r="Y88" s="2893">
        <f>SUMPRODUCT(S88:S89,G88:G89)</f>
        <v>0.2</v>
      </c>
      <c r="Z88" s="2884">
        <f>SUMPRODUCT(G88:G89,J88:J89)</f>
        <v>0.2</v>
      </c>
      <c r="AA88" s="2885" t="str">
        <f>IF(Z88&lt;1%,"Sin iniciar",IF(Z88=100%,"Terminado","En gestión"))</f>
        <v>En gestión</v>
      </c>
      <c r="AB88" s="2894" t="str">
        <f>IF(Y88&lt;1%,"Sin iniciar",IF(Y88=100%,"Terminado","En gestión"))</f>
        <v>En gestión</v>
      </c>
      <c r="AC88" s="176" t="s">
        <v>7955</v>
      </c>
      <c r="AD88" s="2780">
        <v>66210633.133333333</v>
      </c>
      <c r="AE88" s="2202">
        <v>66210633</v>
      </c>
      <c r="AF88" s="2202">
        <v>13242126</v>
      </c>
      <c r="AG88" s="1355">
        <v>62043592</v>
      </c>
      <c r="AH88" s="2586">
        <v>62043592</v>
      </c>
      <c r="AI88" s="2202">
        <v>9641216</v>
      </c>
      <c r="AJ88" s="2397" t="s">
        <v>45</v>
      </c>
      <c r="AK88" s="1549" t="s">
        <v>46</v>
      </c>
      <c r="AL88" s="2887" t="s">
        <v>47</v>
      </c>
      <c r="AM88" s="1549" t="s">
        <v>344</v>
      </c>
      <c r="AN88" s="1030"/>
      <c r="AO88" s="2875">
        <v>0.5</v>
      </c>
      <c r="AP88" s="2880" t="s">
        <v>3124</v>
      </c>
      <c r="AQ88" s="56">
        <v>1</v>
      </c>
      <c r="AR88" s="98" t="s">
        <v>3134</v>
      </c>
      <c r="AS88" s="305" t="s">
        <v>354</v>
      </c>
      <c r="AT88" s="193" t="str">
        <f t="shared" si="67"/>
        <v>Terminado</v>
      </c>
      <c r="AU88" s="193" t="str">
        <f t="shared" si="68"/>
        <v>Terminado</v>
      </c>
      <c r="AV88" s="1700" t="s">
        <v>3125</v>
      </c>
      <c r="AW88" s="2072">
        <f>SUMPRODUCT(G88:G90,AQ88:AQ90)</f>
        <v>0.4</v>
      </c>
      <c r="AX88" s="2072">
        <f>SUMPRODUCT(G88:G90,K88:K90)</f>
        <v>0.4</v>
      </c>
      <c r="AY88" s="2874" t="str">
        <f>IF(AX88&lt;1%,"Sin iniciar",IF(AX88=100%,"Terminado","En gestión"))</f>
        <v>En gestión</v>
      </c>
      <c r="AZ88" s="2874" t="str">
        <f>IF(AW88&lt;1%,"Sin iniciar",IF(AW88=100%,"Terminado","En gestión"))</f>
        <v>En gestión</v>
      </c>
      <c r="BA88" s="1700" t="s">
        <v>3125</v>
      </c>
      <c r="BB88" s="2889">
        <v>66210633.133333333</v>
      </c>
      <c r="BC88" s="2210">
        <v>66210633</v>
      </c>
      <c r="BD88" s="2210">
        <f>+(BB88/12)*6</f>
        <v>33105316.56666667</v>
      </c>
      <c r="BE88" s="1395">
        <v>62043592</v>
      </c>
      <c r="BF88" s="2597">
        <v>62043592</v>
      </c>
      <c r="BG88" s="2210">
        <v>23151024</v>
      </c>
      <c r="BH88" s="2397" t="s">
        <v>45</v>
      </c>
      <c r="BI88" s="1549" t="s">
        <v>46</v>
      </c>
      <c r="BJ88" s="2887" t="s">
        <v>47</v>
      </c>
      <c r="BK88" s="1549" t="s">
        <v>344</v>
      </c>
      <c r="BL88" s="1030"/>
      <c r="BM88" s="2875">
        <v>0.75</v>
      </c>
      <c r="BN88" s="2877" t="s">
        <v>3141</v>
      </c>
      <c r="BO88" s="56">
        <v>1</v>
      </c>
      <c r="BP88" s="97" t="s">
        <v>3142</v>
      </c>
      <c r="BQ88" s="305" t="s">
        <v>354</v>
      </c>
      <c r="BR88" s="193" t="str">
        <f t="shared" si="54"/>
        <v>Terminado</v>
      </c>
      <c r="BS88" s="193" t="str">
        <f t="shared" si="65"/>
        <v>Terminado</v>
      </c>
      <c r="BT88" s="2872" t="s">
        <v>3143</v>
      </c>
      <c r="BU88" s="2072">
        <v>0.4</v>
      </c>
      <c r="BV88" s="1877">
        <f>SUMPRODUCT(G88:G90,L88:L90)</f>
        <v>0.4</v>
      </c>
      <c r="BW88" s="2874" t="str">
        <f>IF(BV88&lt;1%,"Sin iniciar",IF(BV88=100%,"Terminado","En gestión"))</f>
        <v>En gestión</v>
      </c>
      <c r="BX88" s="2874" t="str">
        <f>IF(BU88&lt;1%,"Sin iniciar",IF(BU88=100%,"Terminado","En gestión"))</f>
        <v>En gestión</v>
      </c>
      <c r="BY88" s="2649" t="s">
        <v>37</v>
      </c>
      <c r="BZ88" s="1355">
        <v>62043592</v>
      </c>
      <c r="CA88" s="2586">
        <v>62043592</v>
      </c>
      <c r="CB88" s="1598">
        <f>+(CA88/12)*9</f>
        <v>46532694</v>
      </c>
      <c r="CC88" s="1355">
        <v>62043592</v>
      </c>
      <c r="CD88" s="1848">
        <v>68081554.599999994</v>
      </c>
      <c r="CE88" s="1848">
        <v>52304754.600000001</v>
      </c>
      <c r="CF88" s="2397" t="s">
        <v>45</v>
      </c>
      <c r="CG88" s="1549" t="s">
        <v>46</v>
      </c>
      <c r="CH88" s="2887" t="s">
        <v>47</v>
      </c>
      <c r="CI88" s="1549" t="s">
        <v>344</v>
      </c>
      <c r="CJ88" s="1030"/>
      <c r="CK88" s="2279">
        <v>1</v>
      </c>
      <c r="CL88" s="2036" t="s">
        <v>1310</v>
      </c>
      <c r="CM88" s="1082">
        <v>1</v>
      </c>
      <c r="CN88" s="1079" t="s">
        <v>106</v>
      </c>
      <c r="CO88" s="1134" t="s">
        <v>354</v>
      </c>
      <c r="CP88" s="21" t="str">
        <f t="shared" si="64"/>
        <v>Terminado</v>
      </c>
      <c r="CQ88" s="1128" t="str">
        <f t="shared" si="66"/>
        <v>Terminado</v>
      </c>
      <c r="CR88" s="2434" t="s">
        <v>1311</v>
      </c>
      <c r="CS88" s="1556">
        <f>SUMPRODUCT(G88:G90,CM88:CM90)</f>
        <v>1</v>
      </c>
      <c r="CT88" s="1556">
        <f>SUMPRODUCT(G88:G90,M88:M90)</f>
        <v>1</v>
      </c>
      <c r="CU88" s="2871" t="str">
        <f>IF(CT88&lt;1%,"Sin iniciar",IF(CT88=100%,"Terminado","En gestión"))</f>
        <v>Terminado</v>
      </c>
      <c r="CV88" s="2871" t="str">
        <f>IF(CS88&lt;1%,"Sin iniciar",IF(CS88=100%,"Terminado","En gestión"))</f>
        <v>Terminado</v>
      </c>
      <c r="CW88" s="1549" t="s">
        <v>37</v>
      </c>
      <c r="CX88" s="1409">
        <v>62043592</v>
      </c>
      <c r="CY88" s="2157">
        <v>62043592</v>
      </c>
      <c r="CZ88" s="2868">
        <f>+CY88</f>
        <v>62043592</v>
      </c>
      <c r="DA88" s="2869">
        <v>68081554.599999994</v>
      </c>
      <c r="DB88" s="2870">
        <v>68081554.599999994</v>
      </c>
      <c r="DC88" s="1508">
        <v>68081554.599999994</v>
      </c>
      <c r="DD88" s="1509">
        <v>68081554.599999994</v>
      </c>
      <c r="DE88" s="2397" t="s">
        <v>45</v>
      </c>
      <c r="DF88" s="1549" t="s">
        <v>46</v>
      </c>
      <c r="DG88" s="2887" t="s">
        <v>47</v>
      </c>
      <c r="DH88" s="1549" t="s">
        <v>344</v>
      </c>
      <c r="DJ88" s="1221" t="s">
        <v>8269</v>
      </c>
      <c r="DK88" s="1220" t="s">
        <v>8270</v>
      </c>
      <c r="DL88" s="1242" t="s">
        <v>8271</v>
      </c>
    </row>
    <row r="89" spans="1:116" ht="162" hidden="1" customHeight="1" x14ac:dyDescent="0.45">
      <c r="A89" s="1309"/>
      <c r="B89" s="1310"/>
      <c r="C89" s="1311"/>
      <c r="D89" s="1311"/>
      <c r="E89" s="1039" t="s">
        <v>361</v>
      </c>
      <c r="F89" s="1040" t="s">
        <v>362</v>
      </c>
      <c r="G89" s="1041">
        <v>0.2</v>
      </c>
      <c r="H89" s="1042">
        <v>44652</v>
      </c>
      <c r="I89" s="1042">
        <v>44681</v>
      </c>
      <c r="J89" s="1041">
        <v>0</v>
      </c>
      <c r="K89" s="1041">
        <v>1</v>
      </c>
      <c r="L89" s="1043">
        <v>1</v>
      </c>
      <c r="M89" s="1044">
        <v>1</v>
      </c>
      <c r="N89" s="1312"/>
      <c r="O89" s="1312"/>
      <c r="P89" s="3309"/>
      <c r="Q89" s="2891"/>
      <c r="R89" s="136" t="s">
        <v>2490</v>
      </c>
      <c r="S89" s="230"/>
      <c r="T89" s="136" t="s">
        <v>2490</v>
      </c>
      <c r="U89" s="103" t="s">
        <v>2483</v>
      </c>
      <c r="V89" s="171" t="str">
        <f t="shared" si="59"/>
        <v>Sin iniciar</v>
      </c>
      <c r="W89" s="171" t="str">
        <f t="shared" si="60"/>
        <v>Sin iniciar</v>
      </c>
      <c r="X89" s="136" t="s">
        <v>2490</v>
      </c>
      <c r="Y89" s="1425"/>
      <c r="Z89" s="1425"/>
      <c r="AA89" s="2886"/>
      <c r="AB89" s="2886"/>
      <c r="AC89" s="136" t="s">
        <v>2490</v>
      </c>
      <c r="AD89" s="1355"/>
      <c r="AE89" s="2203"/>
      <c r="AF89" s="2203"/>
      <c r="AG89" s="1355"/>
      <c r="AH89" s="2586"/>
      <c r="AI89" s="2203"/>
      <c r="AJ89" s="2397"/>
      <c r="AK89" s="1549"/>
      <c r="AL89" s="2887"/>
      <c r="AM89" s="1549"/>
      <c r="AN89" s="1030"/>
      <c r="AO89" s="2876"/>
      <c r="AP89" s="2881"/>
      <c r="AQ89" s="56">
        <v>1</v>
      </c>
      <c r="AR89" s="97" t="s">
        <v>3126</v>
      </c>
      <c r="AS89" s="305" t="s">
        <v>3127</v>
      </c>
      <c r="AT89" s="193" t="str">
        <f t="shared" si="67"/>
        <v>Terminado</v>
      </c>
      <c r="AU89" s="193" t="str">
        <f t="shared" si="68"/>
        <v>Terminado</v>
      </c>
      <c r="AV89" s="1774"/>
      <c r="AW89" s="2073"/>
      <c r="AX89" s="2073"/>
      <c r="AY89" s="2874"/>
      <c r="AZ89" s="2874"/>
      <c r="BA89" s="1774"/>
      <c r="BB89" s="1395"/>
      <c r="BC89" s="2211"/>
      <c r="BD89" s="2211"/>
      <c r="BE89" s="1395"/>
      <c r="BF89" s="2597"/>
      <c r="BG89" s="2211"/>
      <c r="BH89" s="2397"/>
      <c r="BI89" s="1549"/>
      <c r="BJ89" s="2887"/>
      <c r="BK89" s="1549"/>
      <c r="BL89" s="1030"/>
      <c r="BM89" s="2876"/>
      <c r="BN89" s="2878"/>
      <c r="BO89" s="56">
        <v>1</v>
      </c>
      <c r="BP89" s="97" t="s">
        <v>3142</v>
      </c>
      <c r="BQ89" s="305" t="s">
        <v>3127</v>
      </c>
      <c r="BR89" s="193" t="str">
        <f t="shared" si="54"/>
        <v>Terminado</v>
      </c>
      <c r="BS89" s="193" t="str">
        <f t="shared" si="65"/>
        <v>Terminado</v>
      </c>
      <c r="BT89" s="2873"/>
      <c r="BU89" s="2073"/>
      <c r="BV89" s="1877"/>
      <c r="BW89" s="2874"/>
      <c r="BX89" s="2874"/>
      <c r="BY89" s="1864"/>
      <c r="BZ89" s="1355"/>
      <c r="CA89" s="2586"/>
      <c r="CB89" s="1598"/>
      <c r="CC89" s="1355"/>
      <c r="CD89" s="1848"/>
      <c r="CE89" s="1848"/>
      <c r="CF89" s="2397"/>
      <c r="CG89" s="1549"/>
      <c r="CH89" s="2887"/>
      <c r="CI89" s="1549"/>
      <c r="CJ89" s="1030"/>
      <c r="CK89" s="2279"/>
      <c r="CL89" s="2036"/>
      <c r="CM89" s="1082">
        <v>1</v>
      </c>
      <c r="CN89" s="1079" t="s">
        <v>1312</v>
      </c>
      <c r="CO89" s="1134" t="s">
        <v>1313</v>
      </c>
      <c r="CP89" s="21" t="str">
        <f t="shared" si="64"/>
        <v>Terminado</v>
      </c>
      <c r="CQ89" s="1128" t="str">
        <f t="shared" si="66"/>
        <v>Terminado</v>
      </c>
      <c r="CR89" s="2434"/>
      <c r="CS89" s="1556">
        <f>SUMPRODUCT(G89:G90,CM89:CM90)</f>
        <v>0.8</v>
      </c>
      <c r="CT89" s="1556"/>
      <c r="CU89" s="2871"/>
      <c r="CV89" s="2871"/>
      <c r="CW89" s="1549" t="s">
        <v>37</v>
      </c>
      <c r="CX89" s="1409"/>
      <c r="CY89" s="2157"/>
      <c r="CZ89" s="2868"/>
      <c r="DA89" s="2869"/>
      <c r="DB89" s="2870"/>
      <c r="DC89" s="1508"/>
      <c r="DD89" s="1509"/>
      <c r="DE89" s="2397"/>
      <c r="DF89" s="1549"/>
      <c r="DG89" s="2887"/>
      <c r="DH89" s="1549"/>
      <c r="DJ89" s="1221" t="s">
        <v>8269</v>
      </c>
      <c r="DK89" s="1220" t="s">
        <v>8270</v>
      </c>
      <c r="DL89" s="1242"/>
    </row>
    <row r="90" spans="1:116" ht="408" hidden="1" customHeight="1" x14ac:dyDescent="0.45">
      <c r="A90" s="1309"/>
      <c r="B90" s="1310"/>
      <c r="C90" s="1311"/>
      <c r="D90" s="1311"/>
      <c r="E90" s="1039" t="s">
        <v>363</v>
      </c>
      <c r="F90" s="1040" t="s">
        <v>364</v>
      </c>
      <c r="G90" s="1041">
        <v>0.6</v>
      </c>
      <c r="H90" s="1042">
        <v>44593</v>
      </c>
      <c r="I90" s="1042">
        <v>44923</v>
      </c>
      <c r="J90" s="1041">
        <v>0</v>
      </c>
      <c r="K90" s="1041">
        <v>0</v>
      </c>
      <c r="L90" s="1043">
        <v>0</v>
      </c>
      <c r="M90" s="1044">
        <v>1</v>
      </c>
      <c r="N90" s="1312"/>
      <c r="O90" s="1312"/>
      <c r="P90" s="3309"/>
      <c r="Q90" s="2892"/>
      <c r="R90" s="136" t="s">
        <v>2488</v>
      </c>
      <c r="S90" s="240"/>
      <c r="T90" s="136" t="s">
        <v>2488</v>
      </c>
      <c r="U90" s="103" t="s">
        <v>2483</v>
      </c>
      <c r="V90" s="177" t="str">
        <f t="shared" si="59"/>
        <v>Sin iniciar</v>
      </c>
      <c r="W90" s="177" t="str">
        <f t="shared" si="60"/>
        <v>Sin iniciar</v>
      </c>
      <c r="X90" s="136" t="s">
        <v>2488</v>
      </c>
      <c r="Y90" s="2673"/>
      <c r="Z90" s="2673"/>
      <c r="AA90" s="2886"/>
      <c r="AB90" s="2886"/>
      <c r="AC90" s="136" t="s">
        <v>2488</v>
      </c>
      <c r="AD90" s="1355"/>
      <c r="AE90" s="2204"/>
      <c r="AF90" s="2204"/>
      <c r="AG90" s="1355"/>
      <c r="AH90" s="2586"/>
      <c r="AI90" s="2204"/>
      <c r="AJ90" s="2397"/>
      <c r="AK90" s="1549"/>
      <c r="AL90" s="2887"/>
      <c r="AM90" s="1549"/>
      <c r="AN90" s="1030"/>
      <c r="AO90" s="2800"/>
      <c r="AP90" s="306" t="s">
        <v>2384</v>
      </c>
      <c r="AQ90" s="56">
        <v>0</v>
      </c>
      <c r="AR90" s="306" t="s">
        <v>2384</v>
      </c>
      <c r="AS90" s="305"/>
      <c r="AT90" s="193" t="str">
        <f t="shared" si="67"/>
        <v>Sin iniciar</v>
      </c>
      <c r="AU90" s="193" t="str">
        <f t="shared" si="68"/>
        <v>Sin iniciar</v>
      </c>
      <c r="AV90" s="1701"/>
      <c r="AW90" s="2027"/>
      <c r="AX90" s="2027"/>
      <c r="AY90" s="2874"/>
      <c r="AZ90" s="2874"/>
      <c r="BA90" s="1701"/>
      <c r="BB90" s="1395"/>
      <c r="BC90" s="2212"/>
      <c r="BD90" s="2212"/>
      <c r="BE90" s="1395"/>
      <c r="BF90" s="2597"/>
      <c r="BG90" s="2212"/>
      <c r="BH90" s="2397"/>
      <c r="BI90" s="1549"/>
      <c r="BJ90" s="2887"/>
      <c r="BK90" s="1549"/>
      <c r="BL90" s="1030"/>
      <c r="BM90" s="2800"/>
      <c r="BN90" s="2878"/>
      <c r="BO90" s="56">
        <v>0.5</v>
      </c>
      <c r="BP90" s="309" t="s">
        <v>3144</v>
      </c>
      <c r="BQ90" s="97" t="s">
        <v>3145</v>
      </c>
      <c r="BR90" s="193" t="str">
        <f t="shared" si="54"/>
        <v>Sin iniciar</v>
      </c>
      <c r="BS90" s="193" t="str">
        <f t="shared" si="65"/>
        <v>En gestión</v>
      </c>
      <c r="BT90" s="2888"/>
      <c r="BU90" s="2027"/>
      <c r="BV90" s="1877"/>
      <c r="BW90" s="2874"/>
      <c r="BX90" s="2874"/>
      <c r="BY90" s="1865"/>
      <c r="BZ90" s="1355"/>
      <c r="CA90" s="2586"/>
      <c r="CB90" s="1598"/>
      <c r="CC90" s="1355"/>
      <c r="CD90" s="1848"/>
      <c r="CE90" s="1848"/>
      <c r="CF90" s="2397"/>
      <c r="CG90" s="1549"/>
      <c r="CH90" s="2887"/>
      <c r="CI90" s="1549"/>
      <c r="CJ90" s="1030"/>
      <c r="CK90" s="2279"/>
      <c r="CL90" s="2036"/>
      <c r="CM90" s="1082">
        <v>1</v>
      </c>
      <c r="CN90" s="1135" t="s">
        <v>1314</v>
      </c>
      <c r="CO90" s="1079" t="s">
        <v>1315</v>
      </c>
      <c r="CP90" s="21" t="str">
        <f t="shared" si="64"/>
        <v>Terminado</v>
      </c>
      <c r="CQ90" s="1128" t="str">
        <f t="shared" si="66"/>
        <v>Terminado</v>
      </c>
      <c r="CR90" s="2434"/>
      <c r="CS90" s="1556"/>
      <c r="CT90" s="1556"/>
      <c r="CU90" s="2871"/>
      <c r="CV90" s="2871"/>
      <c r="CW90" s="1549" t="s">
        <v>37</v>
      </c>
      <c r="CX90" s="1409"/>
      <c r="CY90" s="2157"/>
      <c r="CZ90" s="2868"/>
      <c r="DA90" s="2869"/>
      <c r="DB90" s="2870"/>
      <c r="DC90" s="1508"/>
      <c r="DD90" s="1509"/>
      <c r="DE90" s="2397"/>
      <c r="DF90" s="1549"/>
      <c r="DG90" s="2887"/>
      <c r="DH90" s="1549"/>
      <c r="DJ90" s="1221" t="s">
        <v>8269</v>
      </c>
      <c r="DK90" s="1220" t="s">
        <v>8332</v>
      </c>
      <c r="DL90" s="1242"/>
    </row>
    <row r="91" spans="1:116" ht="162" hidden="1" customHeight="1" x14ac:dyDescent="0.45">
      <c r="A91" s="1309" t="s">
        <v>336</v>
      </c>
      <c r="B91" s="1310" t="s">
        <v>365</v>
      </c>
      <c r="C91" s="1311" t="s">
        <v>366</v>
      </c>
      <c r="D91" s="1311" t="s">
        <v>367</v>
      </c>
      <c r="E91" s="1039" t="s">
        <v>368</v>
      </c>
      <c r="F91" s="1040" t="s">
        <v>353</v>
      </c>
      <c r="G91" s="1041">
        <v>0.3</v>
      </c>
      <c r="H91" s="1042">
        <v>44593</v>
      </c>
      <c r="I91" s="1042">
        <v>44621</v>
      </c>
      <c r="J91" s="1041">
        <v>1</v>
      </c>
      <c r="K91" s="1041">
        <v>1</v>
      </c>
      <c r="L91" s="1043">
        <v>1</v>
      </c>
      <c r="M91" s="1044">
        <v>1</v>
      </c>
      <c r="N91" s="1312">
        <v>36798164</v>
      </c>
      <c r="O91" s="1312">
        <v>77496371</v>
      </c>
      <c r="P91" s="3309"/>
      <c r="Q91" s="1337">
        <v>0.3</v>
      </c>
      <c r="R91" s="2882" t="s">
        <v>2491</v>
      </c>
      <c r="S91" s="241">
        <v>1</v>
      </c>
      <c r="T91" s="179" t="s">
        <v>2492</v>
      </c>
      <c r="U91" s="179" t="s">
        <v>2486</v>
      </c>
      <c r="V91" s="181" t="str">
        <f t="shared" si="59"/>
        <v>Terminado</v>
      </c>
      <c r="W91" s="184" t="str">
        <f t="shared" si="60"/>
        <v>Terminado</v>
      </c>
      <c r="X91" s="185" t="s">
        <v>2493</v>
      </c>
      <c r="Y91" s="2883">
        <f>SUMPRODUCT(S91:S92,G91:G92)</f>
        <v>0.64999999999999991</v>
      </c>
      <c r="Z91" s="2884">
        <f>SUMPRODUCT(G91:G92,J91:J92)</f>
        <v>0.3</v>
      </c>
      <c r="AA91" s="2885" t="str">
        <f>IF(Z91&lt;1%,"Sin iniciar",IF(Z91=100%,"Terminado","En gestión"))</f>
        <v>En gestión</v>
      </c>
      <c r="AB91" s="2886" t="str">
        <f>IF(Y91&lt;1%,"Sin iniciar",IF(Y91=100%,"Terminado","En gestión"))</f>
        <v>En gestión</v>
      </c>
      <c r="AC91" s="185" t="s">
        <v>2493</v>
      </c>
      <c r="AD91" s="1355">
        <v>77496371.479999989</v>
      </c>
      <c r="AE91" s="2217">
        <v>77496371</v>
      </c>
      <c r="AF91" s="2217">
        <v>23248911</v>
      </c>
      <c r="AG91" s="1355">
        <v>36798164</v>
      </c>
      <c r="AH91" s="2586">
        <v>36798164</v>
      </c>
      <c r="AI91" s="2202">
        <v>7115472</v>
      </c>
      <c r="AJ91" s="2397" t="s">
        <v>45</v>
      </c>
      <c r="AK91" s="2867" t="s">
        <v>46</v>
      </c>
      <c r="AL91" s="2867" t="s">
        <v>47</v>
      </c>
      <c r="AM91" s="2867" t="s">
        <v>344</v>
      </c>
      <c r="AN91" s="1030"/>
      <c r="AO91" s="2875">
        <v>0.5</v>
      </c>
      <c r="AP91" s="2880" t="s">
        <v>3128</v>
      </c>
      <c r="AQ91" s="56">
        <v>1</v>
      </c>
      <c r="AR91" s="98" t="s">
        <v>3134</v>
      </c>
      <c r="AS91" s="305" t="s">
        <v>354</v>
      </c>
      <c r="AT91" s="193" t="str">
        <f t="shared" si="67"/>
        <v>Terminado</v>
      </c>
      <c r="AU91" s="193" t="str">
        <f t="shared" si="68"/>
        <v>Terminado</v>
      </c>
      <c r="AV91" s="1700" t="s">
        <v>3129</v>
      </c>
      <c r="AW91" s="2072">
        <f>SUMPRODUCT(G91:G92,AQ91:AQ92)</f>
        <v>0.51</v>
      </c>
      <c r="AX91" s="2072">
        <f>SUMPRODUCT(G91:G92,K91:K92)</f>
        <v>0.3</v>
      </c>
      <c r="AY91" s="2874" t="str">
        <f>IF(AX91&lt;1%,"Sin iniciar",IF(AX91=100%,"Terminado","En gestión"))</f>
        <v>En gestión</v>
      </c>
      <c r="AZ91" s="2874" t="str">
        <f>IF(AW91&lt;1%,"Sin iniciar",IF(AW91=100%,"Terminado","En gestión"))</f>
        <v>En gestión</v>
      </c>
      <c r="BA91" s="1700" t="s">
        <v>3129</v>
      </c>
      <c r="BB91" s="1395">
        <v>77496371.479999989</v>
      </c>
      <c r="BC91" s="2879">
        <v>77496371</v>
      </c>
      <c r="BD91" s="2879">
        <f>+(BB91/12)*6</f>
        <v>38748185.739999995</v>
      </c>
      <c r="BE91" s="1395">
        <v>36798164</v>
      </c>
      <c r="BF91" s="2597">
        <v>36798164</v>
      </c>
      <c r="BG91" s="2210">
        <v>13247208</v>
      </c>
      <c r="BH91" s="2397" t="s">
        <v>45</v>
      </c>
      <c r="BI91" s="2867" t="s">
        <v>46</v>
      </c>
      <c r="BJ91" s="2867" t="s">
        <v>47</v>
      </c>
      <c r="BK91" s="2867" t="s">
        <v>344</v>
      </c>
      <c r="BL91" s="1030"/>
      <c r="BM91" s="2875">
        <v>0.6</v>
      </c>
      <c r="BN91" s="2877" t="s">
        <v>3146</v>
      </c>
      <c r="BO91" s="56">
        <v>1</v>
      </c>
      <c r="BP91" s="97" t="s">
        <v>3147</v>
      </c>
      <c r="BQ91" s="305" t="s">
        <v>354</v>
      </c>
      <c r="BR91" s="193" t="str">
        <f t="shared" si="54"/>
        <v>Terminado</v>
      </c>
      <c r="BS91" s="193" t="str">
        <f t="shared" si="65"/>
        <v>Terminado</v>
      </c>
      <c r="BT91" s="2872" t="s">
        <v>3143</v>
      </c>
      <c r="BU91" s="1877">
        <v>0.3</v>
      </c>
      <c r="BV91" s="1877">
        <f>SUMPRODUCT(G91:G92,L91:L92)</f>
        <v>0.3</v>
      </c>
      <c r="BW91" s="2874" t="str">
        <f>IF(BV91&lt;1%,"Sin iniciar",IF(BV91=100%,"Terminado","En gestión"))</f>
        <v>En gestión</v>
      </c>
      <c r="BX91" s="2874" t="str">
        <f>IF(BU91&lt;1%,"Sin iniciar",IF(BU91=100%,"Terminado","En gestión"))</f>
        <v>En gestión</v>
      </c>
      <c r="BY91" s="2649" t="s">
        <v>37</v>
      </c>
      <c r="BZ91" s="1355">
        <v>36798164</v>
      </c>
      <c r="CA91" s="2586">
        <v>36798164</v>
      </c>
      <c r="CB91" s="1598">
        <f>+(CA91/12)*9</f>
        <v>27598623</v>
      </c>
      <c r="CC91" s="1355">
        <v>36798164</v>
      </c>
      <c r="CD91" s="1848">
        <v>38732564</v>
      </c>
      <c r="CE91" s="1848">
        <v>30417088</v>
      </c>
      <c r="CF91" s="2397" t="s">
        <v>45</v>
      </c>
      <c r="CG91" s="2867" t="s">
        <v>46</v>
      </c>
      <c r="CH91" s="2867" t="s">
        <v>47</v>
      </c>
      <c r="CI91" s="2867" t="s">
        <v>344</v>
      </c>
      <c r="CJ91" s="1030"/>
      <c r="CK91" s="2279">
        <v>1</v>
      </c>
      <c r="CL91" s="1357" t="s">
        <v>2224</v>
      </c>
      <c r="CM91" s="1082">
        <v>1</v>
      </c>
      <c r="CN91" s="1079" t="s">
        <v>106</v>
      </c>
      <c r="CO91" s="1134" t="s">
        <v>354</v>
      </c>
      <c r="CP91" s="21" t="str">
        <f t="shared" si="64"/>
        <v>Terminado</v>
      </c>
      <c r="CQ91" s="1128" t="str">
        <f t="shared" si="66"/>
        <v>Terminado</v>
      </c>
      <c r="CR91" s="2434" t="s">
        <v>1316</v>
      </c>
      <c r="CS91" s="1556">
        <f>SUMPRODUCT(G91:G92,CM91:CM92)</f>
        <v>1</v>
      </c>
      <c r="CT91" s="1556">
        <f>SUMPRODUCT(G91:G92,M91:M92)</f>
        <v>1</v>
      </c>
      <c r="CU91" s="2871" t="str">
        <f>IF(CT91&lt;1%,"Sin iniciar",IF(CT91=100%,"Terminado","En gestión"))</f>
        <v>Terminado</v>
      </c>
      <c r="CV91" s="2871" t="str">
        <f>IF(CS91&lt;1%,"Sin iniciar",IF(CS91=100%,"Terminado","En gestión"))</f>
        <v>Terminado</v>
      </c>
      <c r="CW91" s="1549" t="s">
        <v>37</v>
      </c>
      <c r="CX91" s="1409">
        <v>36798164</v>
      </c>
      <c r="CY91" s="2157">
        <v>36798164</v>
      </c>
      <c r="CZ91" s="2868">
        <f>+CY91</f>
        <v>36798164</v>
      </c>
      <c r="DA91" s="2869">
        <v>38732564</v>
      </c>
      <c r="DB91" s="2870">
        <v>38732564</v>
      </c>
      <c r="DC91" s="1508">
        <v>38732564</v>
      </c>
      <c r="DD91" s="1509">
        <v>38732564</v>
      </c>
      <c r="DE91" s="2397" t="s">
        <v>45</v>
      </c>
      <c r="DF91" s="2867" t="s">
        <v>46</v>
      </c>
      <c r="DG91" s="2867" t="s">
        <v>47</v>
      </c>
      <c r="DH91" s="2867" t="s">
        <v>344</v>
      </c>
      <c r="DJ91" s="1221" t="s">
        <v>8273</v>
      </c>
      <c r="DK91" s="1220" t="s">
        <v>8270</v>
      </c>
      <c r="DL91" s="1242" t="s">
        <v>8333</v>
      </c>
    </row>
    <row r="92" spans="1:116" ht="218.25" hidden="1" customHeight="1" x14ac:dyDescent="0.45">
      <c r="A92" s="1309"/>
      <c r="B92" s="1310"/>
      <c r="C92" s="1311"/>
      <c r="D92" s="1311"/>
      <c r="E92" s="1039" t="s">
        <v>369</v>
      </c>
      <c r="F92" s="1040" t="s">
        <v>370</v>
      </c>
      <c r="G92" s="1041">
        <v>0.7</v>
      </c>
      <c r="H92" s="1042">
        <v>44621</v>
      </c>
      <c r="I92" s="1042">
        <v>44923</v>
      </c>
      <c r="J92" s="1041">
        <v>0</v>
      </c>
      <c r="K92" s="1041">
        <v>0</v>
      </c>
      <c r="L92" s="1043">
        <v>0</v>
      </c>
      <c r="M92" s="1044">
        <v>1</v>
      </c>
      <c r="N92" s="1312"/>
      <c r="O92" s="1312"/>
      <c r="P92" s="3309"/>
      <c r="Q92" s="1355"/>
      <c r="R92" s="1390"/>
      <c r="S92" s="230">
        <v>0.5</v>
      </c>
      <c r="T92" s="136" t="s">
        <v>2488</v>
      </c>
      <c r="U92" s="103" t="s">
        <v>2483</v>
      </c>
      <c r="V92" s="171" t="str">
        <f t="shared" si="59"/>
        <v>Sin iniciar</v>
      </c>
      <c r="W92" s="171" t="str">
        <f t="shared" si="60"/>
        <v>En gestión</v>
      </c>
      <c r="X92" s="136" t="s">
        <v>2488</v>
      </c>
      <c r="Y92" s="1425"/>
      <c r="Z92" s="1425"/>
      <c r="AA92" s="2886"/>
      <c r="AB92" s="2886"/>
      <c r="AC92" s="136" t="s">
        <v>2488</v>
      </c>
      <c r="AD92" s="1355"/>
      <c r="AE92" s="2217"/>
      <c r="AF92" s="2217"/>
      <c r="AG92" s="1355"/>
      <c r="AH92" s="2586"/>
      <c r="AI92" s="2204"/>
      <c r="AJ92" s="2397"/>
      <c r="AK92" s="2867"/>
      <c r="AL92" s="2867"/>
      <c r="AM92" s="2867"/>
      <c r="AN92" s="1030"/>
      <c r="AO92" s="2876"/>
      <c r="AP92" s="2881"/>
      <c r="AQ92" s="56">
        <v>0.3</v>
      </c>
      <c r="AR92" s="97" t="s">
        <v>3130</v>
      </c>
      <c r="AS92" s="98" t="s">
        <v>3131</v>
      </c>
      <c r="AT92" s="193" t="str">
        <f t="shared" si="67"/>
        <v>Sin iniciar</v>
      </c>
      <c r="AU92" s="193" t="str">
        <f t="shared" si="68"/>
        <v>En gestión</v>
      </c>
      <c r="AV92" s="1774"/>
      <c r="AW92" s="2027"/>
      <c r="AX92" s="2027"/>
      <c r="AY92" s="2874"/>
      <c r="AZ92" s="2874"/>
      <c r="BA92" s="1701"/>
      <c r="BB92" s="1395"/>
      <c r="BC92" s="2879"/>
      <c r="BD92" s="2879"/>
      <c r="BE92" s="1395"/>
      <c r="BF92" s="2597"/>
      <c r="BG92" s="2212"/>
      <c r="BH92" s="2397"/>
      <c r="BI92" s="2867"/>
      <c r="BJ92" s="2867"/>
      <c r="BK92" s="2867"/>
      <c r="BL92" s="1030"/>
      <c r="BM92" s="2876"/>
      <c r="BN92" s="2878"/>
      <c r="BO92" s="56">
        <v>0.5</v>
      </c>
      <c r="BP92" s="309" t="s">
        <v>3148</v>
      </c>
      <c r="BQ92" s="309" t="s">
        <v>3149</v>
      </c>
      <c r="BR92" s="193" t="str">
        <f t="shared" ref="BR92:BR93" si="69">IF(L92&lt;1%,"Sin iniciar",IF(L92=100%,"Terminado","En gestión"))</f>
        <v>Sin iniciar</v>
      </c>
      <c r="BS92" s="193" t="str">
        <f t="shared" si="65"/>
        <v>En gestión</v>
      </c>
      <c r="BT92" s="2873"/>
      <c r="BU92" s="1877"/>
      <c r="BV92" s="1877"/>
      <c r="BW92" s="2874"/>
      <c r="BX92" s="2874"/>
      <c r="BY92" s="1865"/>
      <c r="BZ92" s="1355"/>
      <c r="CA92" s="2586"/>
      <c r="CB92" s="1598"/>
      <c r="CC92" s="1355"/>
      <c r="CD92" s="1848"/>
      <c r="CE92" s="1848"/>
      <c r="CF92" s="2397"/>
      <c r="CG92" s="2867"/>
      <c r="CH92" s="2867"/>
      <c r="CI92" s="2867"/>
      <c r="CJ92" s="1030"/>
      <c r="CK92" s="2279"/>
      <c r="CL92" s="1357"/>
      <c r="CM92" s="1082">
        <v>1</v>
      </c>
      <c r="CN92" s="1135" t="s">
        <v>1317</v>
      </c>
      <c r="CO92" s="1135" t="s">
        <v>1318</v>
      </c>
      <c r="CP92" s="21" t="str">
        <f t="shared" si="64"/>
        <v>Terminado</v>
      </c>
      <c r="CQ92" s="1128" t="str">
        <f t="shared" si="66"/>
        <v>Terminado</v>
      </c>
      <c r="CR92" s="2434"/>
      <c r="CS92" s="1556"/>
      <c r="CT92" s="1556"/>
      <c r="CU92" s="2871"/>
      <c r="CV92" s="2871"/>
      <c r="CW92" s="1549" t="s">
        <v>37</v>
      </c>
      <c r="CX92" s="1409"/>
      <c r="CY92" s="2157"/>
      <c r="CZ92" s="2868"/>
      <c r="DA92" s="2869"/>
      <c r="DB92" s="2870"/>
      <c r="DC92" s="1508"/>
      <c r="DD92" s="1509"/>
      <c r="DE92" s="2397"/>
      <c r="DF92" s="2867"/>
      <c r="DG92" s="2867"/>
      <c r="DH92" s="2867"/>
      <c r="DJ92" s="1221" t="s">
        <v>8273</v>
      </c>
      <c r="DK92" s="1220" t="s">
        <v>8334</v>
      </c>
      <c r="DL92" s="1242"/>
    </row>
    <row r="93" spans="1:116" ht="300.75" hidden="1" customHeight="1" x14ac:dyDescent="0.45">
      <c r="A93" s="1038" t="s">
        <v>336</v>
      </c>
      <c r="B93" s="1039" t="s">
        <v>371</v>
      </c>
      <c r="C93" s="1040" t="s">
        <v>372</v>
      </c>
      <c r="D93" s="1040" t="s">
        <v>373</v>
      </c>
      <c r="E93" s="1039" t="s">
        <v>374</v>
      </c>
      <c r="F93" s="1040" t="s">
        <v>375</v>
      </c>
      <c r="G93" s="1041">
        <v>1</v>
      </c>
      <c r="H93" s="1042">
        <v>44593</v>
      </c>
      <c r="I93" s="1042">
        <v>44923</v>
      </c>
      <c r="J93" s="1041">
        <v>0.25</v>
      </c>
      <c r="K93" s="1041">
        <v>0.5</v>
      </c>
      <c r="L93" s="1043">
        <v>0.75</v>
      </c>
      <c r="M93" s="1044">
        <v>1</v>
      </c>
      <c r="N93" s="1045">
        <v>100784892</v>
      </c>
      <c r="O93" s="1093">
        <v>90500157</v>
      </c>
      <c r="P93" s="3309"/>
      <c r="Q93" s="946">
        <v>1</v>
      </c>
      <c r="R93" s="186" t="s">
        <v>2494</v>
      </c>
      <c r="S93" s="231">
        <v>0.25</v>
      </c>
      <c r="T93" s="179" t="s">
        <v>7956</v>
      </c>
      <c r="U93" s="179" t="s">
        <v>2495</v>
      </c>
      <c r="V93" s="36" t="str">
        <f t="shared" si="59"/>
        <v>En gestión</v>
      </c>
      <c r="W93" s="36" t="str">
        <f t="shared" si="60"/>
        <v>En gestión</v>
      </c>
      <c r="X93" s="179" t="s">
        <v>7956</v>
      </c>
      <c r="Y93" s="174">
        <f>+S93*G93</f>
        <v>0.25</v>
      </c>
      <c r="Z93" s="174">
        <f>+G93*J93</f>
        <v>0.25</v>
      </c>
      <c r="AA93" s="1132" t="str">
        <f>IF(Z93&lt;1%,"Sin iniciar",IF(Z93=100%,"Terminado","En gestión"))</f>
        <v>En gestión</v>
      </c>
      <c r="AB93" s="1132" t="str">
        <f>IF(Y93&lt;1%,"Sin iniciar",IF(Y93=100%,"Terminado","En gestión"))</f>
        <v>En gestión</v>
      </c>
      <c r="AC93" s="179" t="s">
        <v>7956</v>
      </c>
      <c r="AD93" s="173">
        <v>90500156.560000002</v>
      </c>
      <c r="AE93" s="261">
        <v>90500157</v>
      </c>
      <c r="AF93" s="261">
        <v>22625039</v>
      </c>
      <c r="AG93" s="175">
        <v>100784892</v>
      </c>
      <c r="AH93" s="260">
        <v>100784892</v>
      </c>
      <c r="AI93" s="261">
        <v>21059272</v>
      </c>
      <c r="AJ93" s="1136" t="s">
        <v>376</v>
      </c>
      <c r="AK93" s="1104" t="s">
        <v>46</v>
      </c>
      <c r="AL93" s="1104" t="s">
        <v>47</v>
      </c>
      <c r="AM93" s="1104" t="s">
        <v>344</v>
      </c>
      <c r="AN93" s="1030"/>
      <c r="AO93" s="907">
        <v>0.25</v>
      </c>
      <c r="AP93" s="307" t="s">
        <v>7957</v>
      </c>
      <c r="AQ93" s="56">
        <v>0.5</v>
      </c>
      <c r="AR93" s="97" t="s">
        <v>7958</v>
      </c>
      <c r="AS93" s="97" t="s">
        <v>3132</v>
      </c>
      <c r="AT93" s="193" t="str">
        <f t="shared" si="67"/>
        <v>En gestión</v>
      </c>
      <c r="AU93" s="193" t="str">
        <f t="shared" si="68"/>
        <v>En gestión</v>
      </c>
      <c r="AV93" s="141" t="s">
        <v>3129</v>
      </c>
      <c r="AW93" s="160">
        <f>SUMPRODUCT(AQ93,G93)</f>
        <v>0.5</v>
      </c>
      <c r="AX93" s="160">
        <f>+G93*K93</f>
        <v>0.5</v>
      </c>
      <c r="AY93" s="1126" t="str">
        <f>IF(AX93&lt;1%,"Sin iniciar",IF(AX93=100%,"Terminado","En gestión"))</f>
        <v>En gestión</v>
      </c>
      <c r="AZ93" s="1126" t="str">
        <f>IF(AW93&lt;1%,"Sin iniciar",IF(AW93=100%,"Terminado","En gestión"))</f>
        <v>En gestión</v>
      </c>
      <c r="BA93" s="458" t="s">
        <v>3129</v>
      </c>
      <c r="BB93" s="981">
        <v>90500156.560000002</v>
      </c>
      <c r="BC93" s="962">
        <v>90500157</v>
      </c>
      <c r="BD93" s="962">
        <f>+(BB93/12)*6</f>
        <v>45250078.280000001</v>
      </c>
      <c r="BE93" s="960">
        <v>100784892</v>
      </c>
      <c r="BF93" s="961">
        <v>100784892</v>
      </c>
      <c r="BG93" s="962">
        <v>31588908</v>
      </c>
      <c r="BH93" s="1136" t="s">
        <v>376</v>
      </c>
      <c r="BI93" s="1104" t="s">
        <v>46</v>
      </c>
      <c r="BJ93" s="1104" t="s">
        <v>47</v>
      </c>
      <c r="BK93" s="1104" t="s">
        <v>344</v>
      </c>
      <c r="BL93" s="1030"/>
      <c r="BM93" s="907">
        <v>0.75</v>
      </c>
      <c r="BN93" s="309" t="s">
        <v>3150</v>
      </c>
      <c r="BO93" s="56">
        <v>0.75</v>
      </c>
      <c r="BP93" s="309" t="s">
        <v>3150</v>
      </c>
      <c r="BQ93" s="98" t="s">
        <v>3151</v>
      </c>
      <c r="BR93" s="193" t="str">
        <f t="shared" si="69"/>
        <v>En gestión</v>
      </c>
      <c r="BS93" s="193" t="str">
        <f t="shared" si="65"/>
        <v>En gestión</v>
      </c>
      <c r="BT93" s="432" t="s">
        <v>3143</v>
      </c>
      <c r="BU93" s="160">
        <f>SUMPRODUCT(G93,BO93)</f>
        <v>0.75</v>
      </c>
      <c r="BV93" s="160">
        <f>SUMPRODUCT(G93,L93)</f>
        <v>0.75</v>
      </c>
      <c r="BW93" s="1126" t="str">
        <f>IF(BV93&lt;1%,"Sin iniciar",IF(BV93=100%,"Terminado","En gestión"))</f>
        <v>En gestión</v>
      </c>
      <c r="BX93" s="1126" t="str">
        <f>IF(BU93&lt;1%,"Sin iniciar",IF(BU93=100%,"Terminado","En gestión"))</f>
        <v>En gestión</v>
      </c>
      <c r="BY93" s="98" t="s">
        <v>37</v>
      </c>
      <c r="BZ93" s="175">
        <v>100784892</v>
      </c>
      <c r="CA93" s="260">
        <v>100784892</v>
      </c>
      <c r="CB93" s="399">
        <f>+(CA93/12)*9</f>
        <v>75588669</v>
      </c>
      <c r="CC93" s="175">
        <v>100784892</v>
      </c>
      <c r="CD93" s="400">
        <v>99085254.599999994</v>
      </c>
      <c r="CE93" s="400">
        <v>78861778.599999994</v>
      </c>
      <c r="CF93" s="1136" t="s">
        <v>376</v>
      </c>
      <c r="CG93" s="1104" t="s">
        <v>46</v>
      </c>
      <c r="CH93" s="1104" t="s">
        <v>47</v>
      </c>
      <c r="CI93" s="1104" t="s">
        <v>344</v>
      </c>
      <c r="CJ93" s="1030"/>
      <c r="CK93" s="1122">
        <v>1</v>
      </c>
      <c r="CL93" s="1088" t="s">
        <v>1319</v>
      </c>
      <c r="CM93" s="1082">
        <v>1</v>
      </c>
      <c r="CN93" s="1135" t="s">
        <v>1320</v>
      </c>
      <c r="CO93" s="1083" t="s">
        <v>1321</v>
      </c>
      <c r="CP93" s="21" t="str">
        <f t="shared" si="64"/>
        <v>Terminado</v>
      </c>
      <c r="CQ93" s="1128" t="str">
        <f t="shared" si="66"/>
        <v>Terminado</v>
      </c>
      <c r="CR93" s="1135" t="s">
        <v>1322</v>
      </c>
      <c r="CS93" s="1080">
        <f>SUMPRODUCT(G93,CM93)</f>
        <v>1</v>
      </c>
      <c r="CT93" s="1080">
        <f>SUMPRODUCT(G93,M93)</f>
        <v>1</v>
      </c>
      <c r="CU93" s="1129" t="str">
        <f>IF(CT93&lt;1%,"Sin iniciar",IF(CT93=100%,"Terminado","En gestión"))</f>
        <v>Terminado</v>
      </c>
      <c r="CV93" s="1129" t="str">
        <f>IF(CS93&lt;1%,"Sin iniciar",IF(CS93=100%,"Terminado","En gestión"))</f>
        <v>Terminado</v>
      </c>
      <c r="CW93" s="1083" t="s">
        <v>37</v>
      </c>
      <c r="CX93" s="1096">
        <v>100784892</v>
      </c>
      <c r="CY93" s="1133">
        <v>100784892</v>
      </c>
      <c r="CZ93" s="1105">
        <f>+CY93</f>
        <v>100784892</v>
      </c>
      <c r="DA93" s="107">
        <v>99085254.599999994</v>
      </c>
      <c r="DB93" s="128">
        <v>99085254.599999994</v>
      </c>
      <c r="DC93" s="109">
        <v>99085254.599999994</v>
      </c>
      <c r="DD93" s="1000">
        <v>99085254.599999994</v>
      </c>
      <c r="DE93" s="1136" t="s">
        <v>376</v>
      </c>
      <c r="DF93" s="1104" t="s">
        <v>46</v>
      </c>
      <c r="DG93" s="1104" t="s">
        <v>47</v>
      </c>
      <c r="DH93" s="1104" t="s">
        <v>344</v>
      </c>
      <c r="DJ93" s="1221" t="s">
        <v>8269</v>
      </c>
      <c r="DK93" s="1220" t="s">
        <v>8332</v>
      </c>
      <c r="DL93" s="1236" t="s">
        <v>8271</v>
      </c>
    </row>
    <row r="94" spans="1:116" ht="210" hidden="1" x14ac:dyDescent="0.45">
      <c r="A94" s="1309" t="s">
        <v>49</v>
      </c>
      <c r="B94" s="1310" t="s">
        <v>377</v>
      </c>
      <c r="C94" s="1311" t="s">
        <v>378</v>
      </c>
      <c r="D94" s="2827" t="s">
        <v>379</v>
      </c>
      <c r="E94" s="1039" t="s">
        <v>380</v>
      </c>
      <c r="F94" s="1117" t="s">
        <v>381</v>
      </c>
      <c r="G94" s="1041">
        <v>0.7</v>
      </c>
      <c r="H94" s="1042">
        <v>44562</v>
      </c>
      <c r="I94" s="1042">
        <v>44803</v>
      </c>
      <c r="J94" s="1041">
        <v>0.4</v>
      </c>
      <c r="K94" s="1041">
        <v>0.6</v>
      </c>
      <c r="L94" s="1043">
        <v>1</v>
      </c>
      <c r="M94" s="1044">
        <v>1</v>
      </c>
      <c r="N94" s="1312">
        <v>195155000</v>
      </c>
      <c r="O94" s="1312">
        <v>126091988</v>
      </c>
      <c r="P94" s="3309"/>
      <c r="Q94" s="2863">
        <v>0.2</v>
      </c>
      <c r="R94" s="2861" t="s">
        <v>2496</v>
      </c>
      <c r="S94" s="224">
        <v>0.4</v>
      </c>
      <c r="T94" s="89" t="s">
        <v>7959</v>
      </c>
      <c r="U94" s="9" t="s">
        <v>2497</v>
      </c>
      <c r="V94" s="148" t="str">
        <f>IF(J94&lt;1%,"Sin iniciar",IF(J94=100%,"Terminado","En gestión"))</f>
        <v>En gestión</v>
      </c>
      <c r="W94" s="148" t="str">
        <f>IF(S94&lt;1%,"Sin iniciar",IF(S94=100%,"Terminado","En gestión"))</f>
        <v>En gestión</v>
      </c>
      <c r="X94" s="2861" t="s">
        <v>7960</v>
      </c>
      <c r="Y94" s="2027">
        <f>SUMPRODUCT(S94:S95,G94:G95)</f>
        <v>0.27999999999999997</v>
      </c>
      <c r="Z94" s="2027">
        <f>SUMPRODUCT(G94:G95,J94:J95)</f>
        <v>0.27999999999999997</v>
      </c>
      <c r="AA94" s="2026" t="str">
        <f>IF(Z94&lt;1%,"Sin iniciar",IF(Z94=100%,"Terminado","En gestión"))</f>
        <v>En gestión</v>
      </c>
      <c r="AB94" s="2026" t="str">
        <f>IF(Y94&lt;1%,"Sin iniciar",IF(Y94=100%,"Terminado","En gestión"))</f>
        <v>En gestión</v>
      </c>
      <c r="AC94" s="2861" t="s">
        <v>7960</v>
      </c>
      <c r="AD94" s="2852">
        <v>126091988</v>
      </c>
      <c r="AE94" s="2866">
        <v>126091988</v>
      </c>
      <c r="AF94" s="2866">
        <v>31522997</v>
      </c>
      <c r="AG94" s="2852">
        <v>195155000</v>
      </c>
      <c r="AH94" s="1591">
        <v>195155000</v>
      </c>
      <c r="AI94" s="1591">
        <v>6740000</v>
      </c>
      <c r="AJ94" s="1542" t="s">
        <v>1714</v>
      </c>
      <c r="AK94" s="1542" t="s">
        <v>1715</v>
      </c>
      <c r="AL94" s="1542" t="s">
        <v>1716</v>
      </c>
      <c r="AM94" s="1542" t="s">
        <v>1717</v>
      </c>
      <c r="AN94" s="1030"/>
      <c r="AO94" s="2848">
        <v>0.8</v>
      </c>
      <c r="AP94" s="2849" t="s">
        <v>3152</v>
      </c>
      <c r="AQ94" s="253">
        <v>0.6</v>
      </c>
      <c r="AR94" s="310" t="s">
        <v>3157</v>
      </c>
      <c r="AS94" s="311" t="s">
        <v>7961</v>
      </c>
      <c r="AT94" s="8" t="str">
        <f>IF(K94&lt;1%,"Sin iniciar",IF(K94=100%,"Terminado","En gestión"))</f>
        <v>En gestión</v>
      </c>
      <c r="AU94" s="8" t="str">
        <f>IF(AQ94&lt;1%,"Sin iniciar",IF(AQ94=100%,"Terminado","En gestión"))</f>
        <v>En gestión</v>
      </c>
      <c r="AV94" s="1862" t="s">
        <v>3167</v>
      </c>
      <c r="AW94" s="2823">
        <f>SUMPRODUCT(G94:G95,AQ94:AQ95)</f>
        <v>0.42</v>
      </c>
      <c r="AX94" s="2021">
        <f>SUMPRODUCT(G94:G95,K94:K95)</f>
        <v>0.42</v>
      </c>
      <c r="AY94" s="1536" t="str">
        <f>IF(AX94&lt;1%,"Sin iniciar",IF(AX94=100%,"Terminado","En gestión"))</f>
        <v>En gestión</v>
      </c>
      <c r="AZ94" s="1536" t="str">
        <f>IF(AW94&lt;1%,"Sin iniciar",IF(AW94=100%,"Terminado","En gestión"))</f>
        <v>En gestión</v>
      </c>
      <c r="BA94" s="2816" t="s">
        <v>2483</v>
      </c>
      <c r="BB94" s="2846">
        <v>126091988</v>
      </c>
      <c r="BC94" s="2865" t="s">
        <v>3171</v>
      </c>
      <c r="BD94" s="2865" t="s">
        <v>3173</v>
      </c>
      <c r="BE94" s="2846">
        <v>195155000</v>
      </c>
      <c r="BF94" s="2844">
        <v>191328333.19999999</v>
      </c>
      <c r="BG94" s="2844">
        <v>50910000</v>
      </c>
      <c r="BH94" s="1542" t="s">
        <v>1714</v>
      </c>
      <c r="BI94" s="1542" t="s">
        <v>1715</v>
      </c>
      <c r="BJ94" s="1542" t="s">
        <v>1716</v>
      </c>
      <c r="BK94" s="1542" t="s">
        <v>1717</v>
      </c>
      <c r="BL94" s="1030"/>
      <c r="BM94" s="1543">
        <v>0.9</v>
      </c>
      <c r="BN94" s="1544" t="s">
        <v>3175</v>
      </c>
      <c r="BO94" s="237">
        <v>0.9</v>
      </c>
      <c r="BP94" s="7" t="s">
        <v>3176</v>
      </c>
      <c r="BQ94" s="7" t="s">
        <v>3177</v>
      </c>
      <c r="BR94" s="8" t="str">
        <f>IF(L94&lt;1%,"Sin iniciar",IF(L94=100%,"Terminado","En gestión"))</f>
        <v>Terminado</v>
      </c>
      <c r="BS94" s="8" t="str">
        <f>IF(BO94&lt;1%,"Sin iniciar",IF(BO94=100%,"Terminado","En gestión"))</f>
        <v>En gestión</v>
      </c>
      <c r="BT94" s="1537" t="s">
        <v>3167</v>
      </c>
      <c r="BU94" s="1285">
        <f>SUMPRODUCT(G94:G95,BO94:BO95)</f>
        <v>0.75</v>
      </c>
      <c r="BV94" s="1285">
        <f>SUMPRODUCT(G94:G95,L94:L95)</f>
        <v>0.77499999999999991</v>
      </c>
      <c r="BW94" s="1455" t="str">
        <f>IF(BV94&lt;1%,"Sin iniciar",IF(BV94=100%,"Terminado","En gestión"))</f>
        <v>En gestión</v>
      </c>
      <c r="BX94" s="1455" t="str">
        <f>IF(BU94&lt;1%,"Sin iniciar",IF(BU94=100%,"Terminado","En gestión"))</f>
        <v>En gestión</v>
      </c>
      <c r="BY94" s="1537" t="s">
        <v>3178</v>
      </c>
      <c r="BZ94" s="2631" t="s">
        <v>3179</v>
      </c>
      <c r="CA94" s="2864" t="s">
        <v>1712</v>
      </c>
      <c r="CB94" s="2864" t="s">
        <v>3180</v>
      </c>
      <c r="CC94" s="2842">
        <v>191328333.19999999</v>
      </c>
      <c r="CD94" s="2807">
        <v>346691963.86666697</v>
      </c>
      <c r="CE94" s="2807">
        <v>116321999.90000001</v>
      </c>
      <c r="CF94" s="1542" t="s">
        <v>1714</v>
      </c>
      <c r="CG94" s="1542" t="s">
        <v>1715</v>
      </c>
      <c r="CH94" s="1542" t="s">
        <v>1716</v>
      </c>
      <c r="CI94" s="1542" t="s">
        <v>1717</v>
      </c>
      <c r="CJ94" s="1030"/>
      <c r="CK94" s="1554">
        <v>1</v>
      </c>
      <c r="CL94" s="1307" t="s">
        <v>1708</v>
      </c>
      <c r="CM94" s="1077">
        <v>1</v>
      </c>
      <c r="CN94" s="1074" t="s">
        <v>1709</v>
      </c>
      <c r="CO94" s="1074" t="s">
        <v>2225</v>
      </c>
      <c r="CP94" s="1078" t="str">
        <f t="shared" si="64"/>
        <v>Terminado</v>
      </c>
      <c r="CQ94" s="1078" t="str">
        <f>IF(CM94&lt;1%,"Sin iniciar",IF(CM94=100%,"Terminado","En gestión"))</f>
        <v>Terminado</v>
      </c>
      <c r="CR94" s="1542" t="s">
        <v>1710</v>
      </c>
      <c r="CS94" s="1556">
        <f>SUMPRODUCT(G94:G95,CM94:CM95)</f>
        <v>1</v>
      </c>
      <c r="CT94" s="1556">
        <f>SUMPRODUCT(G94:G95,M94:M95)</f>
        <v>1</v>
      </c>
      <c r="CU94" s="1548" t="str">
        <f>IF(CT94&lt;1%,"Sin iniciar",IF(CT94=100%,"Terminado","En gestión"))</f>
        <v>Terminado</v>
      </c>
      <c r="CV94" s="1548" t="str">
        <f>IF(CS94&lt;1%,"Sin iniciar",IF(CS94=100%,"Terminado","En gestión"))</f>
        <v>Terminado</v>
      </c>
      <c r="CW94" s="1542" t="s">
        <v>1711</v>
      </c>
      <c r="CX94" s="2804" t="s">
        <v>1712</v>
      </c>
      <c r="CY94" s="2094" t="s">
        <v>1713</v>
      </c>
      <c r="CZ94" s="2094" t="s">
        <v>1713</v>
      </c>
      <c r="DA94" s="2805">
        <v>346691963.86666697</v>
      </c>
      <c r="DB94" s="2802">
        <v>174956219.19999599</v>
      </c>
      <c r="DC94" s="2802">
        <v>143281999.90000001</v>
      </c>
      <c r="DD94" s="2828">
        <v>144505333.19999999</v>
      </c>
      <c r="DE94" s="1542" t="s">
        <v>1714</v>
      </c>
      <c r="DF94" s="1542" t="s">
        <v>1715</v>
      </c>
      <c r="DG94" s="1542" t="s">
        <v>1716</v>
      </c>
      <c r="DH94" s="1542" t="s">
        <v>1717</v>
      </c>
      <c r="DJ94" s="1221" t="s">
        <v>8269</v>
      </c>
      <c r="DK94" s="1220" t="s">
        <v>8332</v>
      </c>
      <c r="DL94" s="1242" t="s">
        <v>8271</v>
      </c>
    </row>
    <row r="95" spans="1:116" ht="195.75" hidden="1" customHeight="1" x14ac:dyDescent="0.45">
      <c r="A95" s="1309"/>
      <c r="B95" s="1310"/>
      <c r="C95" s="1311"/>
      <c r="D95" s="2827"/>
      <c r="E95" s="1039" t="s">
        <v>382</v>
      </c>
      <c r="F95" s="1117" t="s">
        <v>383</v>
      </c>
      <c r="G95" s="1041">
        <v>0.3</v>
      </c>
      <c r="H95" s="1042">
        <v>44805</v>
      </c>
      <c r="I95" s="1042">
        <v>44895</v>
      </c>
      <c r="J95" s="1041">
        <v>0</v>
      </c>
      <c r="K95" s="1041">
        <v>0</v>
      </c>
      <c r="L95" s="1043">
        <v>0.25</v>
      </c>
      <c r="M95" s="1044">
        <v>1</v>
      </c>
      <c r="N95" s="1312"/>
      <c r="O95" s="1312"/>
      <c r="P95" s="3309"/>
      <c r="Q95" s="2862"/>
      <c r="R95" s="2862"/>
      <c r="S95" s="224">
        <v>0</v>
      </c>
      <c r="T95" s="159" t="s">
        <v>2483</v>
      </c>
      <c r="U95" s="159" t="s">
        <v>2483</v>
      </c>
      <c r="V95" s="8" t="str">
        <f t="shared" ref="V95:V103" si="70">IF(J95&lt;1%,"Sin iniciar",IF(J95=100%,"Terminado","En gestión"))</f>
        <v>Sin iniciar</v>
      </c>
      <c r="W95" s="8" t="str">
        <f t="shared" ref="W95:W103" si="71">IF(S95&lt;1%,"Sin iniciar",IF(S95=100%,"Terminado","En gestión"))</f>
        <v>Sin iniciar</v>
      </c>
      <c r="X95" s="2862"/>
      <c r="Y95" s="1877"/>
      <c r="Z95" s="1877"/>
      <c r="AA95" s="1870"/>
      <c r="AB95" s="1870"/>
      <c r="AC95" s="2862"/>
      <c r="AD95" s="2860"/>
      <c r="AE95" s="1562"/>
      <c r="AF95" s="1562"/>
      <c r="AG95" s="2860"/>
      <c r="AH95" s="1592"/>
      <c r="AI95" s="1592"/>
      <c r="AJ95" s="1542"/>
      <c r="AK95" s="1542"/>
      <c r="AL95" s="1542"/>
      <c r="AM95" s="1542"/>
      <c r="AN95" s="1030"/>
      <c r="AO95" s="2819"/>
      <c r="AP95" s="2821"/>
      <c r="AQ95" s="224">
        <v>0</v>
      </c>
      <c r="AR95" s="312" t="s">
        <v>2483</v>
      </c>
      <c r="AS95" s="313" t="s">
        <v>2483</v>
      </c>
      <c r="AT95" s="8" t="str">
        <f t="shared" ref="AT95:AT103" si="72">IF(K95&lt;1%,"Sin iniciar",IF(K95=100%,"Terminado","En gestión"))</f>
        <v>Sin iniciar</v>
      </c>
      <c r="AU95" s="8" t="str">
        <f t="shared" ref="AU95:AU103" si="73">IF(AQ95&lt;1%,"Sin iniciar",IF(AQ95=100%,"Terminado","En gestión"))</f>
        <v>Sin iniciar</v>
      </c>
      <c r="AV95" s="1582"/>
      <c r="AW95" s="1813"/>
      <c r="AX95" s="1286"/>
      <c r="AY95" s="1457"/>
      <c r="AZ95" s="1457"/>
      <c r="BA95" s="2817"/>
      <c r="BB95" s="2858"/>
      <c r="BC95" s="2835"/>
      <c r="BD95" s="2835"/>
      <c r="BE95" s="2858"/>
      <c r="BF95" s="2859"/>
      <c r="BG95" s="2859"/>
      <c r="BH95" s="1542"/>
      <c r="BI95" s="1542"/>
      <c r="BJ95" s="1542"/>
      <c r="BK95" s="1542"/>
      <c r="BL95" s="1030"/>
      <c r="BM95" s="1478"/>
      <c r="BN95" s="1475"/>
      <c r="BO95" s="238">
        <v>0.4</v>
      </c>
      <c r="BP95" s="9" t="s">
        <v>3181</v>
      </c>
      <c r="BQ95" s="159" t="s">
        <v>7962</v>
      </c>
      <c r="BR95" s="8" t="str">
        <f t="shared" ref="BR95:BR103" si="74">IF(L95&lt;1%,"Sin iniciar",IF(L95=100%,"Terminado","En gestión"))</f>
        <v>En gestión</v>
      </c>
      <c r="BS95" s="8" t="str">
        <f t="shared" ref="BR95:BS110" si="75">IF(BO95&lt;1%,"Sin iniciar",IF(BO95=100%,"Terminado","En gestión"))</f>
        <v>En gestión</v>
      </c>
      <c r="BT95" s="1483"/>
      <c r="BU95" s="1286"/>
      <c r="BV95" s="1286"/>
      <c r="BW95" s="1457"/>
      <c r="BX95" s="1457"/>
      <c r="BY95" s="1483"/>
      <c r="BZ95" s="2632"/>
      <c r="CA95" s="2811"/>
      <c r="CB95" s="2811"/>
      <c r="CC95" s="2855"/>
      <c r="CD95" s="2808"/>
      <c r="CE95" s="2808"/>
      <c r="CF95" s="1542"/>
      <c r="CG95" s="1542"/>
      <c r="CH95" s="1542"/>
      <c r="CI95" s="1542"/>
      <c r="CJ95" s="1030"/>
      <c r="CK95" s="1554"/>
      <c r="CL95" s="1307"/>
      <c r="CM95" s="1077">
        <v>1</v>
      </c>
      <c r="CN95" s="1074" t="s">
        <v>1718</v>
      </c>
      <c r="CO95" s="1087" t="s">
        <v>2226</v>
      </c>
      <c r="CP95" s="1078" t="str">
        <f t="shared" si="64"/>
        <v>Terminado</v>
      </c>
      <c r="CQ95" s="1078" t="str">
        <f t="shared" ref="CQ95:CQ133" si="76">IF(CM95&lt;1%,"Sin iniciar",IF(CM95=100%,"Terminado","En gestión"))</f>
        <v>Terminado</v>
      </c>
      <c r="CR95" s="1542"/>
      <c r="CS95" s="1556"/>
      <c r="CT95" s="1556"/>
      <c r="CU95" s="1548"/>
      <c r="CV95" s="1548"/>
      <c r="CW95" s="1542"/>
      <c r="CX95" s="2804"/>
      <c r="CY95" s="2094"/>
      <c r="CZ95" s="2094"/>
      <c r="DA95" s="2806"/>
      <c r="DB95" s="2802"/>
      <c r="DC95" s="2802"/>
      <c r="DD95" s="2828"/>
      <c r="DE95" s="1542"/>
      <c r="DF95" s="1542"/>
      <c r="DG95" s="1542"/>
      <c r="DH95" s="1542"/>
      <c r="DJ95" s="1221" t="s">
        <v>8269</v>
      </c>
      <c r="DK95" s="1220" t="s">
        <v>8332</v>
      </c>
      <c r="DL95" s="1242"/>
    </row>
    <row r="96" spans="1:116" ht="162" hidden="1" customHeight="1" x14ac:dyDescent="0.45">
      <c r="A96" s="1309" t="s">
        <v>49</v>
      </c>
      <c r="B96" s="1310" t="s">
        <v>384</v>
      </c>
      <c r="C96" s="1311" t="s">
        <v>385</v>
      </c>
      <c r="D96" s="2827" t="s">
        <v>386</v>
      </c>
      <c r="E96" s="1039" t="s">
        <v>387</v>
      </c>
      <c r="F96" s="1117" t="s">
        <v>388</v>
      </c>
      <c r="G96" s="1041">
        <v>0.5</v>
      </c>
      <c r="H96" s="1042">
        <v>44562</v>
      </c>
      <c r="I96" s="1042">
        <v>44803</v>
      </c>
      <c r="J96" s="1041">
        <v>0.5</v>
      </c>
      <c r="K96" s="1041">
        <v>0.6</v>
      </c>
      <c r="L96" s="1043">
        <v>1</v>
      </c>
      <c r="M96" s="1044">
        <v>1</v>
      </c>
      <c r="N96" s="1312">
        <v>78430000</v>
      </c>
      <c r="O96" s="1311" t="s">
        <v>76</v>
      </c>
      <c r="P96" s="3309"/>
      <c r="Q96" s="2863">
        <v>0.2</v>
      </c>
      <c r="R96" s="2861" t="s">
        <v>2498</v>
      </c>
      <c r="S96" s="224">
        <v>0.5</v>
      </c>
      <c r="T96" s="89" t="s">
        <v>2499</v>
      </c>
      <c r="U96" s="159" t="s">
        <v>2500</v>
      </c>
      <c r="V96" s="8" t="str">
        <f t="shared" si="70"/>
        <v>En gestión</v>
      </c>
      <c r="W96" s="8" t="str">
        <f t="shared" si="71"/>
        <v>En gestión</v>
      </c>
      <c r="X96" s="2861" t="s">
        <v>7963</v>
      </c>
      <c r="Y96" s="1877">
        <f>SUMPRODUCT(S96:S97,G96:G97)</f>
        <v>0.25</v>
      </c>
      <c r="Z96" s="1877">
        <f>SUMPRODUCT(G96:G97,J96:J97)</f>
        <v>0.25</v>
      </c>
      <c r="AA96" s="2824" t="str">
        <f>IF(Z96&lt;1%,"Sin iniciar",IF(Z96=100%,"Terminado","En gestión"))</f>
        <v>En gestión</v>
      </c>
      <c r="AB96" s="2824" t="str">
        <f>IF(Y96&lt;1%,"Sin iniciar",IF(Y96=100%,"Terminado","En gestión"))</f>
        <v>En gestión</v>
      </c>
      <c r="AC96" s="2861" t="s">
        <v>7963</v>
      </c>
      <c r="AD96" s="2852">
        <v>0</v>
      </c>
      <c r="AE96" s="1562">
        <v>0</v>
      </c>
      <c r="AF96" s="1562">
        <v>0</v>
      </c>
      <c r="AG96" s="2852">
        <v>78430000</v>
      </c>
      <c r="AH96" s="1591">
        <v>78430000</v>
      </c>
      <c r="AI96" s="1591">
        <v>5920000</v>
      </c>
      <c r="AJ96" s="1542" t="s">
        <v>1714</v>
      </c>
      <c r="AK96" s="1542" t="s">
        <v>1715</v>
      </c>
      <c r="AL96" s="1542" t="s">
        <v>1716</v>
      </c>
      <c r="AM96" s="1542" t="s">
        <v>1717</v>
      </c>
      <c r="AN96" s="1030"/>
      <c r="AO96" s="2848">
        <v>0.8</v>
      </c>
      <c r="AP96" s="2849" t="s">
        <v>3153</v>
      </c>
      <c r="AQ96" s="253">
        <v>0.6</v>
      </c>
      <c r="AR96" s="310" t="s">
        <v>1720</v>
      </c>
      <c r="AS96" s="311" t="s">
        <v>7964</v>
      </c>
      <c r="AT96" s="8" t="str">
        <f t="shared" si="72"/>
        <v>En gestión</v>
      </c>
      <c r="AU96" s="8" t="str">
        <f t="shared" si="73"/>
        <v>En gestión</v>
      </c>
      <c r="AV96" s="1862" t="s">
        <v>1722</v>
      </c>
      <c r="AW96" s="2823">
        <f>SUMPRODUCT(G96:G97,AQ96:AQ97)</f>
        <v>0.3</v>
      </c>
      <c r="AX96" s="2021">
        <f>SUMPRODUCT(G96:G97,K96:K97)</f>
        <v>0.3</v>
      </c>
      <c r="AY96" s="1455" t="str">
        <f t="shared" ref="AY96:AY102" si="77">IF(AX96&lt;1%,"Sin iniciar",IF(AX96=100%,"Terminado","En gestión"))</f>
        <v>En gestión</v>
      </c>
      <c r="AZ96" s="1455" t="str">
        <f t="shared" ref="AZ96:AZ102" si="78">IF(AW96&lt;1%,"Sin iniciar",IF(AW96=100%,"Terminado","En gestión"))</f>
        <v>En gestión</v>
      </c>
      <c r="BA96" s="2816" t="s">
        <v>2483</v>
      </c>
      <c r="BB96" s="2846">
        <v>0</v>
      </c>
      <c r="BC96" s="1585">
        <v>0</v>
      </c>
      <c r="BD96" s="1585">
        <v>0</v>
      </c>
      <c r="BE96" s="2846">
        <v>78430000</v>
      </c>
      <c r="BF96" s="2844">
        <v>76568666.400000006</v>
      </c>
      <c r="BG96" s="2844">
        <v>20460000</v>
      </c>
      <c r="BH96" s="1542" t="s">
        <v>1714</v>
      </c>
      <c r="BI96" s="1542" t="s">
        <v>1715</v>
      </c>
      <c r="BJ96" s="1542" t="s">
        <v>1716</v>
      </c>
      <c r="BK96" s="1542" t="s">
        <v>1717</v>
      </c>
      <c r="BL96" s="1030"/>
      <c r="BM96" s="1476">
        <v>0.85</v>
      </c>
      <c r="BN96" s="2856" t="s">
        <v>3182</v>
      </c>
      <c r="BO96" s="238">
        <v>0.7</v>
      </c>
      <c r="BP96" s="310" t="s">
        <v>1720</v>
      </c>
      <c r="BQ96" s="313" t="s">
        <v>3183</v>
      </c>
      <c r="BR96" s="8" t="str">
        <f t="shared" si="74"/>
        <v>Terminado</v>
      </c>
      <c r="BS96" s="8" t="str">
        <f t="shared" si="75"/>
        <v>En gestión</v>
      </c>
      <c r="BT96" s="1482" t="s">
        <v>1722</v>
      </c>
      <c r="BU96" s="1285">
        <f>SUMPRODUCT(G96:G97,BO96:BO97)</f>
        <v>0.6</v>
      </c>
      <c r="BV96" s="1285">
        <f>SUMPRODUCT(G96:G97,L96:L97)</f>
        <v>0.625</v>
      </c>
      <c r="BW96" s="1455" t="str">
        <f t="shared" ref="BW96" si="79">IF(BV96&lt;1%,"Sin iniciar",IF(BV96=100%,"Terminado","En gestión"))</f>
        <v>En gestión</v>
      </c>
      <c r="BX96" s="1455" t="str">
        <f t="shared" ref="BX96" si="80">IF(BU96&lt;1%,"Sin iniciar",IF(BU96=100%,"Terminado","En gestión"))</f>
        <v>En gestión</v>
      </c>
      <c r="BY96" s="1482" t="s">
        <v>3184</v>
      </c>
      <c r="BZ96" s="2631" t="s">
        <v>3185</v>
      </c>
      <c r="CA96" s="2810" t="s">
        <v>3186</v>
      </c>
      <c r="CB96" s="2810" t="s">
        <v>3186</v>
      </c>
      <c r="CC96" s="2842">
        <v>76568666.400000006</v>
      </c>
      <c r="CD96" s="2807">
        <v>72368666.400000006</v>
      </c>
      <c r="CE96" s="2807">
        <v>47350000</v>
      </c>
      <c r="CF96" s="1542" t="s">
        <v>1714</v>
      </c>
      <c r="CG96" s="1542" t="s">
        <v>1715</v>
      </c>
      <c r="CH96" s="1542" t="s">
        <v>1716</v>
      </c>
      <c r="CI96" s="1542" t="s">
        <v>1717</v>
      </c>
      <c r="CJ96" s="1030"/>
      <c r="CK96" s="1554">
        <v>1</v>
      </c>
      <c r="CL96" s="2854" t="s">
        <v>1719</v>
      </c>
      <c r="CM96" s="1077">
        <v>1</v>
      </c>
      <c r="CN96" s="1139" t="s">
        <v>1720</v>
      </c>
      <c r="CO96" s="1087" t="s">
        <v>1721</v>
      </c>
      <c r="CP96" s="1078" t="str">
        <f t="shared" si="64"/>
        <v>Terminado</v>
      </c>
      <c r="CQ96" s="1078" t="str">
        <f t="shared" si="76"/>
        <v>Terminado</v>
      </c>
      <c r="CR96" s="1542" t="s">
        <v>1722</v>
      </c>
      <c r="CS96" s="1556">
        <f>SUMPRODUCT(G96:G97,CM96:CM97)</f>
        <v>1</v>
      </c>
      <c r="CT96" s="1556">
        <f>SUMPRODUCT(G96:G97,M96:M97)</f>
        <v>1</v>
      </c>
      <c r="CU96" s="1548" t="str">
        <f>IF(CT96&lt;1%,"Sin iniciar",IF(CT96=100%,"Terminado","En gestión"))</f>
        <v>Terminado</v>
      </c>
      <c r="CV96" s="1548" t="str">
        <f>IF(CS96&lt;1%,"Sin iniciar",IF(CS96=100%,"Terminado","En gestión"))</f>
        <v>Terminado</v>
      </c>
      <c r="CW96" s="1542" t="s">
        <v>1711</v>
      </c>
      <c r="CX96" s="2804">
        <v>0</v>
      </c>
      <c r="CY96" s="2111">
        <v>0</v>
      </c>
      <c r="CZ96" s="2111">
        <v>0</v>
      </c>
      <c r="DA96" s="2805">
        <v>72368666.400000006</v>
      </c>
      <c r="DB96" s="2802">
        <v>72368666.400000006</v>
      </c>
      <c r="DC96" s="2802">
        <v>71030000</v>
      </c>
      <c r="DD96" s="2828">
        <v>72368666.400000006</v>
      </c>
      <c r="DE96" s="1542" t="s">
        <v>1714</v>
      </c>
      <c r="DF96" s="1542" t="s">
        <v>1715</v>
      </c>
      <c r="DG96" s="1542" t="s">
        <v>1716</v>
      </c>
      <c r="DH96" s="1542" t="s">
        <v>1717</v>
      </c>
      <c r="DJ96" s="1221" t="s">
        <v>8269</v>
      </c>
      <c r="DK96" s="1220" t="s">
        <v>8332</v>
      </c>
      <c r="DL96" s="1242" t="s">
        <v>8271</v>
      </c>
    </row>
    <row r="97" spans="1:116" ht="162" hidden="1" customHeight="1" x14ac:dyDescent="0.45">
      <c r="A97" s="1309"/>
      <c r="B97" s="1310"/>
      <c r="C97" s="1311"/>
      <c r="D97" s="2827"/>
      <c r="E97" s="1039" t="s">
        <v>389</v>
      </c>
      <c r="F97" s="1117" t="s">
        <v>390</v>
      </c>
      <c r="G97" s="1041">
        <v>0.5</v>
      </c>
      <c r="H97" s="1119">
        <v>44805</v>
      </c>
      <c r="I97" s="1042">
        <v>44925</v>
      </c>
      <c r="J97" s="1041">
        <v>0</v>
      </c>
      <c r="K97" s="1041">
        <v>0</v>
      </c>
      <c r="L97" s="1043">
        <v>0.25</v>
      </c>
      <c r="M97" s="1044">
        <v>1</v>
      </c>
      <c r="N97" s="1312"/>
      <c r="O97" s="1311"/>
      <c r="P97" s="3309"/>
      <c r="Q97" s="2862"/>
      <c r="R97" s="2862"/>
      <c r="S97" s="224">
        <v>0</v>
      </c>
      <c r="T97" s="159" t="s">
        <v>2483</v>
      </c>
      <c r="U97" s="159" t="s">
        <v>2483</v>
      </c>
      <c r="V97" s="8" t="str">
        <f t="shared" si="70"/>
        <v>Sin iniciar</v>
      </c>
      <c r="W97" s="8" t="str">
        <f t="shared" si="71"/>
        <v>Sin iniciar</v>
      </c>
      <c r="X97" s="2862"/>
      <c r="Y97" s="1877"/>
      <c r="Z97" s="1877"/>
      <c r="AA97" s="2824"/>
      <c r="AB97" s="2824"/>
      <c r="AC97" s="2862"/>
      <c r="AD97" s="2860"/>
      <c r="AE97" s="1562"/>
      <c r="AF97" s="1562"/>
      <c r="AG97" s="2860"/>
      <c r="AH97" s="1592"/>
      <c r="AI97" s="1592"/>
      <c r="AJ97" s="1542"/>
      <c r="AK97" s="1542"/>
      <c r="AL97" s="1542"/>
      <c r="AM97" s="1542"/>
      <c r="AN97" s="1030"/>
      <c r="AO97" s="2819"/>
      <c r="AP97" s="2821"/>
      <c r="AQ97" s="224">
        <v>0</v>
      </c>
      <c r="AR97" s="312" t="s">
        <v>2483</v>
      </c>
      <c r="AS97" s="313" t="s">
        <v>2483</v>
      </c>
      <c r="AT97" s="8" t="str">
        <f t="shared" si="72"/>
        <v>Sin iniciar</v>
      </c>
      <c r="AU97" s="8" t="str">
        <f t="shared" si="73"/>
        <v>Sin iniciar</v>
      </c>
      <c r="AV97" s="1582"/>
      <c r="AW97" s="1813"/>
      <c r="AX97" s="1286"/>
      <c r="AY97" s="1457"/>
      <c r="AZ97" s="1457"/>
      <c r="BA97" s="2817"/>
      <c r="BB97" s="2858"/>
      <c r="BC97" s="1585"/>
      <c r="BD97" s="1585"/>
      <c r="BE97" s="2858"/>
      <c r="BF97" s="2859"/>
      <c r="BG97" s="2859"/>
      <c r="BH97" s="1542"/>
      <c r="BI97" s="1542"/>
      <c r="BJ97" s="1542"/>
      <c r="BK97" s="1542"/>
      <c r="BL97" s="1030"/>
      <c r="BM97" s="1478"/>
      <c r="BN97" s="2857"/>
      <c r="BO97" s="238">
        <v>0.5</v>
      </c>
      <c r="BP97" s="312" t="s">
        <v>3957</v>
      </c>
      <c r="BQ97" s="220" t="s">
        <v>7965</v>
      </c>
      <c r="BR97" s="8" t="str">
        <f t="shared" si="74"/>
        <v>En gestión</v>
      </c>
      <c r="BS97" s="8" t="str">
        <f t="shared" si="75"/>
        <v>En gestión</v>
      </c>
      <c r="BT97" s="1483"/>
      <c r="BU97" s="1286"/>
      <c r="BV97" s="1286"/>
      <c r="BW97" s="1457"/>
      <c r="BX97" s="1457"/>
      <c r="BY97" s="1483"/>
      <c r="BZ97" s="2809"/>
      <c r="CA97" s="2811"/>
      <c r="CB97" s="2811"/>
      <c r="CC97" s="2855"/>
      <c r="CD97" s="2808"/>
      <c r="CE97" s="2808"/>
      <c r="CF97" s="1542"/>
      <c r="CG97" s="1542"/>
      <c r="CH97" s="1542"/>
      <c r="CI97" s="1542"/>
      <c r="CJ97" s="1030"/>
      <c r="CK97" s="1554"/>
      <c r="CL97" s="2854"/>
      <c r="CM97" s="1077">
        <v>1</v>
      </c>
      <c r="CN97" s="1139" t="s">
        <v>1723</v>
      </c>
      <c r="CO97" s="1074" t="s">
        <v>1724</v>
      </c>
      <c r="CP97" s="1078" t="str">
        <f t="shared" si="64"/>
        <v>Terminado</v>
      </c>
      <c r="CQ97" s="1078" t="str">
        <f t="shared" si="76"/>
        <v>Terminado</v>
      </c>
      <c r="CR97" s="1542"/>
      <c r="CS97" s="1556"/>
      <c r="CT97" s="1556"/>
      <c r="CU97" s="1548"/>
      <c r="CV97" s="1548"/>
      <c r="CW97" s="1542"/>
      <c r="CX97" s="2804"/>
      <c r="CY97" s="2111"/>
      <c r="CZ97" s="2111"/>
      <c r="DA97" s="2806"/>
      <c r="DB97" s="2802"/>
      <c r="DC97" s="2802"/>
      <c r="DD97" s="2828"/>
      <c r="DE97" s="1542"/>
      <c r="DF97" s="1542"/>
      <c r="DG97" s="1542"/>
      <c r="DH97" s="1542"/>
      <c r="DJ97" s="1221" t="s">
        <v>8269</v>
      </c>
      <c r="DK97" s="1220" t="s">
        <v>8332</v>
      </c>
      <c r="DL97" s="1242"/>
    </row>
    <row r="98" spans="1:116" ht="205.5" hidden="1" customHeight="1" x14ac:dyDescent="0.45">
      <c r="A98" s="1309" t="s">
        <v>49</v>
      </c>
      <c r="B98" s="1310" t="s">
        <v>391</v>
      </c>
      <c r="C98" s="1311" t="s">
        <v>392</v>
      </c>
      <c r="D98" s="1117" t="s">
        <v>393</v>
      </c>
      <c r="E98" s="1039" t="s">
        <v>394</v>
      </c>
      <c r="F98" s="1040" t="s">
        <v>395</v>
      </c>
      <c r="G98" s="1041">
        <v>0.5</v>
      </c>
      <c r="H98" s="1042">
        <v>44652</v>
      </c>
      <c r="I98" s="1119">
        <v>44895</v>
      </c>
      <c r="J98" s="1041">
        <v>0</v>
      </c>
      <c r="K98" s="1041">
        <v>0.5</v>
      </c>
      <c r="L98" s="1140">
        <v>0.6</v>
      </c>
      <c r="M98" s="1121">
        <v>1</v>
      </c>
      <c r="N98" s="1312">
        <v>283485168</v>
      </c>
      <c r="O98" s="1312">
        <v>145393254</v>
      </c>
      <c r="P98" s="3309"/>
      <c r="Q98" s="2850" t="s">
        <v>2483</v>
      </c>
      <c r="R98" s="2850" t="s">
        <v>2483</v>
      </c>
      <c r="S98" s="224">
        <v>0</v>
      </c>
      <c r="T98" s="159" t="s">
        <v>2483</v>
      </c>
      <c r="U98" s="159" t="s">
        <v>2483</v>
      </c>
      <c r="V98" s="8" t="str">
        <f t="shared" si="70"/>
        <v>Sin iniciar</v>
      </c>
      <c r="W98" s="8" t="str">
        <f t="shared" si="71"/>
        <v>Sin iniciar</v>
      </c>
      <c r="X98" s="2850" t="s">
        <v>2483</v>
      </c>
      <c r="Y98" s="1877">
        <f>SUMPRODUCT(S98:S99,G98:G99)</f>
        <v>0</v>
      </c>
      <c r="Z98" s="1877">
        <f>SUMPRODUCT(G98:G99,J98:J99)</f>
        <v>0</v>
      </c>
      <c r="AA98" s="2824" t="str">
        <f>IF(Z98&lt;1%,"Sin iniciar",IF(Z98=100%,"Terminado","En gestión"))</f>
        <v>Sin iniciar</v>
      </c>
      <c r="AB98" s="2824" t="str">
        <f>IF(Y98&lt;1%,"Sin iniciar",IF(Y98=100%,"Terminado","En gestión"))</f>
        <v>Sin iniciar</v>
      </c>
      <c r="AC98" s="2850" t="s">
        <v>2483</v>
      </c>
      <c r="AD98" s="2852">
        <v>145393254</v>
      </c>
      <c r="AE98" s="1562">
        <v>157104210</v>
      </c>
      <c r="AF98" s="1562">
        <v>36899276</v>
      </c>
      <c r="AG98" s="2852">
        <v>283485168</v>
      </c>
      <c r="AH98" s="1591">
        <v>283485168</v>
      </c>
      <c r="AI98" s="1591">
        <v>21585106</v>
      </c>
      <c r="AJ98" s="1542" t="s">
        <v>1714</v>
      </c>
      <c r="AK98" s="1542" t="s">
        <v>1715</v>
      </c>
      <c r="AL98" s="1542" t="s">
        <v>1716</v>
      </c>
      <c r="AM98" s="1542" t="s">
        <v>1717</v>
      </c>
      <c r="AN98" s="1030"/>
      <c r="AO98" s="2848">
        <v>0.5</v>
      </c>
      <c r="AP98" s="2849" t="s">
        <v>3154</v>
      </c>
      <c r="AQ98" s="237">
        <v>0.5</v>
      </c>
      <c r="AR98" s="210" t="s">
        <v>3158</v>
      </c>
      <c r="AS98" s="7" t="s">
        <v>7966</v>
      </c>
      <c r="AT98" s="8" t="str">
        <f t="shared" si="72"/>
        <v>En gestión</v>
      </c>
      <c r="AU98" s="8" t="str">
        <f t="shared" si="73"/>
        <v>En gestión</v>
      </c>
      <c r="AV98" s="1862" t="s">
        <v>3168</v>
      </c>
      <c r="AW98" s="2823">
        <f>SUMPRODUCT(G98:G99,AQ98:AQ99)</f>
        <v>0.25</v>
      </c>
      <c r="AX98" s="2021">
        <f>SUMPRODUCT(G98:G99,K98:K99)</f>
        <v>0.25</v>
      </c>
      <c r="AY98" s="1455" t="str">
        <f t="shared" si="77"/>
        <v>En gestión</v>
      </c>
      <c r="AZ98" s="1455" t="str">
        <f t="shared" si="78"/>
        <v>En gestión</v>
      </c>
      <c r="BA98" s="2816" t="s">
        <v>2483</v>
      </c>
      <c r="BB98" s="2846">
        <v>145393254</v>
      </c>
      <c r="BC98" s="2832">
        <v>166328292</v>
      </c>
      <c r="BD98" s="2834">
        <v>81234520</v>
      </c>
      <c r="BE98" s="2846">
        <v>283485168</v>
      </c>
      <c r="BF98" s="2844">
        <v>279926902.68000001</v>
      </c>
      <c r="BG98" s="2844">
        <v>66748800.399999999</v>
      </c>
      <c r="BH98" s="1542" t="s">
        <v>1714</v>
      </c>
      <c r="BI98" s="1542" t="s">
        <v>1715</v>
      </c>
      <c r="BJ98" s="1542" t="s">
        <v>1716</v>
      </c>
      <c r="BK98" s="1542" t="s">
        <v>1717</v>
      </c>
      <c r="BL98" s="1030"/>
      <c r="BM98" s="1476">
        <v>0.6</v>
      </c>
      <c r="BN98" s="1474" t="s">
        <v>3187</v>
      </c>
      <c r="BO98" s="238">
        <v>0.6</v>
      </c>
      <c r="BP98" s="312" t="s">
        <v>3956</v>
      </c>
      <c r="BQ98" s="220" t="s">
        <v>7967</v>
      </c>
      <c r="BR98" s="8" t="str">
        <f t="shared" si="74"/>
        <v>En gestión</v>
      </c>
      <c r="BS98" s="8" t="str">
        <f t="shared" si="75"/>
        <v>En gestión</v>
      </c>
      <c r="BT98" s="1482" t="s">
        <v>3955</v>
      </c>
      <c r="BU98" s="1285">
        <f>SUMPRODUCT(G98:G99,BO98:BO99)</f>
        <v>0.44999999999999996</v>
      </c>
      <c r="BV98" s="1285">
        <f>SUMPRODUCT(G98:G99,L98:L99)</f>
        <v>0.44999999999999996</v>
      </c>
      <c r="BW98" s="1455" t="str">
        <f t="shared" ref="BW98" si="81">IF(BV98&lt;1%,"Sin iniciar",IF(BV98=100%,"Terminado","En gestión"))</f>
        <v>En gestión</v>
      </c>
      <c r="BX98" s="1455" t="str">
        <f t="shared" ref="BX98" si="82">IF(BU98&lt;1%,"Sin iniciar",IF(BU98=100%,"Terminado","En gestión"))</f>
        <v>En gestión</v>
      </c>
      <c r="BY98" s="1496" t="s">
        <v>37</v>
      </c>
      <c r="BZ98" s="1860" t="s">
        <v>3172</v>
      </c>
      <c r="CA98" s="2810" t="s">
        <v>1729</v>
      </c>
      <c r="CB98" s="2810" t="s">
        <v>3188</v>
      </c>
      <c r="CC98" s="2842">
        <v>279926902.68000001</v>
      </c>
      <c r="CD98" s="2807">
        <v>284502835.39999998</v>
      </c>
      <c r="CE98" s="2807">
        <v>157358092.40000001</v>
      </c>
      <c r="CF98" s="1542" t="s">
        <v>1714</v>
      </c>
      <c r="CG98" s="1542" t="s">
        <v>1715</v>
      </c>
      <c r="CH98" s="1542" t="s">
        <v>1716</v>
      </c>
      <c r="CI98" s="1542" t="s">
        <v>1717</v>
      </c>
      <c r="CJ98" s="1030"/>
      <c r="CK98" s="1554">
        <v>1</v>
      </c>
      <c r="CL98" s="1781" t="s">
        <v>1725</v>
      </c>
      <c r="CM98" s="1077">
        <v>1</v>
      </c>
      <c r="CN98" s="1074" t="s">
        <v>1726</v>
      </c>
      <c r="CO98" s="1074" t="s">
        <v>1727</v>
      </c>
      <c r="CP98" s="1078" t="str">
        <f t="shared" si="64"/>
        <v>Terminado</v>
      </c>
      <c r="CQ98" s="1078" t="str">
        <f t="shared" si="76"/>
        <v>Terminado</v>
      </c>
      <c r="CR98" s="1542" t="s">
        <v>1728</v>
      </c>
      <c r="CS98" s="1556">
        <f>SUMPRODUCT(G98:G99,CM98:CM99)</f>
        <v>1</v>
      </c>
      <c r="CT98" s="1556">
        <f>SUMPRODUCT(G98:G99,M98:M99)</f>
        <v>1</v>
      </c>
      <c r="CU98" s="1548" t="str">
        <f>IF(CT98&lt;1%,"Sin iniciar",IF(CT98=100%,"Terminado","En gestión"))</f>
        <v>Terminado</v>
      </c>
      <c r="CV98" s="1548" t="str">
        <f>IF(CS98&lt;1%,"Sin iniciar",IF(CS98=100%,"Terminado","En gestión"))</f>
        <v>Terminado</v>
      </c>
      <c r="CW98" s="2829" t="s">
        <v>1711</v>
      </c>
      <c r="CX98" s="2841" t="s">
        <v>1729</v>
      </c>
      <c r="CY98" s="2111" t="s">
        <v>1730</v>
      </c>
      <c r="CZ98" s="2094" t="s">
        <v>1730</v>
      </c>
      <c r="DA98" s="2805">
        <v>284502835.39999998</v>
      </c>
      <c r="DB98" s="2802">
        <v>261272168.73333299</v>
      </c>
      <c r="DC98" s="2802">
        <v>231008104</v>
      </c>
      <c r="DD98" s="2828">
        <v>261272168.73333299</v>
      </c>
      <c r="DE98" s="1542" t="s">
        <v>1714</v>
      </c>
      <c r="DF98" s="1542" t="s">
        <v>1715</v>
      </c>
      <c r="DG98" s="1542" t="s">
        <v>1716</v>
      </c>
      <c r="DH98" s="1542" t="s">
        <v>1717</v>
      </c>
      <c r="DJ98" s="1221" t="s">
        <v>8310</v>
      </c>
      <c r="DK98" s="1220" t="s">
        <v>8325</v>
      </c>
      <c r="DL98" s="1242" t="s">
        <v>8271</v>
      </c>
    </row>
    <row r="99" spans="1:116" ht="162" hidden="1" customHeight="1" x14ac:dyDescent="0.45">
      <c r="A99" s="1309"/>
      <c r="B99" s="1310"/>
      <c r="C99" s="1311"/>
      <c r="D99" s="1117" t="s">
        <v>396</v>
      </c>
      <c r="E99" s="1039" t="s">
        <v>397</v>
      </c>
      <c r="F99" s="1040" t="s">
        <v>398</v>
      </c>
      <c r="G99" s="1041">
        <v>0.5</v>
      </c>
      <c r="H99" s="1119">
        <v>44743</v>
      </c>
      <c r="I99" s="1042">
        <v>44925</v>
      </c>
      <c r="J99" s="1041">
        <v>0</v>
      </c>
      <c r="K99" s="1041">
        <v>0</v>
      </c>
      <c r="L99" s="1140">
        <v>0.3</v>
      </c>
      <c r="M99" s="1121">
        <v>1</v>
      </c>
      <c r="N99" s="1312"/>
      <c r="O99" s="1312"/>
      <c r="P99" s="3309"/>
      <c r="Q99" s="2851"/>
      <c r="R99" s="2851"/>
      <c r="S99" s="224">
        <v>0</v>
      </c>
      <c r="T99" s="159" t="s">
        <v>2483</v>
      </c>
      <c r="U99" s="159" t="s">
        <v>2483</v>
      </c>
      <c r="V99" s="8" t="str">
        <f t="shared" si="70"/>
        <v>Sin iniciar</v>
      </c>
      <c r="W99" s="8" t="str">
        <f t="shared" si="71"/>
        <v>Sin iniciar</v>
      </c>
      <c r="X99" s="2851"/>
      <c r="Y99" s="1877"/>
      <c r="Z99" s="1877"/>
      <c r="AA99" s="2824"/>
      <c r="AB99" s="2824"/>
      <c r="AC99" s="2851"/>
      <c r="AD99" s="2853"/>
      <c r="AE99" s="1562"/>
      <c r="AF99" s="1562"/>
      <c r="AG99" s="2853"/>
      <c r="AH99" s="1592"/>
      <c r="AI99" s="1592"/>
      <c r="AJ99" s="1542"/>
      <c r="AK99" s="1542"/>
      <c r="AL99" s="1542"/>
      <c r="AM99" s="1542"/>
      <c r="AN99" s="1030"/>
      <c r="AO99" s="2819"/>
      <c r="AP99" s="2821"/>
      <c r="AQ99" s="238">
        <v>0</v>
      </c>
      <c r="AR99" s="159" t="s">
        <v>2483</v>
      </c>
      <c r="AS99" s="159" t="s">
        <v>2483</v>
      </c>
      <c r="AT99" s="8" t="str">
        <f t="shared" si="72"/>
        <v>Sin iniciar</v>
      </c>
      <c r="AU99" s="8" t="str">
        <f t="shared" si="73"/>
        <v>Sin iniciar</v>
      </c>
      <c r="AV99" s="1582"/>
      <c r="AW99" s="1813"/>
      <c r="AX99" s="1286"/>
      <c r="AY99" s="1457"/>
      <c r="AZ99" s="1457"/>
      <c r="BA99" s="2817"/>
      <c r="BB99" s="2847"/>
      <c r="BC99" s="2833"/>
      <c r="BD99" s="2835"/>
      <c r="BE99" s="2847"/>
      <c r="BF99" s="2845"/>
      <c r="BG99" s="2845"/>
      <c r="BH99" s="1542"/>
      <c r="BI99" s="1542"/>
      <c r="BJ99" s="1542"/>
      <c r="BK99" s="1542"/>
      <c r="BL99" s="1030"/>
      <c r="BM99" s="1478"/>
      <c r="BN99" s="1475"/>
      <c r="BO99" s="238">
        <v>0.3</v>
      </c>
      <c r="BP99" s="9" t="s">
        <v>3189</v>
      </c>
      <c r="BQ99" s="9" t="s">
        <v>3190</v>
      </c>
      <c r="BR99" s="8" t="str">
        <f t="shared" si="74"/>
        <v>En gestión</v>
      </c>
      <c r="BS99" s="8" t="str">
        <f t="shared" si="75"/>
        <v>En gestión</v>
      </c>
      <c r="BT99" s="1483"/>
      <c r="BU99" s="1286"/>
      <c r="BV99" s="1286"/>
      <c r="BW99" s="1457"/>
      <c r="BX99" s="1457"/>
      <c r="BY99" s="1497"/>
      <c r="BZ99" s="1861"/>
      <c r="CA99" s="2811"/>
      <c r="CB99" s="2811"/>
      <c r="CC99" s="2843"/>
      <c r="CD99" s="2808"/>
      <c r="CE99" s="2808"/>
      <c r="CF99" s="1542"/>
      <c r="CG99" s="1542"/>
      <c r="CH99" s="1542"/>
      <c r="CI99" s="1542"/>
      <c r="CJ99" s="1030"/>
      <c r="CK99" s="1554"/>
      <c r="CL99" s="1781"/>
      <c r="CM99" s="1077">
        <v>1</v>
      </c>
      <c r="CN99" s="1074" t="s">
        <v>1731</v>
      </c>
      <c r="CO99" s="1074" t="s">
        <v>1732</v>
      </c>
      <c r="CP99" s="1078" t="str">
        <f t="shared" si="64"/>
        <v>Terminado</v>
      </c>
      <c r="CQ99" s="1078" t="str">
        <f t="shared" si="76"/>
        <v>Terminado</v>
      </c>
      <c r="CR99" s="1542"/>
      <c r="CS99" s="1556"/>
      <c r="CT99" s="1556"/>
      <c r="CU99" s="1548"/>
      <c r="CV99" s="1548"/>
      <c r="CW99" s="2829"/>
      <c r="CX99" s="2841"/>
      <c r="CY99" s="2111"/>
      <c r="CZ99" s="2094"/>
      <c r="DA99" s="2806"/>
      <c r="DB99" s="2802"/>
      <c r="DC99" s="2802"/>
      <c r="DD99" s="2828"/>
      <c r="DE99" s="1542"/>
      <c r="DF99" s="1542"/>
      <c r="DG99" s="1542"/>
      <c r="DH99" s="1542"/>
      <c r="DJ99" s="1221" t="s">
        <v>8310</v>
      </c>
      <c r="DK99" s="1220" t="s">
        <v>8325</v>
      </c>
      <c r="DL99" s="1242"/>
    </row>
    <row r="100" spans="1:116" ht="225.75" hidden="1" customHeight="1" x14ac:dyDescent="0.45">
      <c r="A100" s="1309" t="s">
        <v>49</v>
      </c>
      <c r="B100" s="1310" t="s">
        <v>399</v>
      </c>
      <c r="C100" s="1311" t="s">
        <v>400</v>
      </c>
      <c r="D100" s="1311" t="s">
        <v>401</v>
      </c>
      <c r="E100" s="1039" t="s">
        <v>402</v>
      </c>
      <c r="F100" s="1040" t="s">
        <v>403</v>
      </c>
      <c r="G100" s="1041">
        <v>0.6</v>
      </c>
      <c r="H100" s="1042">
        <v>44593</v>
      </c>
      <c r="I100" s="1142">
        <v>44925</v>
      </c>
      <c r="J100" s="1041">
        <v>0.1</v>
      </c>
      <c r="K100" s="1041">
        <v>0.7</v>
      </c>
      <c r="L100" s="1043">
        <v>0.85</v>
      </c>
      <c r="M100" s="1044">
        <v>1</v>
      </c>
      <c r="N100" s="1312">
        <v>651403502</v>
      </c>
      <c r="O100" s="1312">
        <v>315650154</v>
      </c>
      <c r="P100" s="3309"/>
      <c r="Q100" s="1874">
        <v>0.1</v>
      </c>
      <c r="R100" s="1876" t="s">
        <v>2501</v>
      </c>
      <c r="S100" s="242">
        <v>0.1</v>
      </c>
      <c r="T100" s="9" t="s">
        <v>2502</v>
      </c>
      <c r="U100" s="159" t="s">
        <v>2503</v>
      </c>
      <c r="V100" s="8" t="str">
        <f t="shared" si="70"/>
        <v>En gestión</v>
      </c>
      <c r="W100" s="8" t="str">
        <f t="shared" si="71"/>
        <v>En gestión</v>
      </c>
      <c r="X100" s="1876" t="s">
        <v>2504</v>
      </c>
      <c r="Y100" s="1877">
        <f>SUMPRODUCT(S100:S101,G100:G101)</f>
        <v>0.06</v>
      </c>
      <c r="Z100" s="1877">
        <f>SUMPRODUCT(G100:G101,J100:J101)</f>
        <v>0.06</v>
      </c>
      <c r="AA100" s="2824" t="str">
        <f>IF(Z100&lt;1%,"Sin iniciar",IF(Z100=100%,"Terminado","En gestión"))</f>
        <v>En gestión</v>
      </c>
      <c r="AB100" s="2824" t="str">
        <f>IF(Y100&lt;1%,"Sin iniciar",IF(Y100=100%,"Terminado","En gestión"))</f>
        <v>En gestión</v>
      </c>
      <c r="AC100" s="1876" t="s">
        <v>2504</v>
      </c>
      <c r="AD100" s="2825">
        <v>315650154</v>
      </c>
      <c r="AE100" s="1562">
        <v>315650154</v>
      </c>
      <c r="AF100" s="1562">
        <v>78912538</v>
      </c>
      <c r="AG100" s="2825">
        <v>651403502</v>
      </c>
      <c r="AH100" s="1591">
        <v>651403502</v>
      </c>
      <c r="AI100" s="1591">
        <v>65930733</v>
      </c>
      <c r="AJ100" s="1542" t="s">
        <v>1714</v>
      </c>
      <c r="AK100" s="1542" t="s">
        <v>1715</v>
      </c>
      <c r="AL100" s="1542" t="s">
        <v>1716</v>
      </c>
      <c r="AM100" s="1542" t="s">
        <v>1717</v>
      </c>
      <c r="AN100" s="1030"/>
      <c r="AO100" s="2837">
        <v>0.5</v>
      </c>
      <c r="AP100" s="2839" t="s">
        <v>3155</v>
      </c>
      <c r="AQ100" s="237">
        <v>0.7</v>
      </c>
      <c r="AR100" s="7" t="s">
        <v>3159</v>
      </c>
      <c r="AS100" s="7" t="s">
        <v>3163</v>
      </c>
      <c r="AT100" s="8" t="str">
        <f t="shared" si="72"/>
        <v>En gestión</v>
      </c>
      <c r="AU100" s="8" t="str">
        <f t="shared" si="73"/>
        <v>En gestión</v>
      </c>
      <c r="AV100" s="1862" t="s">
        <v>3169</v>
      </c>
      <c r="AW100" s="2823">
        <f>SUMPRODUCT(G100:G101,AQ100:AQ101)</f>
        <v>0.45999999999999996</v>
      </c>
      <c r="AX100" s="2021">
        <f>SUMPRODUCT(G100:G101,K100:K101)</f>
        <v>0.45999999999999996</v>
      </c>
      <c r="AY100" s="1455" t="str">
        <f t="shared" si="77"/>
        <v>En gestión</v>
      </c>
      <c r="AZ100" s="1455" t="str">
        <f t="shared" si="78"/>
        <v>En gestión</v>
      </c>
      <c r="BA100" s="2816" t="s">
        <v>2483</v>
      </c>
      <c r="BB100" s="2065">
        <v>315650154</v>
      </c>
      <c r="BC100" s="2832">
        <v>298076029</v>
      </c>
      <c r="BD100" s="2834" t="s">
        <v>3174</v>
      </c>
      <c r="BE100" s="2065">
        <v>651403502</v>
      </c>
      <c r="BF100" s="2814">
        <v>642773948.60000002</v>
      </c>
      <c r="BG100" s="2814">
        <v>166880608.18000001</v>
      </c>
      <c r="BH100" s="1542" t="s">
        <v>1714</v>
      </c>
      <c r="BI100" s="1542" t="s">
        <v>1715</v>
      </c>
      <c r="BJ100" s="1542" t="s">
        <v>1716</v>
      </c>
      <c r="BK100" s="1542" t="s">
        <v>1717</v>
      </c>
      <c r="BL100" s="1030"/>
      <c r="BM100" s="1476">
        <v>0.9</v>
      </c>
      <c r="BN100" s="1474" t="s">
        <v>3191</v>
      </c>
      <c r="BO100" s="238">
        <v>0.9</v>
      </c>
      <c r="BP100" s="9" t="s">
        <v>3958</v>
      </c>
      <c r="BQ100" s="9" t="s">
        <v>3959</v>
      </c>
      <c r="BR100" s="8" t="str">
        <f t="shared" si="74"/>
        <v>En gestión</v>
      </c>
      <c r="BS100" s="8" t="str">
        <f t="shared" si="75"/>
        <v>En gestión</v>
      </c>
      <c r="BT100" s="1482" t="s">
        <v>1736</v>
      </c>
      <c r="BU100" s="1285">
        <f>SUMPRODUCT(G100:G101,BO100:BO101)</f>
        <v>0.90000000000000013</v>
      </c>
      <c r="BV100" s="1285">
        <f>SUMPRODUCT(G100:G101,L100:L101)</f>
        <v>0.73</v>
      </c>
      <c r="BW100" s="1455" t="str">
        <f>IF(BV100&lt;1%,"Sin iniciar",IF(BV100=100%,"Terminado","En gestión"))</f>
        <v>En gestión</v>
      </c>
      <c r="BX100" s="1455" t="str">
        <f t="shared" ref="BX100" si="83">IF(BU100&lt;1%,"Sin iniciar",IF(BU100=100%,"Terminado","En gestión"))</f>
        <v>En gestión</v>
      </c>
      <c r="BY100" s="1496" t="s">
        <v>37</v>
      </c>
      <c r="BZ100" s="1860" t="s">
        <v>3192</v>
      </c>
      <c r="CA100" s="2810" t="s">
        <v>1737</v>
      </c>
      <c r="CB100" s="2810" t="s">
        <v>3193</v>
      </c>
      <c r="CC100" s="2812">
        <v>642773948.60000002</v>
      </c>
      <c r="CD100" s="2807">
        <v>633788232.54333305</v>
      </c>
      <c r="CE100" s="2807">
        <v>406059661.74400002</v>
      </c>
      <c r="CF100" s="1542" t="s">
        <v>1714</v>
      </c>
      <c r="CG100" s="1542" t="s">
        <v>1715</v>
      </c>
      <c r="CH100" s="1542" t="s">
        <v>1716</v>
      </c>
      <c r="CI100" s="1542" t="s">
        <v>1717</v>
      </c>
      <c r="CJ100" s="1030"/>
      <c r="CK100" s="1554">
        <v>1</v>
      </c>
      <c r="CL100" s="1781" t="s">
        <v>1733</v>
      </c>
      <c r="CM100" s="1077">
        <v>1</v>
      </c>
      <c r="CN100" s="1074" t="s">
        <v>1734</v>
      </c>
      <c r="CO100" s="1074" t="s">
        <v>1735</v>
      </c>
      <c r="CP100" s="1078" t="str">
        <f t="shared" si="64"/>
        <v>Terminado</v>
      </c>
      <c r="CQ100" s="1078" t="str">
        <f t="shared" si="76"/>
        <v>Terminado</v>
      </c>
      <c r="CR100" s="1542" t="s">
        <v>1736</v>
      </c>
      <c r="CS100" s="1556">
        <f>SUMPRODUCT(G100:G101,CM100:CM101)</f>
        <v>1</v>
      </c>
      <c r="CT100" s="1556">
        <f>SUMPRODUCT(G100:G101,M100:M101)</f>
        <v>1</v>
      </c>
      <c r="CU100" s="1548" t="str">
        <f>IF(CT100&lt;1%,"Sin iniciar",IF(CT100=100%,"Terminado","En gestión"))</f>
        <v>Terminado</v>
      </c>
      <c r="CV100" s="1548" t="str">
        <f>IF(CS100&lt;1%,"Sin iniciar",IF(CS100=100%,"Terminado","En gestión"))</f>
        <v>Terminado</v>
      </c>
      <c r="CW100" s="2829" t="s">
        <v>1711</v>
      </c>
      <c r="CX100" s="2830" t="s">
        <v>1737</v>
      </c>
      <c r="CY100" s="2094" t="s">
        <v>1738</v>
      </c>
      <c r="CZ100" s="2094" t="s">
        <v>1738</v>
      </c>
      <c r="DA100" s="2805">
        <v>633788232.54333305</v>
      </c>
      <c r="DB100" s="2802">
        <v>667251615.646667</v>
      </c>
      <c r="DC100" s="2802">
        <v>612734416.01999998</v>
      </c>
      <c r="DD100" s="2828">
        <v>667037989.09000003</v>
      </c>
      <c r="DE100" s="1542" t="s">
        <v>1714</v>
      </c>
      <c r="DF100" s="1542" t="s">
        <v>1715</v>
      </c>
      <c r="DG100" s="1542" t="s">
        <v>1716</v>
      </c>
      <c r="DH100" s="1542" t="s">
        <v>1717</v>
      </c>
      <c r="DJ100" s="1221" t="s">
        <v>8310</v>
      </c>
      <c r="DK100" s="1220" t="s">
        <v>8325</v>
      </c>
      <c r="DL100" s="1242" t="s">
        <v>8271</v>
      </c>
    </row>
    <row r="101" spans="1:116" ht="162" hidden="1" customHeight="1" x14ac:dyDescent="0.45">
      <c r="A101" s="1309"/>
      <c r="B101" s="1310"/>
      <c r="C101" s="1311"/>
      <c r="D101" s="1311"/>
      <c r="E101" s="1039" t="s">
        <v>404</v>
      </c>
      <c r="F101" s="1040" t="s">
        <v>405</v>
      </c>
      <c r="G101" s="1041">
        <v>0.4</v>
      </c>
      <c r="H101" s="1042">
        <v>44713</v>
      </c>
      <c r="I101" s="1042">
        <v>44925</v>
      </c>
      <c r="J101" s="1041">
        <v>0</v>
      </c>
      <c r="K101" s="1041">
        <v>0.1</v>
      </c>
      <c r="L101" s="1043">
        <v>0.55000000000000004</v>
      </c>
      <c r="M101" s="1044">
        <v>1</v>
      </c>
      <c r="N101" s="1312"/>
      <c r="O101" s="1312"/>
      <c r="P101" s="3309"/>
      <c r="Q101" s="1875"/>
      <c r="R101" s="1875"/>
      <c r="S101" s="224">
        <v>0</v>
      </c>
      <c r="T101" s="159" t="s">
        <v>2483</v>
      </c>
      <c r="U101" s="159" t="s">
        <v>2483</v>
      </c>
      <c r="V101" s="8" t="str">
        <f t="shared" si="70"/>
        <v>Sin iniciar</v>
      </c>
      <c r="W101" s="8" t="str">
        <f t="shared" si="71"/>
        <v>Sin iniciar</v>
      </c>
      <c r="X101" s="1875"/>
      <c r="Y101" s="1877"/>
      <c r="Z101" s="1877"/>
      <c r="AA101" s="2824"/>
      <c r="AB101" s="2824"/>
      <c r="AC101" s="1875"/>
      <c r="AD101" s="2840"/>
      <c r="AE101" s="1562"/>
      <c r="AF101" s="1562"/>
      <c r="AG101" s="2840"/>
      <c r="AH101" s="1592"/>
      <c r="AI101" s="1592"/>
      <c r="AJ101" s="1542"/>
      <c r="AK101" s="1542"/>
      <c r="AL101" s="1542"/>
      <c r="AM101" s="1542"/>
      <c r="AN101" s="1030"/>
      <c r="AO101" s="2838"/>
      <c r="AP101" s="2819"/>
      <c r="AQ101" s="238">
        <v>0.1</v>
      </c>
      <c r="AR101" s="9" t="s">
        <v>3160</v>
      </c>
      <c r="AS101" s="9" t="s">
        <v>3164</v>
      </c>
      <c r="AT101" s="8" t="str">
        <f t="shared" si="72"/>
        <v>En gestión</v>
      </c>
      <c r="AU101" s="8" t="str">
        <f t="shared" si="73"/>
        <v>En gestión</v>
      </c>
      <c r="AV101" s="1582"/>
      <c r="AW101" s="1813"/>
      <c r="AX101" s="1286"/>
      <c r="AY101" s="1457"/>
      <c r="AZ101" s="1457"/>
      <c r="BA101" s="2817"/>
      <c r="BB101" s="2067"/>
      <c r="BC101" s="2833"/>
      <c r="BD101" s="2835"/>
      <c r="BE101" s="2067"/>
      <c r="BF101" s="2836"/>
      <c r="BG101" s="2836"/>
      <c r="BH101" s="1542"/>
      <c r="BI101" s="1542"/>
      <c r="BJ101" s="1542"/>
      <c r="BK101" s="1542"/>
      <c r="BL101" s="1030"/>
      <c r="BM101" s="1478"/>
      <c r="BN101" s="1475"/>
      <c r="BO101" s="238">
        <v>0.9</v>
      </c>
      <c r="BP101" s="9" t="s">
        <v>3194</v>
      </c>
      <c r="BQ101" s="9" t="s">
        <v>3195</v>
      </c>
      <c r="BR101" s="8" t="str">
        <f t="shared" si="74"/>
        <v>En gestión</v>
      </c>
      <c r="BS101" s="8" t="str">
        <f t="shared" si="75"/>
        <v>En gestión</v>
      </c>
      <c r="BT101" s="1483"/>
      <c r="BU101" s="1286"/>
      <c r="BV101" s="1286"/>
      <c r="BW101" s="1457"/>
      <c r="BX101" s="1457"/>
      <c r="BY101" s="1497"/>
      <c r="BZ101" s="1861"/>
      <c r="CA101" s="2811"/>
      <c r="CB101" s="2811"/>
      <c r="CC101" s="2831"/>
      <c r="CD101" s="2808"/>
      <c r="CE101" s="2808"/>
      <c r="CF101" s="1542"/>
      <c r="CG101" s="1542"/>
      <c r="CH101" s="1542"/>
      <c r="CI101" s="1542"/>
      <c r="CJ101" s="1030"/>
      <c r="CK101" s="1554"/>
      <c r="CL101" s="1781"/>
      <c r="CM101" s="1077">
        <v>1</v>
      </c>
      <c r="CN101" s="1074" t="s">
        <v>1739</v>
      </c>
      <c r="CO101" s="1074" t="s">
        <v>1740</v>
      </c>
      <c r="CP101" s="1078" t="str">
        <f t="shared" si="64"/>
        <v>Terminado</v>
      </c>
      <c r="CQ101" s="1078" t="str">
        <f t="shared" si="76"/>
        <v>Terminado</v>
      </c>
      <c r="CR101" s="1542"/>
      <c r="CS101" s="1556"/>
      <c r="CT101" s="1556"/>
      <c r="CU101" s="1548"/>
      <c r="CV101" s="1548"/>
      <c r="CW101" s="2829"/>
      <c r="CX101" s="2830"/>
      <c r="CY101" s="2094"/>
      <c r="CZ101" s="2094"/>
      <c r="DA101" s="2806"/>
      <c r="DB101" s="2802"/>
      <c r="DC101" s="2802"/>
      <c r="DD101" s="2828"/>
      <c r="DE101" s="1542"/>
      <c r="DF101" s="1542"/>
      <c r="DG101" s="1542"/>
      <c r="DH101" s="1542"/>
      <c r="DJ101" s="1221" t="s">
        <v>8310</v>
      </c>
      <c r="DK101" s="1220" t="s">
        <v>8325</v>
      </c>
      <c r="DL101" s="1242"/>
    </row>
    <row r="102" spans="1:116" ht="220.5" hidden="1" customHeight="1" x14ac:dyDescent="0.45">
      <c r="A102" s="1309" t="s">
        <v>49</v>
      </c>
      <c r="B102" s="1310" t="s">
        <v>406</v>
      </c>
      <c r="C102" s="1311" t="s">
        <v>407</v>
      </c>
      <c r="D102" s="2827" t="s">
        <v>408</v>
      </c>
      <c r="E102" s="1039" t="s">
        <v>409</v>
      </c>
      <c r="F102" s="1040" t="s">
        <v>410</v>
      </c>
      <c r="G102" s="1041">
        <v>0.5</v>
      </c>
      <c r="H102" s="1042">
        <v>44593</v>
      </c>
      <c r="I102" s="1042">
        <v>44895</v>
      </c>
      <c r="J102" s="1041">
        <v>0.1</v>
      </c>
      <c r="K102" s="1041">
        <v>0.7</v>
      </c>
      <c r="L102" s="1043">
        <v>0.75</v>
      </c>
      <c r="M102" s="1044">
        <v>1</v>
      </c>
      <c r="N102" s="1312">
        <v>112815000</v>
      </c>
      <c r="O102" s="1311" t="s">
        <v>76</v>
      </c>
      <c r="P102" s="3309"/>
      <c r="Q102" s="1874">
        <v>0.1</v>
      </c>
      <c r="R102" s="1876" t="s">
        <v>2505</v>
      </c>
      <c r="S102" s="224">
        <v>0.1</v>
      </c>
      <c r="T102" s="9" t="s">
        <v>2506</v>
      </c>
      <c r="U102" s="9" t="s">
        <v>2507</v>
      </c>
      <c r="V102" s="8" t="str">
        <f t="shared" si="70"/>
        <v>En gestión</v>
      </c>
      <c r="W102" s="8" t="str">
        <f t="shared" si="71"/>
        <v>En gestión</v>
      </c>
      <c r="X102" s="1876" t="s">
        <v>2508</v>
      </c>
      <c r="Y102" s="1877">
        <f>SUMPRODUCT(S102:S103,G102:G103)</f>
        <v>0.05</v>
      </c>
      <c r="Z102" s="1877">
        <f>SUMPRODUCT(G102:G103,J102:J103)</f>
        <v>0.05</v>
      </c>
      <c r="AA102" s="2824" t="str">
        <f>IF(Z102&lt;1%,"Sin iniciar",IF(Z102=100%,"Terminado","En gestión"))</f>
        <v>En gestión</v>
      </c>
      <c r="AB102" s="2824" t="str">
        <f>IF(Y102&lt;1%,"Sin iniciar",IF(Y102=100%,"Terminado","En gestión"))</f>
        <v>En gestión</v>
      </c>
      <c r="AC102" s="1876" t="s">
        <v>2508</v>
      </c>
      <c r="AD102" s="2825" t="s">
        <v>2509</v>
      </c>
      <c r="AE102" s="1562">
        <v>0</v>
      </c>
      <c r="AF102" s="1562">
        <v>0</v>
      </c>
      <c r="AG102" s="2825">
        <v>112815000</v>
      </c>
      <c r="AH102" s="1591">
        <v>112815000</v>
      </c>
      <c r="AI102" s="1591">
        <v>0</v>
      </c>
      <c r="AJ102" s="1542" t="s">
        <v>1714</v>
      </c>
      <c r="AK102" s="1542" t="s">
        <v>1715</v>
      </c>
      <c r="AL102" s="1542" t="s">
        <v>1716</v>
      </c>
      <c r="AM102" s="1542" t="s">
        <v>1717</v>
      </c>
      <c r="AN102" s="1030"/>
      <c r="AO102" s="2818">
        <v>0.5</v>
      </c>
      <c r="AP102" s="2820" t="s">
        <v>3156</v>
      </c>
      <c r="AQ102" s="253">
        <v>0.7</v>
      </c>
      <c r="AR102" s="7" t="s">
        <v>3161</v>
      </c>
      <c r="AS102" s="7" t="s">
        <v>3165</v>
      </c>
      <c r="AT102" s="8" t="str">
        <f t="shared" si="72"/>
        <v>En gestión</v>
      </c>
      <c r="AU102" s="8" t="str">
        <f t="shared" si="73"/>
        <v>En gestión</v>
      </c>
      <c r="AV102" s="2822" t="s">
        <v>3170</v>
      </c>
      <c r="AW102" s="2823">
        <f>SUMPRODUCT(G102:G103,AQ102:AQ103)</f>
        <v>0.39999999999999997</v>
      </c>
      <c r="AX102" s="2021">
        <f>SUMPRODUCT(G102:G103,K102:K103)</f>
        <v>0.39999999999999997</v>
      </c>
      <c r="AY102" s="1455" t="str">
        <f t="shared" si="77"/>
        <v>En gestión</v>
      </c>
      <c r="AZ102" s="1455" t="str">
        <f t="shared" si="78"/>
        <v>En gestión</v>
      </c>
      <c r="BA102" s="2816" t="s">
        <v>2483</v>
      </c>
      <c r="BB102" s="2065" t="s">
        <v>2509</v>
      </c>
      <c r="BC102" s="1585">
        <v>0</v>
      </c>
      <c r="BD102" s="1585">
        <v>0</v>
      </c>
      <c r="BE102" s="2065">
        <v>112815000</v>
      </c>
      <c r="BF102" s="2814">
        <v>111927000</v>
      </c>
      <c r="BG102" s="2814">
        <v>29430000</v>
      </c>
      <c r="BH102" s="1542" t="s">
        <v>1714</v>
      </c>
      <c r="BI102" s="1542" t="s">
        <v>1715</v>
      </c>
      <c r="BJ102" s="1542" t="s">
        <v>1716</v>
      </c>
      <c r="BK102" s="1542" t="s">
        <v>1717</v>
      </c>
      <c r="BL102" s="1030"/>
      <c r="BM102" s="1476">
        <v>0.75</v>
      </c>
      <c r="BN102" s="1474" t="s">
        <v>3196</v>
      </c>
      <c r="BO102" s="238">
        <v>0.75</v>
      </c>
      <c r="BP102" s="9" t="s">
        <v>3960</v>
      </c>
      <c r="BQ102" s="9" t="s">
        <v>3961</v>
      </c>
      <c r="BR102" s="8" t="str">
        <f t="shared" si="74"/>
        <v>En gestión</v>
      </c>
      <c r="BS102" s="8" t="str">
        <f t="shared" si="75"/>
        <v>En gestión</v>
      </c>
      <c r="BT102" s="1482" t="s">
        <v>3962</v>
      </c>
      <c r="BU102" s="1285">
        <f>SUMPRODUCT(G102:G103,BO102:BO103)</f>
        <v>0.65</v>
      </c>
      <c r="BV102" s="1285">
        <f>SUMPRODUCT(G102:G103,L102:L103)</f>
        <v>0.72499999999999998</v>
      </c>
      <c r="BW102" s="1455" t="str">
        <f>IF(BV102&lt;1%,"Sin iniciar",IF(BV102=100%,"Terminado","En gestión"))</f>
        <v>En gestión</v>
      </c>
      <c r="BX102" s="1455" t="str">
        <f t="shared" ref="BX102" si="84">IF(BU102&lt;1%,"Sin iniciar",IF(BU102=100%,"Terminado","En gestión"))</f>
        <v>En gestión</v>
      </c>
      <c r="BY102" s="1482" t="s">
        <v>3963</v>
      </c>
      <c r="BZ102" s="2631" t="s">
        <v>3185</v>
      </c>
      <c r="CA102" s="2810" t="s">
        <v>3186</v>
      </c>
      <c r="CB102" s="2810" t="s">
        <v>3186</v>
      </c>
      <c r="CC102" s="2812">
        <v>111927000</v>
      </c>
      <c r="CD102" s="2807">
        <v>103527000</v>
      </c>
      <c r="CE102" s="2807">
        <v>59991999.899999999</v>
      </c>
      <c r="CF102" s="1542" t="s">
        <v>1714</v>
      </c>
      <c r="CG102" s="1542" t="s">
        <v>1715</v>
      </c>
      <c r="CH102" s="1542" t="s">
        <v>1716</v>
      </c>
      <c r="CI102" s="1542" t="s">
        <v>1717</v>
      </c>
      <c r="CJ102" s="1030"/>
      <c r="CK102" s="1554">
        <v>1</v>
      </c>
      <c r="CL102" s="1307" t="s">
        <v>1741</v>
      </c>
      <c r="CM102" s="1077">
        <v>1</v>
      </c>
      <c r="CN102" s="1074" t="s">
        <v>1742</v>
      </c>
      <c r="CO102" s="1074" t="s">
        <v>1743</v>
      </c>
      <c r="CP102" s="1078" t="str">
        <f t="shared" si="64"/>
        <v>Terminado</v>
      </c>
      <c r="CQ102" s="1078" t="str">
        <f t="shared" si="76"/>
        <v>Terminado</v>
      </c>
      <c r="CR102" s="1542" t="s">
        <v>1744</v>
      </c>
      <c r="CS102" s="1556">
        <f>SUMPRODUCT(G102:G103,CM102:CM103)</f>
        <v>1</v>
      </c>
      <c r="CT102" s="1556">
        <f>SUMPRODUCT(G102:G103,M102:M103)</f>
        <v>1</v>
      </c>
      <c r="CU102" s="1548" t="str">
        <f>IF(CT102&lt;1%,"Sin iniciar",IF(CT102=100%,"Terminado","En gestión"))</f>
        <v>Terminado</v>
      </c>
      <c r="CV102" s="1548" t="str">
        <f>IF(CS102&lt;1%,"Sin iniciar",IF(CS102=100%,"Terminado","En gestión"))</f>
        <v>Terminado</v>
      </c>
      <c r="CW102" s="1542" t="s">
        <v>1711</v>
      </c>
      <c r="CX102" s="2804">
        <v>0</v>
      </c>
      <c r="CY102" s="2111">
        <v>0</v>
      </c>
      <c r="CZ102" s="2111">
        <v>0</v>
      </c>
      <c r="DA102" s="2805">
        <v>103527000</v>
      </c>
      <c r="DB102" s="2802">
        <v>86104000</v>
      </c>
      <c r="DC102" s="2802">
        <v>80391999.900000006</v>
      </c>
      <c r="DD102" s="2803">
        <v>86104000</v>
      </c>
      <c r="DE102" s="1542" t="s">
        <v>1714</v>
      </c>
      <c r="DF102" s="1542" t="s">
        <v>1715</v>
      </c>
      <c r="DG102" s="1542" t="s">
        <v>1716</v>
      </c>
      <c r="DH102" s="1542" t="s">
        <v>1717</v>
      </c>
      <c r="DJ102" s="1221" t="s">
        <v>8269</v>
      </c>
      <c r="DK102" s="1220" t="s">
        <v>8332</v>
      </c>
      <c r="DL102" s="1242" t="s">
        <v>8271</v>
      </c>
    </row>
    <row r="103" spans="1:116" ht="220.5" hidden="1" customHeight="1" x14ac:dyDescent="0.45">
      <c r="A103" s="1309"/>
      <c r="B103" s="1310"/>
      <c r="C103" s="1311"/>
      <c r="D103" s="2827"/>
      <c r="E103" s="1039" t="s">
        <v>411</v>
      </c>
      <c r="F103" s="1040" t="s">
        <v>412</v>
      </c>
      <c r="G103" s="1041">
        <v>0.5</v>
      </c>
      <c r="H103" s="1042">
        <v>44696</v>
      </c>
      <c r="I103" s="1042">
        <v>44895</v>
      </c>
      <c r="J103" s="1041">
        <v>0</v>
      </c>
      <c r="K103" s="1041">
        <v>0.1</v>
      </c>
      <c r="L103" s="1043">
        <v>0.7</v>
      </c>
      <c r="M103" s="1044">
        <v>1</v>
      </c>
      <c r="N103" s="1312"/>
      <c r="O103" s="1311"/>
      <c r="P103" s="3309"/>
      <c r="Q103" s="1875"/>
      <c r="R103" s="1873"/>
      <c r="S103" s="243">
        <v>0</v>
      </c>
      <c r="T103" s="159" t="s">
        <v>2483</v>
      </c>
      <c r="U103" s="159" t="s">
        <v>2483</v>
      </c>
      <c r="V103" s="8" t="str">
        <f t="shared" si="70"/>
        <v>Sin iniciar</v>
      </c>
      <c r="W103" s="8" t="str">
        <f t="shared" si="71"/>
        <v>Sin iniciar</v>
      </c>
      <c r="X103" s="1873"/>
      <c r="Y103" s="1877"/>
      <c r="Z103" s="1877"/>
      <c r="AA103" s="2824"/>
      <c r="AB103" s="2824"/>
      <c r="AC103" s="1873"/>
      <c r="AD103" s="2826"/>
      <c r="AE103" s="1562"/>
      <c r="AF103" s="1562"/>
      <c r="AG103" s="2826"/>
      <c r="AH103" s="1592"/>
      <c r="AI103" s="1592"/>
      <c r="AJ103" s="1542"/>
      <c r="AK103" s="1542"/>
      <c r="AL103" s="1542"/>
      <c r="AM103" s="1542"/>
      <c r="AN103" s="1030"/>
      <c r="AO103" s="2819"/>
      <c r="AP103" s="2821"/>
      <c r="AQ103" s="224">
        <v>0.1</v>
      </c>
      <c r="AR103" s="9" t="s">
        <v>3162</v>
      </c>
      <c r="AS103" s="9" t="s">
        <v>3166</v>
      </c>
      <c r="AT103" s="8" t="str">
        <f t="shared" si="72"/>
        <v>En gestión</v>
      </c>
      <c r="AU103" s="8" t="str">
        <f t="shared" si="73"/>
        <v>En gestión</v>
      </c>
      <c r="AV103" s="2821"/>
      <c r="AW103" s="1813"/>
      <c r="AX103" s="1286"/>
      <c r="AY103" s="1457"/>
      <c r="AZ103" s="1457"/>
      <c r="BA103" s="2817"/>
      <c r="BB103" s="2142"/>
      <c r="BC103" s="1585"/>
      <c r="BD103" s="1585"/>
      <c r="BE103" s="2142"/>
      <c r="BF103" s="2815"/>
      <c r="BG103" s="2815"/>
      <c r="BH103" s="1542"/>
      <c r="BI103" s="1542"/>
      <c r="BJ103" s="1542"/>
      <c r="BK103" s="1542"/>
      <c r="BL103" s="1030"/>
      <c r="BM103" s="1478"/>
      <c r="BN103" s="1475"/>
      <c r="BO103" s="238">
        <v>0.55000000000000004</v>
      </c>
      <c r="BP103" s="9" t="s">
        <v>3197</v>
      </c>
      <c r="BQ103" s="9" t="s">
        <v>3198</v>
      </c>
      <c r="BR103" s="8" t="str">
        <f t="shared" si="74"/>
        <v>En gestión</v>
      </c>
      <c r="BS103" s="8" t="str">
        <f t="shared" si="75"/>
        <v>En gestión</v>
      </c>
      <c r="BT103" s="1483"/>
      <c r="BU103" s="1286"/>
      <c r="BV103" s="1286"/>
      <c r="BW103" s="1457"/>
      <c r="BX103" s="1457"/>
      <c r="BY103" s="1483"/>
      <c r="BZ103" s="2809"/>
      <c r="CA103" s="2811"/>
      <c r="CB103" s="2811"/>
      <c r="CC103" s="2813"/>
      <c r="CD103" s="2808"/>
      <c r="CE103" s="2808"/>
      <c r="CF103" s="1542"/>
      <c r="CG103" s="1542"/>
      <c r="CH103" s="1542"/>
      <c r="CI103" s="1542"/>
      <c r="CJ103" s="1030"/>
      <c r="CK103" s="1554"/>
      <c r="CL103" s="1307"/>
      <c r="CM103" s="1077">
        <v>1</v>
      </c>
      <c r="CN103" s="1074" t="s">
        <v>1745</v>
      </c>
      <c r="CO103" s="1074" t="s">
        <v>1746</v>
      </c>
      <c r="CP103" s="1078" t="str">
        <f t="shared" si="64"/>
        <v>Terminado</v>
      </c>
      <c r="CQ103" s="1078" t="str">
        <f t="shared" si="76"/>
        <v>Terminado</v>
      </c>
      <c r="CR103" s="1542"/>
      <c r="CS103" s="1556"/>
      <c r="CT103" s="1556"/>
      <c r="CU103" s="1548"/>
      <c r="CV103" s="1548"/>
      <c r="CW103" s="1542"/>
      <c r="CX103" s="2804"/>
      <c r="CY103" s="2111"/>
      <c r="CZ103" s="2111"/>
      <c r="DA103" s="2806"/>
      <c r="DB103" s="2802"/>
      <c r="DC103" s="2802"/>
      <c r="DD103" s="2803"/>
      <c r="DE103" s="1542"/>
      <c r="DF103" s="1542"/>
      <c r="DG103" s="1542"/>
      <c r="DH103" s="1542"/>
      <c r="DJ103" s="1221" t="s">
        <v>8269</v>
      </c>
      <c r="DK103" s="1220" t="s">
        <v>8332</v>
      </c>
      <c r="DL103" s="1242"/>
    </row>
    <row r="104" spans="1:116" ht="162" hidden="1" customHeight="1" x14ac:dyDescent="0.45">
      <c r="A104" s="1351" t="s">
        <v>65</v>
      </c>
      <c r="B104" s="1427" t="s">
        <v>413</v>
      </c>
      <c r="C104" s="1353" t="s">
        <v>414</v>
      </c>
      <c r="D104" s="1353" t="s">
        <v>415</v>
      </c>
      <c r="E104" s="1050" t="s">
        <v>416</v>
      </c>
      <c r="F104" s="1051" t="s">
        <v>417</v>
      </c>
      <c r="G104" s="1052">
        <v>0.4</v>
      </c>
      <c r="H104" s="1056">
        <v>44652</v>
      </c>
      <c r="I104" s="1056">
        <v>44694</v>
      </c>
      <c r="J104" s="1052">
        <v>0</v>
      </c>
      <c r="K104" s="1052">
        <v>1</v>
      </c>
      <c r="L104" s="1054">
        <v>1</v>
      </c>
      <c r="M104" s="1055">
        <v>1</v>
      </c>
      <c r="N104" s="1354">
        <v>57995000</v>
      </c>
      <c r="O104" s="1354">
        <v>8012368</v>
      </c>
      <c r="P104" s="3309"/>
      <c r="Q104" s="1424">
        <v>0</v>
      </c>
      <c r="R104" s="1349" t="s">
        <v>2510</v>
      </c>
      <c r="S104" s="244">
        <v>0</v>
      </c>
      <c r="T104" s="103" t="s">
        <v>2510</v>
      </c>
      <c r="U104" s="136" t="s">
        <v>2483</v>
      </c>
      <c r="V104" s="189" t="str">
        <f>IF(J104&lt;1%,"Sin iniciar",IF(J104=100%,"Terminado","En gestión"))</f>
        <v>Sin iniciar</v>
      </c>
      <c r="W104" s="189" t="str">
        <f>IF(S104&lt;1%,"Sin iniciar",IF(S104=100%,"Terminado","En gestión"))</f>
        <v>Sin iniciar</v>
      </c>
      <c r="X104" s="1374" t="s">
        <v>2511</v>
      </c>
      <c r="Y104" s="1425">
        <f>SUMPRODUCT(S104:S106,G104:G106)</f>
        <v>0</v>
      </c>
      <c r="Z104" s="1425">
        <f>SUMPRODUCT(G104:G106,J104:J106)</f>
        <v>0</v>
      </c>
      <c r="AA104" s="2677" t="str">
        <f>IF(Z104&lt;1%,"Sin iniciar",IF(Z104=100%,"Terminado","En gestión"))</f>
        <v>Sin iniciar</v>
      </c>
      <c r="AB104" s="2677" t="str">
        <f>IF(Y104&lt;1%,"Sin iniciar",IF(Y104=100%,"Terminado","En gestión"))</f>
        <v>Sin iniciar</v>
      </c>
      <c r="AC104" s="1374" t="s">
        <v>2511</v>
      </c>
      <c r="AD104" s="1349">
        <v>8012368</v>
      </c>
      <c r="AE104" s="2204">
        <v>8012368</v>
      </c>
      <c r="AF104" s="2204">
        <v>0</v>
      </c>
      <c r="AG104" s="1349">
        <v>57995000</v>
      </c>
      <c r="AH104" s="2204">
        <v>57995000</v>
      </c>
      <c r="AI104" s="2204">
        <v>5891000</v>
      </c>
      <c r="AJ104" s="1701" t="s">
        <v>45</v>
      </c>
      <c r="AK104" s="1865" t="s">
        <v>46</v>
      </c>
      <c r="AL104" s="1865" t="s">
        <v>47</v>
      </c>
      <c r="AM104" s="1865" t="s">
        <v>1366</v>
      </c>
      <c r="AN104" s="1030"/>
      <c r="AO104" s="2800">
        <v>1</v>
      </c>
      <c r="AP104" s="2801" t="s">
        <v>3199</v>
      </c>
      <c r="AQ104" s="63">
        <v>1</v>
      </c>
      <c r="AR104" s="42" t="s">
        <v>3200</v>
      </c>
      <c r="AS104" s="99" t="s">
        <v>1364</v>
      </c>
      <c r="AT104" s="314" t="str">
        <f>IF(AH104&lt;1%,"Sin iniciar",IF(AH104=100%,"Terminado","En gestión"))</f>
        <v>En gestión</v>
      </c>
      <c r="AU104" s="314" t="str">
        <f>IF(AQ104&lt;1%,"Sin iniciar",IF(AQ104=100%,"Terminado","En gestión"))</f>
        <v>Terminado</v>
      </c>
      <c r="AV104" s="1701" t="s">
        <v>7968</v>
      </c>
      <c r="AW104" s="2027">
        <f>SUMPRODUCT(AQ104:AQ106,G104:G106)</f>
        <v>0.58499999999999996</v>
      </c>
      <c r="AX104" s="2027">
        <f>SUMPRODUCT(G104:G106,K104:K106)</f>
        <v>0.58499999999999996</v>
      </c>
      <c r="AY104" s="2663" t="str">
        <f>IF(AX104&lt;1%,"Sin iniciar",IF(AX104=100%,"Terminado","En gestión"))</f>
        <v>En gestión</v>
      </c>
      <c r="AZ104" s="2663" t="str">
        <f>IF(AW104&lt;1%,"Sin iniciar",IF(AW104=100%,"Terminado","En gestión"))</f>
        <v>En gestión</v>
      </c>
      <c r="BA104" s="1701" t="s">
        <v>7968</v>
      </c>
      <c r="BB104" s="1343">
        <v>8012368</v>
      </c>
      <c r="BC104" s="2799">
        <v>8012368</v>
      </c>
      <c r="BD104" s="2784" t="s">
        <v>3201</v>
      </c>
      <c r="BE104" s="1343">
        <v>57995000</v>
      </c>
      <c r="BF104" s="1394">
        <v>57995000</v>
      </c>
      <c r="BG104" s="1394">
        <v>17160000</v>
      </c>
      <c r="BH104" s="1701" t="s">
        <v>45</v>
      </c>
      <c r="BI104" s="1865" t="s">
        <v>46</v>
      </c>
      <c r="BJ104" s="1865" t="s">
        <v>47</v>
      </c>
      <c r="BK104" s="1865" t="s">
        <v>1366</v>
      </c>
      <c r="BL104" s="1030"/>
      <c r="BM104" s="2714">
        <v>1</v>
      </c>
      <c r="BN104" s="1700" t="s">
        <v>3231</v>
      </c>
      <c r="BO104" s="56">
        <v>1</v>
      </c>
      <c r="BP104" s="98" t="s">
        <v>3232</v>
      </c>
      <c r="BQ104" s="99" t="s">
        <v>1364</v>
      </c>
      <c r="BR104" s="8" t="str">
        <f>IF(L104&lt;1%,"Sin iniciar",IF(L104=100%,"Terminado","En gestión"))</f>
        <v>Terminado</v>
      </c>
      <c r="BS104" s="8" t="str">
        <f t="shared" si="75"/>
        <v>Terminado</v>
      </c>
      <c r="BT104" s="2767" t="s">
        <v>7969</v>
      </c>
      <c r="BU104" s="2072">
        <f>SUMPRODUCT(G104:G106,BO104:BO106)</f>
        <v>0.83499999999999996</v>
      </c>
      <c r="BV104" s="2593">
        <f>SUMPRODUCT(G104:G106,L104:L106)</f>
        <v>0.83499999999999996</v>
      </c>
      <c r="BW104" s="2074" t="str">
        <f>IF(BV104&lt;1%,"Sin iniciar",IF(BV104=100%,"Terminado","En gestión"))</f>
        <v>En gestión</v>
      </c>
      <c r="BX104" s="1589" t="str">
        <f>IF(BU104&lt;1%,"Sin iniciar",IF(BU104=100%,"Terminado","En gestión"))</f>
        <v>En gestión</v>
      </c>
      <c r="BY104" s="2794" t="s">
        <v>3964</v>
      </c>
      <c r="BZ104" s="2795">
        <v>8012368</v>
      </c>
      <c r="CA104" s="2722">
        <v>8012368</v>
      </c>
      <c r="CB104" s="2722">
        <v>6409894</v>
      </c>
      <c r="CC104" s="1349">
        <v>57995000</v>
      </c>
      <c r="CD104" s="2587">
        <v>57995000</v>
      </c>
      <c r="CE104" s="2762">
        <v>40211000</v>
      </c>
      <c r="CF104" s="1701" t="s">
        <v>45</v>
      </c>
      <c r="CG104" s="1865" t="s">
        <v>46</v>
      </c>
      <c r="CH104" s="1865" t="s">
        <v>47</v>
      </c>
      <c r="CI104" s="1865" t="s">
        <v>1366</v>
      </c>
      <c r="CJ104" s="1030"/>
      <c r="CK104" s="2714">
        <v>1</v>
      </c>
      <c r="CL104" s="1700" t="s">
        <v>1363</v>
      </c>
      <c r="CM104" s="56">
        <v>1</v>
      </c>
      <c r="CN104" s="39" t="s">
        <v>1312</v>
      </c>
      <c r="CO104" s="99" t="s">
        <v>1364</v>
      </c>
      <c r="CP104" s="8" t="str">
        <f t="shared" si="64"/>
        <v>Terminado</v>
      </c>
      <c r="CQ104" s="8" t="str">
        <f t="shared" si="76"/>
        <v>Terminado</v>
      </c>
      <c r="CR104" s="1700" t="s">
        <v>1365</v>
      </c>
      <c r="CS104" s="2791">
        <f>SUMPRODUCT(G104:G106,CM104:CM106)</f>
        <v>1</v>
      </c>
      <c r="CT104" s="2791">
        <f>SUMPRODUCT(G104:G106,M104:M106)</f>
        <v>1</v>
      </c>
      <c r="CU104" s="2074" t="str">
        <f>IF(CT104&lt;1%,"Sin iniciar",IF(CT104=100%,"Terminado","En gestión"))</f>
        <v>Terminado</v>
      </c>
      <c r="CV104" s="2704" t="str">
        <f>IF(CS104&lt;1%,"Sin iniciar",IF(CS104=100%,"Terminado","En gestión"))</f>
        <v>Terminado</v>
      </c>
      <c r="CW104" s="2574" t="s">
        <v>37</v>
      </c>
      <c r="CX104" s="2576">
        <v>8012368</v>
      </c>
      <c r="CY104" s="2788">
        <v>8012368</v>
      </c>
      <c r="CZ104" s="2722">
        <v>8012368</v>
      </c>
      <c r="DA104" s="2685">
        <v>57995000</v>
      </c>
      <c r="DB104" s="1508">
        <v>57995000</v>
      </c>
      <c r="DC104" s="1508">
        <v>40211000</v>
      </c>
      <c r="DD104" s="1509">
        <v>57995000</v>
      </c>
      <c r="DE104" s="1701" t="s">
        <v>45</v>
      </c>
      <c r="DF104" s="1865" t="s">
        <v>46</v>
      </c>
      <c r="DG104" s="1865" t="s">
        <v>47</v>
      </c>
      <c r="DH104" s="1865" t="s">
        <v>1366</v>
      </c>
      <c r="DJ104" s="1221" t="s">
        <v>8269</v>
      </c>
      <c r="DK104" s="1220" t="s">
        <v>8270</v>
      </c>
      <c r="DL104" s="1243" t="s">
        <v>8271</v>
      </c>
    </row>
    <row r="105" spans="1:116" ht="162" hidden="1" customHeight="1" x14ac:dyDescent="0.45">
      <c r="A105" s="1351"/>
      <c r="B105" s="1427"/>
      <c r="C105" s="1353"/>
      <c r="D105" s="1353"/>
      <c r="E105" s="1050" t="s">
        <v>418</v>
      </c>
      <c r="F105" s="1051" t="s">
        <v>419</v>
      </c>
      <c r="G105" s="1052">
        <v>0.1</v>
      </c>
      <c r="H105" s="1056">
        <v>44697</v>
      </c>
      <c r="I105" s="1056">
        <v>44712</v>
      </c>
      <c r="J105" s="1052">
        <v>0</v>
      </c>
      <c r="K105" s="1052">
        <v>1</v>
      </c>
      <c r="L105" s="1054">
        <v>1</v>
      </c>
      <c r="M105" s="1055">
        <v>1</v>
      </c>
      <c r="N105" s="1354"/>
      <c r="O105" s="1354"/>
      <c r="P105" s="3309"/>
      <c r="Q105" s="1355"/>
      <c r="R105" s="1355"/>
      <c r="S105" s="244">
        <v>0</v>
      </c>
      <c r="T105" s="101" t="s">
        <v>2510</v>
      </c>
      <c r="U105" s="136" t="s">
        <v>2483</v>
      </c>
      <c r="V105" s="190" t="str">
        <f t="shared" ref="V105:V133" si="85">IF(J105&lt;1%,"Sin iniciar",IF(J105=100%,"Terminado","En gestión"))</f>
        <v>Sin iniciar</v>
      </c>
      <c r="W105" s="190" t="str">
        <f t="shared" ref="W105:W133" si="86">IF(S105&lt;1%,"Sin iniciar",IF(S105=100%,"Terminado","En gestión"))</f>
        <v>Sin iniciar</v>
      </c>
      <c r="X105" s="2180"/>
      <c r="Y105" s="1327"/>
      <c r="Z105" s="1327"/>
      <c r="AA105" s="2600"/>
      <c r="AB105" s="2600"/>
      <c r="AC105" s="2180"/>
      <c r="AD105" s="1355"/>
      <c r="AE105" s="2217"/>
      <c r="AF105" s="2217"/>
      <c r="AG105" s="1355"/>
      <c r="AH105" s="2217"/>
      <c r="AI105" s="2217"/>
      <c r="AJ105" s="1720"/>
      <c r="AK105" s="1721"/>
      <c r="AL105" s="1721"/>
      <c r="AM105" s="1721"/>
      <c r="AN105" s="1030"/>
      <c r="AO105" s="2746"/>
      <c r="AP105" s="2768"/>
      <c r="AQ105" s="67">
        <v>1</v>
      </c>
      <c r="AR105" s="42" t="s">
        <v>3202</v>
      </c>
      <c r="AS105" s="98" t="s">
        <v>1367</v>
      </c>
      <c r="AT105" s="315" t="str">
        <f t="shared" ref="AT105:AT132" si="87">IF(AH105&lt;1%,"Sin iniciar",IF(AH105=100%,"Terminado","En gestión"))</f>
        <v>Sin iniciar</v>
      </c>
      <c r="AU105" s="315" t="str">
        <f t="shared" ref="AU105:AU133" si="88">IF(AQ105&lt;1%,"Sin iniciar",IF(AQ105=100%,"Terminado","En gestión"))</f>
        <v>Terminado</v>
      </c>
      <c r="AV105" s="1720"/>
      <c r="AW105" s="1877"/>
      <c r="AX105" s="1877"/>
      <c r="AY105" s="2596"/>
      <c r="AZ105" s="2596"/>
      <c r="BA105" s="1720"/>
      <c r="BB105" s="1395"/>
      <c r="BC105" s="1585"/>
      <c r="BD105" s="2784"/>
      <c r="BE105" s="1395"/>
      <c r="BF105" s="2597"/>
      <c r="BG105" s="2597"/>
      <c r="BH105" s="1720"/>
      <c r="BI105" s="1721"/>
      <c r="BJ105" s="1721"/>
      <c r="BK105" s="1721"/>
      <c r="BL105" s="1030"/>
      <c r="BM105" s="1864"/>
      <c r="BN105" s="1774"/>
      <c r="BO105" s="56">
        <v>1</v>
      </c>
      <c r="BP105" s="98" t="s">
        <v>3232</v>
      </c>
      <c r="BQ105" s="97" t="s">
        <v>1367</v>
      </c>
      <c r="BR105" s="8" t="str">
        <f t="shared" ref="BR105:BR133" si="89">IF(L105&lt;1%,"Sin iniciar",IF(L105=100%,"Terminado","En gestión"))</f>
        <v>Terminado</v>
      </c>
      <c r="BS105" s="8" t="str">
        <f t="shared" si="75"/>
        <v>Terminado</v>
      </c>
      <c r="BT105" s="2797"/>
      <c r="BU105" s="2073"/>
      <c r="BV105" s="2646"/>
      <c r="BW105" s="2075"/>
      <c r="BX105" s="1645"/>
      <c r="BY105" s="2732"/>
      <c r="BZ105" s="2796"/>
      <c r="CA105" s="2723"/>
      <c r="CB105" s="2723"/>
      <c r="CC105" s="1355"/>
      <c r="CD105" s="2710"/>
      <c r="CE105" s="2763"/>
      <c r="CF105" s="1720"/>
      <c r="CG105" s="1721"/>
      <c r="CH105" s="1721"/>
      <c r="CI105" s="1721"/>
      <c r="CJ105" s="1030"/>
      <c r="CK105" s="1864"/>
      <c r="CL105" s="1774"/>
      <c r="CM105" s="56">
        <v>1</v>
      </c>
      <c r="CN105" s="39" t="s">
        <v>1312</v>
      </c>
      <c r="CO105" s="98" t="s">
        <v>1367</v>
      </c>
      <c r="CP105" s="8" t="str">
        <f t="shared" si="64"/>
        <v>Terminado</v>
      </c>
      <c r="CQ105" s="8" t="str">
        <f t="shared" si="76"/>
        <v>Terminado</v>
      </c>
      <c r="CR105" s="1774"/>
      <c r="CS105" s="2792">
        <f>SUMPRODUCT(G105:G106,CM105:CM106)</f>
        <v>0.6</v>
      </c>
      <c r="CT105" s="2792"/>
      <c r="CU105" s="2075"/>
      <c r="CV105" s="2625"/>
      <c r="CW105" s="2626"/>
      <c r="CX105" s="2721"/>
      <c r="CY105" s="2789"/>
      <c r="CZ105" s="2723"/>
      <c r="DA105" s="2725"/>
      <c r="DB105" s="1508"/>
      <c r="DC105" s="1508"/>
      <c r="DD105" s="1509"/>
      <c r="DE105" s="1720"/>
      <c r="DF105" s="1721"/>
      <c r="DG105" s="1721"/>
      <c r="DH105" s="1721"/>
      <c r="DJ105" s="1221" t="s">
        <v>8269</v>
      </c>
      <c r="DK105" s="1220" t="s">
        <v>8270</v>
      </c>
      <c r="DL105" s="1243"/>
    </row>
    <row r="106" spans="1:116" ht="162" hidden="1" customHeight="1" x14ac:dyDescent="0.45">
      <c r="A106" s="1351"/>
      <c r="B106" s="1427"/>
      <c r="C106" s="1353"/>
      <c r="D106" s="1353"/>
      <c r="E106" s="1050" t="s">
        <v>420</v>
      </c>
      <c r="F106" s="1051" t="s">
        <v>421</v>
      </c>
      <c r="G106" s="1052">
        <v>0.5</v>
      </c>
      <c r="H106" s="1056">
        <v>44713</v>
      </c>
      <c r="I106" s="1056">
        <v>44895</v>
      </c>
      <c r="J106" s="1052">
        <v>0</v>
      </c>
      <c r="K106" s="1052">
        <v>0.17</v>
      </c>
      <c r="L106" s="1054">
        <v>0.67</v>
      </c>
      <c r="M106" s="1055">
        <v>1</v>
      </c>
      <c r="N106" s="1354"/>
      <c r="O106" s="1354"/>
      <c r="P106" s="3309"/>
      <c r="Q106" s="1355"/>
      <c r="R106" s="1355"/>
      <c r="S106" s="244">
        <v>0</v>
      </c>
      <c r="T106" s="101" t="s">
        <v>2510</v>
      </c>
      <c r="U106" s="136" t="s">
        <v>2483</v>
      </c>
      <c r="V106" s="190" t="str">
        <f t="shared" si="85"/>
        <v>Sin iniciar</v>
      </c>
      <c r="W106" s="190" t="str">
        <f t="shared" si="86"/>
        <v>Sin iniciar</v>
      </c>
      <c r="X106" s="2180"/>
      <c r="Y106" s="1327"/>
      <c r="Z106" s="1327"/>
      <c r="AA106" s="2600"/>
      <c r="AB106" s="2600"/>
      <c r="AC106" s="2180"/>
      <c r="AD106" s="1355"/>
      <c r="AE106" s="2217"/>
      <c r="AF106" s="2217"/>
      <c r="AG106" s="1355"/>
      <c r="AH106" s="2217"/>
      <c r="AI106" s="2217"/>
      <c r="AJ106" s="1720"/>
      <c r="AK106" s="1721"/>
      <c r="AL106" s="1721"/>
      <c r="AM106" s="1721"/>
      <c r="AN106" s="1030"/>
      <c r="AO106" s="2746"/>
      <c r="AP106" s="2768"/>
      <c r="AQ106" s="67">
        <v>0.17</v>
      </c>
      <c r="AR106" s="42" t="s">
        <v>3203</v>
      </c>
      <c r="AS106" s="97" t="s">
        <v>3204</v>
      </c>
      <c r="AT106" s="315" t="str">
        <f t="shared" si="87"/>
        <v>Sin iniciar</v>
      </c>
      <c r="AU106" s="315" t="str">
        <f t="shared" si="88"/>
        <v>En gestión</v>
      </c>
      <c r="AV106" s="1720"/>
      <c r="AW106" s="1877"/>
      <c r="AX106" s="1877"/>
      <c r="AY106" s="2596"/>
      <c r="AZ106" s="2596"/>
      <c r="BA106" s="1720"/>
      <c r="BB106" s="1395"/>
      <c r="BC106" s="1585"/>
      <c r="BD106" s="2785"/>
      <c r="BE106" s="1395"/>
      <c r="BF106" s="2597"/>
      <c r="BG106" s="2597"/>
      <c r="BH106" s="1720"/>
      <c r="BI106" s="1721"/>
      <c r="BJ106" s="1721"/>
      <c r="BK106" s="1721"/>
      <c r="BL106" s="1030"/>
      <c r="BM106" s="1865"/>
      <c r="BN106" s="1701"/>
      <c r="BO106" s="56">
        <v>0.67</v>
      </c>
      <c r="BP106" s="97" t="s">
        <v>3233</v>
      </c>
      <c r="BQ106" s="97" t="s">
        <v>3234</v>
      </c>
      <c r="BR106" s="8" t="str">
        <f t="shared" si="89"/>
        <v>En gestión</v>
      </c>
      <c r="BS106" s="8" t="str">
        <f t="shared" si="75"/>
        <v>En gestión</v>
      </c>
      <c r="BT106" s="2798"/>
      <c r="BU106" s="2027"/>
      <c r="BV106" s="2594"/>
      <c r="BW106" s="2782"/>
      <c r="BX106" s="1645"/>
      <c r="BY106" s="2733"/>
      <c r="BZ106" s="2778"/>
      <c r="CA106" s="2724"/>
      <c r="CB106" s="2724"/>
      <c r="CC106" s="1355"/>
      <c r="CD106" s="2588"/>
      <c r="CE106" s="2019"/>
      <c r="CF106" s="1720"/>
      <c r="CG106" s="1721"/>
      <c r="CH106" s="1721"/>
      <c r="CI106" s="1721"/>
      <c r="CJ106" s="1030"/>
      <c r="CK106" s="1865"/>
      <c r="CL106" s="1701"/>
      <c r="CM106" s="56">
        <v>1</v>
      </c>
      <c r="CN106" s="40" t="s">
        <v>1368</v>
      </c>
      <c r="CO106" s="97" t="s">
        <v>1369</v>
      </c>
      <c r="CP106" s="8" t="str">
        <f t="shared" si="64"/>
        <v>Terminado</v>
      </c>
      <c r="CQ106" s="8" t="str">
        <f t="shared" si="76"/>
        <v>Terminado</v>
      </c>
      <c r="CR106" s="1701"/>
      <c r="CS106" s="2793"/>
      <c r="CT106" s="2793"/>
      <c r="CU106" s="2782"/>
      <c r="CV106" s="2625"/>
      <c r="CW106" s="2575"/>
      <c r="CX106" s="2577"/>
      <c r="CY106" s="2790"/>
      <c r="CZ106" s="2724"/>
      <c r="DA106" s="2725"/>
      <c r="DB106" s="1508"/>
      <c r="DC106" s="1508"/>
      <c r="DD106" s="1509"/>
      <c r="DE106" s="1720"/>
      <c r="DF106" s="1721"/>
      <c r="DG106" s="1721"/>
      <c r="DH106" s="1721"/>
      <c r="DJ106" s="1221" t="s">
        <v>8269</v>
      </c>
      <c r="DK106" s="1220" t="s">
        <v>8332</v>
      </c>
      <c r="DL106" s="1243"/>
    </row>
    <row r="107" spans="1:116" ht="205.5" hidden="1" customHeight="1" x14ac:dyDescent="0.45">
      <c r="A107" s="1351" t="s">
        <v>65</v>
      </c>
      <c r="B107" s="1427" t="s">
        <v>422</v>
      </c>
      <c r="C107" s="1353" t="s">
        <v>423</v>
      </c>
      <c r="D107" s="1353" t="s">
        <v>424</v>
      </c>
      <c r="E107" s="1050" t="s">
        <v>425</v>
      </c>
      <c r="F107" s="1051" t="s">
        <v>426</v>
      </c>
      <c r="G107" s="1052">
        <v>0.33</v>
      </c>
      <c r="H107" s="1056">
        <v>44564</v>
      </c>
      <c r="I107" s="1056">
        <v>44925</v>
      </c>
      <c r="J107" s="1052">
        <v>0.25</v>
      </c>
      <c r="K107" s="1052">
        <v>0.5</v>
      </c>
      <c r="L107" s="1054">
        <v>0.75</v>
      </c>
      <c r="M107" s="1055">
        <v>1</v>
      </c>
      <c r="N107" s="1354">
        <v>120816000</v>
      </c>
      <c r="O107" s="1354">
        <v>106842284</v>
      </c>
      <c r="P107" s="3309"/>
      <c r="Q107" s="2775">
        <v>1</v>
      </c>
      <c r="R107" s="2241" t="s">
        <v>2512</v>
      </c>
      <c r="S107" s="245">
        <v>0.25</v>
      </c>
      <c r="T107" s="41" t="s">
        <v>2513</v>
      </c>
      <c r="U107" s="41" t="s">
        <v>2514</v>
      </c>
      <c r="V107" s="190" t="str">
        <f t="shared" si="85"/>
        <v>En gestión</v>
      </c>
      <c r="W107" s="190" t="str">
        <f t="shared" si="86"/>
        <v>En gestión</v>
      </c>
      <c r="X107" s="1338" t="s">
        <v>2515</v>
      </c>
      <c r="Y107" s="1327">
        <f>SUMPRODUCT(S107:S109,G107:G109)</f>
        <v>0.22620000000000001</v>
      </c>
      <c r="Z107" s="1327">
        <f>SUMPRODUCT(G107:G109,J107:J109)</f>
        <v>0.22620000000000001</v>
      </c>
      <c r="AA107" s="2600" t="str">
        <f>IF(Z107&lt;1%,"Sin iniciar",IF(Z107=100%,"Terminado","En gestión"))</f>
        <v>En gestión</v>
      </c>
      <c r="AB107" s="2600" t="str">
        <f>IF(Y107&lt;1%,"Sin iniciar",IF(Y107=100%,"Terminado","En gestión"))</f>
        <v>En gestión</v>
      </c>
      <c r="AC107" s="1338" t="s">
        <v>2515</v>
      </c>
      <c r="AD107" s="1355">
        <v>106842284</v>
      </c>
      <c r="AE107" s="2217">
        <v>106842284</v>
      </c>
      <c r="AF107" s="2787">
        <v>26710571</v>
      </c>
      <c r="AG107" s="1355">
        <v>120816000</v>
      </c>
      <c r="AH107" s="2217">
        <v>121016000</v>
      </c>
      <c r="AI107" s="2202">
        <v>22766000</v>
      </c>
      <c r="AJ107" s="1701" t="s">
        <v>45</v>
      </c>
      <c r="AK107" s="1865" t="s">
        <v>46</v>
      </c>
      <c r="AL107" s="1865" t="s">
        <v>47</v>
      </c>
      <c r="AM107" s="1721" t="s">
        <v>1366</v>
      </c>
      <c r="AN107" s="1030"/>
      <c r="AO107" s="2775">
        <v>1</v>
      </c>
      <c r="AP107" s="2241" t="s">
        <v>3205</v>
      </c>
      <c r="AQ107" s="63">
        <v>0.5</v>
      </c>
      <c r="AR107" s="42" t="s">
        <v>3206</v>
      </c>
      <c r="AS107" s="97" t="s">
        <v>3207</v>
      </c>
      <c r="AT107" s="315" t="str">
        <f t="shared" si="87"/>
        <v>En gestión</v>
      </c>
      <c r="AU107" s="315" t="str">
        <f t="shared" si="88"/>
        <v>En gestión</v>
      </c>
      <c r="AV107" s="1720" t="s">
        <v>3208</v>
      </c>
      <c r="AW107" s="1877">
        <f>SUMPRODUCT(AQ107:AQ109,G107:G109)</f>
        <v>0.48300000000000004</v>
      </c>
      <c r="AX107" s="1877">
        <f>SUMPRODUCT(G107:G109,K107:K109)</f>
        <v>0.48300000000000004</v>
      </c>
      <c r="AY107" s="2596" t="str">
        <f>IF(AX107&lt;1%,"Sin iniciar",IF(AX107=100%,"Terminado","En gestión"))</f>
        <v>En gestión</v>
      </c>
      <c r="AZ107" s="2596" t="str">
        <f>IF(AW107&lt;1%,"Sin iniciar",IF(AW107=100%,"Terminado","En gestión"))</f>
        <v>En gestión</v>
      </c>
      <c r="BA107" s="1720" t="s">
        <v>3208</v>
      </c>
      <c r="BB107" s="1395">
        <v>106842284</v>
      </c>
      <c r="BC107" s="1585">
        <v>106842284</v>
      </c>
      <c r="BD107" s="2783" t="s">
        <v>3209</v>
      </c>
      <c r="BE107" s="1395">
        <v>120816000</v>
      </c>
      <c r="BF107" s="2597">
        <v>192819979.19999999</v>
      </c>
      <c r="BG107" s="2597">
        <v>53124000</v>
      </c>
      <c r="BH107" s="1701" t="s">
        <v>45</v>
      </c>
      <c r="BI107" s="1865" t="s">
        <v>46</v>
      </c>
      <c r="BJ107" s="1865" t="s">
        <v>47</v>
      </c>
      <c r="BK107" s="1721" t="s">
        <v>1366</v>
      </c>
      <c r="BL107" s="1030"/>
      <c r="BM107" s="2714">
        <v>1</v>
      </c>
      <c r="BN107" s="1700" t="s">
        <v>3235</v>
      </c>
      <c r="BO107" s="56">
        <v>0.75</v>
      </c>
      <c r="BP107" s="41" t="s">
        <v>3236</v>
      </c>
      <c r="BQ107" s="41" t="s">
        <v>3237</v>
      </c>
      <c r="BR107" s="8" t="str">
        <f t="shared" si="75"/>
        <v>En gestión</v>
      </c>
      <c r="BS107" s="8" t="str">
        <f t="shared" si="75"/>
        <v>En gestión</v>
      </c>
      <c r="BT107" s="2767" t="s">
        <v>3238</v>
      </c>
      <c r="BU107" s="2072">
        <f>SUMPRODUCT(G107:G109,BO107:BO109)</f>
        <v>0.74319999999999997</v>
      </c>
      <c r="BV107" s="2593">
        <f>SUMPRODUCT(G107:G109,L107:L109)</f>
        <v>0.74319999999999997</v>
      </c>
      <c r="BW107" s="2144" t="str">
        <f>IF(BV107&lt;1%,"Sin iniciar",IF(BV107=100%,"Terminado","En gestión"))</f>
        <v>En gestión</v>
      </c>
      <c r="BX107" s="1589" t="str">
        <f>IF(BU107&lt;1%,"Sin iniciar",IF(BU107=100%,"Terminado","En gestión"))</f>
        <v>En gestión</v>
      </c>
      <c r="BY107" s="2649" t="s">
        <v>37</v>
      </c>
      <c r="BZ107" s="1355">
        <v>106842284</v>
      </c>
      <c r="CA107" s="2586">
        <v>106842284</v>
      </c>
      <c r="CB107" s="2722">
        <v>80131713</v>
      </c>
      <c r="CC107" s="1355">
        <v>192819979.19999999</v>
      </c>
      <c r="CD107" s="2587">
        <v>192819979.19999999</v>
      </c>
      <c r="CE107" s="2762">
        <v>137278283</v>
      </c>
      <c r="CF107" s="1701" t="s">
        <v>45</v>
      </c>
      <c r="CG107" s="1865" t="s">
        <v>46</v>
      </c>
      <c r="CH107" s="1865" t="s">
        <v>47</v>
      </c>
      <c r="CI107" s="1721" t="s">
        <v>1366</v>
      </c>
      <c r="CJ107" s="1030"/>
      <c r="CK107" s="2714">
        <v>1</v>
      </c>
      <c r="CL107" s="1701" t="s">
        <v>1370</v>
      </c>
      <c r="CM107" s="56">
        <v>1</v>
      </c>
      <c r="CN107" s="41" t="s">
        <v>1371</v>
      </c>
      <c r="CO107" s="41" t="s">
        <v>1372</v>
      </c>
      <c r="CP107" s="8" t="str">
        <f t="shared" si="64"/>
        <v>Terminado</v>
      </c>
      <c r="CQ107" s="8" t="str">
        <f t="shared" si="76"/>
        <v>Terminado</v>
      </c>
      <c r="CR107" s="2767" t="s">
        <v>1373</v>
      </c>
      <c r="CS107" s="2772">
        <f>SUMPRODUCT(G107:G109,CM107:CM109)</f>
        <v>1</v>
      </c>
      <c r="CT107" s="2772">
        <f>SUMPRODUCT(G107:G109,M107:M109)</f>
        <v>1</v>
      </c>
      <c r="CU107" s="2144" t="str">
        <f>IF(CT107&lt;1%,"Sin iniciar",IF(CT107=100%,"Terminado","En gestión"))</f>
        <v>Terminado</v>
      </c>
      <c r="CV107" s="2704" t="str">
        <f>IF(CS107&lt;1%,"Sin iniciar",IF(CS107=100%,"Terminado","En gestión"))</f>
        <v>Terminado</v>
      </c>
      <c r="CW107" s="2574" t="s">
        <v>37</v>
      </c>
      <c r="CX107" s="2780">
        <v>106842284</v>
      </c>
      <c r="CY107" s="2781">
        <v>106842284</v>
      </c>
      <c r="CZ107" s="2781">
        <v>106842284</v>
      </c>
      <c r="DA107" s="2725">
        <v>192819979.19999999</v>
      </c>
      <c r="DB107" s="1508">
        <v>192819979.19999999</v>
      </c>
      <c r="DC107" s="1508">
        <v>191219979.19999999</v>
      </c>
      <c r="DD107" s="1509">
        <v>191219979.19999999</v>
      </c>
      <c r="DE107" s="1701" t="s">
        <v>45</v>
      </c>
      <c r="DF107" s="1865" t="s">
        <v>46</v>
      </c>
      <c r="DG107" s="1865" t="s">
        <v>47</v>
      </c>
      <c r="DH107" s="1721" t="s">
        <v>1366</v>
      </c>
      <c r="DJ107" s="1221" t="s">
        <v>8269</v>
      </c>
      <c r="DK107" s="1220" t="s">
        <v>8332</v>
      </c>
      <c r="DL107" s="1243" t="s">
        <v>8271</v>
      </c>
    </row>
    <row r="108" spans="1:116" ht="162" hidden="1" customHeight="1" x14ac:dyDescent="0.45">
      <c r="A108" s="1351"/>
      <c r="B108" s="1427"/>
      <c r="C108" s="1353"/>
      <c r="D108" s="1353"/>
      <c r="E108" s="1050" t="s">
        <v>427</v>
      </c>
      <c r="F108" s="1051" t="s">
        <v>428</v>
      </c>
      <c r="G108" s="1052">
        <v>0.33</v>
      </c>
      <c r="H108" s="1056">
        <v>44564</v>
      </c>
      <c r="I108" s="1056">
        <v>44925</v>
      </c>
      <c r="J108" s="1052">
        <v>0.25</v>
      </c>
      <c r="K108" s="1052">
        <v>0.5</v>
      </c>
      <c r="L108" s="1054">
        <v>0.75</v>
      </c>
      <c r="M108" s="1055">
        <v>1</v>
      </c>
      <c r="N108" s="1354"/>
      <c r="O108" s="1354"/>
      <c r="P108" s="3309"/>
      <c r="Q108" s="2651"/>
      <c r="R108" s="2678"/>
      <c r="S108" s="246">
        <v>0.25</v>
      </c>
      <c r="T108" s="43" t="s">
        <v>2516</v>
      </c>
      <c r="U108" s="43" t="s">
        <v>2517</v>
      </c>
      <c r="V108" s="190" t="str">
        <f t="shared" si="85"/>
        <v>En gestión</v>
      </c>
      <c r="W108" s="190" t="str">
        <f t="shared" si="86"/>
        <v>En gestión</v>
      </c>
      <c r="X108" s="2180"/>
      <c r="Y108" s="1327"/>
      <c r="Z108" s="1327"/>
      <c r="AA108" s="2600"/>
      <c r="AB108" s="2600"/>
      <c r="AC108" s="2180"/>
      <c r="AD108" s="1355"/>
      <c r="AE108" s="2217"/>
      <c r="AF108" s="2787"/>
      <c r="AG108" s="1355"/>
      <c r="AH108" s="2217"/>
      <c r="AI108" s="2203"/>
      <c r="AJ108" s="1720"/>
      <c r="AK108" s="1721"/>
      <c r="AL108" s="1721"/>
      <c r="AM108" s="1721"/>
      <c r="AN108" s="1030"/>
      <c r="AO108" s="2651"/>
      <c r="AP108" s="2678"/>
      <c r="AQ108" s="67">
        <v>0.5</v>
      </c>
      <c r="AR108" s="42" t="s">
        <v>7970</v>
      </c>
      <c r="AS108" s="97" t="s">
        <v>3210</v>
      </c>
      <c r="AT108" s="315" t="str">
        <f t="shared" si="87"/>
        <v>Sin iniciar</v>
      </c>
      <c r="AU108" s="315" t="str">
        <f t="shared" si="88"/>
        <v>En gestión</v>
      </c>
      <c r="AV108" s="1721"/>
      <c r="AW108" s="1877"/>
      <c r="AX108" s="1877"/>
      <c r="AY108" s="2596"/>
      <c r="AZ108" s="2596"/>
      <c r="BA108" s="1721"/>
      <c r="BB108" s="1395"/>
      <c r="BC108" s="1585"/>
      <c r="BD108" s="2784"/>
      <c r="BE108" s="1395"/>
      <c r="BF108" s="2597"/>
      <c r="BG108" s="2597"/>
      <c r="BH108" s="1720"/>
      <c r="BI108" s="1721"/>
      <c r="BJ108" s="1721"/>
      <c r="BK108" s="1721"/>
      <c r="BL108" s="1030"/>
      <c r="BM108" s="1864"/>
      <c r="BN108" s="1774"/>
      <c r="BO108" s="56">
        <v>0.75</v>
      </c>
      <c r="BP108" s="42" t="s">
        <v>3239</v>
      </c>
      <c r="BQ108" s="43" t="s">
        <v>3240</v>
      </c>
      <c r="BR108" s="8" t="str">
        <f t="shared" si="75"/>
        <v>Sin iniciar</v>
      </c>
      <c r="BS108" s="8" t="str">
        <f t="shared" si="75"/>
        <v>En gestión</v>
      </c>
      <c r="BT108" s="1996"/>
      <c r="BU108" s="2073"/>
      <c r="BV108" s="2646"/>
      <c r="BW108" s="2075"/>
      <c r="BX108" s="1645"/>
      <c r="BY108" s="1864"/>
      <c r="BZ108" s="1355"/>
      <c r="CA108" s="2586"/>
      <c r="CB108" s="2723"/>
      <c r="CC108" s="1355"/>
      <c r="CD108" s="2710"/>
      <c r="CE108" s="2763"/>
      <c r="CF108" s="1720"/>
      <c r="CG108" s="1721"/>
      <c r="CH108" s="1721"/>
      <c r="CI108" s="1721"/>
      <c r="CJ108" s="1030"/>
      <c r="CK108" s="1864"/>
      <c r="CL108" s="1720"/>
      <c r="CM108" s="56">
        <v>1</v>
      </c>
      <c r="CN108" s="42" t="s">
        <v>1374</v>
      </c>
      <c r="CO108" s="43" t="s">
        <v>1375</v>
      </c>
      <c r="CP108" s="8" t="str">
        <f t="shared" si="64"/>
        <v>Terminado</v>
      </c>
      <c r="CQ108" s="8" t="str">
        <f t="shared" si="76"/>
        <v>Terminado</v>
      </c>
      <c r="CR108" s="1996"/>
      <c r="CS108" s="2769">
        <f>SUMPRODUCT(G108:G109,CM108:CM109)</f>
        <v>0.67</v>
      </c>
      <c r="CT108" s="2769"/>
      <c r="CU108" s="2075"/>
      <c r="CV108" s="2625"/>
      <c r="CW108" s="2626"/>
      <c r="CX108" s="2780"/>
      <c r="CY108" s="2781"/>
      <c r="CZ108" s="2781"/>
      <c r="DA108" s="2725"/>
      <c r="DB108" s="1508"/>
      <c r="DC108" s="1508"/>
      <c r="DD108" s="1509"/>
      <c r="DE108" s="1720"/>
      <c r="DF108" s="1721"/>
      <c r="DG108" s="1721"/>
      <c r="DH108" s="1721"/>
      <c r="DJ108" s="1221" t="s">
        <v>8269</v>
      </c>
      <c r="DK108" s="1220" t="s">
        <v>8332</v>
      </c>
      <c r="DL108" s="1243"/>
    </row>
    <row r="109" spans="1:116" ht="291.75" hidden="1" customHeight="1" x14ac:dyDescent="0.45">
      <c r="A109" s="1351"/>
      <c r="B109" s="1427"/>
      <c r="C109" s="1353"/>
      <c r="D109" s="1353"/>
      <c r="E109" s="1050" t="s">
        <v>429</v>
      </c>
      <c r="F109" s="1051" t="s">
        <v>430</v>
      </c>
      <c r="G109" s="1052">
        <v>0.34</v>
      </c>
      <c r="H109" s="1056">
        <v>44593</v>
      </c>
      <c r="I109" s="1056">
        <v>44925</v>
      </c>
      <c r="J109" s="1052">
        <v>0.18</v>
      </c>
      <c r="K109" s="1052">
        <v>0.45</v>
      </c>
      <c r="L109" s="1054">
        <v>0.73</v>
      </c>
      <c r="M109" s="1055">
        <v>1</v>
      </c>
      <c r="N109" s="1354"/>
      <c r="O109" s="1354"/>
      <c r="P109" s="3309"/>
      <c r="Q109" s="2786"/>
      <c r="R109" s="2242"/>
      <c r="S109" s="246">
        <v>0.18</v>
      </c>
      <c r="T109" s="43" t="s">
        <v>2518</v>
      </c>
      <c r="U109" s="43" t="s">
        <v>2519</v>
      </c>
      <c r="V109" s="190" t="str">
        <f t="shared" si="85"/>
        <v>En gestión</v>
      </c>
      <c r="W109" s="190" t="str">
        <f t="shared" si="86"/>
        <v>En gestión</v>
      </c>
      <c r="X109" s="2180"/>
      <c r="Y109" s="1327"/>
      <c r="Z109" s="1327"/>
      <c r="AA109" s="2600"/>
      <c r="AB109" s="2600"/>
      <c r="AC109" s="2180"/>
      <c r="AD109" s="1355"/>
      <c r="AE109" s="2217"/>
      <c r="AF109" s="2787"/>
      <c r="AG109" s="1355"/>
      <c r="AH109" s="2217"/>
      <c r="AI109" s="2204"/>
      <c r="AJ109" s="1720"/>
      <c r="AK109" s="1721"/>
      <c r="AL109" s="1721"/>
      <c r="AM109" s="1721"/>
      <c r="AN109" s="1030"/>
      <c r="AO109" s="2786"/>
      <c r="AP109" s="2242"/>
      <c r="AQ109" s="67">
        <v>0.45</v>
      </c>
      <c r="AR109" s="42" t="s">
        <v>7971</v>
      </c>
      <c r="AS109" s="97" t="s">
        <v>3211</v>
      </c>
      <c r="AT109" s="315" t="str">
        <f t="shared" si="87"/>
        <v>Sin iniciar</v>
      </c>
      <c r="AU109" s="315" t="str">
        <f t="shared" si="88"/>
        <v>En gestión</v>
      </c>
      <c r="AV109" s="1721"/>
      <c r="AW109" s="1877"/>
      <c r="AX109" s="1877"/>
      <c r="AY109" s="2596"/>
      <c r="AZ109" s="2596"/>
      <c r="BA109" s="1721"/>
      <c r="BB109" s="1395"/>
      <c r="BC109" s="1585"/>
      <c r="BD109" s="2785"/>
      <c r="BE109" s="1395"/>
      <c r="BF109" s="2597"/>
      <c r="BG109" s="2597"/>
      <c r="BH109" s="1720"/>
      <c r="BI109" s="1721"/>
      <c r="BJ109" s="1721"/>
      <c r="BK109" s="1721"/>
      <c r="BL109" s="1030"/>
      <c r="BM109" s="1865"/>
      <c r="BN109" s="1701"/>
      <c r="BO109" s="56">
        <v>0.73</v>
      </c>
      <c r="BP109" s="142" t="s">
        <v>7972</v>
      </c>
      <c r="BQ109" s="43" t="s">
        <v>3241</v>
      </c>
      <c r="BR109" s="8" t="str">
        <f t="shared" si="75"/>
        <v>Sin iniciar</v>
      </c>
      <c r="BS109" s="8" t="str">
        <f t="shared" si="75"/>
        <v>En gestión</v>
      </c>
      <c r="BT109" s="2690"/>
      <c r="BU109" s="2027"/>
      <c r="BV109" s="2594"/>
      <c r="BW109" s="2782"/>
      <c r="BX109" s="1645"/>
      <c r="BY109" s="1865"/>
      <c r="BZ109" s="1355"/>
      <c r="CA109" s="2586"/>
      <c r="CB109" s="2724"/>
      <c r="CC109" s="1355"/>
      <c r="CD109" s="2588"/>
      <c r="CE109" s="2019"/>
      <c r="CF109" s="1720"/>
      <c r="CG109" s="1721"/>
      <c r="CH109" s="1721"/>
      <c r="CI109" s="1721"/>
      <c r="CJ109" s="1030"/>
      <c r="CK109" s="1865"/>
      <c r="CL109" s="1720"/>
      <c r="CM109" s="56">
        <v>1</v>
      </c>
      <c r="CN109" s="42" t="s">
        <v>1376</v>
      </c>
      <c r="CO109" s="43" t="s">
        <v>1377</v>
      </c>
      <c r="CP109" s="8" t="str">
        <f t="shared" si="64"/>
        <v>Terminado</v>
      </c>
      <c r="CQ109" s="8" t="str">
        <f t="shared" si="76"/>
        <v>Terminado</v>
      </c>
      <c r="CR109" s="2690"/>
      <c r="CS109" s="2585"/>
      <c r="CT109" s="2585"/>
      <c r="CU109" s="2782"/>
      <c r="CV109" s="2625"/>
      <c r="CW109" s="2575"/>
      <c r="CX109" s="2780"/>
      <c r="CY109" s="2781"/>
      <c r="CZ109" s="2781"/>
      <c r="DA109" s="2725"/>
      <c r="DB109" s="1508"/>
      <c r="DC109" s="1508"/>
      <c r="DD109" s="1509"/>
      <c r="DE109" s="1720"/>
      <c r="DF109" s="1721"/>
      <c r="DG109" s="1721"/>
      <c r="DH109" s="1721"/>
      <c r="DJ109" s="1221" t="s">
        <v>8269</v>
      </c>
      <c r="DK109" s="1220" t="s">
        <v>8332</v>
      </c>
      <c r="DL109" s="1243"/>
    </row>
    <row r="110" spans="1:116" ht="291.75" hidden="1" customHeight="1" x14ac:dyDescent="0.45">
      <c r="A110" s="1351" t="s">
        <v>65</v>
      </c>
      <c r="B110" s="1427" t="s">
        <v>431</v>
      </c>
      <c r="C110" s="1353" t="s">
        <v>432</v>
      </c>
      <c r="D110" s="1353" t="s">
        <v>424</v>
      </c>
      <c r="E110" s="1050" t="s">
        <v>433</v>
      </c>
      <c r="F110" s="1051" t="s">
        <v>434</v>
      </c>
      <c r="G110" s="1052">
        <v>0.8</v>
      </c>
      <c r="H110" s="1056">
        <v>44593</v>
      </c>
      <c r="I110" s="1056">
        <v>44925</v>
      </c>
      <c r="J110" s="1052">
        <v>0.18</v>
      </c>
      <c r="K110" s="1052">
        <v>0.45</v>
      </c>
      <c r="L110" s="1054">
        <v>0.73</v>
      </c>
      <c r="M110" s="1055">
        <v>1</v>
      </c>
      <c r="N110" s="1354">
        <v>126292860</v>
      </c>
      <c r="O110" s="1354">
        <v>24073871</v>
      </c>
      <c r="P110" s="3309"/>
      <c r="Q110" s="2775">
        <v>1</v>
      </c>
      <c r="R110" s="2241" t="s">
        <v>2520</v>
      </c>
      <c r="S110" s="247">
        <v>0.18</v>
      </c>
      <c r="T110" s="41" t="s">
        <v>2521</v>
      </c>
      <c r="U110" s="41" t="s">
        <v>2522</v>
      </c>
      <c r="V110" s="190" t="str">
        <f t="shared" si="85"/>
        <v>En gestión</v>
      </c>
      <c r="W110" s="190" t="str">
        <f t="shared" si="86"/>
        <v>En gestión</v>
      </c>
      <c r="X110" s="1338" t="s">
        <v>2523</v>
      </c>
      <c r="Y110" s="1327">
        <f>SUMPRODUCT(S110:S111,G110:G111)</f>
        <v>0.18</v>
      </c>
      <c r="Z110" s="1327">
        <f>SUMPRODUCT(G110:G111,J110:J111)</f>
        <v>0.18</v>
      </c>
      <c r="AA110" s="2600" t="str">
        <f>IF(Z110&lt;1%,"Sin iniciar",IF(Z110=100%,"Terminado","En gestión"))</f>
        <v>En gestión</v>
      </c>
      <c r="AB110" s="2600" t="str">
        <f>IF(Y110&lt;1%,"Sin iniciar",IF(Y110=100%,"Terminado","En gestión"))</f>
        <v>En gestión</v>
      </c>
      <c r="AC110" s="1338" t="s">
        <v>2523</v>
      </c>
      <c r="AD110" s="1355">
        <v>24073871</v>
      </c>
      <c r="AE110" s="2586">
        <v>24073871</v>
      </c>
      <c r="AF110" s="2779">
        <v>4377067</v>
      </c>
      <c r="AG110" s="1355">
        <v>126292860</v>
      </c>
      <c r="AH110" s="2217">
        <v>125204800</v>
      </c>
      <c r="AI110" s="2217">
        <v>13488000</v>
      </c>
      <c r="AJ110" s="1720" t="s">
        <v>45</v>
      </c>
      <c r="AK110" s="1721" t="s">
        <v>46</v>
      </c>
      <c r="AL110" s="1721" t="s">
        <v>47</v>
      </c>
      <c r="AM110" s="1721" t="s">
        <v>1366</v>
      </c>
      <c r="AN110" s="1030"/>
      <c r="AO110" s="2775">
        <v>1</v>
      </c>
      <c r="AP110" s="2241" t="s">
        <v>3212</v>
      </c>
      <c r="AQ110" s="63">
        <v>0.45</v>
      </c>
      <c r="AR110" s="41" t="s">
        <v>3213</v>
      </c>
      <c r="AS110" s="274" t="s">
        <v>1378</v>
      </c>
      <c r="AT110" s="315" t="str">
        <f t="shared" si="87"/>
        <v>En gestión</v>
      </c>
      <c r="AU110" s="315" t="str">
        <f t="shared" si="88"/>
        <v>En gestión</v>
      </c>
      <c r="AV110" s="1720" t="s">
        <v>3214</v>
      </c>
      <c r="AW110" s="1877">
        <f>SUMPRODUCT(AQ110:AQ111,G110:G111)</f>
        <v>0.45000000000000007</v>
      </c>
      <c r="AX110" s="1877">
        <f>SUMPRODUCT(G110:G111,K110:K111)</f>
        <v>0.45000000000000007</v>
      </c>
      <c r="AY110" s="2596" t="str">
        <f>IF(AX110&lt;1%,"Sin iniciar",IF(AX110=100%,"Terminado","En gestión"))</f>
        <v>En gestión</v>
      </c>
      <c r="AZ110" s="2596" t="str">
        <f>IF(AW110&lt;1%,"Sin iniciar",IF(AW110=100%,"Terminado","En gestión"))</f>
        <v>En gestión</v>
      </c>
      <c r="BA110" s="1720" t="s">
        <v>3214</v>
      </c>
      <c r="BB110" s="1395">
        <v>24073871</v>
      </c>
      <c r="BC110" s="2597">
        <v>24073871</v>
      </c>
      <c r="BD110" s="2597">
        <v>10942669</v>
      </c>
      <c r="BE110" s="1395">
        <v>126292860</v>
      </c>
      <c r="BF110" s="2597">
        <v>106752000</v>
      </c>
      <c r="BG110" s="2597">
        <v>30864000</v>
      </c>
      <c r="BH110" s="1720" t="s">
        <v>45</v>
      </c>
      <c r="BI110" s="1721" t="s">
        <v>46</v>
      </c>
      <c r="BJ110" s="1721" t="s">
        <v>47</v>
      </c>
      <c r="BK110" s="1721" t="s">
        <v>1366</v>
      </c>
      <c r="BL110" s="1030"/>
      <c r="BM110" s="2775">
        <v>1</v>
      </c>
      <c r="BN110" s="2241" t="s">
        <v>3242</v>
      </c>
      <c r="BO110" s="56">
        <v>0.73</v>
      </c>
      <c r="BP110" s="41" t="s">
        <v>3243</v>
      </c>
      <c r="BQ110" s="41" t="s">
        <v>1378</v>
      </c>
      <c r="BR110" s="8" t="str">
        <f t="shared" si="89"/>
        <v>En gestión</v>
      </c>
      <c r="BS110" s="8" t="str">
        <f t="shared" si="75"/>
        <v>En gestión</v>
      </c>
      <c r="BT110" s="1581" t="s">
        <v>3244</v>
      </c>
      <c r="BU110" s="2072">
        <f>SUMPRODUCT(G110:G111,BO110:BO111)</f>
        <v>0.73</v>
      </c>
      <c r="BV110" s="2593">
        <f>SUMPRODUCT(G110:G111,L110:L111)</f>
        <v>0.73</v>
      </c>
      <c r="BW110" s="1455" t="str">
        <f>IF(BV110&lt;1%,"Sin iniciar",IF(BV110=100%,"Terminado","En gestión"))</f>
        <v>En gestión</v>
      </c>
      <c r="BX110" s="1455" t="str">
        <f>IF(BU110&lt;1%,"Sin iniciar",IF(BU110=100%,"Terminado","En gestión"))</f>
        <v>En gestión</v>
      </c>
      <c r="BY110" s="2589" t="s">
        <v>37</v>
      </c>
      <c r="BZ110" s="2777" t="s">
        <v>3245</v>
      </c>
      <c r="CA110" s="2776" t="s">
        <v>3245</v>
      </c>
      <c r="CB110" s="2722">
        <v>17508269</v>
      </c>
      <c r="CC110" s="1355">
        <v>106752000</v>
      </c>
      <c r="CD110" s="2587">
        <v>106752000</v>
      </c>
      <c r="CE110" s="2587">
        <v>66816000</v>
      </c>
      <c r="CF110" s="1720" t="s">
        <v>45</v>
      </c>
      <c r="CG110" s="1721" t="s">
        <v>46</v>
      </c>
      <c r="CH110" s="1721" t="s">
        <v>47</v>
      </c>
      <c r="CI110" s="1721" t="s">
        <v>1366</v>
      </c>
      <c r="CJ110" s="1030"/>
      <c r="CK110" s="2775">
        <v>1</v>
      </c>
      <c r="CL110" s="2241" t="s">
        <v>1370</v>
      </c>
      <c r="CM110" s="56">
        <v>1</v>
      </c>
      <c r="CN110" s="44" t="s">
        <v>2227</v>
      </c>
      <c r="CO110" s="45" t="s">
        <v>1378</v>
      </c>
      <c r="CP110" s="8" t="str">
        <f t="shared" si="64"/>
        <v>Terminado</v>
      </c>
      <c r="CQ110" s="8" t="str">
        <f t="shared" si="76"/>
        <v>Terminado</v>
      </c>
      <c r="CR110" s="1581" t="s">
        <v>1379</v>
      </c>
      <c r="CS110" s="2772">
        <f>SUMPRODUCT(G110:G111,CM110:CM111)</f>
        <v>1</v>
      </c>
      <c r="CT110" s="2772">
        <f>SUMPRODUCT(G110:G111,M110:M111)</f>
        <v>1</v>
      </c>
      <c r="CU110" s="1455" t="str">
        <f>IF(CT110&lt;1%,"Sin iniciar",IF(CT110=100%,"Terminado","En gestión"))</f>
        <v>Terminado</v>
      </c>
      <c r="CV110" s="2572" t="str">
        <f>IF(CS110&lt;1%,"Sin iniciar",IF(CS110=100%,"Terminado","En gestión"))</f>
        <v>Terminado</v>
      </c>
      <c r="CW110" s="2574" t="s">
        <v>37</v>
      </c>
      <c r="CX110" s="2773">
        <v>24073871</v>
      </c>
      <c r="CY110" s="2770">
        <v>24073871</v>
      </c>
      <c r="CZ110" s="2770">
        <v>24073871</v>
      </c>
      <c r="DA110" s="2725">
        <v>106752000</v>
      </c>
      <c r="DB110" s="1508">
        <v>106752000</v>
      </c>
      <c r="DC110" s="1508">
        <v>95364000</v>
      </c>
      <c r="DD110" s="2571">
        <v>106752000</v>
      </c>
      <c r="DE110" s="1720" t="s">
        <v>45</v>
      </c>
      <c r="DF110" s="1721" t="s">
        <v>46</v>
      </c>
      <c r="DG110" s="1721" t="s">
        <v>47</v>
      </c>
      <c r="DH110" s="1721" t="s">
        <v>1366</v>
      </c>
      <c r="DJ110" s="1221" t="s">
        <v>8310</v>
      </c>
      <c r="DK110" s="1220" t="s">
        <v>8335</v>
      </c>
      <c r="DL110" s="1243" t="s">
        <v>8271</v>
      </c>
    </row>
    <row r="111" spans="1:116" ht="291.75" hidden="1" customHeight="1" x14ac:dyDescent="0.45">
      <c r="A111" s="1351"/>
      <c r="B111" s="1427"/>
      <c r="C111" s="1353"/>
      <c r="D111" s="1353"/>
      <c r="E111" s="1050" t="s">
        <v>435</v>
      </c>
      <c r="F111" s="1051" t="s">
        <v>436</v>
      </c>
      <c r="G111" s="1052">
        <v>0.2</v>
      </c>
      <c r="H111" s="1056">
        <v>44593</v>
      </c>
      <c r="I111" s="1056">
        <v>44925</v>
      </c>
      <c r="J111" s="1052">
        <v>0.18</v>
      </c>
      <c r="K111" s="1052">
        <v>0.45</v>
      </c>
      <c r="L111" s="1054">
        <v>0.73</v>
      </c>
      <c r="M111" s="1055">
        <v>1</v>
      </c>
      <c r="N111" s="1354"/>
      <c r="O111" s="1354"/>
      <c r="P111" s="3309"/>
      <c r="Q111" s="2652"/>
      <c r="R111" s="2679"/>
      <c r="S111" s="248">
        <v>0.18</v>
      </c>
      <c r="T111" s="43" t="s">
        <v>7973</v>
      </c>
      <c r="U111" s="43" t="s">
        <v>2524</v>
      </c>
      <c r="V111" s="190" t="str">
        <f t="shared" si="85"/>
        <v>En gestión</v>
      </c>
      <c r="W111" s="190" t="str">
        <f t="shared" si="86"/>
        <v>En gestión</v>
      </c>
      <c r="X111" s="2180"/>
      <c r="Y111" s="1327"/>
      <c r="Z111" s="1327"/>
      <c r="AA111" s="2600"/>
      <c r="AB111" s="2600"/>
      <c r="AC111" s="2180"/>
      <c r="AD111" s="1355"/>
      <c r="AE111" s="2586"/>
      <c r="AF111" s="2779"/>
      <c r="AG111" s="1355"/>
      <c r="AH111" s="2217"/>
      <c r="AI111" s="2217"/>
      <c r="AJ111" s="1720"/>
      <c r="AK111" s="1721"/>
      <c r="AL111" s="1721"/>
      <c r="AM111" s="1721"/>
      <c r="AN111" s="1030"/>
      <c r="AO111" s="2652"/>
      <c r="AP111" s="2679"/>
      <c r="AQ111" s="67">
        <v>0.45</v>
      </c>
      <c r="AR111" s="43" t="s">
        <v>3215</v>
      </c>
      <c r="AS111" s="414" t="s">
        <v>1381</v>
      </c>
      <c r="AT111" s="315" t="str">
        <f t="shared" si="87"/>
        <v>Sin iniciar</v>
      </c>
      <c r="AU111" s="315" t="str">
        <f t="shared" si="88"/>
        <v>En gestión</v>
      </c>
      <c r="AV111" s="1721"/>
      <c r="AW111" s="1877"/>
      <c r="AX111" s="1877"/>
      <c r="AY111" s="2596"/>
      <c r="AZ111" s="2596"/>
      <c r="BA111" s="1721"/>
      <c r="BB111" s="1395"/>
      <c r="BC111" s="2597"/>
      <c r="BD111" s="2597"/>
      <c r="BE111" s="1395"/>
      <c r="BF111" s="2597"/>
      <c r="BG111" s="2597"/>
      <c r="BH111" s="1720"/>
      <c r="BI111" s="1721"/>
      <c r="BJ111" s="1721"/>
      <c r="BK111" s="1721"/>
      <c r="BL111" s="1030"/>
      <c r="BM111" s="2652"/>
      <c r="BN111" s="2679"/>
      <c r="BO111" s="56">
        <v>0.73</v>
      </c>
      <c r="BP111" s="43" t="s">
        <v>3246</v>
      </c>
      <c r="BQ111" s="43" t="s">
        <v>1381</v>
      </c>
      <c r="BR111" s="8" t="str">
        <f t="shared" si="89"/>
        <v>En gestión</v>
      </c>
      <c r="BS111" s="8" t="str">
        <f t="shared" ref="BS111:BS133" si="90">IF(BO111&lt;1%,"Sin iniciar",IF(BO111=100%,"Terminado","En gestión"))</f>
        <v>En gestión</v>
      </c>
      <c r="BT111" s="1984"/>
      <c r="BU111" s="2027"/>
      <c r="BV111" s="2594"/>
      <c r="BW111" s="1457"/>
      <c r="BX111" s="1457"/>
      <c r="BY111" s="2590"/>
      <c r="BZ111" s="2778"/>
      <c r="CA111" s="2724"/>
      <c r="CB111" s="2724"/>
      <c r="CC111" s="1355"/>
      <c r="CD111" s="2588"/>
      <c r="CE111" s="2588"/>
      <c r="CF111" s="1720"/>
      <c r="CG111" s="1721"/>
      <c r="CH111" s="1721"/>
      <c r="CI111" s="1721"/>
      <c r="CJ111" s="1030"/>
      <c r="CK111" s="2652"/>
      <c r="CL111" s="2679"/>
      <c r="CM111" s="56">
        <v>1</v>
      </c>
      <c r="CN111" s="46" t="s">
        <v>1380</v>
      </c>
      <c r="CO111" s="47" t="s">
        <v>1381</v>
      </c>
      <c r="CP111" s="8" t="str">
        <f t="shared" si="64"/>
        <v>Terminado</v>
      </c>
      <c r="CQ111" s="8" t="str">
        <f t="shared" si="76"/>
        <v>Terminado</v>
      </c>
      <c r="CR111" s="1984"/>
      <c r="CS111" s="2769"/>
      <c r="CT111" s="2769"/>
      <c r="CU111" s="1457"/>
      <c r="CV111" s="2573"/>
      <c r="CW111" s="2575"/>
      <c r="CX111" s="2774"/>
      <c r="CY111" s="2771"/>
      <c r="CZ111" s="2771"/>
      <c r="DA111" s="2725"/>
      <c r="DB111" s="1508"/>
      <c r="DC111" s="1508"/>
      <c r="DD111" s="2571"/>
      <c r="DE111" s="1720"/>
      <c r="DF111" s="1721"/>
      <c r="DG111" s="1721"/>
      <c r="DH111" s="1721"/>
      <c r="DJ111" s="1221" t="s">
        <v>8310</v>
      </c>
      <c r="DK111" s="1220" t="s">
        <v>8335</v>
      </c>
      <c r="DL111" s="1243"/>
    </row>
    <row r="112" spans="1:116" ht="162" hidden="1" customHeight="1" x14ac:dyDescent="0.45">
      <c r="A112" s="1351" t="s">
        <v>437</v>
      </c>
      <c r="B112" s="1427" t="s">
        <v>438</v>
      </c>
      <c r="C112" s="1353" t="s">
        <v>439</v>
      </c>
      <c r="D112" s="1353" t="s">
        <v>440</v>
      </c>
      <c r="E112" s="1050" t="s">
        <v>441</v>
      </c>
      <c r="F112" s="1051" t="s">
        <v>442</v>
      </c>
      <c r="G112" s="1052">
        <v>0.3</v>
      </c>
      <c r="H112" s="1056">
        <v>44607</v>
      </c>
      <c r="I112" s="1056">
        <v>44742</v>
      </c>
      <c r="J112" s="1052">
        <v>0.34</v>
      </c>
      <c r="K112" s="1052">
        <v>1</v>
      </c>
      <c r="L112" s="1054">
        <v>1</v>
      </c>
      <c r="M112" s="1055">
        <v>1</v>
      </c>
      <c r="N112" s="1354">
        <v>142867640</v>
      </c>
      <c r="O112" s="1354">
        <v>18766632</v>
      </c>
      <c r="P112" s="3309"/>
      <c r="Q112" s="1337">
        <v>1</v>
      </c>
      <c r="R112" s="1355" t="s">
        <v>7974</v>
      </c>
      <c r="S112" s="249">
        <v>0.34</v>
      </c>
      <c r="T112" s="203" t="s">
        <v>2525</v>
      </c>
      <c r="U112" s="41" t="s">
        <v>7975</v>
      </c>
      <c r="V112" s="190" t="str">
        <f t="shared" si="85"/>
        <v>En gestión</v>
      </c>
      <c r="W112" s="190" t="str">
        <f t="shared" si="86"/>
        <v>En gestión</v>
      </c>
      <c r="X112" s="1338" t="s">
        <v>2526</v>
      </c>
      <c r="Y112" s="1327">
        <f>SUMPRODUCT(S112:S115,G112:G115)</f>
        <v>0.10200000000000001</v>
      </c>
      <c r="Z112" s="1328">
        <f>SUMPRODUCT(G112:G115,J112:J115)</f>
        <v>0.10200000000000001</v>
      </c>
      <c r="AA112" s="2600" t="str">
        <f>IF(Z112&lt;1%,"Sin iniciar",IF(Z112=100%,"Terminado","En gestión"))</f>
        <v>En gestión</v>
      </c>
      <c r="AB112" s="2600" t="str">
        <f>IF(Y112&lt;1%,"Sin iniciar",IF(Y112=100%,"Terminado","En gestión"))</f>
        <v>En gestión</v>
      </c>
      <c r="AC112" s="1338" t="s">
        <v>2526</v>
      </c>
      <c r="AD112" s="1355">
        <v>18766632</v>
      </c>
      <c r="AE112" s="2586">
        <v>18766632</v>
      </c>
      <c r="AF112" s="2586">
        <v>2469293</v>
      </c>
      <c r="AG112" s="1355">
        <v>142867640</v>
      </c>
      <c r="AH112" s="2217">
        <v>142867651</v>
      </c>
      <c r="AI112" s="2586">
        <v>24846548</v>
      </c>
      <c r="AJ112" s="1720" t="s">
        <v>44</v>
      </c>
      <c r="AK112" s="1721"/>
      <c r="AL112" s="1721"/>
      <c r="AM112" s="1721"/>
      <c r="AN112" s="1030"/>
      <c r="AO112" s="2746">
        <v>1</v>
      </c>
      <c r="AP112" s="2768" t="s">
        <v>7976</v>
      </c>
      <c r="AQ112" s="364">
        <v>1</v>
      </c>
      <c r="AR112" s="13" t="s">
        <v>3216</v>
      </c>
      <c r="AS112" s="70" t="s">
        <v>1383</v>
      </c>
      <c r="AT112" s="315" t="str">
        <f t="shared" si="87"/>
        <v>En gestión</v>
      </c>
      <c r="AU112" s="315" t="str">
        <f t="shared" si="88"/>
        <v>Terminado</v>
      </c>
      <c r="AV112" s="1720" t="s">
        <v>7977</v>
      </c>
      <c r="AW112" s="1877">
        <f>SUMPRODUCT(AQ112:AQ115,G112:G115)</f>
        <v>0.3</v>
      </c>
      <c r="AX112" s="2748">
        <f>SUMPRODUCT(G112:G115,K112:K115)</f>
        <v>0.3</v>
      </c>
      <c r="AY112" s="2596" t="str">
        <f>IF(AX112&lt;1%,"Sin iniciar",IF(AX112=100%,"Terminado","En gestión"))</f>
        <v>En gestión</v>
      </c>
      <c r="AZ112" s="2596" t="str">
        <f>IF(AW112&lt;1%,"Sin iniciar",IF(AW112=100%,"Terminado","En gestión"))</f>
        <v>En gestión</v>
      </c>
      <c r="BA112" s="1720" t="s">
        <v>7977</v>
      </c>
      <c r="BB112" s="1395">
        <v>18766632</v>
      </c>
      <c r="BC112" s="2597">
        <v>18766632</v>
      </c>
      <c r="BD112" s="2597">
        <v>5629990</v>
      </c>
      <c r="BE112" s="1395">
        <v>142867640</v>
      </c>
      <c r="BF112" s="2597">
        <v>0</v>
      </c>
      <c r="BG112" s="2597">
        <v>0</v>
      </c>
      <c r="BH112" s="1720" t="s">
        <v>44</v>
      </c>
      <c r="BI112" s="1721"/>
      <c r="BJ112" s="1721"/>
      <c r="BK112" s="1721"/>
      <c r="BL112" s="1030"/>
      <c r="BM112" s="2740">
        <v>1</v>
      </c>
      <c r="BN112" s="1862" t="s">
        <v>7978</v>
      </c>
      <c r="BO112" s="63">
        <v>1</v>
      </c>
      <c r="BP112" s="48" t="s">
        <v>3247</v>
      </c>
      <c r="BQ112" s="48" t="s">
        <v>3010</v>
      </c>
      <c r="BR112" s="8" t="str">
        <f t="shared" si="89"/>
        <v>Terminado</v>
      </c>
      <c r="BS112" s="8" t="str">
        <f t="shared" si="90"/>
        <v>Terminado</v>
      </c>
      <c r="BT112" s="2022" t="s">
        <v>7979</v>
      </c>
      <c r="BU112" s="2072">
        <f>SUMPRODUCT(G112:G115,BO112:BO115)</f>
        <v>0.55000000000000004</v>
      </c>
      <c r="BV112" s="2593">
        <f>SUMPRODUCT(G112:G115,L112:L115)</f>
        <v>0.55000000000000004</v>
      </c>
      <c r="BW112" s="2074" t="str">
        <f>IF(BV112&lt;1%,"Sin iniciar",IF(BV112=100%,"Terminado","En gestión"))</f>
        <v>En gestión</v>
      </c>
      <c r="BX112" s="2647" t="str">
        <f>IF(BU112&lt;1%,"Sin iniciar",IF(BU112=100%,"Terminado","En gestión"))</f>
        <v>En gestión</v>
      </c>
      <c r="BY112" s="2731" t="s">
        <v>37</v>
      </c>
      <c r="BZ112" s="2764">
        <v>18766632</v>
      </c>
      <c r="CA112" s="2759">
        <v>18766632</v>
      </c>
      <c r="CB112" s="2722">
        <v>10321648</v>
      </c>
      <c r="CC112" s="1355">
        <v>0</v>
      </c>
      <c r="CD112" s="2587">
        <v>0</v>
      </c>
      <c r="CE112" s="2587">
        <v>0</v>
      </c>
      <c r="CF112" s="1720" t="s">
        <v>44</v>
      </c>
      <c r="CG112" s="1721"/>
      <c r="CH112" s="1721"/>
      <c r="CI112" s="1721"/>
      <c r="CJ112" s="1030"/>
      <c r="CK112" s="1859">
        <v>1</v>
      </c>
      <c r="CL112" s="1862" t="s">
        <v>1382</v>
      </c>
      <c r="CM112" s="63">
        <v>1</v>
      </c>
      <c r="CN112" s="48" t="s">
        <v>1312</v>
      </c>
      <c r="CO112" s="70" t="s">
        <v>1383</v>
      </c>
      <c r="CP112" s="8" t="str">
        <f t="shared" si="64"/>
        <v>Terminado</v>
      </c>
      <c r="CQ112" s="8" t="str">
        <f t="shared" si="76"/>
        <v>Terminado</v>
      </c>
      <c r="CR112" s="1862" t="s">
        <v>1382</v>
      </c>
      <c r="CS112" s="2769">
        <f>SUMPRODUCT(G112:G115,CM112:CM115)</f>
        <v>1</v>
      </c>
      <c r="CT112" s="2769">
        <f>SUMPRODUCT(G112:G115,M112:M115)</f>
        <v>1</v>
      </c>
      <c r="CU112" s="2074" t="str">
        <f>IF(CT112&lt;1%,"Sin iniciar",IF(CT112=100%,"Terminado","En gestión"))</f>
        <v>Terminado</v>
      </c>
      <c r="CV112" s="2572" t="str">
        <f>IF(CS112&lt;1%,"Sin iniciar",IF(CS112=100%,"Terminado","En gestión"))</f>
        <v>Terminado</v>
      </c>
      <c r="CW112" s="2574" t="s">
        <v>37</v>
      </c>
      <c r="CX112" s="2576">
        <v>18766632</v>
      </c>
      <c r="CY112" s="2578">
        <v>18766632</v>
      </c>
      <c r="CZ112" s="2722">
        <v>18766632</v>
      </c>
      <c r="DA112" s="2725">
        <v>0</v>
      </c>
      <c r="DB112" s="1508">
        <v>0</v>
      </c>
      <c r="DC112" s="1508">
        <v>0</v>
      </c>
      <c r="DD112" s="2571">
        <v>0</v>
      </c>
      <c r="DE112" s="1720" t="s">
        <v>44</v>
      </c>
      <c r="DF112" s="1721"/>
      <c r="DG112" s="1721"/>
      <c r="DH112" s="1721"/>
      <c r="DJ112" s="1221" t="s">
        <v>8269</v>
      </c>
      <c r="DK112" s="1220" t="s">
        <v>8270</v>
      </c>
      <c r="DL112" s="1243" t="s">
        <v>8271</v>
      </c>
    </row>
    <row r="113" spans="1:116" ht="274.5" hidden="1" customHeight="1" x14ac:dyDescent="0.45">
      <c r="A113" s="1351"/>
      <c r="B113" s="1427"/>
      <c r="C113" s="1353"/>
      <c r="D113" s="1353"/>
      <c r="E113" s="1050" t="s">
        <v>443</v>
      </c>
      <c r="F113" s="1051" t="s">
        <v>444</v>
      </c>
      <c r="G113" s="1052">
        <v>0.5</v>
      </c>
      <c r="H113" s="1056">
        <v>44743</v>
      </c>
      <c r="I113" s="1056">
        <v>44926</v>
      </c>
      <c r="J113" s="1052">
        <v>0</v>
      </c>
      <c r="K113" s="1052">
        <v>0</v>
      </c>
      <c r="L113" s="1054">
        <v>0.5</v>
      </c>
      <c r="M113" s="1055">
        <v>1</v>
      </c>
      <c r="N113" s="1354"/>
      <c r="O113" s="1354"/>
      <c r="P113" s="3309"/>
      <c r="Q113" s="1337"/>
      <c r="R113" s="1355"/>
      <c r="S113" s="244">
        <v>0</v>
      </c>
      <c r="T113" s="35" t="s">
        <v>2511</v>
      </c>
      <c r="U113" s="35" t="s">
        <v>2483</v>
      </c>
      <c r="V113" s="190" t="str">
        <f t="shared" si="85"/>
        <v>Sin iniciar</v>
      </c>
      <c r="W113" s="190" t="str">
        <f t="shared" si="86"/>
        <v>Sin iniciar</v>
      </c>
      <c r="X113" s="1338"/>
      <c r="Y113" s="1327"/>
      <c r="Z113" s="1329"/>
      <c r="AA113" s="2600"/>
      <c r="AB113" s="2600"/>
      <c r="AC113" s="1338"/>
      <c r="AD113" s="1355"/>
      <c r="AE113" s="2586"/>
      <c r="AF113" s="2586"/>
      <c r="AG113" s="1355"/>
      <c r="AH113" s="2217"/>
      <c r="AI113" s="2586"/>
      <c r="AJ113" s="1720"/>
      <c r="AK113" s="1721"/>
      <c r="AL113" s="1721"/>
      <c r="AM113" s="1721"/>
      <c r="AN113" s="1030"/>
      <c r="AO113" s="2746"/>
      <c r="AP113" s="2768"/>
      <c r="AQ113" s="66">
        <v>0</v>
      </c>
      <c r="AR113" s="316" t="s">
        <v>7841</v>
      </c>
      <c r="AS113" s="98" t="s">
        <v>37</v>
      </c>
      <c r="AT113" s="315" t="str">
        <f t="shared" si="87"/>
        <v>Sin iniciar</v>
      </c>
      <c r="AU113" s="315" t="str">
        <f t="shared" si="88"/>
        <v>Sin iniciar</v>
      </c>
      <c r="AV113" s="1720"/>
      <c r="AW113" s="1877"/>
      <c r="AX113" s="2749"/>
      <c r="AY113" s="2596"/>
      <c r="AZ113" s="2596"/>
      <c r="BA113" s="1720"/>
      <c r="BB113" s="1395"/>
      <c r="BC113" s="2597"/>
      <c r="BD113" s="2597"/>
      <c r="BE113" s="1395"/>
      <c r="BF113" s="2597"/>
      <c r="BG113" s="2597"/>
      <c r="BH113" s="1720"/>
      <c r="BI113" s="1721"/>
      <c r="BJ113" s="1721"/>
      <c r="BK113" s="1721"/>
      <c r="BL113" s="1030"/>
      <c r="BM113" s="2631"/>
      <c r="BN113" s="1862"/>
      <c r="BO113" s="382">
        <v>0.5</v>
      </c>
      <c r="BP113" s="52" t="s">
        <v>3248</v>
      </c>
      <c r="BQ113" s="53" t="s">
        <v>7980</v>
      </c>
      <c r="BR113" s="8" t="str">
        <f t="shared" si="89"/>
        <v>En gestión</v>
      </c>
      <c r="BS113" s="8" t="str">
        <f t="shared" si="90"/>
        <v>En gestión</v>
      </c>
      <c r="BT113" s="2023"/>
      <c r="BU113" s="2073"/>
      <c r="BV113" s="2646">
        <f t="shared" ref="BV113" si="91">SUMPRODUCT(G113:G115,L113:L115)</f>
        <v>0.25</v>
      </c>
      <c r="BW113" s="2075"/>
      <c r="BX113" s="1645"/>
      <c r="BY113" s="2732"/>
      <c r="BZ113" s="2765"/>
      <c r="CA113" s="2760"/>
      <c r="CB113" s="2723"/>
      <c r="CC113" s="1355"/>
      <c r="CD113" s="2710"/>
      <c r="CE113" s="2710"/>
      <c r="CF113" s="1720"/>
      <c r="CG113" s="1721"/>
      <c r="CH113" s="1721"/>
      <c r="CI113" s="1721"/>
      <c r="CJ113" s="1030"/>
      <c r="CK113" s="2631"/>
      <c r="CL113" s="1862"/>
      <c r="CM113" s="63">
        <v>1</v>
      </c>
      <c r="CN113" s="53" t="s">
        <v>1384</v>
      </c>
      <c r="CO113" s="53" t="s">
        <v>1385</v>
      </c>
      <c r="CP113" s="8" t="str">
        <f t="shared" si="64"/>
        <v>Terminado</v>
      </c>
      <c r="CQ113" s="8" t="str">
        <f t="shared" si="76"/>
        <v>Terminado</v>
      </c>
      <c r="CR113" s="1862"/>
      <c r="CS113" s="2769"/>
      <c r="CT113" s="2769"/>
      <c r="CU113" s="2075"/>
      <c r="CV113" s="2625"/>
      <c r="CW113" s="2626"/>
      <c r="CX113" s="2721"/>
      <c r="CY113" s="1942"/>
      <c r="CZ113" s="2723"/>
      <c r="DA113" s="2725"/>
      <c r="DB113" s="1508"/>
      <c r="DC113" s="1508"/>
      <c r="DD113" s="2571"/>
      <c r="DE113" s="1720"/>
      <c r="DF113" s="1721"/>
      <c r="DG113" s="1721"/>
      <c r="DH113" s="1721"/>
      <c r="DJ113" s="1221" t="s">
        <v>8269</v>
      </c>
      <c r="DK113" s="1220" t="s">
        <v>8332</v>
      </c>
      <c r="DL113" s="1243"/>
    </row>
    <row r="114" spans="1:116" ht="162" hidden="1" customHeight="1" x14ac:dyDescent="0.45">
      <c r="A114" s="1351"/>
      <c r="B114" s="1427"/>
      <c r="C114" s="1353"/>
      <c r="D114" s="1353"/>
      <c r="E114" s="1050" t="s">
        <v>445</v>
      </c>
      <c r="F114" s="1051" t="s">
        <v>446</v>
      </c>
      <c r="G114" s="1052">
        <v>0.1</v>
      </c>
      <c r="H114" s="1056">
        <v>44896</v>
      </c>
      <c r="I114" s="1056">
        <v>44926</v>
      </c>
      <c r="J114" s="1052">
        <v>0</v>
      </c>
      <c r="K114" s="1052">
        <v>0</v>
      </c>
      <c r="L114" s="1054">
        <v>0</v>
      </c>
      <c r="M114" s="1055">
        <v>1</v>
      </c>
      <c r="N114" s="1354"/>
      <c r="O114" s="1354"/>
      <c r="P114" s="3309"/>
      <c r="Q114" s="1337"/>
      <c r="R114" s="1355"/>
      <c r="S114" s="244">
        <v>0</v>
      </c>
      <c r="T114" s="35" t="s">
        <v>2511</v>
      </c>
      <c r="U114" s="35" t="s">
        <v>2483</v>
      </c>
      <c r="V114" s="190" t="str">
        <f t="shared" si="85"/>
        <v>Sin iniciar</v>
      </c>
      <c r="W114" s="190" t="str">
        <f t="shared" si="86"/>
        <v>Sin iniciar</v>
      </c>
      <c r="X114" s="1338"/>
      <c r="Y114" s="1327"/>
      <c r="Z114" s="1329"/>
      <c r="AA114" s="2600"/>
      <c r="AB114" s="2600"/>
      <c r="AC114" s="1338"/>
      <c r="AD114" s="1355"/>
      <c r="AE114" s="2586"/>
      <c r="AF114" s="2586"/>
      <c r="AG114" s="1355"/>
      <c r="AH114" s="2217"/>
      <c r="AI114" s="2586"/>
      <c r="AJ114" s="1720"/>
      <c r="AK114" s="1721"/>
      <c r="AL114" s="1721"/>
      <c r="AM114" s="1721"/>
      <c r="AN114" s="1030"/>
      <c r="AO114" s="2746"/>
      <c r="AP114" s="2768"/>
      <c r="AQ114" s="66">
        <v>0</v>
      </c>
      <c r="AR114" s="316" t="s">
        <v>7841</v>
      </c>
      <c r="AS114" s="98" t="s">
        <v>37</v>
      </c>
      <c r="AT114" s="315" t="str">
        <f t="shared" si="87"/>
        <v>Sin iniciar</v>
      </c>
      <c r="AU114" s="315" t="str">
        <f t="shared" si="88"/>
        <v>Sin iniciar</v>
      </c>
      <c r="AV114" s="1720"/>
      <c r="AW114" s="1877"/>
      <c r="AX114" s="2749">
        <f t="shared" ref="AX114" si="92">SUMPRODUCT(G114:G116,K114:K116)</f>
        <v>0.3</v>
      </c>
      <c r="AY114" s="2596"/>
      <c r="AZ114" s="2596"/>
      <c r="BA114" s="1720"/>
      <c r="BB114" s="1395"/>
      <c r="BC114" s="2597"/>
      <c r="BD114" s="2597"/>
      <c r="BE114" s="1395"/>
      <c r="BF114" s="2597"/>
      <c r="BG114" s="2597"/>
      <c r="BH114" s="1720"/>
      <c r="BI114" s="1721"/>
      <c r="BJ114" s="1721"/>
      <c r="BK114" s="1721"/>
      <c r="BL114" s="1030"/>
      <c r="BM114" s="2631"/>
      <c r="BN114" s="1862"/>
      <c r="BO114" s="66">
        <v>0</v>
      </c>
      <c r="BP114" s="316" t="s">
        <v>7841</v>
      </c>
      <c r="BQ114" s="98" t="s">
        <v>37</v>
      </c>
      <c r="BR114" s="8" t="str">
        <f t="shared" si="89"/>
        <v>Sin iniciar</v>
      </c>
      <c r="BS114" s="8" t="str">
        <f t="shared" si="90"/>
        <v>Sin iniciar</v>
      </c>
      <c r="BT114" s="2023"/>
      <c r="BU114" s="2073"/>
      <c r="BV114" s="2646"/>
      <c r="BW114" s="2075"/>
      <c r="BX114" s="1645"/>
      <c r="BY114" s="2732"/>
      <c r="BZ114" s="2765"/>
      <c r="CA114" s="2760"/>
      <c r="CB114" s="2723"/>
      <c r="CC114" s="1355"/>
      <c r="CD114" s="2710"/>
      <c r="CE114" s="2710"/>
      <c r="CF114" s="1720"/>
      <c r="CG114" s="1721"/>
      <c r="CH114" s="1721"/>
      <c r="CI114" s="1721"/>
      <c r="CJ114" s="1030"/>
      <c r="CK114" s="2631"/>
      <c r="CL114" s="1862"/>
      <c r="CM114" s="63">
        <v>1</v>
      </c>
      <c r="CN114" s="71" t="s">
        <v>1386</v>
      </c>
      <c r="CO114" s="97" t="s">
        <v>1387</v>
      </c>
      <c r="CP114" s="8" t="str">
        <f t="shared" si="64"/>
        <v>Terminado</v>
      </c>
      <c r="CQ114" s="8" t="str">
        <f t="shared" si="76"/>
        <v>Terminado</v>
      </c>
      <c r="CR114" s="1862"/>
      <c r="CS114" s="2769"/>
      <c r="CT114" s="2769"/>
      <c r="CU114" s="2075"/>
      <c r="CV114" s="2625"/>
      <c r="CW114" s="2626"/>
      <c r="CX114" s="2721"/>
      <c r="CY114" s="1942"/>
      <c r="CZ114" s="2723"/>
      <c r="DA114" s="2725"/>
      <c r="DB114" s="1508"/>
      <c r="DC114" s="1508"/>
      <c r="DD114" s="2571"/>
      <c r="DE114" s="1720"/>
      <c r="DF114" s="1721"/>
      <c r="DG114" s="1721"/>
      <c r="DH114" s="1721"/>
      <c r="DJ114" s="1221" t="s">
        <v>8269</v>
      </c>
      <c r="DK114" s="1220" t="s">
        <v>8336</v>
      </c>
      <c r="DL114" s="1243"/>
    </row>
    <row r="115" spans="1:116" ht="162" hidden="1" customHeight="1" x14ac:dyDescent="0.45">
      <c r="A115" s="1351"/>
      <c r="B115" s="1427"/>
      <c r="C115" s="1353"/>
      <c r="D115" s="1353"/>
      <c r="E115" s="1050" t="s">
        <v>447</v>
      </c>
      <c r="F115" s="1051" t="s">
        <v>448</v>
      </c>
      <c r="G115" s="1052">
        <v>0.1</v>
      </c>
      <c r="H115" s="1056">
        <v>44896</v>
      </c>
      <c r="I115" s="1056">
        <v>44926</v>
      </c>
      <c r="J115" s="1052">
        <v>0</v>
      </c>
      <c r="K115" s="1052">
        <v>0</v>
      </c>
      <c r="L115" s="1054">
        <v>0</v>
      </c>
      <c r="M115" s="1055">
        <v>1</v>
      </c>
      <c r="N115" s="1354"/>
      <c r="O115" s="1354"/>
      <c r="P115" s="3309"/>
      <c r="Q115" s="1337"/>
      <c r="R115" s="1355"/>
      <c r="S115" s="244">
        <v>0</v>
      </c>
      <c r="T115" s="35" t="s">
        <v>2511</v>
      </c>
      <c r="U115" s="35" t="s">
        <v>2483</v>
      </c>
      <c r="V115" s="190" t="str">
        <f t="shared" si="85"/>
        <v>Sin iniciar</v>
      </c>
      <c r="W115" s="190" t="str">
        <f t="shared" si="86"/>
        <v>Sin iniciar</v>
      </c>
      <c r="X115" s="1338"/>
      <c r="Y115" s="1327"/>
      <c r="Z115" s="1330"/>
      <c r="AA115" s="2600"/>
      <c r="AB115" s="2600"/>
      <c r="AC115" s="1338"/>
      <c r="AD115" s="1355"/>
      <c r="AE115" s="2586"/>
      <c r="AF115" s="2586"/>
      <c r="AG115" s="1355"/>
      <c r="AH115" s="2217"/>
      <c r="AI115" s="2586"/>
      <c r="AJ115" s="1720"/>
      <c r="AK115" s="1721"/>
      <c r="AL115" s="1721"/>
      <c r="AM115" s="1721"/>
      <c r="AN115" s="1030"/>
      <c r="AO115" s="2746"/>
      <c r="AP115" s="2768"/>
      <c r="AQ115" s="66">
        <v>0</v>
      </c>
      <c r="AR115" s="316" t="s">
        <v>7841</v>
      </c>
      <c r="AS115" s="98" t="s">
        <v>37</v>
      </c>
      <c r="AT115" s="315" t="str">
        <f t="shared" si="87"/>
        <v>Sin iniciar</v>
      </c>
      <c r="AU115" s="315" t="str">
        <f t="shared" si="88"/>
        <v>Sin iniciar</v>
      </c>
      <c r="AV115" s="1720"/>
      <c r="AW115" s="1877"/>
      <c r="AX115" s="2750"/>
      <c r="AY115" s="2596"/>
      <c r="AZ115" s="2596"/>
      <c r="BA115" s="1720"/>
      <c r="BB115" s="1395"/>
      <c r="BC115" s="2597"/>
      <c r="BD115" s="2597"/>
      <c r="BE115" s="1395"/>
      <c r="BF115" s="2597"/>
      <c r="BG115" s="2597"/>
      <c r="BH115" s="1720"/>
      <c r="BI115" s="1721"/>
      <c r="BJ115" s="1721"/>
      <c r="BK115" s="1721"/>
      <c r="BL115" s="1030"/>
      <c r="BM115" s="2632"/>
      <c r="BN115" s="1582"/>
      <c r="BO115" s="66">
        <v>0</v>
      </c>
      <c r="BP115" s="316" t="s">
        <v>7841</v>
      </c>
      <c r="BQ115" s="98" t="s">
        <v>37</v>
      </c>
      <c r="BR115" s="8" t="str">
        <f t="shared" si="89"/>
        <v>Sin iniciar</v>
      </c>
      <c r="BS115" s="8" t="str">
        <f t="shared" si="90"/>
        <v>Sin iniciar</v>
      </c>
      <c r="BT115" s="2024"/>
      <c r="BU115" s="2027"/>
      <c r="BV115" s="2594"/>
      <c r="BW115" s="2110"/>
      <c r="BX115" s="1590"/>
      <c r="BY115" s="2733"/>
      <c r="BZ115" s="2766"/>
      <c r="CA115" s="2761"/>
      <c r="CB115" s="2724"/>
      <c r="CC115" s="1355"/>
      <c r="CD115" s="2588"/>
      <c r="CE115" s="2588"/>
      <c r="CF115" s="1720"/>
      <c r="CG115" s="1721"/>
      <c r="CH115" s="1721"/>
      <c r="CI115" s="1721"/>
      <c r="CJ115" s="1030"/>
      <c r="CK115" s="2632"/>
      <c r="CL115" s="1582"/>
      <c r="CM115" s="64">
        <v>1</v>
      </c>
      <c r="CN115" s="102" t="s">
        <v>2228</v>
      </c>
      <c r="CO115" s="72" t="s">
        <v>1388</v>
      </c>
      <c r="CP115" s="8" t="str">
        <f t="shared" si="64"/>
        <v>Terminado</v>
      </c>
      <c r="CQ115" s="8" t="str">
        <f t="shared" si="76"/>
        <v>Terminado</v>
      </c>
      <c r="CR115" s="1582"/>
      <c r="CS115" s="2769"/>
      <c r="CT115" s="2769"/>
      <c r="CU115" s="2110"/>
      <c r="CV115" s="2720"/>
      <c r="CW115" s="2575"/>
      <c r="CX115" s="2577"/>
      <c r="CY115" s="2579"/>
      <c r="CZ115" s="2724"/>
      <c r="DA115" s="2725"/>
      <c r="DB115" s="1508"/>
      <c r="DC115" s="1508"/>
      <c r="DD115" s="2571"/>
      <c r="DE115" s="1720"/>
      <c r="DF115" s="1721"/>
      <c r="DG115" s="1721"/>
      <c r="DH115" s="1721"/>
      <c r="DJ115" s="1221" t="s">
        <v>8269</v>
      </c>
      <c r="DK115" s="1220" t="s">
        <v>8337</v>
      </c>
      <c r="DL115" s="1243"/>
    </row>
    <row r="116" spans="1:116" ht="162" hidden="1" customHeight="1" x14ac:dyDescent="0.45">
      <c r="A116" s="1351" t="s">
        <v>437</v>
      </c>
      <c r="B116" s="1427" t="s">
        <v>449</v>
      </c>
      <c r="C116" s="1353" t="s">
        <v>450</v>
      </c>
      <c r="D116" s="1353" t="s">
        <v>451</v>
      </c>
      <c r="E116" s="1050" t="s">
        <v>452</v>
      </c>
      <c r="F116" s="1051" t="s">
        <v>453</v>
      </c>
      <c r="G116" s="1052">
        <v>0.3</v>
      </c>
      <c r="H116" s="1056">
        <v>44607</v>
      </c>
      <c r="I116" s="1056">
        <v>44742</v>
      </c>
      <c r="J116" s="1052">
        <v>0.34</v>
      </c>
      <c r="K116" s="1052">
        <v>1</v>
      </c>
      <c r="L116" s="1054">
        <v>1</v>
      </c>
      <c r="M116" s="1055">
        <v>1</v>
      </c>
      <c r="N116" s="1354">
        <v>192609456</v>
      </c>
      <c r="O116" s="1354">
        <v>18766632</v>
      </c>
      <c r="P116" s="3309"/>
      <c r="Q116" s="1337">
        <v>1</v>
      </c>
      <c r="R116" s="1355" t="s">
        <v>7981</v>
      </c>
      <c r="S116" s="249">
        <v>0.34</v>
      </c>
      <c r="T116" s="191" t="s">
        <v>7982</v>
      </c>
      <c r="U116" s="101" t="s">
        <v>7983</v>
      </c>
      <c r="V116" s="190" t="str">
        <f t="shared" si="85"/>
        <v>En gestión</v>
      </c>
      <c r="W116" s="190" t="str">
        <f t="shared" si="86"/>
        <v>En gestión</v>
      </c>
      <c r="X116" s="1338" t="s">
        <v>7984</v>
      </c>
      <c r="Y116" s="1327">
        <f>SUMPRODUCT(S116:S119,G116:G119)</f>
        <v>0.10200000000000001</v>
      </c>
      <c r="Z116" s="1328">
        <f>SUMPRODUCT(G116:G119,J116:J119)</f>
        <v>0.10200000000000001</v>
      </c>
      <c r="AA116" s="2600" t="str">
        <f>IF(Z116&lt;1%,"Sin iniciar",IF(Z116=100%,"Terminado","En gestión"))</f>
        <v>En gestión</v>
      </c>
      <c r="AB116" s="2600" t="str">
        <f>IF(Y116&lt;1%,"Sin iniciar",IF(Y116=100%,"Terminado","En gestión"))</f>
        <v>En gestión</v>
      </c>
      <c r="AC116" s="1338" t="s">
        <v>7984</v>
      </c>
      <c r="AD116" s="1355">
        <v>18766632</v>
      </c>
      <c r="AE116" s="2586">
        <v>18766632</v>
      </c>
      <c r="AF116" s="2586">
        <v>2469294</v>
      </c>
      <c r="AG116" s="1355">
        <v>192609456</v>
      </c>
      <c r="AH116" s="2217">
        <v>192609456</v>
      </c>
      <c r="AI116" s="2586">
        <v>31914688</v>
      </c>
      <c r="AJ116" s="1720" t="s">
        <v>44</v>
      </c>
      <c r="AK116" s="1720" t="s">
        <v>44</v>
      </c>
      <c r="AL116" s="1720" t="s">
        <v>44</v>
      </c>
      <c r="AM116" s="1720" t="s">
        <v>44</v>
      </c>
      <c r="AN116" s="1030"/>
      <c r="AO116" s="2746">
        <v>1</v>
      </c>
      <c r="AP116" s="2768" t="s">
        <v>7976</v>
      </c>
      <c r="AQ116" s="364">
        <v>1</v>
      </c>
      <c r="AR116" s="415" t="s">
        <v>3217</v>
      </c>
      <c r="AS116" s="416" t="s">
        <v>2229</v>
      </c>
      <c r="AT116" s="315" t="str">
        <f t="shared" si="87"/>
        <v>En gestión</v>
      </c>
      <c r="AU116" s="315" t="str">
        <f t="shared" si="88"/>
        <v>Terminado</v>
      </c>
      <c r="AV116" s="1720" t="s">
        <v>7985</v>
      </c>
      <c r="AW116" s="1877">
        <f>SUMPRODUCT(AQ116:AQ119,G116:G119)</f>
        <v>0.3</v>
      </c>
      <c r="AX116" s="2748">
        <f>SUMPRODUCT(G116:G119,K116:K119)</f>
        <v>0.3</v>
      </c>
      <c r="AY116" s="2596" t="str">
        <f>IF(AX116&lt;1%,"Sin iniciar",IF(AX116=100%,"Terminado","En gestión"))</f>
        <v>En gestión</v>
      </c>
      <c r="AZ116" s="2596" t="str">
        <f>IF(AW116&lt;1%,"Sin iniciar",IF(AW116=100%,"Terminado","En gestión"))</f>
        <v>En gestión</v>
      </c>
      <c r="BA116" s="1720" t="s">
        <v>7985</v>
      </c>
      <c r="BB116" s="1395">
        <v>18766632</v>
      </c>
      <c r="BC116" s="2597">
        <v>18766632</v>
      </c>
      <c r="BD116" s="2597">
        <v>5629990</v>
      </c>
      <c r="BE116" s="1395">
        <v>192609456</v>
      </c>
      <c r="BF116" s="2597">
        <v>0</v>
      </c>
      <c r="BG116" s="2597">
        <v>0</v>
      </c>
      <c r="BH116" s="1720" t="s">
        <v>44</v>
      </c>
      <c r="BI116" s="1720" t="s">
        <v>44</v>
      </c>
      <c r="BJ116" s="1720" t="s">
        <v>44</v>
      </c>
      <c r="BK116" s="1720" t="s">
        <v>44</v>
      </c>
      <c r="BL116" s="1030"/>
      <c r="BM116" s="2740">
        <v>1</v>
      </c>
      <c r="BN116" s="1862" t="s">
        <v>7986</v>
      </c>
      <c r="BO116" s="63">
        <v>1</v>
      </c>
      <c r="BP116" s="48" t="s">
        <v>3249</v>
      </c>
      <c r="BQ116" s="48" t="s">
        <v>3010</v>
      </c>
      <c r="BR116" s="8" t="str">
        <f t="shared" si="89"/>
        <v>Terminado</v>
      </c>
      <c r="BS116" s="8" t="str">
        <f t="shared" si="90"/>
        <v>Terminado</v>
      </c>
      <c r="BT116" s="2767" t="s">
        <v>7987</v>
      </c>
      <c r="BU116" s="2072">
        <f>SUMPRODUCT(G116:G119,BO116:BO119)</f>
        <v>0.55000000000000004</v>
      </c>
      <c r="BV116" s="2593">
        <f>SUMPRODUCT(G116:G119,L116:L119)</f>
        <v>0.55000000000000004</v>
      </c>
      <c r="BW116" s="2754" t="str">
        <f>IF(BV116&lt;1%,"Sin iniciar",IF(BV116=100%,"Terminado","En gestión"))</f>
        <v>En gestión</v>
      </c>
      <c r="BX116" s="1579" t="str">
        <f>IF(BU116&lt;1%,"Sin iniciar",IF(BU116=100%,"Terminado","En gestión"))</f>
        <v>En gestión</v>
      </c>
      <c r="BY116" s="2731" t="s">
        <v>37</v>
      </c>
      <c r="BZ116" s="2764">
        <v>18766632</v>
      </c>
      <c r="CA116" s="2759">
        <v>18766632</v>
      </c>
      <c r="CB116" s="2722">
        <v>10321648</v>
      </c>
      <c r="CC116" s="1355">
        <v>0</v>
      </c>
      <c r="CD116" s="2587">
        <v>0</v>
      </c>
      <c r="CE116" s="2762">
        <v>0</v>
      </c>
      <c r="CF116" s="1720" t="s">
        <v>44</v>
      </c>
      <c r="CG116" s="1720" t="s">
        <v>44</v>
      </c>
      <c r="CH116" s="1720" t="s">
        <v>44</v>
      </c>
      <c r="CI116" s="1720" t="s">
        <v>44</v>
      </c>
      <c r="CJ116" s="1030"/>
      <c r="CK116" s="1859">
        <v>1</v>
      </c>
      <c r="CL116" s="1862" t="s">
        <v>1389</v>
      </c>
      <c r="CM116" s="63">
        <v>1</v>
      </c>
      <c r="CN116" s="49" t="s">
        <v>1312</v>
      </c>
      <c r="CO116" s="73" t="s">
        <v>2229</v>
      </c>
      <c r="CP116" s="8" t="str">
        <f t="shared" si="64"/>
        <v>Terminado</v>
      </c>
      <c r="CQ116" s="8" t="str">
        <f t="shared" si="76"/>
        <v>Terminado</v>
      </c>
      <c r="CR116" s="1862" t="s">
        <v>1389</v>
      </c>
      <c r="CS116" s="1434">
        <f>SUMPRODUCT(G116:G119,CM116:CM119)</f>
        <v>1</v>
      </c>
      <c r="CT116" s="1434">
        <f>SUMPRODUCT(G116:G119,M116:M119)</f>
        <v>1</v>
      </c>
      <c r="CU116" s="2754" t="str">
        <f>IF(CT116&lt;1%,"Sin iniciar",IF(CT116=100%,"Terminado","En gestión"))</f>
        <v>Terminado</v>
      </c>
      <c r="CV116" s="2756" t="str">
        <f>IF(CS116&lt;1%,"Sin iniciar",IF(CS116=100%,"Terminado","En gestión"))</f>
        <v>Terminado</v>
      </c>
      <c r="CW116" s="2574" t="s">
        <v>37</v>
      </c>
      <c r="CX116" s="2576">
        <v>18766632</v>
      </c>
      <c r="CY116" s="2578">
        <v>18766632</v>
      </c>
      <c r="CZ116" s="2722">
        <v>18766632</v>
      </c>
      <c r="DA116" s="2725">
        <v>0</v>
      </c>
      <c r="DB116" s="1508">
        <v>0</v>
      </c>
      <c r="DC116" s="1508">
        <v>0</v>
      </c>
      <c r="DD116" s="2571">
        <v>0</v>
      </c>
      <c r="DE116" s="1720" t="s">
        <v>44</v>
      </c>
      <c r="DF116" s="1720" t="s">
        <v>44</v>
      </c>
      <c r="DG116" s="1720" t="s">
        <v>44</v>
      </c>
      <c r="DH116" s="1720" t="s">
        <v>44</v>
      </c>
      <c r="DJ116" s="1221" t="s">
        <v>8310</v>
      </c>
      <c r="DK116" s="1220" t="s">
        <v>8270</v>
      </c>
      <c r="DL116" s="1243" t="s">
        <v>8338</v>
      </c>
    </row>
    <row r="117" spans="1:116" ht="408" hidden="1" customHeight="1" x14ac:dyDescent="0.45">
      <c r="A117" s="1351"/>
      <c r="B117" s="1427"/>
      <c r="C117" s="1353"/>
      <c r="D117" s="1353"/>
      <c r="E117" s="1050" t="s">
        <v>454</v>
      </c>
      <c r="F117" s="1051" t="s">
        <v>455</v>
      </c>
      <c r="G117" s="1052">
        <v>0.5</v>
      </c>
      <c r="H117" s="1056">
        <v>44743</v>
      </c>
      <c r="I117" s="1056">
        <v>44926</v>
      </c>
      <c r="J117" s="1052">
        <v>0</v>
      </c>
      <c r="K117" s="1052">
        <v>0</v>
      </c>
      <c r="L117" s="1054">
        <v>0.5</v>
      </c>
      <c r="M117" s="1055">
        <v>1</v>
      </c>
      <c r="N117" s="1354"/>
      <c r="O117" s="1354"/>
      <c r="P117" s="3309"/>
      <c r="Q117" s="1337"/>
      <c r="R117" s="1355"/>
      <c r="S117" s="244">
        <v>0</v>
      </c>
      <c r="T117" s="35" t="s">
        <v>2511</v>
      </c>
      <c r="U117" s="35" t="s">
        <v>2483</v>
      </c>
      <c r="V117" s="190" t="str">
        <f t="shared" si="85"/>
        <v>Sin iniciar</v>
      </c>
      <c r="W117" s="190" t="str">
        <f t="shared" si="86"/>
        <v>Sin iniciar</v>
      </c>
      <c r="X117" s="1338"/>
      <c r="Y117" s="1327"/>
      <c r="Z117" s="1329"/>
      <c r="AA117" s="2600"/>
      <c r="AB117" s="2600"/>
      <c r="AC117" s="1338"/>
      <c r="AD117" s="1355"/>
      <c r="AE117" s="2586"/>
      <c r="AF117" s="2586"/>
      <c r="AG117" s="1355"/>
      <c r="AH117" s="2217"/>
      <c r="AI117" s="2586"/>
      <c r="AJ117" s="1720"/>
      <c r="AK117" s="1720"/>
      <c r="AL117" s="1720"/>
      <c r="AM117" s="1720"/>
      <c r="AN117" s="1030"/>
      <c r="AO117" s="2746"/>
      <c r="AP117" s="2768"/>
      <c r="AQ117" s="66">
        <v>0</v>
      </c>
      <c r="AR117" s="308" t="s">
        <v>2511</v>
      </c>
      <c r="AS117" s="308" t="s">
        <v>2483</v>
      </c>
      <c r="AT117" s="315" t="str">
        <f t="shared" si="87"/>
        <v>Sin iniciar</v>
      </c>
      <c r="AU117" s="315" t="str">
        <f t="shared" si="88"/>
        <v>Sin iniciar</v>
      </c>
      <c r="AV117" s="1720"/>
      <c r="AW117" s="1877"/>
      <c r="AX117" s="2749"/>
      <c r="AY117" s="2596"/>
      <c r="AZ117" s="2596"/>
      <c r="BA117" s="1720"/>
      <c r="BB117" s="1395"/>
      <c r="BC117" s="2597"/>
      <c r="BD117" s="2597"/>
      <c r="BE117" s="1395"/>
      <c r="BF117" s="2597"/>
      <c r="BG117" s="2597"/>
      <c r="BH117" s="1720"/>
      <c r="BI117" s="1720"/>
      <c r="BJ117" s="1720"/>
      <c r="BK117" s="1720"/>
      <c r="BL117" s="1030"/>
      <c r="BM117" s="2631"/>
      <c r="BN117" s="1862"/>
      <c r="BO117" s="383">
        <v>0.5</v>
      </c>
      <c r="BP117" s="53" t="s">
        <v>3250</v>
      </c>
      <c r="BQ117" s="53" t="s">
        <v>7988</v>
      </c>
      <c r="BR117" s="8" t="str">
        <f t="shared" si="89"/>
        <v>En gestión</v>
      </c>
      <c r="BS117" s="8" t="str">
        <f t="shared" si="90"/>
        <v>En gestión</v>
      </c>
      <c r="BT117" s="1996"/>
      <c r="BU117" s="2073"/>
      <c r="BV117" s="2646">
        <f t="shared" ref="BV117" si="93">SUMPRODUCT(G117:G119,L117:L119)</f>
        <v>0.25</v>
      </c>
      <c r="BW117" s="1646"/>
      <c r="BX117" s="1646"/>
      <c r="BY117" s="2732"/>
      <c r="BZ117" s="2765"/>
      <c r="CA117" s="2760"/>
      <c r="CB117" s="2723"/>
      <c r="CC117" s="1355"/>
      <c r="CD117" s="2710"/>
      <c r="CE117" s="2763"/>
      <c r="CF117" s="1720"/>
      <c r="CG117" s="1720"/>
      <c r="CH117" s="1720"/>
      <c r="CI117" s="1720"/>
      <c r="CJ117" s="1030"/>
      <c r="CK117" s="2631"/>
      <c r="CL117" s="1862"/>
      <c r="CM117" s="65">
        <v>1</v>
      </c>
      <c r="CN117" s="74" t="s">
        <v>1390</v>
      </c>
      <c r="CO117" s="75" t="s">
        <v>1391</v>
      </c>
      <c r="CP117" s="50" t="str">
        <f t="shared" si="64"/>
        <v>Terminado</v>
      </c>
      <c r="CQ117" s="8" t="str">
        <f>IF(CM117&lt;1%,"Sin iniciar",IF(CM117=100%,"Terminado","En gestión"))</f>
        <v>Terminado</v>
      </c>
      <c r="CR117" s="1862"/>
      <c r="CS117" s="1434"/>
      <c r="CT117" s="1434"/>
      <c r="CU117" s="1646"/>
      <c r="CV117" s="2757"/>
      <c r="CW117" s="2626"/>
      <c r="CX117" s="2721"/>
      <c r="CY117" s="1942"/>
      <c r="CZ117" s="2723"/>
      <c r="DA117" s="2725"/>
      <c r="DB117" s="1508"/>
      <c r="DC117" s="1508"/>
      <c r="DD117" s="2571"/>
      <c r="DE117" s="1720"/>
      <c r="DF117" s="1720"/>
      <c r="DG117" s="1720"/>
      <c r="DH117" s="1720"/>
      <c r="DJ117" s="1221" t="s">
        <v>8310</v>
      </c>
      <c r="DK117" s="1237" t="s">
        <v>8339</v>
      </c>
      <c r="DL117" s="1243"/>
    </row>
    <row r="118" spans="1:116" ht="162" hidden="1" customHeight="1" x14ac:dyDescent="0.45">
      <c r="A118" s="1351"/>
      <c r="B118" s="1427"/>
      <c r="C118" s="1353"/>
      <c r="D118" s="1353"/>
      <c r="E118" s="1050" t="s">
        <v>456</v>
      </c>
      <c r="F118" s="1051" t="s">
        <v>457</v>
      </c>
      <c r="G118" s="1052">
        <v>0.1</v>
      </c>
      <c r="H118" s="1056">
        <v>44896</v>
      </c>
      <c r="I118" s="1056">
        <v>44926</v>
      </c>
      <c r="J118" s="1052">
        <v>0</v>
      </c>
      <c r="K118" s="1052">
        <v>0</v>
      </c>
      <c r="L118" s="1054">
        <v>0</v>
      </c>
      <c r="M118" s="1055">
        <v>1</v>
      </c>
      <c r="N118" s="1354"/>
      <c r="O118" s="1354"/>
      <c r="P118" s="3309"/>
      <c r="Q118" s="1337"/>
      <c r="R118" s="1355"/>
      <c r="S118" s="244">
        <v>0</v>
      </c>
      <c r="T118" s="35" t="s">
        <v>2511</v>
      </c>
      <c r="U118" s="35" t="s">
        <v>2483</v>
      </c>
      <c r="V118" s="190" t="str">
        <f t="shared" si="85"/>
        <v>Sin iniciar</v>
      </c>
      <c r="W118" s="190" t="str">
        <f t="shared" si="86"/>
        <v>Sin iniciar</v>
      </c>
      <c r="X118" s="1338"/>
      <c r="Y118" s="1327"/>
      <c r="Z118" s="1329"/>
      <c r="AA118" s="2600"/>
      <c r="AB118" s="2600"/>
      <c r="AC118" s="1338"/>
      <c r="AD118" s="1355"/>
      <c r="AE118" s="2586"/>
      <c r="AF118" s="2586"/>
      <c r="AG118" s="1355"/>
      <c r="AH118" s="2217"/>
      <c r="AI118" s="2586"/>
      <c r="AJ118" s="1720"/>
      <c r="AK118" s="1720"/>
      <c r="AL118" s="1720"/>
      <c r="AM118" s="1720"/>
      <c r="AN118" s="1036"/>
      <c r="AO118" s="2746"/>
      <c r="AP118" s="2768"/>
      <c r="AQ118" s="66">
        <v>0</v>
      </c>
      <c r="AR118" s="98" t="s">
        <v>7841</v>
      </c>
      <c r="AS118" s="98" t="s">
        <v>37</v>
      </c>
      <c r="AT118" s="315" t="str">
        <f t="shared" si="87"/>
        <v>Sin iniciar</v>
      </c>
      <c r="AU118" s="315" t="str">
        <f t="shared" si="88"/>
        <v>Sin iniciar</v>
      </c>
      <c r="AV118" s="1720"/>
      <c r="AW118" s="1877"/>
      <c r="AX118" s="2749"/>
      <c r="AY118" s="2596"/>
      <c r="AZ118" s="2596"/>
      <c r="BA118" s="1720"/>
      <c r="BB118" s="1395"/>
      <c r="BC118" s="2597"/>
      <c r="BD118" s="2597"/>
      <c r="BE118" s="1395"/>
      <c r="BF118" s="2597"/>
      <c r="BG118" s="2597"/>
      <c r="BH118" s="1720"/>
      <c r="BI118" s="1720"/>
      <c r="BJ118" s="1720"/>
      <c r="BK118" s="1720"/>
      <c r="BL118" s="1030"/>
      <c r="BM118" s="2631"/>
      <c r="BN118" s="1862"/>
      <c r="BO118" s="66">
        <v>0</v>
      </c>
      <c r="BP118" s="98" t="s">
        <v>7841</v>
      </c>
      <c r="BQ118" s="98" t="s">
        <v>37</v>
      </c>
      <c r="BR118" s="8" t="str">
        <f t="shared" si="89"/>
        <v>Sin iniciar</v>
      </c>
      <c r="BS118" s="8" t="str">
        <f t="shared" si="90"/>
        <v>Sin iniciar</v>
      </c>
      <c r="BT118" s="1996"/>
      <c r="BU118" s="2073"/>
      <c r="BV118" s="2646"/>
      <c r="BW118" s="1646"/>
      <c r="BX118" s="1646"/>
      <c r="BY118" s="2732"/>
      <c r="BZ118" s="2765"/>
      <c r="CA118" s="2760"/>
      <c r="CB118" s="2723"/>
      <c r="CC118" s="1355"/>
      <c r="CD118" s="2710"/>
      <c r="CE118" s="2763"/>
      <c r="CF118" s="1720"/>
      <c r="CG118" s="1720"/>
      <c r="CH118" s="1720"/>
      <c r="CI118" s="1720"/>
      <c r="CJ118" s="1030"/>
      <c r="CK118" s="2631"/>
      <c r="CL118" s="1862"/>
      <c r="CM118" s="66">
        <v>1</v>
      </c>
      <c r="CN118" s="97" t="s">
        <v>1392</v>
      </c>
      <c r="CO118" s="76" t="s">
        <v>1393</v>
      </c>
      <c r="CP118" s="8" t="str">
        <f t="shared" si="64"/>
        <v>Terminado</v>
      </c>
      <c r="CQ118" s="8" t="str">
        <f t="shared" si="76"/>
        <v>Terminado</v>
      </c>
      <c r="CR118" s="1862"/>
      <c r="CS118" s="1434"/>
      <c r="CT118" s="1434"/>
      <c r="CU118" s="1646"/>
      <c r="CV118" s="2757"/>
      <c r="CW118" s="2626"/>
      <c r="CX118" s="2721"/>
      <c r="CY118" s="1942"/>
      <c r="CZ118" s="2723"/>
      <c r="DA118" s="2725"/>
      <c r="DB118" s="1508"/>
      <c r="DC118" s="1508"/>
      <c r="DD118" s="2571"/>
      <c r="DE118" s="1720"/>
      <c r="DF118" s="1720"/>
      <c r="DG118" s="1720"/>
      <c r="DH118" s="1720"/>
      <c r="DJ118" s="1221" t="s">
        <v>8310</v>
      </c>
      <c r="DK118" s="1220" t="s">
        <v>8340</v>
      </c>
      <c r="DL118" s="1243"/>
    </row>
    <row r="119" spans="1:116" ht="162" hidden="1" customHeight="1" x14ac:dyDescent="0.45">
      <c r="A119" s="1351"/>
      <c r="B119" s="1427"/>
      <c r="C119" s="1353"/>
      <c r="D119" s="1353"/>
      <c r="E119" s="1050" t="s">
        <v>458</v>
      </c>
      <c r="F119" s="1051" t="s">
        <v>448</v>
      </c>
      <c r="G119" s="1052">
        <v>0.1</v>
      </c>
      <c r="H119" s="1056">
        <v>44896</v>
      </c>
      <c r="I119" s="1056">
        <v>44926</v>
      </c>
      <c r="J119" s="1052">
        <v>0</v>
      </c>
      <c r="K119" s="1052">
        <v>0</v>
      </c>
      <c r="L119" s="1054">
        <v>0</v>
      </c>
      <c r="M119" s="1055">
        <v>1</v>
      </c>
      <c r="N119" s="1354"/>
      <c r="O119" s="1354"/>
      <c r="P119" s="3309"/>
      <c r="Q119" s="1337"/>
      <c r="R119" s="1355"/>
      <c r="S119" s="244">
        <v>0</v>
      </c>
      <c r="T119" s="35" t="s">
        <v>2511</v>
      </c>
      <c r="U119" s="35" t="s">
        <v>2483</v>
      </c>
      <c r="V119" s="190" t="str">
        <f t="shared" si="85"/>
        <v>Sin iniciar</v>
      </c>
      <c r="W119" s="190" t="str">
        <f t="shared" si="86"/>
        <v>Sin iniciar</v>
      </c>
      <c r="X119" s="1338"/>
      <c r="Y119" s="1327"/>
      <c r="Z119" s="1330"/>
      <c r="AA119" s="2600"/>
      <c r="AB119" s="2600"/>
      <c r="AC119" s="1338"/>
      <c r="AD119" s="1355"/>
      <c r="AE119" s="2586"/>
      <c r="AF119" s="2586"/>
      <c r="AG119" s="1355"/>
      <c r="AH119" s="2217"/>
      <c r="AI119" s="2586"/>
      <c r="AJ119" s="1720"/>
      <c r="AK119" s="1720"/>
      <c r="AL119" s="1720"/>
      <c r="AM119" s="1720"/>
      <c r="AN119" s="1036"/>
      <c r="AO119" s="2746"/>
      <c r="AP119" s="2768"/>
      <c r="AQ119" s="66">
        <v>0</v>
      </c>
      <c r="AR119" s="98" t="s">
        <v>7841</v>
      </c>
      <c r="AS119" s="98" t="s">
        <v>37</v>
      </c>
      <c r="AT119" s="315" t="str">
        <f t="shared" si="87"/>
        <v>Sin iniciar</v>
      </c>
      <c r="AU119" s="315" t="str">
        <f t="shared" si="88"/>
        <v>Sin iniciar</v>
      </c>
      <c r="AV119" s="1720"/>
      <c r="AW119" s="1877"/>
      <c r="AX119" s="2750">
        <f t="shared" ref="AX119" si="94">SUMPRODUCT(G119:G121,K119:K121)</f>
        <v>0.5</v>
      </c>
      <c r="AY119" s="2596"/>
      <c r="AZ119" s="2596"/>
      <c r="BA119" s="1720"/>
      <c r="BB119" s="1395"/>
      <c r="BC119" s="2597"/>
      <c r="BD119" s="2597"/>
      <c r="BE119" s="1395"/>
      <c r="BF119" s="2597"/>
      <c r="BG119" s="2597"/>
      <c r="BH119" s="1720"/>
      <c r="BI119" s="1720"/>
      <c r="BJ119" s="1720"/>
      <c r="BK119" s="1720"/>
      <c r="BL119" s="1030"/>
      <c r="BM119" s="2632"/>
      <c r="BN119" s="1582"/>
      <c r="BO119" s="66">
        <v>0</v>
      </c>
      <c r="BP119" s="98" t="s">
        <v>7841</v>
      </c>
      <c r="BQ119" s="98" t="s">
        <v>37</v>
      </c>
      <c r="BR119" s="8" t="str">
        <f t="shared" si="89"/>
        <v>Sin iniciar</v>
      </c>
      <c r="BS119" s="8" t="str">
        <f t="shared" si="90"/>
        <v>Sin iniciar</v>
      </c>
      <c r="BT119" s="2690"/>
      <c r="BU119" s="2027"/>
      <c r="BV119" s="2594"/>
      <c r="BW119" s="2755"/>
      <c r="BX119" s="1580"/>
      <c r="BY119" s="2733"/>
      <c r="BZ119" s="2766"/>
      <c r="CA119" s="2761"/>
      <c r="CB119" s="2724"/>
      <c r="CC119" s="1355"/>
      <c r="CD119" s="2588"/>
      <c r="CE119" s="2019"/>
      <c r="CF119" s="1720"/>
      <c r="CG119" s="1720"/>
      <c r="CH119" s="1720"/>
      <c r="CI119" s="1720"/>
      <c r="CJ119" s="1030"/>
      <c r="CK119" s="2631"/>
      <c r="CL119" s="1862"/>
      <c r="CM119" s="66">
        <v>1</v>
      </c>
      <c r="CN119" s="77" t="s">
        <v>1394</v>
      </c>
      <c r="CO119" s="19" t="s">
        <v>1395</v>
      </c>
      <c r="CP119" s="50" t="str">
        <f t="shared" si="64"/>
        <v>Terminado</v>
      </c>
      <c r="CQ119" s="8" t="str">
        <f t="shared" si="76"/>
        <v>Terminado</v>
      </c>
      <c r="CR119" s="1862"/>
      <c r="CS119" s="2688"/>
      <c r="CT119" s="2688"/>
      <c r="CU119" s="2755"/>
      <c r="CV119" s="2758"/>
      <c r="CW119" s="2575"/>
      <c r="CX119" s="2577"/>
      <c r="CY119" s="2579"/>
      <c r="CZ119" s="2724"/>
      <c r="DA119" s="2725"/>
      <c r="DB119" s="1508"/>
      <c r="DC119" s="1508"/>
      <c r="DD119" s="2571"/>
      <c r="DE119" s="1720"/>
      <c r="DF119" s="1720"/>
      <c r="DG119" s="1720"/>
      <c r="DH119" s="1720"/>
      <c r="DJ119" s="1221" t="s">
        <v>8310</v>
      </c>
      <c r="DK119" s="1220" t="s">
        <v>8341</v>
      </c>
      <c r="DL119" s="1243"/>
    </row>
    <row r="120" spans="1:116" ht="162" hidden="1" customHeight="1" x14ac:dyDescent="0.45">
      <c r="A120" s="1351" t="s">
        <v>437</v>
      </c>
      <c r="B120" s="1427" t="s">
        <v>459</v>
      </c>
      <c r="C120" s="1353" t="s">
        <v>460</v>
      </c>
      <c r="D120" s="1353" t="s">
        <v>461</v>
      </c>
      <c r="E120" s="1050" t="s">
        <v>462</v>
      </c>
      <c r="F120" s="1051" t="s">
        <v>463</v>
      </c>
      <c r="G120" s="1052">
        <v>0.25</v>
      </c>
      <c r="H120" s="1056">
        <v>44567</v>
      </c>
      <c r="I120" s="1056">
        <v>44651</v>
      </c>
      <c r="J120" s="1052">
        <v>1</v>
      </c>
      <c r="K120" s="1052">
        <v>1</v>
      </c>
      <c r="L120" s="1054">
        <v>1</v>
      </c>
      <c r="M120" s="1055">
        <v>1</v>
      </c>
      <c r="N120" s="1354">
        <v>297531000</v>
      </c>
      <c r="O120" s="1354">
        <v>6099102</v>
      </c>
      <c r="P120" s="3309"/>
      <c r="Q120" s="1337">
        <v>0</v>
      </c>
      <c r="R120" s="2753" t="s">
        <v>7989</v>
      </c>
      <c r="S120" s="249">
        <v>1</v>
      </c>
      <c r="T120" s="203" t="s">
        <v>7990</v>
      </c>
      <c r="U120" s="273" t="s">
        <v>2230</v>
      </c>
      <c r="V120" s="190" t="str">
        <f t="shared" si="85"/>
        <v>Terminado</v>
      </c>
      <c r="W120" s="190" t="str">
        <f t="shared" si="86"/>
        <v>Terminado</v>
      </c>
      <c r="X120" s="1338" t="s">
        <v>7991</v>
      </c>
      <c r="Y120" s="1327">
        <f>SUMPRODUCT(S120:S123,G120:G123)</f>
        <v>0.25</v>
      </c>
      <c r="Z120" s="1328">
        <f>SUMPRODUCT(G120:G123,J120:J123)</f>
        <v>0.25</v>
      </c>
      <c r="AA120" s="2600" t="str">
        <f>IF(Z120&lt;1%,"Sin iniciar",IF(Z120=100%,"Terminado","En gestión"))</f>
        <v>En gestión</v>
      </c>
      <c r="AB120" s="2600" t="str">
        <f>IF(Y120&lt;1%,"Sin iniciar",IF(Y120=100%,"Terminado","En gestión"))</f>
        <v>En gestión</v>
      </c>
      <c r="AC120" s="1338" t="s">
        <v>7992</v>
      </c>
      <c r="AD120" s="1355">
        <v>6099102</v>
      </c>
      <c r="AE120" s="2586">
        <v>6099102</v>
      </c>
      <c r="AF120" s="2586">
        <v>1524778</v>
      </c>
      <c r="AG120" s="1355">
        <v>297531000</v>
      </c>
      <c r="AH120" s="2217">
        <v>294219000</v>
      </c>
      <c r="AI120" s="2586">
        <v>51866000</v>
      </c>
      <c r="AJ120" s="1720" t="s">
        <v>45</v>
      </c>
      <c r="AK120" s="1721" t="s">
        <v>46</v>
      </c>
      <c r="AL120" s="1721" t="s">
        <v>47</v>
      </c>
      <c r="AM120" s="1721" t="s">
        <v>1397</v>
      </c>
      <c r="AN120" s="1036"/>
      <c r="AO120" s="2746">
        <v>0</v>
      </c>
      <c r="AP120" s="2747" t="s">
        <v>7993</v>
      </c>
      <c r="AQ120" s="364">
        <v>1</v>
      </c>
      <c r="AR120" s="13" t="s">
        <v>3218</v>
      </c>
      <c r="AS120" s="13" t="s">
        <v>3218</v>
      </c>
      <c r="AT120" s="315" t="str">
        <f t="shared" si="87"/>
        <v>En gestión</v>
      </c>
      <c r="AU120" s="315" t="str">
        <f t="shared" si="88"/>
        <v>Terminado</v>
      </c>
      <c r="AV120" s="1720" t="s">
        <v>3219</v>
      </c>
      <c r="AW120" s="1877">
        <f>SUMPRODUCT(AQ120:AQ123,G120:G123)</f>
        <v>0.5</v>
      </c>
      <c r="AX120" s="2748">
        <f>SUMPRODUCT(G120:G123,K120:K123)</f>
        <v>0.5</v>
      </c>
      <c r="AY120" s="2596" t="str">
        <f>IF(AX120&lt;1%,"Sin iniciar",IF(AX120=100%,"Terminado","En gestión"))</f>
        <v>En gestión</v>
      </c>
      <c r="AZ120" s="2596" t="str">
        <f>IF(AW120&lt;1%,"Sin iniciar",IF(AW120=100%,"Terminado","En gestión"))</f>
        <v>En gestión</v>
      </c>
      <c r="BA120" s="1720" t="s">
        <v>3219</v>
      </c>
      <c r="BB120" s="1395">
        <v>6099102</v>
      </c>
      <c r="BC120" s="2597">
        <v>6099102</v>
      </c>
      <c r="BD120" s="2597">
        <v>3049551</v>
      </c>
      <c r="BE120" s="1395">
        <v>297531000</v>
      </c>
      <c r="BF120" s="2597">
        <v>142867651</v>
      </c>
      <c r="BG120" s="2597">
        <v>37269822</v>
      </c>
      <c r="BH120" s="1720" t="s">
        <v>45</v>
      </c>
      <c r="BI120" s="1721" t="s">
        <v>46</v>
      </c>
      <c r="BJ120" s="1721" t="s">
        <v>47</v>
      </c>
      <c r="BK120" s="1721" t="s">
        <v>1397</v>
      </c>
      <c r="BL120" s="1036"/>
      <c r="BM120" s="2740">
        <v>0.67</v>
      </c>
      <c r="BN120" s="1862" t="s">
        <v>3251</v>
      </c>
      <c r="BO120" s="68">
        <v>1</v>
      </c>
      <c r="BP120" s="51" t="s">
        <v>3218</v>
      </c>
      <c r="BQ120" s="51" t="s">
        <v>3218</v>
      </c>
      <c r="BR120" s="8" t="str">
        <f t="shared" si="89"/>
        <v>Terminado</v>
      </c>
      <c r="BS120" s="8" t="str">
        <f t="shared" si="90"/>
        <v>Terminado</v>
      </c>
      <c r="BT120" s="2741" t="s">
        <v>3252</v>
      </c>
      <c r="BU120" s="2593">
        <f>SUMPRODUCT(G120:G123,BO120:BO123)</f>
        <v>0.75</v>
      </c>
      <c r="BV120" s="2593">
        <f>SUMPRODUCT(G120:G123,L120:L123)</f>
        <v>0.75</v>
      </c>
      <c r="BW120" s="2074" t="str">
        <f>IF(BV120&lt;1%,"Sin iniciar",IF(BV120=100%,"Terminado","En gestión"))</f>
        <v>En gestión</v>
      </c>
      <c r="BX120" s="1589" t="str">
        <f>IF(BU120&lt;1%,"Sin iniciar",IF(BU120=100%,"Terminado","En gestión"))</f>
        <v>En gestión</v>
      </c>
      <c r="BY120" s="2731" t="s">
        <v>37</v>
      </c>
      <c r="BZ120" s="2734">
        <v>6099102</v>
      </c>
      <c r="CA120" s="2737">
        <v>6099102</v>
      </c>
      <c r="CB120" s="2722">
        <v>4574326</v>
      </c>
      <c r="CC120" s="1355">
        <v>142867651</v>
      </c>
      <c r="CD120" s="2587">
        <v>142867651</v>
      </c>
      <c r="CE120" s="2587">
        <v>99386192</v>
      </c>
      <c r="CF120" s="1720" t="s">
        <v>45</v>
      </c>
      <c r="CG120" s="1721" t="s">
        <v>46</v>
      </c>
      <c r="CH120" s="1721" t="s">
        <v>47</v>
      </c>
      <c r="CI120" s="1721" t="s">
        <v>1397</v>
      </c>
      <c r="CJ120" s="1036"/>
      <c r="CK120" s="1504">
        <v>1</v>
      </c>
      <c r="CL120" s="2727" t="s">
        <v>1396</v>
      </c>
      <c r="CM120" s="63">
        <v>1</v>
      </c>
      <c r="CN120" s="51" t="s">
        <v>106</v>
      </c>
      <c r="CO120" s="53" t="s">
        <v>2230</v>
      </c>
      <c r="CP120" s="8" t="str">
        <f t="shared" si="64"/>
        <v>Terminado</v>
      </c>
      <c r="CQ120" s="8" t="str">
        <f t="shared" si="76"/>
        <v>Terminado</v>
      </c>
      <c r="CR120" s="2727" t="s">
        <v>1396</v>
      </c>
      <c r="CS120" s="1434">
        <f>SUMPRODUCT(G120:G123,CM120:CM123)</f>
        <v>1</v>
      </c>
      <c r="CT120" s="1434">
        <f>SUMPRODUCT(G120:G123,M120:M123)</f>
        <v>1</v>
      </c>
      <c r="CU120" s="2728" t="str">
        <f>IF(CT120&lt;1%,"Sin iniciar",IF(CT120=100%,"Terminado","En gestión"))</f>
        <v>Terminado</v>
      </c>
      <c r="CV120" s="2704" t="str">
        <f>IF(CS120&lt;1%,"Sin iniciar",IF(CS120=100%,"Terminado","En gestión"))</f>
        <v>Terminado</v>
      </c>
      <c r="CW120" s="2574" t="s">
        <v>37</v>
      </c>
      <c r="CX120" s="2576">
        <v>6099102</v>
      </c>
      <c r="CY120" s="2722">
        <v>6099102</v>
      </c>
      <c r="CZ120" s="2722">
        <v>6099102</v>
      </c>
      <c r="DA120" s="2725">
        <v>142867651</v>
      </c>
      <c r="DB120" s="1508">
        <v>154906499.866667</v>
      </c>
      <c r="DC120" s="1508">
        <v>140656014</v>
      </c>
      <c r="DD120" s="2571">
        <v>154506499.86000001</v>
      </c>
      <c r="DE120" s="1720" t="s">
        <v>45</v>
      </c>
      <c r="DF120" s="1721" t="s">
        <v>46</v>
      </c>
      <c r="DG120" s="1721" t="s">
        <v>47</v>
      </c>
      <c r="DH120" s="1721" t="s">
        <v>1397</v>
      </c>
      <c r="DJ120" s="1221" t="s">
        <v>8269</v>
      </c>
      <c r="DK120" s="1220" t="s">
        <v>8270</v>
      </c>
      <c r="DL120" s="1243" t="s">
        <v>8271</v>
      </c>
    </row>
    <row r="121" spans="1:116" ht="285.75" hidden="1" customHeight="1" x14ac:dyDescent="0.45">
      <c r="A121" s="1351"/>
      <c r="B121" s="1427"/>
      <c r="C121" s="1353"/>
      <c r="D121" s="1353"/>
      <c r="E121" s="1050" t="s">
        <v>464</v>
      </c>
      <c r="F121" s="1051" t="s">
        <v>465</v>
      </c>
      <c r="G121" s="1052">
        <v>0.25</v>
      </c>
      <c r="H121" s="1056">
        <v>44652</v>
      </c>
      <c r="I121" s="1056">
        <v>44742</v>
      </c>
      <c r="J121" s="1052">
        <v>0</v>
      </c>
      <c r="K121" s="1052">
        <v>1</v>
      </c>
      <c r="L121" s="1054">
        <v>1</v>
      </c>
      <c r="M121" s="1055">
        <v>1</v>
      </c>
      <c r="N121" s="1354"/>
      <c r="O121" s="1354"/>
      <c r="P121" s="3309"/>
      <c r="Q121" s="1337"/>
      <c r="R121" s="2753"/>
      <c r="S121" s="244">
        <v>0</v>
      </c>
      <c r="T121" s="35" t="s">
        <v>2511</v>
      </c>
      <c r="U121" s="35" t="s">
        <v>2483</v>
      </c>
      <c r="V121" s="190" t="str">
        <f t="shared" si="85"/>
        <v>Sin iniciar</v>
      </c>
      <c r="W121" s="190" t="str">
        <f t="shared" si="86"/>
        <v>Sin iniciar</v>
      </c>
      <c r="X121" s="1338"/>
      <c r="Y121" s="1327"/>
      <c r="Z121" s="1329"/>
      <c r="AA121" s="2600"/>
      <c r="AB121" s="2600"/>
      <c r="AC121" s="1338"/>
      <c r="AD121" s="2751"/>
      <c r="AE121" s="2752"/>
      <c r="AF121" s="2586"/>
      <c r="AG121" s="2751"/>
      <c r="AH121" s="2217"/>
      <c r="AI121" s="2586"/>
      <c r="AJ121" s="1720"/>
      <c r="AK121" s="1721"/>
      <c r="AL121" s="1721"/>
      <c r="AM121" s="1721"/>
      <c r="AN121" s="1036"/>
      <c r="AO121" s="2746"/>
      <c r="AP121" s="2747"/>
      <c r="AQ121" s="66">
        <v>1</v>
      </c>
      <c r="AR121" s="97" t="s">
        <v>3220</v>
      </c>
      <c r="AS121" s="416" t="s">
        <v>3221</v>
      </c>
      <c r="AT121" s="315" t="str">
        <f t="shared" si="87"/>
        <v>Sin iniciar</v>
      </c>
      <c r="AU121" s="315" t="str">
        <f t="shared" si="88"/>
        <v>Terminado</v>
      </c>
      <c r="AV121" s="1720"/>
      <c r="AW121" s="1877"/>
      <c r="AX121" s="2749"/>
      <c r="AY121" s="2596"/>
      <c r="AZ121" s="2596"/>
      <c r="BA121" s="1720"/>
      <c r="BB121" s="2744"/>
      <c r="BC121" s="2745"/>
      <c r="BD121" s="2597"/>
      <c r="BE121" s="1395"/>
      <c r="BF121" s="2597"/>
      <c r="BG121" s="2597"/>
      <c r="BH121" s="1720"/>
      <c r="BI121" s="1721"/>
      <c r="BJ121" s="1721"/>
      <c r="BK121" s="1721"/>
      <c r="BL121" s="1036"/>
      <c r="BM121" s="2631"/>
      <c r="BN121" s="1862"/>
      <c r="BO121" s="370">
        <v>1</v>
      </c>
      <c r="BP121" s="52" t="s">
        <v>7994</v>
      </c>
      <c r="BQ121" s="52" t="s">
        <v>2231</v>
      </c>
      <c r="BR121" s="8" t="str">
        <f t="shared" si="89"/>
        <v>Terminado</v>
      </c>
      <c r="BS121" s="8" t="str">
        <f t="shared" si="90"/>
        <v>Terminado</v>
      </c>
      <c r="BT121" s="2742"/>
      <c r="BU121" s="2646"/>
      <c r="BV121" s="2646"/>
      <c r="BW121" s="2075"/>
      <c r="BX121" s="1645"/>
      <c r="BY121" s="2732"/>
      <c r="BZ121" s="2735"/>
      <c r="CA121" s="2738"/>
      <c r="CB121" s="2723"/>
      <c r="CC121" s="1355"/>
      <c r="CD121" s="2710"/>
      <c r="CE121" s="2710"/>
      <c r="CF121" s="1720"/>
      <c r="CG121" s="1721"/>
      <c r="CH121" s="1721"/>
      <c r="CI121" s="1721"/>
      <c r="CJ121" s="1036"/>
      <c r="CK121" s="1495"/>
      <c r="CL121" s="2727"/>
      <c r="CM121" s="67">
        <v>1</v>
      </c>
      <c r="CN121" s="51" t="s">
        <v>1291</v>
      </c>
      <c r="CO121" s="52" t="s">
        <v>2231</v>
      </c>
      <c r="CP121" s="8" t="str">
        <f t="shared" si="64"/>
        <v>Terminado</v>
      </c>
      <c r="CQ121" s="8" t="str">
        <f t="shared" si="76"/>
        <v>Terminado</v>
      </c>
      <c r="CR121" s="2727"/>
      <c r="CS121" s="1434"/>
      <c r="CT121" s="1434"/>
      <c r="CU121" s="2729"/>
      <c r="CV121" s="2625"/>
      <c r="CW121" s="2626"/>
      <c r="CX121" s="2721"/>
      <c r="CY121" s="2723"/>
      <c r="CZ121" s="2723"/>
      <c r="DA121" s="2725"/>
      <c r="DB121" s="1508"/>
      <c r="DC121" s="1508"/>
      <c r="DD121" s="2571"/>
      <c r="DE121" s="1720"/>
      <c r="DF121" s="1721"/>
      <c r="DG121" s="1721"/>
      <c r="DH121" s="1721"/>
      <c r="DJ121" s="1221" t="s">
        <v>8269</v>
      </c>
      <c r="DK121" s="1220" t="s">
        <v>8270</v>
      </c>
      <c r="DL121" s="1243"/>
    </row>
    <row r="122" spans="1:116" ht="285.75" hidden="1" customHeight="1" x14ac:dyDescent="0.45">
      <c r="A122" s="1351"/>
      <c r="B122" s="1427"/>
      <c r="C122" s="1353"/>
      <c r="D122" s="1353"/>
      <c r="E122" s="1050" t="s">
        <v>466</v>
      </c>
      <c r="F122" s="1051" t="s">
        <v>467</v>
      </c>
      <c r="G122" s="1052">
        <v>0.25</v>
      </c>
      <c r="H122" s="1056">
        <v>44743</v>
      </c>
      <c r="I122" s="1056">
        <v>44925</v>
      </c>
      <c r="J122" s="1052">
        <v>0</v>
      </c>
      <c r="K122" s="1052">
        <v>0</v>
      </c>
      <c r="L122" s="1054">
        <v>0.5</v>
      </c>
      <c r="M122" s="1055">
        <v>1</v>
      </c>
      <c r="N122" s="1354"/>
      <c r="O122" s="1354"/>
      <c r="P122" s="3309"/>
      <c r="Q122" s="1337"/>
      <c r="R122" s="2753"/>
      <c r="S122" s="244">
        <v>0</v>
      </c>
      <c r="T122" s="35" t="s">
        <v>2511</v>
      </c>
      <c r="U122" s="35" t="s">
        <v>2483</v>
      </c>
      <c r="V122" s="190" t="str">
        <f t="shared" si="85"/>
        <v>Sin iniciar</v>
      </c>
      <c r="W122" s="190" t="str">
        <f t="shared" si="86"/>
        <v>Sin iniciar</v>
      </c>
      <c r="X122" s="1338"/>
      <c r="Y122" s="1327"/>
      <c r="Z122" s="1329"/>
      <c r="AA122" s="2600"/>
      <c r="AB122" s="2600"/>
      <c r="AC122" s="1338"/>
      <c r="AD122" s="2751"/>
      <c r="AE122" s="2752"/>
      <c r="AF122" s="2586"/>
      <c r="AG122" s="2751"/>
      <c r="AH122" s="2217"/>
      <c r="AI122" s="2586"/>
      <c r="AJ122" s="1720"/>
      <c r="AK122" s="1721"/>
      <c r="AL122" s="1721"/>
      <c r="AM122" s="1721"/>
      <c r="AN122" s="1030"/>
      <c r="AO122" s="2746"/>
      <c r="AP122" s="2747"/>
      <c r="AQ122" s="66"/>
      <c r="AR122" s="97" t="s">
        <v>3222</v>
      </c>
      <c r="AS122" s="416" t="s">
        <v>3223</v>
      </c>
      <c r="AT122" s="315" t="str">
        <f t="shared" si="87"/>
        <v>Sin iniciar</v>
      </c>
      <c r="AU122" s="315" t="str">
        <f t="shared" si="88"/>
        <v>Sin iniciar</v>
      </c>
      <c r="AV122" s="1720"/>
      <c r="AW122" s="1877"/>
      <c r="AX122" s="2749"/>
      <c r="AY122" s="2596"/>
      <c r="AZ122" s="2596"/>
      <c r="BA122" s="1720"/>
      <c r="BB122" s="2744"/>
      <c r="BC122" s="2745"/>
      <c r="BD122" s="2597"/>
      <c r="BE122" s="1395"/>
      <c r="BF122" s="2597"/>
      <c r="BG122" s="2597"/>
      <c r="BH122" s="1720"/>
      <c r="BI122" s="1721"/>
      <c r="BJ122" s="1721"/>
      <c r="BK122" s="1721"/>
      <c r="BL122" s="1036"/>
      <c r="BM122" s="2631"/>
      <c r="BN122" s="1862"/>
      <c r="BO122" s="370">
        <v>0.5</v>
      </c>
      <c r="BP122" s="52" t="s">
        <v>7995</v>
      </c>
      <c r="BQ122" s="53" t="s">
        <v>7996</v>
      </c>
      <c r="BR122" s="8" t="str">
        <f t="shared" si="89"/>
        <v>En gestión</v>
      </c>
      <c r="BS122" s="8" t="str">
        <f t="shared" si="90"/>
        <v>En gestión</v>
      </c>
      <c r="BT122" s="2742"/>
      <c r="BU122" s="2646"/>
      <c r="BV122" s="2646"/>
      <c r="BW122" s="2075"/>
      <c r="BX122" s="1645"/>
      <c r="BY122" s="2732"/>
      <c r="BZ122" s="2735"/>
      <c r="CA122" s="2738"/>
      <c r="CB122" s="2723"/>
      <c r="CC122" s="1355"/>
      <c r="CD122" s="2710"/>
      <c r="CE122" s="2710"/>
      <c r="CF122" s="1720"/>
      <c r="CG122" s="1721"/>
      <c r="CH122" s="1721"/>
      <c r="CI122" s="1721"/>
      <c r="CJ122" s="1036"/>
      <c r="CK122" s="1495"/>
      <c r="CL122" s="2727"/>
      <c r="CM122" s="67">
        <v>1</v>
      </c>
      <c r="CN122" s="51" t="s">
        <v>1398</v>
      </c>
      <c r="CO122" s="53" t="s">
        <v>1399</v>
      </c>
      <c r="CP122" s="8" t="str">
        <f t="shared" si="64"/>
        <v>Terminado</v>
      </c>
      <c r="CQ122" s="8" t="str">
        <f t="shared" si="76"/>
        <v>Terminado</v>
      </c>
      <c r="CR122" s="2727"/>
      <c r="CS122" s="1434"/>
      <c r="CT122" s="1434"/>
      <c r="CU122" s="2729"/>
      <c r="CV122" s="2625"/>
      <c r="CW122" s="2626"/>
      <c r="CX122" s="2721"/>
      <c r="CY122" s="2723"/>
      <c r="CZ122" s="2723"/>
      <c r="DA122" s="2725"/>
      <c r="DB122" s="1508"/>
      <c r="DC122" s="1508"/>
      <c r="DD122" s="2571"/>
      <c r="DE122" s="1720"/>
      <c r="DF122" s="1721"/>
      <c r="DG122" s="1721"/>
      <c r="DH122" s="1721"/>
      <c r="DJ122" s="1221" t="s">
        <v>8269</v>
      </c>
      <c r="DK122" s="1220" t="s">
        <v>8342</v>
      </c>
      <c r="DL122" s="1243"/>
    </row>
    <row r="123" spans="1:116" ht="285.75" hidden="1" customHeight="1" x14ac:dyDescent="0.45">
      <c r="A123" s="1351"/>
      <c r="B123" s="1427"/>
      <c r="C123" s="1353"/>
      <c r="D123" s="1353"/>
      <c r="E123" s="1050" t="s">
        <v>468</v>
      </c>
      <c r="F123" s="1051" t="s">
        <v>469</v>
      </c>
      <c r="G123" s="1052">
        <v>0.25</v>
      </c>
      <c r="H123" s="1056">
        <v>44743</v>
      </c>
      <c r="I123" s="1056">
        <v>44925</v>
      </c>
      <c r="J123" s="1052">
        <v>0</v>
      </c>
      <c r="K123" s="1052">
        <v>0</v>
      </c>
      <c r="L123" s="1054">
        <v>0.5</v>
      </c>
      <c r="M123" s="1055">
        <v>1</v>
      </c>
      <c r="N123" s="1354"/>
      <c r="O123" s="1354"/>
      <c r="P123" s="3309"/>
      <c r="Q123" s="1337"/>
      <c r="R123" s="2753"/>
      <c r="S123" s="244">
        <v>0</v>
      </c>
      <c r="T123" s="35" t="s">
        <v>2511</v>
      </c>
      <c r="U123" s="35" t="s">
        <v>2483</v>
      </c>
      <c r="V123" s="190" t="str">
        <f t="shared" si="85"/>
        <v>Sin iniciar</v>
      </c>
      <c r="W123" s="190" t="str">
        <f t="shared" si="86"/>
        <v>Sin iniciar</v>
      </c>
      <c r="X123" s="1338"/>
      <c r="Y123" s="1327"/>
      <c r="Z123" s="1330"/>
      <c r="AA123" s="2600"/>
      <c r="AB123" s="2600"/>
      <c r="AC123" s="1338"/>
      <c r="AD123" s="2751"/>
      <c r="AE123" s="2752"/>
      <c r="AF123" s="2586"/>
      <c r="AG123" s="2751"/>
      <c r="AH123" s="2217"/>
      <c r="AI123" s="2586"/>
      <c r="AJ123" s="1720"/>
      <c r="AK123" s="1721"/>
      <c r="AL123" s="1721"/>
      <c r="AM123" s="1721"/>
      <c r="AN123" s="1030"/>
      <c r="AO123" s="2746"/>
      <c r="AP123" s="2747"/>
      <c r="AQ123" s="66">
        <v>0</v>
      </c>
      <c r="AR123" s="308" t="s">
        <v>3224</v>
      </c>
      <c r="AS123" s="308" t="s">
        <v>2483</v>
      </c>
      <c r="AT123" s="315" t="str">
        <f t="shared" si="87"/>
        <v>Sin iniciar</v>
      </c>
      <c r="AU123" s="315" t="str">
        <f t="shared" si="88"/>
        <v>Sin iniciar</v>
      </c>
      <c r="AV123" s="1720"/>
      <c r="AW123" s="1877"/>
      <c r="AX123" s="2750">
        <f t="shared" ref="AX123" si="95">SUMPRODUCT(G123:G125,K123:K125)</f>
        <v>0.5</v>
      </c>
      <c r="AY123" s="2596"/>
      <c r="AZ123" s="2596"/>
      <c r="BA123" s="1720"/>
      <c r="BB123" s="2744"/>
      <c r="BC123" s="2745"/>
      <c r="BD123" s="2597"/>
      <c r="BE123" s="1395"/>
      <c r="BF123" s="2597"/>
      <c r="BG123" s="2597"/>
      <c r="BH123" s="1720"/>
      <c r="BI123" s="1721"/>
      <c r="BJ123" s="1721"/>
      <c r="BK123" s="1721"/>
      <c r="BL123" s="1036"/>
      <c r="BM123" s="2632"/>
      <c r="BN123" s="1582"/>
      <c r="BO123" s="370">
        <v>0.5</v>
      </c>
      <c r="BP123" s="52" t="s">
        <v>7997</v>
      </c>
      <c r="BQ123" s="54" t="s">
        <v>3253</v>
      </c>
      <c r="BR123" s="8" t="str">
        <f t="shared" si="89"/>
        <v>En gestión</v>
      </c>
      <c r="BS123" s="8" t="str">
        <f t="shared" si="90"/>
        <v>En gestión</v>
      </c>
      <c r="BT123" s="2743"/>
      <c r="BU123" s="2594"/>
      <c r="BV123" s="2594"/>
      <c r="BW123" s="2110"/>
      <c r="BX123" s="1590"/>
      <c r="BY123" s="2733"/>
      <c r="BZ123" s="2736"/>
      <c r="CA123" s="2739"/>
      <c r="CB123" s="2724"/>
      <c r="CC123" s="1355"/>
      <c r="CD123" s="2588"/>
      <c r="CE123" s="2588"/>
      <c r="CF123" s="1720"/>
      <c r="CG123" s="1721"/>
      <c r="CH123" s="1721"/>
      <c r="CI123" s="1721"/>
      <c r="CJ123" s="1036"/>
      <c r="CK123" s="1495"/>
      <c r="CL123" s="2727"/>
      <c r="CM123" s="67">
        <v>1</v>
      </c>
      <c r="CN123" s="51" t="s">
        <v>1398</v>
      </c>
      <c r="CO123" s="54" t="s">
        <v>1400</v>
      </c>
      <c r="CP123" s="8" t="str">
        <f t="shared" si="64"/>
        <v>Terminado</v>
      </c>
      <c r="CQ123" s="8" t="str">
        <f t="shared" si="76"/>
        <v>Terminado</v>
      </c>
      <c r="CR123" s="2727"/>
      <c r="CS123" s="1434"/>
      <c r="CT123" s="1434"/>
      <c r="CU123" s="2730"/>
      <c r="CV123" s="2720"/>
      <c r="CW123" s="2575"/>
      <c r="CX123" s="2577"/>
      <c r="CY123" s="2724"/>
      <c r="CZ123" s="2724"/>
      <c r="DA123" s="2726"/>
      <c r="DB123" s="1508"/>
      <c r="DC123" s="1508"/>
      <c r="DD123" s="2571"/>
      <c r="DE123" s="1720"/>
      <c r="DF123" s="1721"/>
      <c r="DG123" s="1721"/>
      <c r="DH123" s="1721"/>
      <c r="DJ123" s="1221" t="s">
        <v>8269</v>
      </c>
      <c r="DK123" s="1220" t="s">
        <v>8342</v>
      </c>
      <c r="DL123" s="1243"/>
    </row>
    <row r="124" spans="1:116" ht="183" hidden="1" customHeight="1" x14ac:dyDescent="0.45">
      <c r="A124" s="1351" t="s">
        <v>66</v>
      </c>
      <c r="B124" s="1427" t="s">
        <v>470</v>
      </c>
      <c r="C124" s="1353" t="s">
        <v>471</v>
      </c>
      <c r="D124" s="1353" t="s">
        <v>67</v>
      </c>
      <c r="E124" s="1050" t="s">
        <v>472</v>
      </c>
      <c r="F124" s="1051" t="s">
        <v>473</v>
      </c>
      <c r="G124" s="1052">
        <v>0.25</v>
      </c>
      <c r="H124" s="1056">
        <v>44564</v>
      </c>
      <c r="I124" s="1056">
        <v>44650</v>
      </c>
      <c r="J124" s="1052">
        <v>1</v>
      </c>
      <c r="K124" s="1052">
        <v>1</v>
      </c>
      <c r="L124" s="1054">
        <v>1</v>
      </c>
      <c r="M124" s="1055">
        <v>1</v>
      </c>
      <c r="N124" s="1354">
        <v>560000000</v>
      </c>
      <c r="O124" s="1354">
        <v>5493834</v>
      </c>
      <c r="P124" s="3309"/>
      <c r="Q124" s="2718">
        <v>1</v>
      </c>
      <c r="R124" s="2241" t="s">
        <v>7998</v>
      </c>
      <c r="S124" s="249">
        <v>1</v>
      </c>
      <c r="T124" s="101" t="s">
        <v>2527</v>
      </c>
      <c r="U124" s="101" t="s">
        <v>7999</v>
      </c>
      <c r="V124" s="190" t="str">
        <f t="shared" si="85"/>
        <v>Terminado</v>
      </c>
      <c r="W124" s="190" t="str">
        <f t="shared" si="86"/>
        <v>Terminado</v>
      </c>
      <c r="X124" s="2241" t="s">
        <v>8000</v>
      </c>
      <c r="Y124" s="2673">
        <f>SUMPRODUCT(S124:S126,G124:G126)</f>
        <v>0.25</v>
      </c>
      <c r="Z124" s="2673">
        <f>SUMPRODUCT(G124:G126,J124:J126)</f>
        <v>0.25</v>
      </c>
      <c r="AA124" s="2675" t="str">
        <f>IF(Z124&lt;1%,"Sin iniciar",IF(Z124=100%,"Terminado","En gestión"))</f>
        <v>En gestión</v>
      </c>
      <c r="AB124" s="2675" t="str">
        <f>IF(Y124&lt;1%,"Sin iniciar",IF(Y124=100%,"Terminado","En gestión"))</f>
        <v>En gestión</v>
      </c>
      <c r="AC124" s="2241" t="s">
        <v>8000</v>
      </c>
      <c r="AD124" s="1347">
        <v>5493834</v>
      </c>
      <c r="AE124" s="1401">
        <v>5493834</v>
      </c>
      <c r="AF124" s="2670">
        <v>1373459</v>
      </c>
      <c r="AG124" s="1347">
        <v>560000000</v>
      </c>
      <c r="AH124" s="2202">
        <v>560000000.5</v>
      </c>
      <c r="AI124" s="2202">
        <v>19178667</v>
      </c>
      <c r="AJ124" s="2680" t="s">
        <v>8261</v>
      </c>
      <c r="AK124" s="2680" t="s">
        <v>8262</v>
      </c>
      <c r="AL124" s="2680" t="s">
        <v>8263</v>
      </c>
      <c r="AM124" s="2680" t="s">
        <v>8264</v>
      </c>
      <c r="AN124" s="1030"/>
      <c r="AO124" s="2715">
        <v>1</v>
      </c>
      <c r="AP124" s="1700" t="s">
        <v>8001</v>
      </c>
      <c r="AQ124" s="364">
        <v>1</v>
      </c>
      <c r="AR124" s="13" t="s">
        <v>3218</v>
      </c>
      <c r="AS124" s="13" t="s">
        <v>3218</v>
      </c>
      <c r="AT124" s="315" t="str">
        <f t="shared" si="87"/>
        <v>En gestión</v>
      </c>
      <c r="AU124" s="315" t="str">
        <f t="shared" si="88"/>
        <v>Terminado</v>
      </c>
      <c r="AV124" s="2664" t="s">
        <v>3225</v>
      </c>
      <c r="AW124" s="2072">
        <f>SUMPRODUCT(AQ124:AQ126,G124:G126)</f>
        <v>0.5</v>
      </c>
      <c r="AX124" s="2072">
        <f>SUMPRODUCT(G124:G126,K124:K126)</f>
        <v>0.5</v>
      </c>
      <c r="AY124" s="2661" t="str">
        <f>IF(AX124&lt;1%,"Sin iniciar",IF(AX124=100%,"Terminado","En gestión"))</f>
        <v>En gestión</v>
      </c>
      <c r="AZ124" s="2661" t="str">
        <f>IF(AW124&lt;1%,"Sin iniciar",IF(AW124=100%,"Terminado","En gestión"))</f>
        <v>En gestión</v>
      </c>
      <c r="BA124" s="2664" t="s">
        <v>3225</v>
      </c>
      <c r="BB124" s="1341">
        <v>5493834</v>
      </c>
      <c r="BC124" s="1392">
        <v>5493834</v>
      </c>
      <c r="BD124" s="2653">
        <v>2746917</v>
      </c>
      <c r="BE124" s="1347">
        <v>560000000</v>
      </c>
      <c r="BF124" s="1401">
        <v>560000000</v>
      </c>
      <c r="BG124" s="1401">
        <v>56756622</v>
      </c>
      <c r="BH124" s="2680" t="s">
        <v>8261</v>
      </c>
      <c r="BI124" s="2680" t="s">
        <v>8262</v>
      </c>
      <c r="BJ124" s="2680" t="s">
        <v>8263</v>
      </c>
      <c r="BK124" s="2680" t="s">
        <v>8264</v>
      </c>
      <c r="BL124" s="1030"/>
      <c r="BM124" s="2714">
        <v>1</v>
      </c>
      <c r="BN124" s="1581" t="s">
        <v>8002</v>
      </c>
      <c r="BO124" s="56">
        <v>1</v>
      </c>
      <c r="BP124" s="13" t="s">
        <v>3218</v>
      </c>
      <c r="BQ124" s="51" t="s">
        <v>3218</v>
      </c>
      <c r="BR124" s="8" t="str">
        <f t="shared" si="89"/>
        <v>Terminado</v>
      </c>
      <c r="BS124" s="8" t="str">
        <f t="shared" si="90"/>
        <v>Terminado</v>
      </c>
      <c r="BT124" s="1581" t="s">
        <v>8003</v>
      </c>
      <c r="BU124" s="2072">
        <f>SUMPRODUCT(G124:G126,BO124:BO126)</f>
        <v>0.75</v>
      </c>
      <c r="BV124" s="2593">
        <f>SUMPRODUCT(G124:G126,L124:L126)</f>
        <v>0.75</v>
      </c>
      <c r="BW124" s="1455" t="str">
        <f>IF(BV124&lt;1%,"Sin iniciar",IF(BV124=100%,"Terminado","En gestión"))</f>
        <v>En gestión</v>
      </c>
      <c r="BX124" s="1589" t="str">
        <f>IF(BU124&lt;1%,"Sin iniciar",IF(BU124=100%,"Terminado","En gestión"))</f>
        <v>En gestión</v>
      </c>
      <c r="BY124" s="2649" t="s">
        <v>37</v>
      </c>
      <c r="BZ124" s="2711">
        <v>5493834</v>
      </c>
      <c r="CA124" s="2705">
        <v>5493834</v>
      </c>
      <c r="CB124" s="2707">
        <v>4120376</v>
      </c>
      <c r="CC124" s="1347">
        <v>560000000</v>
      </c>
      <c r="CD124" s="1401">
        <v>560000000</v>
      </c>
      <c r="CE124" s="2587">
        <v>110847775</v>
      </c>
      <c r="CF124" s="2680" t="s">
        <v>8261</v>
      </c>
      <c r="CG124" s="2680" t="s">
        <v>8262</v>
      </c>
      <c r="CH124" s="2680" t="s">
        <v>8263</v>
      </c>
      <c r="CI124" s="2680" t="s">
        <v>8264</v>
      </c>
      <c r="CJ124" s="1030"/>
      <c r="CK124" s="1863">
        <v>1</v>
      </c>
      <c r="CL124" s="1862" t="s">
        <v>2232</v>
      </c>
      <c r="CM124" s="56">
        <v>1</v>
      </c>
      <c r="CN124" s="13" t="s">
        <v>106</v>
      </c>
      <c r="CO124" s="97" t="s">
        <v>7999</v>
      </c>
      <c r="CP124" s="8" t="str">
        <f t="shared" si="64"/>
        <v>Terminado</v>
      </c>
      <c r="CQ124" s="8" t="str">
        <f t="shared" si="76"/>
        <v>Terminado</v>
      </c>
      <c r="CR124" s="2022" t="s">
        <v>2233</v>
      </c>
      <c r="CS124" s="2703">
        <f>SUMPRODUCT(G124:G126,CM124:CM126)</f>
        <v>1</v>
      </c>
      <c r="CT124" s="2703">
        <f>SUMPRODUCT(G124:G126,M124:M126)</f>
        <v>1</v>
      </c>
      <c r="CU124" s="1455" t="str">
        <f>IF(CT124&lt;1%,"Sin iniciar",IF(CT124=100%,"Terminado","En gestión"))</f>
        <v>Terminado</v>
      </c>
      <c r="CV124" s="2704" t="str">
        <f>IF(CS124&lt;1%,"Sin iniciar",IF(CS124=100%,"Terminado","En gestión"))</f>
        <v>Terminado</v>
      </c>
      <c r="CW124" s="2574" t="s">
        <v>37</v>
      </c>
      <c r="CX124" s="2627" t="s">
        <v>1401</v>
      </c>
      <c r="CY124" s="2633" t="s">
        <v>1401</v>
      </c>
      <c r="CZ124" s="2633" t="s">
        <v>1401</v>
      </c>
      <c r="DA124" s="1347">
        <v>560000000</v>
      </c>
      <c r="DB124" s="1401">
        <v>559779464</v>
      </c>
      <c r="DC124" s="2697">
        <v>393300297.05000001</v>
      </c>
      <c r="DD124" s="2700">
        <v>516852576.76999998</v>
      </c>
      <c r="DE124" s="2680" t="s">
        <v>8261</v>
      </c>
      <c r="DF124" s="2680" t="s">
        <v>8262</v>
      </c>
      <c r="DG124" s="2680" t="s">
        <v>8263</v>
      </c>
      <c r="DH124" s="2680" t="s">
        <v>8264</v>
      </c>
      <c r="DJ124" s="1221" t="s">
        <v>8310</v>
      </c>
      <c r="DK124" s="1220" t="s">
        <v>8270</v>
      </c>
      <c r="DL124" s="1243" t="s">
        <v>8343</v>
      </c>
    </row>
    <row r="125" spans="1:116" ht="188.25" hidden="1" customHeight="1" x14ac:dyDescent="0.45">
      <c r="A125" s="1351"/>
      <c r="B125" s="1427"/>
      <c r="C125" s="1353"/>
      <c r="D125" s="1353"/>
      <c r="E125" s="1050" t="s">
        <v>474</v>
      </c>
      <c r="F125" s="1051" t="s">
        <v>475</v>
      </c>
      <c r="G125" s="1052">
        <v>0.25</v>
      </c>
      <c r="H125" s="1056">
        <v>44652</v>
      </c>
      <c r="I125" s="1056">
        <v>44742</v>
      </c>
      <c r="J125" s="1052">
        <v>0</v>
      </c>
      <c r="K125" s="1052">
        <v>1</v>
      </c>
      <c r="L125" s="1054">
        <v>1</v>
      </c>
      <c r="M125" s="1055">
        <v>1</v>
      </c>
      <c r="N125" s="1354"/>
      <c r="O125" s="1354"/>
      <c r="P125" s="3309"/>
      <c r="Q125" s="2719"/>
      <c r="R125" s="2678"/>
      <c r="S125" s="249">
        <v>0</v>
      </c>
      <c r="T125" s="35" t="s">
        <v>2511</v>
      </c>
      <c r="U125" s="35" t="s">
        <v>2483</v>
      </c>
      <c r="V125" s="190" t="str">
        <f t="shared" si="85"/>
        <v>Sin iniciar</v>
      </c>
      <c r="W125" s="190" t="str">
        <f t="shared" si="86"/>
        <v>Sin iniciar</v>
      </c>
      <c r="X125" s="2678"/>
      <c r="Y125" s="2674"/>
      <c r="Z125" s="2674"/>
      <c r="AA125" s="2676"/>
      <c r="AB125" s="2676"/>
      <c r="AC125" s="2678"/>
      <c r="AD125" s="1348"/>
      <c r="AE125" s="1402"/>
      <c r="AF125" s="2671"/>
      <c r="AG125" s="1348"/>
      <c r="AH125" s="2203"/>
      <c r="AI125" s="2203"/>
      <c r="AJ125" s="1774"/>
      <c r="AK125" s="1774"/>
      <c r="AL125" s="1774"/>
      <c r="AM125" s="1774"/>
      <c r="AN125" s="1030"/>
      <c r="AO125" s="2716"/>
      <c r="AP125" s="1774"/>
      <c r="AQ125" s="364">
        <v>1</v>
      </c>
      <c r="AR125" s="13" t="s">
        <v>3226</v>
      </c>
      <c r="AS125" s="78" t="s">
        <v>1402</v>
      </c>
      <c r="AT125" s="315" t="str">
        <f t="shared" si="87"/>
        <v>Sin iniciar</v>
      </c>
      <c r="AU125" s="315" t="str">
        <f t="shared" si="88"/>
        <v>Terminado</v>
      </c>
      <c r="AV125" s="2665"/>
      <c r="AW125" s="2073"/>
      <c r="AX125" s="2073">
        <f t="shared" ref="AX125" si="96">SUMPRODUCT(G125:G127,K125:K127)</f>
        <v>0.75</v>
      </c>
      <c r="AY125" s="2662"/>
      <c r="AZ125" s="2662"/>
      <c r="BA125" s="2665"/>
      <c r="BB125" s="1342"/>
      <c r="BC125" s="1393"/>
      <c r="BD125" s="2654"/>
      <c r="BE125" s="1348"/>
      <c r="BF125" s="1402"/>
      <c r="BG125" s="1402"/>
      <c r="BH125" s="1774"/>
      <c r="BI125" s="1774"/>
      <c r="BJ125" s="1774"/>
      <c r="BK125" s="1774"/>
      <c r="BL125" s="1030"/>
      <c r="BM125" s="1864"/>
      <c r="BN125" s="1862"/>
      <c r="BO125" s="56">
        <v>1</v>
      </c>
      <c r="BP125" s="142" t="s">
        <v>3218</v>
      </c>
      <c r="BQ125" s="52" t="s">
        <v>3218</v>
      </c>
      <c r="BR125" s="8" t="str">
        <f t="shared" si="89"/>
        <v>Terminado</v>
      </c>
      <c r="BS125" s="8" t="str">
        <f t="shared" si="90"/>
        <v>Terminado</v>
      </c>
      <c r="BT125" s="1862"/>
      <c r="BU125" s="2073"/>
      <c r="BV125" s="2646"/>
      <c r="BW125" s="1456"/>
      <c r="BX125" s="1645"/>
      <c r="BY125" s="1864"/>
      <c r="BZ125" s="2712"/>
      <c r="CA125" s="2287"/>
      <c r="CB125" s="2708"/>
      <c r="CC125" s="1348"/>
      <c r="CD125" s="1402"/>
      <c r="CE125" s="2710"/>
      <c r="CF125" s="1774"/>
      <c r="CG125" s="1774"/>
      <c r="CH125" s="1774"/>
      <c r="CI125" s="1774"/>
      <c r="CJ125" s="1030"/>
      <c r="CK125" s="1864"/>
      <c r="CL125" s="1862"/>
      <c r="CM125" s="56">
        <v>1</v>
      </c>
      <c r="CN125" s="13" t="s">
        <v>1312</v>
      </c>
      <c r="CO125" s="78" t="s">
        <v>1402</v>
      </c>
      <c r="CP125" s="8" t="str">
        <f t="shared" si="64"/>
        <v>Terminado</v>
      </c>
      <c r="CQ125" s="8" t="str">
        <f t="shared" si="76"/>
        <v>Terminado</v>
      </c>
      <c r="CR125" s="2023"/>
      <c r="CS125" s="1434">
        <f>SUMPRODUCT(G125:G126,CM125:CM126)</f>
        <v>0.75</v>
      </c>
      <c r="CT125" s="1434"/>
      <c r="CU125" s="1456"/>
      <c r="CV125" s="2625"/>
      <c r="CW125" s="2626"/>
      <c r="CX125" s="2628"/>
      <c r="CY125" s="2232"/>
      <c r="CZ125" s="2232"/>
      <c r="DA125" s="1348"/>
      <c r="DB125" s="1402"/>
      <c r="DC125" s="2698"/>
      <c r="DD125" s="2701"/>
      <c r="DE125" s="1774"/>
      <c r="DF125" s="1774"/>
      <c r="DG125" s="1774"/>
      <c r="DH125" s="1774"/>
      <c r="DJ125" s="1221" t="s">
        <v>8310</v>
      </c>
      <c r="DK125" s="1220" t="s">
        <v>8270</v>
      </c>
      <c r="DL125" s="1243"/>
    </row>
    <row r="126" spans="1:116" ht="220.5" hidden="1" customHeight="1" x14ac:dyDescent="0.45">
      <c r="A126" s="1351"/>
      <c r="B126" s="1427"/>
      <c r="C126" s="1353"/>
      <c r="D126" s="1353"/>
      <c r="E126" s="1050" t="s">
        <v>476</v>
      </c>
      <c r="F126" s="1051" t="s">
        <v>477</v>
      </c>
      <c r="G126" s="1052">
        <v>0.5</v>
      </c>
      <c r="H126" s="1056">
        <v>44743</v>
      </c>
      <c r="I126" s="1056">
        <v>44915</v>
      </c>
      <c r="J126" s="1052">
        <v>0</v>
      </c>
      <c r="K126" s="1052">
        <v>0</v>
      </c>
      <c r="L126" s="1054">
        <v>0.5</v>
      </c>
      <c r="M126" s="1055">
        <v>1</v>
      </c>
      <c r="N126" s="1354"/>
      <c r="O126" s="1354"/>
      <c r="P126" s="3309"/>
      <c r="Q126" s="1424"/>
      <c r="R126" s="2242"/>
      <c r="S126" s="249">
        <v>0</v>
      </c>
      <c r="T126" s="35" t="s">
        <v>2511</v>
      </c>
      <c r="U126" s="35" t="s">
        <v>2483</v>
      </c>
      <c r="V126" s="190" t="str">
        <f t="shared" si="85"/>
        <v>Sin iniciar</v>
      </c>
      <c r="W126" s="190" t="str">
        <f t="shared" si="86"/>
        <v>Sin iniciar</v>
      </c>
      <c r="X126" s="2242"/>
      <c r="Y126" s="1425"/>
      <c r="Z126" s="1425"/>
      <c r="AA126" s="2677"/>
      <c r="AB126" s="2677"/>
      <c r="AC126" s="2242"/>
      <c r="AD126" s="1349"/>
      <c r="AE126" s="1403"/>
      <c r="AF126" s="2672"/>
      <c r="AG126" s="1349"/>
      <c r="AH126" s="2204"/>
      <c r="AI126" s="2204"/>
      <c r="AJ126" s="1701"/>
      <c r="AK126" s="1701"/>
      <c r="AL126" s="1701"/>
      <c r="AM126" s="1701"/>
      <c r="AN126" s="1030"/>
      <c r="AO126" s="2717"/>
      <c r="AP126" s="1701"/>
      <c r="AQ126" s="364" t="s">
        <v>2765</v>
      </c>
      <c r="AR126" s="142" t="s">
        <v>2154</v>
      </c>
      <c r="AS126" s="142" t="s">
        <v>37</v>
      </c>
      <c r="AT126" s="315" t="str">
        <f t="shared" si="87"/>
        <v>Sin iniciar</v>
      </c>
      <c r="AU126" s="315" t="str">
        <f t="shared" si="88"/>
        <v>En gestión</v>
      </c>
      <c r="AV126" s="2666"/>
      <c r="AW126" s="2027"/>
      <c r="AX126" s="2027"/>
      <c r="AY126" s="2663"/>
      <c r="AZ126" s="2663"/>
      <c r="BA126" s="2666"/>
      <c r="BB126" s="1343"/>
      <c r="BC126" s="1394"/>
      <c r="BD126" s="2655"/>
      <c r="BE126" s="1349"/>
      <c r="BF126" s="1403"/>
      <c r="BG126" s="1403"/>
      <c r="BH126" s="1701"/>
      <c r="BI126" s="1701"/>
      <c r="BJ126" s="1701"/>
      <c r="BK126" s="1701"/>
      <c r="BL126" s="1030"/>
      <c r="BM126" s="1865"/>
      <c r="BN126" s="1582"/>
      <c r="BO126" s="56">
        <v>0.5</v>
      </c>
      <c r="BP126" s="13" t="s">
        <v>3254</v>
      </c>
      <c r="BQ126" s="51" t="s">
        <v>3255</v>
      </c>
      <c r="BR126" s="8" t="str">
        <f t="shared" si="89"/>
        <v>En gestión</v>
      </c>
      <c r="BS126" s="8" t="str">
        <f t="shared" si="90"/>
        <v>En gestión</v>
      </c>
      <c r="BT126" s="1582"/>
      <c r="BU126" s="2027"/>
      <c r="BV126" s="2594"/>
      <c r="BW126" s="1457"/>
      <c r="BX126" s="2648"/>
      <c r="BY126" s="1865"/>
      <c r="BZ126" s="2713"/>
      <c r="CA126" s="2706"/>
      <c r="CB126" s="2709"/>
      <c r="CC126" s="1349"/>
      <c r="CD126" s="1403"/>
      <c r="CE126" s="2588"/>
      <c r="CF126" s="1701"/>
      <c r="CG126" s="1701"/>
      <c r="CH126" s="1701"/>
      <c r="CI126" s="1701"/>
      <c r="CJ126" s="1030"/>
      <c r="CK126" s="1865"/>
      <c r="CL126" s="1582"/>
      <c r="CM126" s="56">
        <v>1</v>
      </c>
      <c r="CN126" s="13" t="s">
        <v>1403</v>
      </c>
      <c r="CO126" s="51" t="s">
        <v>1404</v>
      </c>
      <c r="CP126" s="8" t="str">
        <f t="shared" si="64"/>
        <v>Terminado</v>
      </c>
      <c r="CQ126" s="8" t="str">
        <f t="shared" si="76"/>
        <v>Terminado</v>
      </c>
      <c r="CR126" s="2024"/>
      <c r="CS126" s="2688"/>
      <c r="CT126" s="2688"/>
      <c r="CU126" s="1457"/>
      <c r="CV126" s="2573"/>
      <c r="CW126" s="2575"/>
      <c r="CX126" s="2629"/>
      <c r="CY126" s="2634"/>
      <c r="CZ126" s="2634"/>
      <c r="DA126" s="1349"/>
      <c r="DB126" s="1403"/>
      <c r="DC126" s="2699"/>
      <c r="DD126" s="2702"/>
      <c r="DE126" s="1701"/>
      <c r="DF126" s="1701"/>
      <c r="DG126" s="1701"/>
      <c r="DH126" s="1701"/>
      <c r="DJ126" s="1221" t="s">
        <v>8310</v>
      </c>
      <c r="DK126" s="1220" t="s">
        <v>8344</v>
      </c>
      <c r="DL126" s="1243"/>
    </row>
    <row r="127" spans="1:116" ht="189" hidden="1" customHeight="1" x14ac:dyDescent="0.45">
      <c r="A127" s="1351" t="s">
        <v>66</v>
      </c>
      <c r="B127" s="1427" t="s">
        <v>478</v>
      </c>
      <c r="C127" s="1353" t="s">
        <v>479</v>
      </c>
      <c r="D127" s="1353" t="s">
        <v>67</v>
      </c>
      <c r="E127" s="1050" t="s">
        <v>480</v>
      </c>
      <c r="F127" s="1051" t="s">
        <v>481</v>
      </c>
      <c r="G127" s="1052">
        <v>0.5</v>
      </c>
      <c r="H127" s="1056">
        <v>44564</v>
      </c>
      <c r="I127" s="1056">
        <v>44651</v>
      </c>
      <c r="J127" s="1052">
        <v>1</v>
      </c>
      <c r="K127" s="1052">
        <v>1</v>
      </c>
      <c r="L127" s="1054">
        <v>1</v>
      </c>
      <c r="M127" s="1055">
        <v>1</v>
      </c>
      <c r="N127" s="1354">
        <v>2745079</v>
      </c>
      <c r="O127" s="1354">
        <v>5493834</v>
      </c>
      <c r="P127" s="3309"/>
      <c r="Q127" s="2236">
        <v>1</v>
      </c>
      <c r="R127" s="2241" t="s">
        <v>8004</v>
      </c>
      <c r="S127" s="245">
        <v>1</v>
      </c>
      <c r="T127" s="41" t="s">
        <v>2528</v>
      </c>
      <c r="U127" s="274" t="s">
        <v>1405</v>
      </c>
      <c r="V127" s="190" t="str">
        <f t="shared" si="85"/>
        <v>Terminado</v>
      </c>
      <c r="W127" s="190" t="str">
        <f t="shared" si="86"/>
        <v>Terminado</v>
      </c>
      <c r="X127" s="2241" t="s">
        <v>2529</v>
      </c>
      <c r="Y127" s="2673">
        <f>SUMPRODUCT(S127:S128,G127:G128)</f>
        <v>0.5</v>
      </c>
      <c r="Z127" s="2673">
        <f>SUMPRODUCT(G127:G128,J127:J128)</f>
        <v>0.5</v>
      </c>
      <c r="AA127" s="2675" t="str">
        <f>IF(Z127&lt;1%,"Sin iniciar",IF(Z127=100%,"Terminado","En gestión"))</f>
        <v>En gestión</v>
      </c>
      <c r="AB127" s="2675" t="str">
        <f>IF(Y127&lt;1%,"Sin iniciar",IF(Y127=100%,"Terminado","En gestión"))</f>
        <v>En gestión</v>
      </c>
      <c r="AC127" s="2241" t="s">
        <v>2529</v>
      </c>
      <c r="AD127" s="1347">
        <v>5493834</v>
      </c>
      <c r="AE127" s="1401">
        <v>5493834</v>
      </c>
      <c r="AF127" s="2670">
        <v>1373459</v>
      </c>
      <c r="AG127" s="1347">
        <v>2745079</v>
      </c>
      <c r="AH127" s="2202">
        <v>2665511.25</v>
      </c>
      <c r="AI127" s="2202">
        <v>238702.5</v>
      </c>
      <c r="AJ127" s="2680" t="s">
        <v>45</v>
      </c>
      <c r="AK127" s="2680" t="s">
        <v>46</v>
      </c>
      <c r="AL127" s="2680" t="s">
        <v>47</v>
      </c>
      <c r="AM127" s="2680" t="s">
        <v>7249</v>
      </c>
      <c r="AN127" s="1030"/>
      <c r="AO127" s="2592">
        <v>1</v>
      </c>
      <c r="AP127" s="1700" t="s">
        <v>8005</v>
      </c>
      <c r="AQ127" s="68">
        <v>1</v>
      </c>
      <c r="AR127" s="13" t="s">
        <v>3218</v>
      </c>
      <c r="AS127" s="13" t="s">
        <v>3218</v>
      </c>
      <c r="AT127" s="315" t="str">
        <f t="shared" si="87"/>
        <v>En gestión</v>
      </c>
      <c r="AU127" s="315" t="str">
        <f t="shared" si="88"/>
        <v>Terminado</v>
      </c>
      <c r="AV127" s="2664" t="s">
        <v>8006</v>
      </c>
      <c r="AW127" s="2072">
        <f>SUMPRODUCT(AQ127:AQ128,G127:G128)</f>
        <v>0.625</v>
      </c>
      <c r="AX127" s="2072">
        <f>SUMPRODUCT(G127:G128,K127:K128)</f>
        <v>0.625</v>
      </c>
      <c r="AY127" s="2661" t="str">
        <f>IF(AX127&lt;1%,"Sin iniciar",IF(AX127=100%,"Terminado","En gestión"))</f>
        <v>En gestión</v>
      </c>
      <c r="AZ127" s="2661" t="str">
        <f>IF(AW127&lt;1%,"Sin iniciar",IF(AW127=100%,"Terminado","En gestión"))</f>
        <v>En gestión</v>
      </c>
      <c r="BA127" s="2664" t="s">
        <v>8006</v>
      </c>
      <c r="BB127" s="1341">
        <v>5493834</v>
      </c>
      <c r="BC127" s="1392">
        <v>5493834</v>
      </c>
      <c r="BD127" s="2653">
        <v>2746917</v>
      </c>
      <c r="BE127" s="1347">
        <v>2745079</v>
      </c>
      <c r="BF127" s="1401">
        <v>2665511.25</v>
      </c>
      <c r="BG127" s="1401">
        <v>716107.5</v>
      </c>
      <c r="BH127" s="2680" t="s">
        <v>45</v>
      </c>
      <c r="BI127" s="2680" t="s">
        <v>46</v>
      </c>
      <c r="BJ127" s="2680" t="s">
        <v>47</v>
      </c>
      <c r="BK127" s="2680" t="s">
        <v>7249</v>
      </c>
      <c r="BL127" s="1030"/>
      <c r="BM127" s="2630">
        <v>1</v>
      </c>
      <c r="BN127" s="1581" t="s">
        <v>8005</v>
      </c>
      <c r="BO127" s="68">
        <v>1</v>
      </c>
      <c r="BP127" s="51" t="s">
        <v>3218</v>
      </c>
      <c r="BQ127" s="51" t="s">
        <v>3218</v>
      </c>
      <c r="BR127" s="8" t="str">
        <f t="shared" si="89"/>
        <v>Terminado</v>
      </c>
      <c r="BS127" s="8" t="str">
        <f t="shared" si="90"/>
        <v>Terminado</v>
      </c>
      <c r="BT127" s="2022" t="s">
        <v>8007</v>
      </c>
      <c r="BU127" s="2072">
        <f>SUMPRODUCT(G127:G128,BO127:BO128)</f>
        <v>0.75</v>
      </c>
      <c r="BV127" s="2593">
        <f>SUMPRODUCT(G127:G128,L127:L128)</f>
        <v>0.75</v>
      </c>
      <c r="BW127" s="1455" t="str">
        <f>IF(BV127&lt;1%,"Sin iniciar",IF(BV127=100%,"Terminado","En gestión"))</f>
        <v>En gestión</v>
      </c>
      <c r="BX127" s="1455" t="str">
        <f>IF(BU127&lt;1%,"Sin iniciar",IF(BU127=100%,"Terminado","En gestión"))</f>
        <v>En gestión</v>
      </c>
      <c r="BY127" s="2689" t="s">
        <v>37</v>
      </c>
      <c r="BZ127" s="2691">
        <v>5493834</v>
      </c>
      <c r="CA127" s="2693">
        <v>5493834</v>
      </c>
      <c r="CB127" s="2695">
        <v>4120376</v>
      </c>
      <c r="CC127" s="1347">
        <v>2665511.25</v>
      </c>
      <c r="CD127" s="2587">
        <v>2665511.25</v>
      </c>
      <c r="CE127" s="1401">
        <v>716107.5</v>
      </c>
      <c r="CF127" s="2680" t="s">
        <v>45</v>
      </c>
      <c r="CG127" s="2680" t="s">
        <v>46</v>
      </c>
      <c r="CH127" s="2680" t="s">
        <v>47</v>
      </c>
      <c r="CI127" s="2680" t="s">
        <v>7249</v>
      </c>
      <c r="CJ127" s="1030"/>
      <c r="CK127" s="2630">
        <v>1</v>
      </c>
      <c r="CL127" s="1902" t="s">
        <v>2234</v>
      </c>
      <c r="CM127" s="68">
        <v>1</v>
      </c>
      <c r="CN127" s="13" t="s">
        <v>106</v>
      </c>
      <c r="CO127" s="51" t="s">
        <v>1405</v>
      </c>
      <c r="CP127" s="8" t="str">
        <f t="shared" si="64"/>
        <v>Terminado</v>
      </c>
      <c r="CQ127" s="8" t="str">
        <f>IF(CM127&lt;1%,"Sin iniciar",IF(CM127=100%,"Terminado","En gestión"))</f>
        <v>Terminado</v>
      </c>
      <c r="CR127" s="2686" t="s">
        <v>2235</v>
      </c>
      <c r="CS127" s="1434">
        <f>SUMPRODUCT(G127:G128,CM127:CM128)</f>
        <v>1</v>
      </c>
      <c r="CT127" s="1434">
        <f>SUMPRODUCT(G127:G128,M127:M128)</f>
        <v>1</v>
      </c>
      <c r="CU127" s="1455" t="str">
        <f>IF(CT127&lt;1%,"Sin iniciar",IF(CT127=100%,"Terminado","En gestión"))</f>
        <v>Terminado</v>
      </c>
      <c r="CV127" s="2572" t="str">
        <f>IF(CS127&lt;1%,"Sin iniciar",IF(CS127=100%,"Terminado","En gestión"))</f>
        <v>Terminado</v>
      </c>
      <c r="CW127" s="2574" t="s">
        <v>37</v>
      </c>
      <c r="CX127" s="2682" t="s">
        <v>1401</v>
      </c>
      <c r="CY127" s="2607" t="s">
        <v>1401</v>
      </c>
      <c r="CZ127" s="2607" t="s">
        <v>1401</v>
      </c>
      <c r="DA127" s="2684">
        <v>2665511.25</v>
      </c>
      <c r="DB127" s="1401">
        <v>2665511.25</v>
      </c>
      <c r="DC127" s="1508">
        <v>2387025</v>
      </c>
      <c r="DD127" s="2571">
        <v>2665511.25</v>
      </c>
      <c r="DE127" s="2680" t="s">
        <v>45</v>
      </c>
      <c r="DF127" s="2680" t="s">
        <v>46</v>
      </c>
      <c r="DG127" s="2680" t="s">
        <v>47</v>
      </c>
      <c r="DH127" s="2680" t="s">
        <v>7249</v>
      </c>
      <c r="DJ127" s="1221" t="s">
        <v>8269</v>
      </c>
      <c r="DK127" s="1220" t="s">
        <v>8270</v>
      </c>
      <c r="DL127" s="1243" t="s">
        <v>8271</v>
      </c>
    </row>
    <row r="128" spans="1:116" ht="189" hidden="1" customHeight="1" x14ac:dyDescent="0.45">
      <c r="A128" s="1351"/>
      <c r="B128" s="1427"/>
      <c r="C128" s="1353"/>
      <c r="D128" s="1353"/>
      <c r="E128" s="1050" t="s">
        <v>482</v>
      </c>
      <c r="F128" s="1051" t="s">
        <v>483</v>
      </c>
      <c r="G128" s="1052">
        <v>0.5</v>
      </c>
      <c r="H128" s="1056">
        <v>44652</v>
      </c>
      <c r="I128" s="1056">
        <v>44910</v>
      </c>
      <c r="J128" s="1052">
        <v>0</v>
      </c>
      <c r="K128" s="1052">
        <v>0.25</v>
      </c>
      <c r="L128" s="1054">
        <v>0.5</v>
      </c>
      <c r="M128" s="1055">
        <v>1</v>
      </c>
      <c r="N128" s="1354"/>
      <c r="O128" s="1354"/>
      <c r="P128" s="3309"/>
      <c r="Q128" s="2180"/>
      <c r="R128" s="2242"/>
      <c r="S128" s="249">
        <v>0</v>
      </c>
      <c r="T128" s="35" t="s">
        <v>2511</v>
      </c>
      <c r="U128" s="35" t="s">
        <v>2483</v>
      </c>
      <c r="V128" s="190" t="str">
        <f t="shared" si="85"/>
        <v>Sin iniciar</v>
      </c>
      <c r="W128" s="190" t="str">
        <f t="shared" si="86"/>
        <v>Sin iniciar</v>
      </c>
      <c r="X128" s="2242"/>
      <c r="Y128" s="1425"/>
      <c r="Z128" s="1425"/>
      <c r="AA128" s="2677"/>
      <c r="AB128" s="2677"/>
      <c r="AC128" s="2242"/>
      <c r="AD128" s="1349"/>
      <c r="AE128" s="1403"/>
      <c r="AF128" s="2672"/>
      <c r="AG128" s="1349"/>
      <c r="AH128" s="2204"/>
      <c r="AI128" s="2204"/>
      <c r="AJ128" s="1701"/>
      <c r="AK128" s="1701"/>
      <c r="AL128" s="1701"/>
      <c r="AM128" s="1701"/>
      <c r="AN128" s="1030"/>
      <c r="AO128" s="1721"/>
      <c r="AP128" s="1774"/>
      <c r="AQ128" s="68">
        <v>0.25</v>
      </c>
      <c r="AR128" s="13" t="s">
        <v>3227</v>
      </c>
      <c r="AS128" s="78" t="s">
        <v>8008</v>
      </c>
      <c r="AT128" s="315" t="str">
        <f t="shared" si="87"/>
        <v>Sin iniciar</v>
      </c>
      <c r="AU128" s="315" t="str">
        <f t="shared" si="88"/>
        <v>En gestión</v>
      </c>
      <c r="AV128" s="2665"/>
      <c r="AW128" s="2027"/>
      <c r="AX128" s="2027">
        <f t="shared" ref="AX128" si="97">SUMPRODUCT(G128:G130,K128:K130)</f>
        <v>0.625</v>
      </c>
      <c r="AY128" s="2663"/>
      <c r="AZ128" s="2663"/>
      <c r="BA128" s="2665"/>
      <c r="BB128" s="1343"/>
      <c r="BC128" s="1394"/>
      <c r="BD128" s="2655"/>
      <c r="BE128" s="1349"/>
      <c r="BF128" s="1403"/>
      <c r="BG128" s="1403"/>
      <c r="BH128" s="1701"/>
      <c r="BI128" s="1701"/>
      <c r="BJ128" s="1701"/>
      <c r="BK128" s="1701"/>
      <c r="BL128" s="1030"/>
      <c r="BM128" s="2632"/>
      <c r="BN128" s="1582"/>
      <c r="BO128" s="370">
        <v>0.5</v>
      </c>
      <c r="BP128" s="52" t="s">
        <v>3256</v>
      </c>
      <c r="BQ128" s="55" t="s">
        <v>8009</v>
      </c>
      <c r="BR128" s="8" t="str">
        <f t="shared" si="89"/>
        <v>En gestión</v>
      </c>
      <c r="BS128" s="8" t="str">
        <f t="shared" si="90"/>
        <v>En gestión</v>
      </c>
      <c r="BT128" s="2024"/>
      <c r="BU128" s="2027"/>
      <c r="BV128" s="2594"/>
      <c r="BW128" s="1457"/>
      <c r="BX128" s="1457"/>
      <c r="BY128" s="2690"/>
      <c r="BZ128" s="2692"/>
      <c r="CA128" s="2694"/>
      <c r="CB128" s="2696"/>
      <c r="CC128" s="1349"/>
      <c r="CD128" s="2588"/>
      <c r="CE128" s="1403"/>
      <c r="CF128" s="1701"/>
      <c r="CG128" s="1701"/>
      <c r="CH128" s="1701"/>
      <c r="CI128" s="1701"/>
      <c r="CJ128" s="1030"/>
      <c r="CK128" s="2632"/>
      <c r="CL128" s="1582"/>
      <c r="CM128" s="69">
        <v>1</v>
      </c>
      <c r="CN128" s="13" t="s">
        <v>1406</v>
      </c>
      <c r="CO128" s="55" t="s">
        <v>2236</v>
      </c>
      <c r="CP128" s="8" t="str">
        <f t="shared" si="64"/>
        <v>Terminado</v>
      </c>
      <c r="CQ128" s="8" t="str">
        <f>IF(CM128&lt;1%,"Sin iniciar",IF(CM128=100%,"Terminado","En gestión"))</f>
        <v>Terminado</v>
      </c>
      <c r="CR128" s="2687"/>
      <c r="CS128" s="2688"/>
      <c r="CT128" s="2688"/>
      <c r="CU128" s="1457"/>
      <c r="CV128" s="2573"/>
      <c r="CW128" s="2575"/>
      <c r="CX128" s="2683"/>
      <c r="CY128" s="2609"/>
      <c r="CZ128" s="2609"/>
      <c r="DA128" s="2685"/>
      <c r="DB128" s="1403"/>
      <c r="DC128" s="1508"/>
      <c r="DD128" s="2571"/>
      <c r="DE128" s="1701"/>
      <c r="DF128" s="1701"/>
      <c r="DG128" s="1701"/>
      <c r="DH128" s="1701"/>
      <c r="DJ128" s="1221" t="s">
        <v>8269</v>
      </c>
      <c r="DK128" s="1220" t="s">
        <v>8342</v>
      </c>
      <c r="DL128" s="1243"/>
    </row>
    <row r="129" spans="1:116" ht="162" hidden="1" customHeight="1" x14ac:dyDescent="0.45">
      <c r="A129" s="1351" t="s">
        <v>484</v>
      </c>
      <c r="B129" s="1427" t="s">
        <v>485</v>
      </c>
      <c r="C129" s="1353" t="s">
        <v>486</v>
      </c>
      <c r="D129" s="1353" t="s">
        <v>67</v>
      </c>
      <c r="E129" s="1050" t="s">
        <v>487</v>
      </c>
      <c r="F129" s="1051" t="s">
        <v>488</v>
      </c>
      <c r="G129" s="1052">
        <v>0.2</v>
      </c>
      <c r="H129" s="1056">
        <v>44593</v>
      </c>
      <c r="I129" s="1056">
        <v>44651</v>
      </c>
      <c r="J129" s="1052">
        <v>1</v>
      </c>
      <c r="K129" s="1052">
        <v>1</v>
      </c>
      <c r="L129" s="1054">
        <v>1</v>
      </c>
      <c r="M129" s="1055">
        <v>1</v>
      </c>
      <c r="N129" s="1354">
        <v>188196489</v>
      </c>
      <c r="O129" s="1354">
        <v>9547036</v>
      </c>
      <c r="P129" s="3309"/>
      <c r="Q129" s="2169">
        <v>1</v>
      </c>
      <c r="R129" s="2241" t="s">
        <v>2237</v>
      </c>
      <c r="S129" s="250">
        <v>1</v>
      </c>
      <c r="T129" s="41" t="s">
        <v>2530</v>
      </c>
      <c r="U129" s="41" t="s">
        <v>2238</v>
      </c>
      <c r="V129" s="190" t="str">
        <f t="shared" si="85"/>
        <v>Terminado</v>
      </c>
      <c r="W129" s="190" t="str">
        <f t="shared" si="86"/>
        <v>Terminado</v>
      </c>
      <c r="X129" s="2241" t="s">
        <v>8010</v>
      </c>
      <c r="Y129" s="2673">
        <f>SUMPRODUCT(S129:S131,G129:G131)</f>
        <v>0.2</v>
      </c>
      <c r="Z129" s="2673">
        <f>SUMPRODUCT(G129:G130,J129:J130)</f>
        <v>0.2</v>
      </c>
      <c r="AA129" s="2675" t="str">
        <f>IF(Z129&lt;1%,"Sin iniciar",IF(Z129=100%,"Terminado","En gestión"))</f>
        <v>En gestión</v>
      </c>
      <c r="AB129" s="2675" t="str">
        <f>IF(Y129&lt;1%,"Sin iniciar",IF(Y129=100%,"Terminado","En gestión"))</f>
        <v>En gestión</v>
      </c>
      <c r="AC129" s="2241" t="s">
        <v>8010</v>
      </c>
      <c r="AD129" s="1347">
        <v>9547036</v>
      </c>
      <c r="AE129" s="1401">
        <v>9547036</v>
      </c>
      <c r="AF129" s="2670">
        <v>2386758</v>
      </c>
      <c r="AG129" s="1347">
        <v>188196489</v>
      </c>
      <c r="AH129" s="2202">
        <v>185236543.59999999</v>
      </c>
      <c r="AI129" s="2202">
        <v>21754280.800000001</v>
      </c>
      <c r="AJ129" s="1581" t="s">
        <v>45</v>
      </c>
      <c r="AK129" s="2604" t="s">
        <v>46</v>
      </c>
      <c r="AL129" s="2604" t="s">
        <v>47</v>
      </c>
      <c r="AM129" s="2604" t="s">
        <v>7249</v>
      </c>
      <c r="AN129" s="1030"/>
      <c r="AO129" s="2667">
        <v>1</v>
      </c>
      <c r="AP129" s="1700" t="s">
        <v>8011</v>
      </c>
      <c r="AQ129" s="365">
        <v>1</v>
      </c>
      <c r="AR129" s="13" t="s">
        <v>3218</v>
      </c>
      <c r="AS129" s="13" t="s">
        <v>3218</v>
      </c>
      <c r="AT129" s="315" t="str">
        <f t="shared" si="87"/>
        <v>En gestión</v>
      </c>
      <c r="AU129" s="315" t="str">
        <f t="shared" si="88"/>
        <v>Terminado</v>
      </c>
      <c r="AV129" s="2664" t="s">
        <v>8012</v>
      </c>
      <c r="AW129" s="2072">
        <f>SUMPRODUCT(AQ129:AQ131,G129:G131)</f>
        <v>0.69300000000000006</v>
      </c>
      <c r="AX129" s="2072">
        <f>SUMPRODUCT(G129:G131,K129:K131)</f>
        <v>0.61</v>
      </c>
      <c r="AY129" s="2661" t="str">
        <f>IF(AX129&lt;1%,"Sin iniciar",IF(AX129=100%,"Terminado","En gestión"))</f>
        <v>En gestión</v>
      </c>
      <c r="AZ129" s="2661" t="str">
        <f>IF(AW129&lt;1%,"Sin iniciar",IF(AW129=100%,"Terminado","En gestión"))</f>
        <v>En gestión</v>
      </c>
      <c r="BA129" s="2664" t="s">
        <v>8012</v>
      </c>
      <c r="BB129" s="1341">
        <v>9547036</v>
      </c>
      <c r="BC129" s="1392">
        <v>9547036</v>
      </c>
      <c r="BD129" s="2653">
        <v>4773518</v>
      </c>
      <c r="BE129" s="2656">
        <v>185236544</v>
      </c>
      <c r="BF129" s="2658">
        <v>184875837.59999999</v>
      </c>
      <c r="BG129" s="2658">
        <v>60335488.200000003</v>
      </c>
      <c r="BH129" s="1581" t="s">
        <v>45</v>
      </c>
      <c r="BI129" s="2604" t="s">
        <v>46</v>
      </c>
      <c r="BJ129" s="2604" t="s">
        <v>47</v>
      </c>
      <c r="BK129" s="2604" t="s">
        <v>7249</v>
      </c>
      <c r="BL129" s="1030"/>
      <c r="BM129" s="2630">
        <v>1</v>
      </c>
      <c r="BN129" s="1581" t="s">
        <v>2237</v>
      </c>
      <c r="BO129" s="63">
        <v>1</v>
      </c>
      <c r="BP129" s="51" t="s">
        <v>3218</v>
      </c>
      <c r="BQ129" s="51" t="s">
        <v>3218</v>
      </c>
      <c r="BR129" s="8" t="str">
        <f t="shared" si="89"/>
        <v>Terminado</v>
      </c>
      <c r="BS129" s="8" t="str">
        <f t="shared" si="90"/>
        <v>Terminado</v>
      </c>
      <c r="BT129" s="2022" t="s">
        <v>8013</v>
      </c>
      <c r="BU129" s="2072">
        <f>SUMPRODUCT(G129:G131,BO129:BO131)</f>
        <v>0.89</v>
      </c>
      <c r="BV129" s="2593">
        <f>SUMPRODUCT(G129:G131,L129:L131)</f>
        <v>0.82499999999999996</v>
      </c>
      <c r="BW129" s="1455" t="str">
        <f>IF(BV129&lt;1%,"Sin iniciar",IF(BV129=100%,"Terminado","En gestión"))</f>
        <v>En gestión</v>
      </c>
      <c r="BX129" s="2647" t="str">
        <f>IF(BU129&lt;1%,"Sin iniciar",IF(BU129=100%,"Terminado","En gestión"))</f>
        <v>En gestión</v>
      </c>
      <c r="BY129" s="2649" t="s">
        <v>37</v>
      </c>
      <c r="BZ129" s="2650" t="s">
        <v>1407</v>
      </c>
      <c r="CA129" s="2633" t="s">
        <v>1407</v>
      </c>
      <c r="CB129" s="2635">
        <v>7160277</v>
      </c>
      <c r="CC129" s="2638">
        <v>184875837.59999999</v>
      </c>
      <c r="CD129" s="2641">
        <v>189422501</v>
      </c>
      <c r="CE129" s="2644">
        <v>52139509</v>
      </c>
      <c r="CF129" s="1581" t="s">
        <v>45</v>
      </c>
      <c r="CG129" s="2604" t="s">
        <v>46</v>
      </c>
      <c r="CH129" s="2604" t="s">
        <v>47</v>
      </c>
      <c r="CI129" s="2604" t="s">
        <v>7249</v>
      </c>
      <c r="CJ129" s="1030"/>
      <c r="CK129" s="2630">
        <v>1</v>
      </c>
      <c r="CL129" s="1581" t="s">
        <v>2237</v>
      </c>
      <c r="CM129" s="63">
        <v>1</v>
      </c>
      <c r="CN129" s="13" t="s">
        <v>106</v>
      </c>
      <c r="CO129" s="51" t="s">
        <v>2238</v>
      </c>
      <c r="CP129" s="8" t="str">
        <f t="shared" si="64"/>
        <v>Terminado</v>
      </c>
      <c r="CQ129" s="8" t="str">
        <f t="shared" si="76"/>
        <v>Terminado</v>
      </c>
      <c r="CR129" s="1891" t="s">
        <v>2239</v>
      </c>
      <c r="CS129" s="1434">
        <f>SUMPRODUCT(G129:G131,CM129:CM131)</f>
        <v>1</v>
      </c>
      <c r="CT129" s="1434">
        <f>SUMPRODUCT(G129:G131,M129:M131)</f>
        <v>1</v>
      </c>
      <c r="CU129" s="1455" t="str">
        <f>IF(CT129&lt;1%,"Sin iniciar",IF(CT129=100%,"Terminado","En gestión"))</f>
        <v>Terminado</v>
      </c>
      <c r="CV129" s="2572" t="str">
        <f>IF(CS129&lt;1%,"Sin iniciar",IF(CS129=100%,"Terminado","En gestión"))</f>
        <v>Terminado</v>
      </c>
      <c r="CW129" s="2574" t="s">
        <v>37</v>
      </c>
      <c r="CX129" s="2627" t="s">
        <v>1407</v>
      </c>
      <c r="CY129" s="2607" t="s">
        <v>1407</v>
      </c>
      <c r="CZ129" s="2610" t="s">
        <v>1407</v>
      </c>
      <c r="DA129" s="2613">
        <v>189422501</v>
      </c>
      <c r="DB129" s="2616">
        <v>189316764</v>
      </c>
      <c r="DC129" s="2619">
        <v>182976950</v>
      </c>
      <c r="DD129" s="2622">
        <v>187682767</v>
      </c>
      <c r="DE129" s="1581" t="s">
        <v>45</v>
      </c>
      <c r="DF129" s="2604" t="s">
        <v>46</v>
      </c>
      <c r="DG129" s="2604" t="s">
        <v>47</v>
      </c>
      <c r="DH129" s="2604" t="s">
        <v>7249</v>
      </c>
      <c r="DJ129" s="1221" t="s">
        <v>8310</v>
      </c>
      <c r="DK129" s="1220" t="s">
        <v>8270</v>
      </c>
      <c r="DL129" s="1243" t="s">
        <v>8343</v>
      </c>
    </row>
    <row r="130" spans="1:116" ht="162" hidden="1" customHeight="1" x14ac:dyDescent="0.45">
      <c r="A130" s="1351"/>
      <c r="B130" s="1427"/>
      <c r="C130" s="1353"/>
      <c r="D130" s="1353"/>
      <c r="E130" s="1050" t="s">
        <v>489</v>
      </c>
      <c r="F130" s="1051" t="s">
        <v>490</v>
      </c>
      <c r="G130" s="1052">
        <v>0.3</v>
      </c>
      <c r="H130" s="1056">
        <v>44652</v>
      </c>
      <c r="I130" s="1056">
        <v>44712</v>
      </c>
      <c r="J130" s="1052">
        <v>0</v>
      </c>
      <c r="K130" s="1052">
        <v>1</v>
      </c>
      <c r="L130" s="1054">
        <v>1</v>
      </c>
      <c r="M130" s="1055">
        <v>1</v>
      </c>
      <c r="N130" s="1354"/>
      <c r="O130" s="1354"/>
      <c r="P130" s="3309"/>
      <c r="Q130" s="2286"/>
      <c r="R130" s="2678"/>
      <c r="S130" s="251">
        <v>0</v>
      </c>
      <c r="T130" s="35" t="s">
        <v>2511</v>
      </c>
      <c r="U130" s="35" t="s">
        <v>2483</v>
      </c>
      <c r="V130" s="190" t="str">
        <f t="shared" si="85"/>
        <v>Sin iniciar</v>
      </c>
      <c r="W130" s="190" t="str">
        <f t="shared" si="86"/>
        <v>Sin iniciar</v>
      </c>
      <c r="X130" s="2678"/>
      <c r="Y130" s="2674"/>
      <c r="Z130" s="2674"/>
      <c r="AA130" s="2676"/>
      <c r="AB130" s="2676"/>
      <c r="AC130" s="2678"/>
      <c r="AD130" s="1348"/>
      <c r="AE130" s="1402"/>
      <c r="AF130" s="2671"/>
      <c r="AG130" s="1348"/>
      <c r="AH130" s="2203"/>
      <c r="AI130" s="2203"/>
      <c r="AJ130" s="1862"/>
      <c r="AK130" s="2605"/>
      <c r="AL130" s="2605"/>
      <c r="AM130" s="2605"/>
      <c r="AN130" s="1030"/>
      <c r="AO130" s="2668"/>
      <c r="AP130" s="1774"/>
      <c r="AQ130" s="365">
        <v>1</v>
      </c>
      <c r="AR130" s="13" t="s">
        <v>3228</v>
      </c>
      <c r="AS130" s="13" t="s">
        <v>2240</v>
      </c>
      <c r="AT130" s="315" t="str">
        <f t="shared" si="87"/>
        <v>Sin iniciar</v>
      </c>
      <c r="AU130" s="315" t="str">
        <f t="shared" si="88"/>
        <v>Terminado</v>
      </c>
      <c r="AV130" s="2665"/>
      <c r="AW130" s="2073"/>
      <c r="AX130" s="2073"/>
      <c r="AY130" s="2662"/>
      <c r="AZ130" s="2662"/>
      <c r="BA130" s="2665"/>
      <c r="BB130" s="1342"/>
      <c r="BC130" s="1393"/>
      <c r="BD130" s="2654"/>
      <c r="BE130" s="2623"/>
      <c r="BF130" s="2659"/>
      <c r="BG130" s="2659"/>
      <c r="BH130" s="1862"/>
      <c r="BI130" s="2605"/>
      <c r="BJ130" s="2605"/>
      <c r="BK130" s="2605"/>
      <c r="BL130" s="1030"/>
      <c r="BM130" s="2631"/>
      <c r="BN130" s="1862"/>
      <c r="BO130" s="67">
        <v>1</v>
      </c>
      <c r="BP130" s="52" t="s">
        <v>3257</v>
      </c>
      <c r="BQ130" s="52" t="s">
        <v>3257</v>
      </c>
      <c r="BR130" s="8" t="str">
        <f t="shared" si="89"/>
        <v>Terminado</v>
      </c>
      <c r="BS130" s="8" t="str">
        <f t="shared" si="90"/>
        <v>Terminado</v>
      </c>
      <c r="BT130" s="2023"/>
      <c r="BU130" s="2073"/>
      <c r="BV130" s="2646"/>
      <c r="BW130" s="1456"/>
      <c r="BX130" s="1645"/>
      <c r="BY130" s="1864"/>
      <c r="BZ130" s="2651"/>
      <c r="CA130" s="2232"/>
      <c r="CB130" s="2636"/>
      <c r="CC130" s="2639"/>
      <c r="CD130" s="2642"/>
      <c r="CE130" s="2620"/>
      <c r="CF130" s="1862"/>
      <c r="CG130" s="2605"/>
      <c r="CH130" s="2605"/>
      <c r="CI130" s="2605"/>
      <c r="CJ130" s="1030"/>
      <c r="CK130" s="2631"/>
      <c r="CL130" s="1862"/>
      <c r="CM130" s="67">
        <v>1</v>
      </c>
      <c r="CN130" s="13" t="s">
        <v>1312</v>
      </c>
      <c r="CO130" s="13" t="s">
        <v>2240</v>
      </c>
      <c r="CP130" s="8" t="str">
        <f t="shared" si="64"/>
        <v>Terminado</v>
      </c>
      <c r="CQ130" s="8" t="str">
        <f t="shared" si="76"/>
        <v>Terminado</v>
      </c>
      <c r="CR130" s="1844"/>
      <c r="CS130" s="1434">
        <f>SUMPRODUCT(G130:G131,CM130:CM131)</f>
        <v>0.8</v>
      </c>
      <c r="CT130" s="1434"/>
      <c r="CU130" s="1456"/>
      <c r="CV130" s="2625"/>
      <c r="CW130" s="2626"/>
      <c r="CX130" s="2628"/>
      <c r="CY130" s="2608"/>
      <c r="CZ130" s="2611"/>
      <c r="DA130" s="2614"/>
      <c r="DB130" s="2617"/>
      <c r="DC130" s="2620"/>
      <c r="DD130" s="2623"/>
      <c r="DE130" s="1862"/>
      <c r="DF130" s="2605"/>
      <c r="DG130" s="2605"/>
      <c r="DH130" s="2605"/>
      <c r="DJ130" s="1221" t="s">
        <v>8310</v>
      </c>
      <c r="DK130" s="1220" t="s">
        <v>8270</v>
      </c>
      <c r="DL130" s="1243"/>
    </row>
    <row r="131" spans="1:116" ht="209.25" hidden="1" customHeight="1" x14ac:dyDescent="0.45">
      <c r="A131" s="1351"/>
      <c r="B131" s="1427"/>
      <c r="C131" s="1353"/>
      <c r="D131" s="1353"/>
      <c r="E131" s="1050" t="s">
        <v>491</v>
      </c>
      <c r="F131" s="1051" t="s">
        <v>492</v>
      </c>
      <c r="G131" s="1052">
        <v>0.5</v>
      </c>
      <c r="H131" s="1056">
        <v>44697</v>
      </c>
      <c r="I131" s="1056">
        <v>44910</v>
      </c>
      <c r="J131" s="1052">
        <v>0</v>
      </c>
      <c r="K131" s="1052">
        <v>0.22</v>
      </c>
      <c r="L131" s="1054">
        <v>0.65</v>
      </c>
      <c r="M131" s="1055">
        <v>1</v>
      </c>
      <c r="N131" s="1354"/>
      <c r="O131" s="1354"/>
      <c r="P131" s="3309"/>
      <c r="Q131" s="2681"/>
      <c r="R131" s="2679"/>
      <c r="S131" s="251">
        <v>0</v>
      </c>
      <c r="T131" s="35" t="s">
        <v>2511</v>
      </c>
      <c r="U131" s="35" t="s">
        <v>2483</v>
      </c>
      <c r="V131" s="190" t="str">
        <f t="shared" si="85"/>
        <v>Sin iniciar</v>
      </c>
      <c r="W131" s="190" t="str">
        <f t="shared" si="86"/>
        <v>Sin iniciar</v>
      </c>
      <c r="X131" s="2679"/>
      <c r="Y131" s="1425"/>
      <c r="Z131" s="1425"/>
      <c r="AA131" s="2677"/>
      <c r="AB131" s="2677"/>
      <c r="AC131" s="2679"/>
      <c r="AD131" s="1349"/>
      <c r="AE131" s="1403"/>
      <c r="AF131" s="2672"/>
      <c r="AG131" s="1349"/>
      <c r="AH131" s="2204"/>
      <c r="AI131" s="2204"/>
      <c r="AJ131" s="1984"/>
      <c r="AK131" s="2606"/>
      <c r="AL131" s="2606"/>
      <c r="AM131" s="2606"/>
      <c r="AN131" s="1030"/>
      <c r="AO131" s="2669"/>
      <c r="AP131" s="1701"/>
      <c r="AQ131" s="365">
        <v>0.38600000000000001</v>
      </c>
      <c r="AR131" s="13" t="s">
        <v>3229</v>
      </c>
      <c r="AS131" s="13" t="s">
        <v>3230</v>
      </c>
      <c r="AT131" s="315" t="str">
        <f t="shared" si="87"/>
        <v>Sin iniciar</v>
      </c>
      <c r="AU131" s="315" t="str">
        <f t="shared" si="88"/>
        <v>En gestión</v>
      </c>
      <c r="AV131" s="2666"/>
      <c r="AW131" s="2027"/>
      <c r="AX131" s="2027">
        <f t="shared" ref="AX131" si="98">SUMPRODUCT(G131:G133,K131:K133)</f>
        <v>0.52500000000000002</v>
      </c>
      <c r="AY131" s="2663"/>
      <c r="AZ131" s="2663"/>
      <c r="BA131" s="2666"/>
      <c r="BB131" s="1343"/>
      <c r="BC131" s="1394"/>
      <c r="BD131" s="2655"/>
      <c r="BE131" s="2657"/>
      <c r="BF131" s="2660"/>
      <c r="BG131" s="2660"/>
      <c r="BH131" s="1984"/>
      <c r="BI131" s="2606"/>
      <c r="BJ131" s="2606"/>
      <c r="BK131" s="2606"/>
      <c r="BL131" s="1030"/>
      <c r="BM131" s="2632"/>
      <c r="BN131" s="1582"/>
      <c r="BO131" s="67">
        <v>0.78</v>
      </c>
      <c r="BP131" s="52" t="s">
        <v>3258</v>
      </c>
      <c r="BQ131" s="49" t="s">
        <v>3259</v>
      </c>
      <c r="BR131" s="8" t="str">
        <f t="shared" si="89"/>
        <v>En gestión</v>
      </c>
      <c r="BS131" s="8" t="str">
        <f t="shared" si="90"/>
        <v>En gestión</v>
      </c>
      <c r="BT131" s="2024"/>
      <c r="BU131" s="2027"/>
      <c r="BV131" s="2594"/>
      <c r="BW131" s="1457"/>
      <c r="BX131" s="2648"/>
      <c r="BY131" s="1865"/>
      <c r="BZ131" s="2652"/>
      <c r="CA131" s="2634"/>
      <c r="CB131" s="2637"/>
      <c r="CC131" s="2640"/>
      <c r="CD131" s="2643"/>
      <c r="CE131" s="2645"/>
      <c r="CF131" s="1984"/>
      <c r="CG131" s="2606"/>
      <c r="CH131" s="2606"/>
      <c r="CI131" s="2606"/>
      <c r="CJ131" s="1030"/>
      <c r="CK131" s="2632"/>
      <c r="CL131" s="1582"/>
      <c r="CM131" s="67">
        <v>1</v>
      </c>
      <c r="CN131" s="52" t="s">
        <v>1408</v>
      </c>
      <c r="CO131" s="52" t="s">
        <v>1409</v>
      </c>
      <c r="CP131" s="8" t="str">
        <f t="shared" si="64"/>
        <v>Terminado</v>
      </c>
      <c r="CQ131" s="8" t="str">
        <f t="shared" si="76"/>
        <v>Terminado</v>
      </c>
      <c r="CR131" s="1845"/>
      <c r="CS131" s="1434"/>
      <c r="CT131" s="1434"/>
      <c r="CU131" s="1457"/>
      <c r="CV131" s="2573"/>
      <c r="CW131" s="2575"/>
      <c r="CX131" s="2629"/>
      <c r="CY131" s="2609"/>
      <c r="CZ131" s="2612"/>
      <c r="DA131" s="2615"/>
      <c r="DB131" s="2618"/>
      <c r="DC131" s="2621"/>
      <c r="DD131" s="2624"/>
      <c r="DE131" s="1984"/>
      <c r="DF131" s="2606"/>
      <c r="DG131" s="2606"/>
      <c r="DH131" s="2606"/>
      <c r="DJ131" s="1221" t="s">
        <v>8310</v>
      </c>
      <c r="DK131" s="1237" t="s">
        <v>8345</v>
      </c>
      <c r="DL131" s="1243"/>
    </row>
    <row r="132" spans="1:116" ht="248.25" hidden="1" customHeight="1" x14ac:dyDescent="0.45">
      <c r="A132" s="1351" t="s">
        <v>493</v>
      </c>
      <c r="B132" s="1427" t="s">
        <v>494</v>
      </c>
      <c r="C132" s="1353" t="s">
        <v>495</v>
      </c>
      <c r="D132" s="1353" t="s">
        <v>496</v>
      </c>
      <c r="E132" s="1050" t="s">
        <v>497</v>
      </c>
      <c r="F132" s="1051" t="s">
        <v>498</v>
      </c>
      <c r="G132" s="1052">
        <v>0.5</v>
      </c>
      <c r="H132" s="1056">
        <v>44669</v>
      </c>
      <c r="I132" s="1056">
        <v>44925</v>
      </c>
      <c r="J132" s="1052">
        <v>0</v>
      </c>
      <c r="K132" s="1052">
        <v>0.33</v>
      </c>
      <c r="L132" s="1054">
        <v>0.67</v>
      </c>
      <c r="M132" s="1055">
        <v>1</v>
      </c>
      <c r="N132" s="1354">
        <v>56469600</v>
      </c>
      <c r="O132" s="1354">
        <v>59071948</v>
      </c>
      <c r="P132" s="3309"/>
      <c r="Q132" s="2603">
        <v>8.3000000000000004E-2</v>
      </c>
      <c r="R132" s="1338" t="s">
        <v>8014</v>
      </c>
      <c r="S132" s="252">
        <v>0</v>
      </c>
      <c r="T132" s="35" t="s">
        <v>2511</v>
      </c>
      <c r="U132" s="35" t="s">
        <v>2483</v>
      </c>
      <c r="V132" s="190" t="str">
        <f t="shared" si="85"/>
        <v>Sin iniciar</v>
      </c>
      <c r="W132" s="190" t="str">
        <f t="shared" si="86"/>
        <v>Sin iniciar</v>
      </c>
      <c r="X132" s="1338" t="s">
        <v>8015</v>
      </c>
      <c r="Y132" s="1327">
        <f>SUMPRODUCT(S132:S133,G132:G133)</f>
        <v>8.5000000000000006E-2</v>
      </c>
      <c r="Z132" s="1327">
        <f>SUMPRODUCT(G132:G133,J132:J133)</f>
        <v>8.5000000000000006E-2</v>
      </c>
      <c r="AA132" s="2600" t="str">
        <f>IF(Z132&lt;1%,"Sin iniciar",IF(Z132=100%,"Terminado","En gestión"))</f>
        <v>En gestión</v>
      </c>
      <c r="AB132" s="2600" t="str">
        <f>IF(Y132&lt;1%,"Sin iniciar",IF(Y132=100%,"Terminado","En gestión"))</f>
        <v>En gestión</v>
      </c>
      <c r="AC132" s="1338" t="s">
        <v>8015</v>
      </c>
      <c r="AD132" s="1347">
        <v>59071948</v>
      </c>
      <c r="AE132" s="1401">
        <v>59071948</v>
      </c>
      <c r="AF132" s="2601">
        <v>4922662.33</v>
      </c>
      <c r="AG132" s="1347">
        <v>56469600</v>
      </c>
      <c r="AH132" s="2217">
        <v>56411233.399999999</v>
      </c>
      <c r="AI132" s="2599">
        <v>9820800</v>
      </c>
      <c r="AJ132" s="1720" t="s">
        <v>45</v>
      </c>
      <c r="AK132" s="1721" t="s">
        <v>46</v>
      </c>
      <c r="AL132" s="1721" t="s">
        <v>47</v>
      </c>
      <c r="AM132" s="1721" t="s">
        <v>1411</v>
      </c>
      <c r="AN132" s="1030"/>
      <c r="AO132" s="2592">
        <v>0.41660000000000003</v>
      </c>
      <c r="AP132" s="1720" t="s">
        <v>8016</v>
      </c>
      <c r="AQ132" s="154">
        <v>0.33</v>
      </c>
      <c r="AR132" s="97" t="s">
        <v>8017</v>
      </c>
      <c r="AS132" s="13" t="s">
        <v>1410</v>
      </c>
      <c r="AT132" s="315" t="str">
        <f t="shared" si="87"/>
        <v>En gestión</v>
      </c>
      <c r="AU132" s="315" t="str">
        <f t="shared" si="88"/>
        <v>En gestión</v>
      </c>
      <c r="AV132" s="1720" t="s">
        <v>8018</v>
      </c>
      <c r="AW132" s="1877">
        <f>SUMPRODUCT(AQ132:AQ133,G132:G133)</f>
        <v>0.41500000000000004</v>
      </c>
      <c r="AX132" s="2072">
        <f>SUMPRODUCT(G132:G133,K132:K133)</f>
        <v>0.41500000000000004</v>
      </c>
      <c r="AY132" s="2596" t="str">
        <f>IF(AX132&lt;1%,"Sin iniciar",IF(AX132=100%,"Terminado","En gestión"))</f>
        <v>En gestión</v>
      </c>
      <c r="AZ132" s="2596" t="str">
        <f>IF(AW132&lt;1%,"Sin iniciar",IF(AW132=100%,"Terminado","En gestión"))</f>
        <v>En gestión</v>
      </c>
      <c r="BA132" s="1720" t="s">
        <v>8018</v>
      </c>
      <c r="BB132" s="1395">
        <v>59071948</v>
      </c>
      <c r="BC132" s="2597">
        <v>59071948</v>
      </c>
      <c r="BD132" s="2598">
        <v>29676943.829999998</v>
      </c>
      <c r="BE132" s="1395">
        <v>56469600</v>
      </c>
      <c r="BF132" s="1585">
        <v>56411233.399999999</v>
      </c>
      <c r="BG132" s="2595">
        <v>0</v>
      </c>
      <c r="BH132" s="1720" t="s">
        <v>45</v>
      </c>
      <c r="BI132" s="1721" t="s">
        <v>46</v>
      </c>
      <c r="BJ132" s="1721" t="s">
        <v>47</v>
      </c>
      <c r="BK132" s="1721" t="s">
        <v>1411</v>
      </c>
      <c r="BL132" s="1030"/>
      <c r="BM132" s="2592">
        <v>0.75</v>
      </c>
      <c r="BN132" s="1720" t="s">
        <v>8019</v>
      </c>
      <c r="BO132" s="56">
        <v>0.67</v>
      </c>
      <c r="BP132" s="51" t="s">
        <v>8020</v>
      </c>
      <c r="BQ132" s="13" t="s">
        <v>1410</v>
      </c>
      <c r="BR132" s="8" t="str">
        <f t="shared" si="89"/>
        <v>En gestión</v>
      </c>
      <c r="BS132" s="8" t="str">
        <f t="shared" si="90"/>
        <v>En gestión</v>
      </c>
      <c r="BT132" s="1720" t="s">
        <v>8021</v>
      </c>
      <c r="BU132" s="2072">
        <f>SUMPRODUCT(G132:G133,BO132:BO133)</f>
        <v>0.75</v>
      </c>
      <c r="BV132" s="2593">
        <f>SUMPRODUCT(G132:G133,L132:L133)</f>
        <v>0.75</v>
      </c>
      <c r="BW132" s="1455" t="str">
        <f>IF(BV132&lt;1%,"Sin iniciar",IF(BV132=100%,"Terminado","En gestión"))</f>
        <v>En gestión</v>
      </c>
      <c r="BX132" s="1455" t="str">
        <f>IF(BU132&lt;1%,"Sin iniciar",IF(BU132=100%,"Terminado","En gestión"))</f>
        <v>En gestión</v>
      </c>
      <c r="BY132" s="2589" t="s">
        <v>37</v>
      </c>
      <c r="BZ132" s="1355">
        <v>59071948</v>
      </c>
      <c r="CA132" s="2586">
        <v>59071948</v>
      </c>
      <c r="CB132" s="2591">
        <v>44374445.909999996</v>
      </c>
      <c r="CC132" s="1355">
        <v>56469600</v>
      </c>
      <c r="CD132" s="2586">
        <v>56411233</v>
      </c>
      <c r="CE132" s="2587">
        <v>14731200</v>
      </c>
      <c r="CF132" s="1720" t="s">
        <v>45</v>
      </c>
      <c r="CG132" s="1721" t="s">
        <v>46</v>
      </c>
      <c r="CH132" s="1721" t="s">
        <v>47</v>
      </c>
      <c r="CI132" s="1721" t="s">
        <v>1411</v>
      </c>
      <c r="CJ132" s="1030"/>
      <c r="CK132" s="2583">
        <v>1</v>
      </c>
      <c r="CL132" s="1720" t="s">
        <v>2241</v>
      </c>
      <c r="CM132" s="56">
        <v>1</v>
      </c>
      <c r="CN132" s="51" t="s">
        <v>2242</v>
      </c>
      <c r="CO132" s="13" t="s">
        <v>1410</v>
      </c>
      <c r="CP132" s="8" t="str">
        <f t="shared" si="64"/>
        <v>Terminado</v>
      </c>
      <c r="CQ132" s="8" t="str">
        <f t="shared" si="76"/>
        <v>Terminado</v>
      </c>
      <c r="CR132" s="1720" t="s">
        <v>2243</v>
      </c>
      <c r="CS132" s="2584">
        <f>SUMPRODUCT(G132:G133,CM132:CM133)</f>
        <v>1</v>
      </c>
      <c r="CT132" s="2584">
        <f>SUMPRODUCT(G132:G133,M132:M133)</f>
        <v>1</v>
      </c>
      <c r="CU132" s="1455" t="str">
        <f>IF(CT132&lt;1%,"Sin iniciar",IF(CT132=100%,"Terminado","En gestión"))</f>
        <v>Terminado</v>
      </c>
      <c r="CV132" s="2572" t="str">
        <f>IF(CS132&lt;1%,"Sin iniciar",IF(CS132=100%,"Terminado","En gestión"))</f>
        <v>Terminado</v>
      </c>
      <c r="CW132" s="2574" t="s">
        <v>37</v>
      </c>
      <c r="CX132" s="2576">
        <v>59071948</v>
      </c>
      <c r="CY132" s="2578">
        <v>59071948</v>
      </c>
      <c r="CZ132" s="2580">
        <v>59071948</v>
      </c>
      <c r="DA132" s="2582">
        <v>56469600</v>
      </c>
      <c r="DB132" s="1508">
        <v>56467900</v>
      </c>
      <c r="DC132" s="1508">
        <v>53827800</v>
      </c>
      <c r="DD132" s="2571">
        <v>56624233.399999999</v>
      </c>
      <c r="DE132" s="1720" t="s">
        <v>45</v>
      </c>
      <c r="DF132" s="1721" t="s">
        <v>46</v>
      </c>
      <c r="DG132" s="1721" t="s">
        <v>47</v>
      </c>
      <c r="DH132" s="1721" t="s">
        <v>1411</v>
      </c>
      <c r="DJ132" s="1221" t="s">
        <v>8310</v>
      </c>
      <c r="DK132" s="1237" t="s">
        <v>8346</v>
      </c>
      <c r="DL132" s="1243" t="s">
        <v>8347</v>
      </c>
    </row>
    <row r="133" spans="1:116" ht="216.75" hidden="1" customHeight="1" x14ac:dyDescent="0.45">
      <c r="A133" s="1351"/>
      <c r="B133" s="1427"/>
      <c r="C133" s="1353"/>
      <c r="D133" s="1353"/>
      <c r="E133" s="1050" t="s">
        <v>499</v>
      </c>
      <c r="F133" s="1051" t="s">
        <v>500</v>
      </c>
      <c r="G133" s="1052">
        <v>0.5</v>
      </c>
      <c r="H133" s="1056">
        <v>44641</v>
      </c>
      <c r="I133" s="1056">
        <v>44925</v>
      </c>
      <c r="J133" s="1052">
        <v>0.17</v>
      </c>
      <c r="K133" s="1052">
        <v>0.5</v>
      </c>
      <c r="L133" s="1054">
        <v>0.83</v>
      </c>
      <c r="M133" s="1055">
        <v>1</v>
      </c>
      <c r="N133" s="1354"/>
      <c r="O133" s="1354"/>
      <c r="P133" s="3309"/>
      <c r="Q133" s="2603"/>
      <c r="R133" s="1338"/>
      <c r="S133" s="252">
        <v>0.17</v>
      </c>
      <c r="T133" s="101" t="s">
        <v>8015</v>
      </c>
      <c r="U133" s="101" t="s">
        <v>8022</v>
      </c>
      <c r="V133" s="190" t="str">
        <f t="shared" si="85"/>
        <v>En gestión</v>
      </c>
      <c r="W133" s="190" t="str">
        <f t="shared" si="86"/>
        <v>En gestión</v>
      </c>
      <c r="X133" s="2180"/>
      <c r="Y133" s="1327"/>
      <c r="Z133" s="1327"/>
      <c r="AA133" s="2600"/>
      <c r="AB133" s="2600"/>
      <c r="AC133" s="2180"/>
      <c r="AD133" s="1349"/>
      <c r="AE133" s="1403"/>
      <c r="AF133" s="2602"/>
      <c r="AG133" s="1349"/>
      <c r="AH133" s="2217"/>
      <c r="AI133" s="2599"/>
      <c r="AJ133" s="1720"/>
      <c r="AK133" s="1721"/>
      <c r="AL133" s="1721"/>
      <c r="AM133" s="1721"/>
      <c r="AN133" s="1030"/>
      <c r="AO133" s="2592"/>
      <c r="AP133" s="1720"/>
      <c r="AQ133" s="154">
        <v>0.5</v>
      </c>
      <c r="AR133" s="13" t="s">
        <v>8023</v>
      </c>
      <c r="AS133" s="13" t="s">
        <v>8024</v>
      </c>
      <c r="AT133" s="315" t="str">
        <f>IF(AH133&lt;1%,"Sin iniciar",IF(AH133=100%,"Terminado","En gestión"))</f>
        <v>Sin iniciar</v>
      </c>
      <c r="AU133" s="315" t="str">
        <f t="shared" si="88"/>
        <v>En gestión</v>
      </c>
      <c r="AV133" s="1721"/>
      <c r="AW133" s="1877"/>
      <c r="AX133" s="2027">
        <f t="shared" ref="AX133" si="99">SUMPRODUCT(G133:G135,K133:K135)</f>
        <v>0.91500000000000004</v>
      </c>
      <c r="AY133" s="2596"/>
      <c r="AZ133" s="2596"/>
      <c r="BA133" s="1721"/>
      <c r="BB133" s="1395"/>
      <c r="BC133" s="2597"/>
      <c r="BD133" s="2598"/>
      <c r="BE133" s="1395"/>
      <c r="BF133" s="1585"/>
      <c r="BG133" s="2595"/>
      <c r="BH133" s="1720"/>
      <c r="BI133" s="1721"/>
      <c r="BJ133" s="1721"/>
      <c r="BK133" s="1721"/>
      <c r="BL133" s="1030"/>
      <c r="BM133" s="2592"/>
      <c r="BN133" s="1720"/>
      <c r="BO133" s="56">
        <v>0.83</v>
      </c>
      <c r="BP133" s="51" t="s">
        <v>8025</v>
      </c>
      <c r="BQ133" s="51" t="s">
        <v>8026</v>
      </c>
      <c r="BR133" s="8" t="str">
        <f t="shared" si="89"/>
        <v>En gestión</v>
      </c>
      <c r="BS133" s="8" t="str">
        <f t="shared" si="90"/>
        <v>En gestión</v>
      </c>
      <c r="BT133" s="1721"/>
      <c r="BU133" s="2027"/>
      <c r="BV133" s="2594"/>
      <c r="BW133" s="1457"/>
      <c r="BX133" s="1457"/>
      <c r="BY133" s="2590"/>
      <c r="BZ133" s="1355"/>
      <c r="CA133" s="2586"/>
      <c r="CB133" s="2591"/>
      <c r="CC133" s="1355"/>
      <c r="CD133" s="2586"/>
      <c r="CE133" s="2588"/>
      <c r="CF133" s="1720"/>
      <c r="CG133" s="1721"/>
      <c r="CH133" s="1721"/>
      <c r="CI133" s="1721"/>
      <c r="CJ133" s="1030"/>
      <c r="CK133" s="2583"/>
      <c r="CL133" s="1720"/>
      <c r="CM133" s="56">
        <v>1</v>
      </c>
      <c r="CN133" s="51" t="s">
        <v>2244</v>
      </c>
      <c r="CO133" s="51" t="s">
        <v>2245</v>
      </c>
      <c r="CP133" s="8" t="str">
        <f t="shared" si="64"/>
        <v>Terminado</v>
      </c>
      <c r="CQ133" s="8" t="str">
        <f t="shared" si="76"/>
        <v>Terminado</v>
      </c>
      <c r="CR133" s="1721"/>
      <c r="CS133" s="2585"/>
      <c r="CT133" s="2585"/>
      <c r="CU133" s="1457"/>
      <c r="CV133" s="2573"/>
      <c r="CW133" s="2575"/>
      <c r="CX133" s="2577"/>
      <c r="CY133" s="2579"/>
      <c r="CZ133" s="2581"/>
      <c r="DA133" s="2582"/>
      <c r="DB133" s="1508"/>
      <c r="DC133" s="1508"/>
      <c r="DD133" s="2571"/>
      <c r="DE133" s="1720"/>
      <c r="DF133" s="1721"/>
      <c r="DG133" s="1721"/>
      <c r="DH133" s="1721"/>
      <c r="DJ133" s="1221" t="s">
        <v>8310</v>
      </c>
      <c r="DK133" s="1237" t="s">
        <v>8346</v>
      </c>
      <c r="DL133" s="1243"/>
    </row>
    <row r="134" spans="1:116" ht="134.25" hidden="1" customHeight="1" x14ac:dyDescent="0.45">
      <c r="A134" s="1309" t="s">
        <v>501</v>
      </c>
      <c r="B134" s="1310" t="s">
        <v>502</v>
      </c>
      <c r="C134" s="1311" t="s">
        <v>503</v>
      </c>
      <c r="D134" s="1311" t="s">
        <v>504</v>
      </c>
      <c r="E134" s="1039" t="s">
        <v>505</v>
      </c>
      <c r="F134" s="1040" t="s">
        <v>506</v>
      </c>
      <c r="G134" s="1041">
        <v>0.5</v>
      </c>
      <c r="H134" s="1042">
        <v>44566</v>
      </c>
      <c r="I134" s="1042">
        <v>44635</v>
      </c>
      <c r="J134" s="1041">
        <v>1</v>
      </c>
      <c r="K134" s="1041">
        <v>1</v>
      </c>
      <c r="L134" s="1043">
        <v>1</v>
      </c>
      <c r="M134" s="1044">
        <v>1</v>
      </c>
      <c r="N134" s="2568">
        <v>191350000</v>
      </c>
      <c r="O134" s="1312">
        <v>87000000</v>
      </c>
      <c r="P134" s="3309"/>
      <c r="Q134" s="2569" t="s">
        <v>2537</v>
      </c>
      <c r="R134" s="2570" t="s">
        <v>2538</v>
      </c>
      <c r="S134" s="226">
        <v>1</v>
      </c>
      <c r="T134" s="20" t="s">
        <v>8027</v>
      </c>
      <c r="U134" s="20" t="s">
        <v>2531</v>
      </c>
      <c r="V134" s="192" t="s">
        <v>1352</v>
      </c>
      <c r="W134" s="192" t="s">
        <v>1352</v>
      </c>
      <c r="X134" s="2565" t="s">
        <v>2532</v>
      </c>
      <c r="Y134" s="2560">
        <v>0.67</v>
      </c>
      <c r="Z134" s="2072">
        <v>0.5</v>
      </c>
      <c r="AA134" s="2562" t="s">
        <v>1966</v>
      </c>
      <c r="AB134" s="2563" t="s">
        <v>1966</v>
      </c>
      <c r="AC134" s="2565" t="s">
        <v>2532</v>
      </c>
      <c r="AD134" s="2567">
        <v>87000000</v>
      </c>
      <c r="AE134" s="2555">
        <v>87000000</v>
      </c>
      <c r="AF134" s="2555">
        <v>21750000</v>
      </c>
      <c r="AG134" s="2556">
        <v>191350000</v>
      </c>
      <c r="AH134" s="2557">
        <v>191350000</v>
      </c>
      <c r="AI134" s="2559">
        <v>57000000</v>
      </c>
      <c r="AJ134" s="1614" t="s">
        <v>45</v>
      </c>
      <c r="AK134" s="1614" t="s">
        <v>46</v>
      </c>
      <c r="AL134" s="1614" t="s">
        <v>47</v>
      </c>
      <c r="AM134" s="1614" t="s">
        <v>1595</v>
      </c>
      <c r="AN134" s="1030"/>
      <c r="AO134" s="2553" t="s">
        <v>3260</v>
      </c>
      <c r="AP134" s="2554" t="s">
        <v>2538</v>
      </c>
      <c r="AQ134" s="226">
        <v>1</v>
      </c>
      <c r="AR134" s="32" t="s">
        <v>3261</v>
      </c>
      <c r="AS134" s="32" t="s">
        <v>2483</v>
      </c>
      <c r="AT134" s="148" t="str">
        <f>IF(K134&lt;1%,"Sin iniciar",IF(K134=100%,"Terminado","En gestión"))</f>
        <v>Terminado</v>
      </c>
      <c r="AU134" s="148" t="str">
        <f>IF(AQ134&lt;1%,"Sin iniciar",IF(AQ134=100%,"Terminado","En gestión"))</f>
        <v>Terminado</v>
      </c>
      <c r="AV134" s="2554" t="s">
        <v>3262</v>
      </c>
      <c r="AW134" s="2027">
        <f>SUMPRODUCT(AQ134:AQ135,G134:G135)</f>
        <v>0.75</v>
      </c>
      <c r="AX134" s="2027">
        <f>SUMPRODUCT(G134:G135,K134:K135)</f>
        <v>0.66500000000000004</v>
      </c>
      <c r="AY134" s="2144" t="str">
        <f>IF(AX134&lt;1%,"Sin iniciar",IF(AX134=100%,"Terminado","En gestión"))</f>
        <v>En gestión</v>
      </c>
      <c r="AZ134" s="1536" t="str">
        <f>IF(AW134&lt;1%,"Sin iniciar",IF(AW134=100%,"Terminado","En gestión"))</f>
        <v>En gestión</v>
      </c>
      <c r="BA134" s="2525" t="s">
        <v>3263</v>
      </c>
      <c r="BB134" s="2552">
        <v>87000000</v>
      </c>
      <c r="BC134" s="2547">
        <v>87000000</v>
      </c>
      <c r="BD134" s="2547">
        <v>43500000</v>
      </c>
      <c r="BE134" s="2548">
        <v>191350000</v>
      </c>
      <c r="BF134" s="2550">
        <v>223050000</v>
      </c>
      <c r="BG134" s="2550">
        <v>41266711.890000001</v>
      </c>
      <c r="BH134" s="1614" t="s">
        <v>45</v>
      </c>
      <c r="BI134" s="1614" t="s">
        <v>46</v>
      </c>
      <c r="BJ134" s="1614" t="s">
        <v>47</v>
      </c>
      <c r="BK134" s="1614" t="s">
        <v>1595</v>
      </c>
      <c r="BL134" s="1030"/>
      <c r="BM134" s="1504">
        <v>0.875</v>
      </c>
      <c r="BN134" s="2545" t="s">
        <v>2538</v>
      </c>
      <c r="BO134" s="375">
        <v>1</v>
      </c>
      <c r="BP134" s="298" t="s">
        <v>3261</v>
      </c>
      <c r="BQ134" s="11" t="s">
        <v>2154</v>
      </c>
      <c r="BR134" s="8" t="str">
        <f>IF(L134&lt;1%,"Sin iniciar",IF(L134=100%,"Terminado","En gestión"))</f>
        <v>Terminado</v>
      </c>
      <c r="BS134" s="8" t="str">
        <f>IF(BO134&lt;1%,"Sin iniciar",IF(BO134=100%,"Terminado","En gestión"))</f>
        <v>Terminado</v>
      </c>
      <c r="BT134" s="1482" t="s">
        <v>3269</v>
      </c>
      <c r="BU134" s="1285">
        <f>SUMPRODUCT(G134:G135,BO134:BO135)</f>
        <v>0.875</v>
      </c>
      <c r="BV134" s="1285">
        <f>SUMPRODUCT(G134:G135,L134:L135)</f>
        <v>0.83000000000000007</v>
      </c>
      <c r="BW134" s="1455" t="str">
        <f>IF(BV134&lt;1%,"Sin iniciar",IF(BV134=100%,"Terminado","En gestión"))</f>
        <v>En gestión</v>
      </c>
      <c r="BX134" s="1455" t="str">
        <f>IF(BU134&lt;1%,"Sin iniciar",IF(BU134=100%,"Terminado","En gestión"))</f>
        <v>En gestión</v>
      </c>
      <c r="BY134" s="1458" t="s">
        <v>37</v>
      </c>
      <c r="BZ134" s="2095">
        <v>87000000</v>
      </c>
      <c r="CA134" s="1728">
        <v>87000000</v>
      </c>
      <c r="CB134" s="1728">
        <v>65250000</v>
      </c>
      <c r="CC134" s="2543">
        <v>223050000</v>
      </c>
      <c r="CD134" s="1728">
        <v>193050000</v>
      </c>
      <c r="CE134" s="1728">
        <v>28954187</v>
      </c>
      <c r="CF134" s="1614" t="s">
        <v>45</v>
      </c>
      <c r="CG134" s="1614" t="s">
        <v>46</v>
      </c>
      <c r="CH134" s="1614" t="s">
        <v>47</v>
      </c>
      <c r="CI134" s="1614" t="s">
        <v>1595</v>
      </c>
      <c r="CJ134" s="1030"/>
      <c r="CK134" s="1715">
        <v>1</v>
      </c>
      <c r="CL134" s="1686" t="s">
        <v>2246</v>
      </c>
      <c r="CM134" s="1077">
        <v>1</v>
      </c>
      <c r="CN134" s="1083" t="s">
        <v>106</v>
      </c>
      <c r="CO134" s="1083" t="s">
        <v>1593</v>
      </c>
      <c r="CP134" s="1078" t="str">
        <f t="shared" si="64"/>
        <v>Terminado</v>
      </c>
      <c r="CQ134" s="1078" t="str">
        <f>IF(CM134&lt;1%,"Sin iniciar",IF(CM134=100%,"Terminado","En gestión"))</f>
        <v>Terminado</v>
      </c>
      <c r="CR134" s="1542" t="s">
        <v>1594</v>
      </c>
      <c r="CS134" s="1556">
        <f>SUMPRODUCT(G134:G135,CM134:CM135)</f>
        <v>1</v>
      </c>
      <c r="CT134" s="1556">
        <f>SUMPRODUCT(G134:G135,M134:M135)</f>
        <v>1</v>
      </c>
      <c r="CU134" s="1548" t="str">
        <f>IF(CT134&lt;1%,"Sin iniciar",IF(CT134=100%,"Terminado","En gestión"))</f>
        <v>Terminado</v>
      </c>
      <c r="CV134" s="1548" t="str">
        <f>IF(CS134&lt;1%,"Sin iniciar",IF(CS134=100%,"Terminado","En gestión"))</f>
        <v>Terminado</v>
      </c>
      <c r="CW134" s="1549" t="s">
        <v>37</v>
      </c>
      <c r="CX134" s="2459">
        <v>87000000</v>
      </c>
      <c r="CY134" s="2453">
        <v>87000000</v>
      </c>
      <c r="CZ134" s="2453">
        <v>87000000</v>
      </c>
      <c r="DA134" s="2540">
        <v>193050000</v>
      </c>
      <c r="DB134" s="2542">
        <v>181897044.19999999</v>
      </c>
      <c r="DC134" s="2033">
        <v>153091894.09836099</v>
      </c>
      <c r="DD134" s="2034">
        <v>177450639</v>
      </c>
      <c r="DE134" s="1614" t="s">
        <v>45</v>
      </c>
      <c r="DF134" s="1614" t="s">
        <v>46</v>
      </c>
      <c r="DG134" s="1614" t="s">
        <v>47</v>
      </c>
      <c r="DH134" s="1614" t="s">
        <v>1595</v>
      </c>
      <c r="DJ134" s="1221" t="s">
        <v>8269</v>
      </c>
      <c r="DK134" s="1220" t="s">
        <v>8270</v>
      </c>
      <c r="DL134" s="1242" t="s">
        <v>8271</v>
      </c>
    </row>
    <row r="135" spans="1:116" ht="134.25" hidden="1" customHeight="1" x14ac:dyDescent="0.45">
      <c r="A135" s="1309"/>
      <c r="B135" s="1310"/>
      <c r="C135" s="1311"/>
      <c r="D135" s="1311"/>
      <c r="E135" s="1039" t="s">
        <v>507</v>
      </c>
      <c r="F135" s="1040" t="s">
        <v>508</v>
      </c>
      <c r="G135" s="1041">
        <v>0.5</v>
      </c>
      <c r="H135" s="1042">
        <v>44636</v>
      </c>
      <c r="I135" s="1042">
        <v>44925</v>
      </c>
      <c r="J135" s="1041">
        <v>0</v>
      </c>
      <c r="K135" s="1041">
        <v>0.33</v>
      </c>
      <c r="L135" s="1043">
        <v>0.66</v>
      </c>
      <c r="M135" s="1044">
        <v>1</v>
      </c>
      <c r="N135" s="2568"/>
      <c r="O135" s="1312"/>
      <c r="P135" s="3309"/>
      <c r="Q135" s="2553"/>
      <c r="R135" s="2554"/>
      <c r="S135" s="57">
        <v>0.33</v>
      </c>
      <c r="T135" s="20" t="s">
        <v>2533</v>
      </c>
      <c r="U135" s="14" t="s">
        <v>8028</v>
      </c>
      <c r="V135" s="192" t="s">
        <v>1966</v>
      </c>
      <c r="W135" s="193" t="s">
        <v>1966</v>
      </c>
      <c r="X135" s="2566"/>
      <c r="Y135" s="2561"/>
      <c r="Z135" s="2027"/>
      <c r="AA135" s="2026"/>
      <c r="AB135" s="2564"/>
      <c r="AC135" s="2566"/>
      <c r="AD135" s="2552"/>
      <c r="AE135" s="2536"/>
      <c r="AF135" s="2536"/>
      <c r="AG135" s="2548"/>
      <c r="AH135" s="2558"/>
      <c r="AI135" s="2119"/>
      <c r="AJ135" s="1614"/>
      <c r="AK135" s="1614"/>
      <c r="AL135" s="1614"/>
      <c r="AM135" s="1614"/>
      <c r="AN135" s="1030"/>
      <c r="AO135" s="2537"/>
      <c r="AP135" s="2538"/>
      <c r="AQ135" s="57">
        <v>0.5</v>
      </c>
      <c r="AR135" s="276" t="s">
        <v>3264</v>
      </c>
      <c r="AS135" s="14" t="s">
        <v>8029</v>
      </c>
      <c r="AT135" s="8" t="str">
        <f>IF(K135&lt;1%,"Sin iniciar",IF(K135=100%,"Terminado","En gestión"))</f>
        <v>En gestión</v>
      </c>
      <c r="AU135" s="8" t="str">
        <f>IF(AQ135&lt;1%,"Sin iniciar",IF(AQ135=100%,"Terminado","En gestión"))</f>
        <v>En gestión</v>
      </c>
      <c r="AV135" s="2538"/>
      <c r="AW135" s="1877"/>
      <c r="AX135" s="1877"/>
      <c r="AY135" s="2110"/>
      <c r="AZ135" s="1457"/>
      <c r="BA135" s="1972"/>
      <c r="BB135" s="2534"/>
      <c r="BC135" s="2536"/>
      <c r="BD135" s="2536"/>
      <c r="BE135" s="2549"/>
      <c r="BF135" s="2551"/>
      <c r="BG135" s="2551"/>
      <c r="BH135" s="1614"/>
      <c r="BI135" s="1614"/>
      <c r="BJ135" s="1614"/>
      <c r="BK135" s="1614"/>
      <c r="BL135" s="1030"/>
      <c r="BM135" s="1505"/>
      <c r="BN135" s="2546"/>
      <c r="BO135" s="238">
        <v>0.75</v>
      </c>
      <c r="BP135" s="317" t="s">
        <v>8030</v>
      </c>
      <c r="BQ135" s="317" t="s">
        <v>8031</v>
      </c>
      <c r="BR135" s="8" t="str">
        <f>IF(L135&lt;1%,"Sin iniciar",IF(L135=100%,"Terminado","En gestión"))</f>
        <v>En gestión</v>
      </c>
      <c r="BS135" s="8" t="str">
        <f>IF(BO135&lt;1%,"Sin iniciar",IF(BO135=100%,"Terminado","En gestión"))</f>
        <v>En gestión</v>
      </c>
      <c r="BT135" s="1483"/>
      <c r="BU135" s="1286"/>
      <c r="BV135" s="1286"/>
      <c r="BW135" s="1457"/>
      <c r="BX135" s="1457"/>
      <c r="BY135" s="1460"/>
      <c r="BZ135" s="2112"/>
      <c r="CA135" s="1727"/>
      <c r="CB135" s="1727"/>
      <c r="CC135" s="2544"/>
      <c r="CD135" s="1727"/>
      <c r="CE135" s="1727"/>
      <c r="CF135" s="1614"/>
      <c r="CG135" s="1614"/>
      <c r="CH135" s="1614"/>
      <c r="CI135" s="1614"/>
      <c r="CJ135" s="1030"/>
      <c r="CK135" s="1715"/>
      <c r="CL135" s="1686"/>
      <c r="CM135" s="1077">
        <v>1</v>
      </c>
      <c r="CN135" s="1074" t="s">
        <v>1350</v>
      </c>
      <c r="CO135" s="1074" t="s">
        <v>2247</v>
      </c>
      <c r="CP135" s="1078" t="str">
        <f t="shared" si="64"/>
        <v>Terminado</v>
      </c>
      <c r="CQ135" s="1078" t="str">
        <f t="shared" ref="CQ135:CQ137" si="100">IF(CM135&lt;1%,"Sin iniciar",IF(CM135=100%,"Terminado","En gestión"))</f>
        <v>Terminado</v>
      </c>
      <c r="CR135" s="1542"/>
      <c r="CS135" s="1556"/>
      <c r="CT135" s="1556"/>
      <c r="CU135" s="1548"/>
      <c r="CV135" s="1548"/>
      <c r="CW135" s="1549"/>
      <c r="CX135" s="2459"/>
      <c r="CY135" s="2453"/>
      <c r="CZ135" s="2453"/>
      <c r="DA135" s="2541"/>
      <c r="DB135" s="2542"/>
      <c r="DC135" s="2033"/>
      <c r="DD135" s="2034"/>
      <c r="DE135" s="1614"/>
      <c r="DF135" s="1614"/>
      <c r="DG135" s="1614"/>
      <c r="DH135" s="1614"/>
      <c r="DJ135" s="1221" t="s">
        <v>8269</v>
      </c>
      <c r="DK135" s="1220" t="s">
        <v>8342</v>
      </c>
      <c r="DL135" s="1242"/>
    </row>
    <row r="136" spans="1:116" ht="134.25" hidden="1" customHeight="1" x14ac:dyDescent="0.45">
      <c r="A136" s="1309" t="s">
        <v>501</v>
      </c>
      <c r="B136" s="1310" t="s">
        <v>509</v>
      </c>
      <c r="C136" s="1311" t="s">
        <v>510</v>
      </c>
      <c r="D136" s="1311" t="s">
        <v>511</v>
      </c>
      <c r="E136" s="1039" t="s">
        <v>512</v>
      </c>
      <c r="F136" s="1040" t="s">
        <v>513</v>
      </c>
      <c r="G136" s="1041">
        <v>0.5</v>
      </c>
      <c r="H136" s="1042">
        <v>44566</v>
      </c>
      <c r="I136" s="1042">
        <v>44925</v>
      </c>
      <c r="J136" s="1041">
        <v>0.25</v>
      </c>
      <c r="K136" s="1041">
        <v>0.5</v>
      </c>
      <c r="L136" s="1043">
        <v>0.75</v>
      </c>
      <c r="M136" s="1044">
        <v>1</v>
      </c>
      <c r="N136" s="1312">
        <v>58650000</v>
      </c>
      <c r="O136" s="1312">
        <v>56000000</v>
      </c>
      <c r="P136" s="3309"/>
      <c r="Q136" s="2537" t="s">
        <v>2537</v>
      </c>
      <c r="R136" s="2538" t="s">
        <v>2539</v>
      </c>
      <c r="S136" s="57">
        <v>0.25</v>
      </c>
      <c r="T136" s="14" t="s">
        <v>2534</v>
      </c>
      <c r="U136" s="2539" t="s">
        <v>2535</v>
      </c>
      <c r="V136" s="192" t="s">
        <v>1966</v>
      </c>
      <c r="W136" s="193" t="s">
        <v>1966</v>
      </c>
      <c r="X136" s="1720" t="s">
        <v>2536</v>
      </c>
      <c r="Y136" s="1877">
        <v>0.25</v>
      </c>
      <c r="Z136" s="1877">
        <v>0.25</v>
      </c>
      <c r="AA136" s="1870" t="s">
        <v>1966</v>
      </c>
      <c r="AB136" s="1870" t="s">
        <v>1966</v>
      </c>
      <c r="AC136" s="1720" t="s">
        <v>2536</v>
      </c>
      <c r="AD136" s="2534">
        <v>56000000</v>
      </c>
      <c r="AE136" s="2535">
        <v>56000000</v>
      </c>
      <c r="AF136" s="2535">
        <v>14000000</v>
      </c>
      <c r="AG136" s="2532">
        <v>58650000</v>
      </c>
      <c r="AH136" s="2130">
        <v>58650000</v>
      </c>
      <c r="AI136" s="2130">
        <v>14662500</v>
      </c>
      <c r="AJ136" s="1614" t="s">
        <v>45</v>
      </c>
      <c r="AK136" s="1614" t="s">
        <v>46</v>
      </c>
      <c r="AL136" s="1614" t="s">
        <v>47</v>
      </c>
      <c r="AM136" s="1614" t="s">
        <v>1595</v>
      </c>
      <c r="AN136" s="1030"/>
      <c r="AO136" s="2537" t="s">
        <v>2537</v>
      </c>
      <c r="AP136" s="2538" t="s">
        <v>2539</v>
      </c>
      <c r="AQ136" s="57">
        <v>0.5</v>
      </c>
      <c r="AR136" s="276" t="s">
        <v>3265</v>
      </c>
      <c r="AS136" s="14" t="s">
        <v>1598</v>
      </c>
      <c r="AT136" s="8" t="str">
        <f>IF(K136&lt;1%,"Sin iniciar",IF(K136=100%,"Terminado","En gestión"))</f>
        <v>En gestión</v>
      </c>
      <c r="AU136" s="8" t="str">
        <f>IF(AQ136&lt;1%,"Sin iniciar",IF(AQ136=100%,"Terminado","En gestión"))</f>
        <v>En gestión</v>
      </c>
      <c r="AV136" s="1720" t="s">
        <v>3266</v>
      </c>
      <c r="AW136" s="2027">
        <f>SUMPRODUCT(AQ136:AQ137,G136:G137)</f>
        <v>0.5</v>
      </c>
      <c r="AX136" s="2027">
        <f>SUMPRODUCT(G136:G137,K136:K137)</f>
        <v>0.5</v>
      </c>
      <c r="AY136" s="2074" t="str">
        <f>IF(AX136&lt;1%,"Sin iniciar",IF(AX136=100%,"Terminado","En gestión"))</f>
        <v>En gestión</v>
      </c>
      <c r="AZ136" s="1455" t="str">
        <f>IF(AW136&lt;1%,"Sin iniciar",IF(AW136=100%,"Terminado","En gestión"))</f>
        <v>En gestión</v>
      </c>
      <c r="BA136" s="1717" t="s">
        <v>3267</v>
      </c>
      <c r="BB136" s="2534">
        <v>56000000</v>
      </c>
      <c r="BC136" s="2535">
        <v>56000000</v>
      </c>
      <c r="BD136" s="2535">
        <v>28000000</v>
      </c>
      <c r="BE136" s="2532">
        <v>58650000</v>
      </c>
      <c r="BF136" s="2533">
        <v>56950000</v>
      </c>
      <c r="BG136" s="2533">
        <v>15300000</v>
      </c>
      <c r="BH136" s="1614" t="s">
        <v>45</v>
      </c>
      <c r="BI136" s="1614" t="s">
        <v>46</v>
      </c>
      <c r="BJ136" s="1614" t="s">
        <v>47</v>
      </c>
      <c r="BK136" s="1614" t="s">
        <v>1595</v>
      </c>
      <c r="BL136" s="1030"/>
      <c r="BM136" s="1724">
        <v>0.75</v>
      </c>
      <c r="BN136" s="1482" t="s">
        <v>3270</v>
      </c>
      <c r="BO136" s="238">
        <v>0.75</v>
      </c>
      <c r="BP136" s="317" t="s">
        <v>3271</v>
      </c>
      <c r="BQ136" s="14" t="s">
        <v>1598</v>
      </c>
      <c r="BR136" s="8" t="str">
        <f>IF(L136&lt;1%,"Sin iniciar",IF(L136=100%,"Terminado","En gestión"))</f>
        <v>En gestión</v>
      </c>
      <c r="BS136" s="8" t="str">
        <f>IF(BO136&lt;1%,"Sin iniciar",IF(BO136=100%,"Terminado","En gestión"))</f>
        <v>En gestión</v>
      </c>
      <c r="BT136" s="1581" t="s">
        <v>3272</v>
      </c>
      <c r="BU136" s="1285">
        <f>SUMPRODUCT(G136:G137,BO136:BO137)</f>
        <v>0.75</v>
      </c>
      <c r="BV136" s="1285">
        <f>SUMPRODUCT(G136:G137,L136:L137)</f>
        <v>0.75</v>
      </c>
      <c r="BW136" s="1455" t="str">
        <f>IF(BV136&lt;1%,"Sin iniciar",IF(BV136=100%,"Terminado","En gestión"))</f>
        <v>En gestión</v>
      </c>
      <c r="BX136" s="1455" t="str">
        <f>IF(BU136&lt;1%,"Sin iniciar",IF(BU136=100%,"Terminado","En gestión"))</f>
        <v>En gestión</v>
      </c>
      <c r="BY136" s="1458" t="s">
        <v>37</v>
      </c>
      <c r="BZ136" s="2095">
        <v>56000000</v>
      </c>
      <c r="CA136" s="1728">
        <v>56000000</v>
      </c>
      <c r="CB136" s="1728">
        <v>42000000</v>
      </c>
      <c r="CC136" s="2531">
        <v>56950000</v>
      </c>
      <c r="CD136" s="1728">
        <v>56950000</v>
      </c>
      <c r="CE136" s="1728">
        <v>56100000</v>
      </c>
      <c r="CF136" s="1614" t="s">
        <v>45</v>
      </c>
      <c r="CG136" s="1614" t="s">
        <v>46</v>
      </c>
      <c r="CH136" s="1614" t="s">
        <v>47</v>
      </c>
      <c r="CI136" s="1614" t="s">
        <v>1595</v>
      </c>
      <c r="CJ136" s="1030"/>
      <c r="CK136" s="1715">
        <v>1</v>
      </c>
      <c r="CL136" s="1686" t="s">
        <v>1596</v>
      </c>
      <c r="CM136" s="1077">
        <v>1</v>
      </c>
      <c r="CN136" s="1074" t="s">
        <v>1597</v>
      </c>
      <c r="CO136" s="1079" t="s">
        <v>1598</v>
      </c>
      <c r="CP136" s="1078" t="str">
        <f t="shared" si="64"/>
        <v>Terminado</v>
      </c>
      <c r="CQ136" s="1078" t="str">
        <f t="shared" si="100"/>
        <v>Terminado</v>
      </c>
      <c r="CR136" s="1542" t="s">
        <v>1599</v>
      </c>
      <c r="CS136" s="1556">
        <f>SUMPRODUCT(G136:G137,CM136:CM137)</f>
        <v>1</v>
      </c>
      <c r="CT136" s="1556">
        <f>SUMPRODUCT(G136:G137,M136:M137)</f>
        <v>1</v>
      </c>
      <c r="CU136" s="1548" t="str">
        <f>IF(CT136&lt;1%,"Sin iniciar",IF(CT136=100%,"Terminado","En gestión"))</f>
        <v>Terminado</v>
      </c>
      <c r="CV136" s="1548" t="str">
        <f>IF(CS136&lt;1%,"Sin iniciar",IF(CS136=100%,"Terminado","En gestión"))</f>
        <v>Terminado</v>
      </c>
      <c r="CW136" s="1549" t="s">
        <v>37</v>
      </c>
      <c r="CX136" s="2459">
        <v>56000000</v>
      </c>
      <c r="CY136" s="2453">
        <v>56000000</v>
      </c>
      <c r="CZ136" s="2453">
        <v>56000000</v>
      </c>
      <c r="DA136" s="2530">
        <v>56950000</v>
      </c>
      <c r="DB136" s="2033">
        <v>56950000</v>
      </c>
      <c r="DC136" s="2033">
        <v>56100000</v>
      </c>
      <c r="DD136" s="2034">
        <v>56950000</v>
      </c>
      <c r="DE136" s="1614" t="s">
        <v>45</v>
      </c>
      <c r="DF136" s="1614" t="s">
        <v>46</v>
      </c>
      <c r="DG136" s="1614" t="s">
        <v>47</v>
      </c>
      <c r="DH136" s="1614" t="s">
        <v>1595</v>
      </c>
      <c r="DJ136" s="1221" t="s">
        <v>8273</v>
      </c>
      <c r="DK136" s="1220" t="s">
        <v>8348</v>
      </c>
      <c r="DL136" s="1242" t="s">
        <v>8349</v>
      </c>
    </row>
    <row r="137" spans="1:116" ht="134.25" hidden="1" customHeight="1" x14ac:dyDescent="0.45">
      <c r="A137" s="1309"/>
      <c r="B137" s="1310"/>
      <c r="C137" s="1311"/>
      <c r="D137" s="1311"/>
      <c r="E137" s="1039" t="s">
        <v>514</v>
      </c>
      <c r="F137" s="1040" t="s">
        <v>515</v>
      </c>
      <c r="G137" s="1041">
        <v>0.5</v>
      </c>
      <c r="H137" s="1042">
        <v>44566</v>
      </c>
      <c r="I137" s="1042">
        <v>44925</v>
      </c>
      <c r="J137" s="1041">
        <v>0.25</v>
      </c>
      <c r="K137" s="1041">
        <v>0.5</v>
      </c>
      <c r="L137" s="1043">
        <v>0.75</v>
      </c>
      <c r="M137" s="1044">
        <v>1</v>
      </c>
      <c r="N137" s="1312"/>
      <c r="O137" s="1312"/>
      <c r="P137" s="3309"/>
      <c r="Q137" s="2537"/>
      <c r="R137" s="2538"/>
      <c r="S137" s="57">
        <v>0.25</v>
      </c>
      <c r="T137" s="14" t="s">
        <v>8032</v>
      </c>
      <c r="U137" s="1997"/>
      <c r="V137" s="192" t="s">
        <v>1966</v>
      </c>
      <c r="W137" s="193" t="s">
        <v>1966</v>
      </c>
      <c r="X137" s="1721"/>
      <c r="Y137" s="1877"/>
      <c r="Z137" s="1877"/>
      <c r="AA137" s="1870"/>
      <c r="AB137" s="1870"/>
      <c r="AC137" s="1721"/>
      <c r="AD137" s="2534"/>
      <c r="AE137" s="2536"/>
      <c r="AF137" s="2536"/>
      <c r="AG137" s="2532"/>
      <c r="AH137" s="2119"/>
      <c r="AI137" s="2119"/>
      <c r="AJ137" s="1614"/>
      <c r="AK137" s="1614"/>
      <c r="AL137" s="1614"/>
      <c r="AM137" s="1614"/>
      <c r="AN137" s="1030"/>
      <c r="AO137" s="2537"/>
      <c r="AP137" s="2538"/>
      <c r="AQ137" s="57">
        <v>0.5</v>
      </c>
      <c r="AR137" s="14" t="s">
        <v>3268</v>
      </c>
      <c r="AS137" s="11" t="s">
        <v>8033</v>
      </c>
      <c r="AT137" s="8" t="str">
        <f>IF(K137&lt;1%,"Sin iniciar",IF(K137=100%,"Terminado","En gestión"))</f>
        <v>En gestión</v>
      </c>
      <c r="AU137" s="8" t="str">
        <f>IF(AQ137&lt;1%,"Sin iniciar",IF(AQ137=100%,"Terminado","En gestión"))</f>
        <v>En gestión</v>
      </c>
      <c r="AV137" s="1721"/>
      <c r="AW137" s="1877"/>
      <c r="AX137" s="1877"/>
      <c r="AY137" s="2110"/>
      <c r="AZ137" s="1457"/>
      <c r="BA137" s="1718"/>
      <c r="BB137" s="2534"/>
      <c r="BC137" s="2536"/>
      <c r="BD137" s="2536"/>
      <c r="BE137" s="2532"/>
      <c r="BF137" s="2533"/>
      <c r="BG137" s="2533"/>
      <c r="BH137" s="1614"/>
      <c r="BI137" s="1614"/>
      <c r="BJ137" s="1614"/>
      <c r="BK137" s="1614"/>
      <c r="BL137" s="1030"/>
      <c r="BM137" s="1572"/>
      <c r="BN137" s="1483"/>
      <c r="BO137" s="238">
        <v>0.75</v>
      </c>
      <c r="BP137" s="433" t="s">
        <v>8034</v>
      </c>
      <c r="BQ137" s="11" t="s">
        <v>3273</v>
      </c>
      <c r="BR137" s="8" t="str">
        <f>IF(L137&lt;1%,"Sin iniciar",IF(L137=100%,"Terminado","En gestión"))</f>
        <v>En gestión</v>
      </c>
      <c r="BS137" s="8" t="str">
        <f>IF(BO137&lt;1%,"Sin iniciar",IF(BO137=100%,"Terminado","En gestión"))</f>
        <v>En gestión</v>
      </c>
      <c r="BT137" s="1984"/>
      <c r="BU137" s="1286"/>
      <c r="BV137" s="1286"/>
      <c r="BW137" s="1457"/>
      <c r="BX137" s="1457"/>
      <c r="BY137" s="1460"/>
      <c r="BZ137" s="2112"/>
      <c r="CA137" s="1727"/>
      <c r="CB137" s="1727"/>
      <c r="CC137" s="2531"/>
      <c r="CD137" s="1727"/>
      <c r="CE137" s="1727"/>
      <c r="CF137" s="1614"/>
      <c r="CG137" s="1614"/>
      <c r="CH137" s="1614"/>
      <c r="CI137" s="1614"/>
      <c r="CJ137" s="1030"/>
      <c r="CK137" s="1715"/>
      <c r="CL137" s="1686"/>
      <c r="CM137" s="1077">
        <v>1</v>
      </c>
      <c r="CN137" s="1074" t="s">
        <v>1597</v>
      </c>
      <c r="CO137" s="1079" t="s">
        <v>1600</v>
      </c>
      <c r="CP137" s="1078" t="str">
        <f t="shared" si="64"/>
        <v>Terminado</v>
      </c>
      <c r="CQ137" s="1078" t="str">
        <f t="shared" si="100"/>
        <v>Terminado</v>
      </c>
      <c r="CR137" s="1542"/>
      <c r="CS137" s="1556"/>
      <c r="CT137" s="1556"/>
      <c r="CU137" s="1548"/>
      <c r="CV137" s="1548"/>
      <c r="CW137" s="1549"/>
      <c r="CX137" s="2459"/>
      <c r="CY137" s="2453"/>
      <c r="CZ137" s="2453"/>
      <c r="DA137" s="2530"/>
      <c r="DB137" s="2033"/>
      <c r="DC137" s="2033"/>
      <c r="DD137" s="2034"/>
      <c r="DE137" s="1614"/>
      <c r="DF137" s="1614"/>
      <c r="DG137" s="1614"/>
      <c r="DH137" s="1614"/>
      <c r="DJ137" s="1221" t="s">
        <v>8273</v>
      </c>
      <c r="DK137" s="1220" t="s">
        <v>8350</v>
      </c>
      <c r="DL137" s="1242"/>
    </row>
    <row r="138" spans="1:116" ht="134.25" hidden="1" customHeight="1" x14ac:dyDescent="0.45">
      <c r="A138" s="1351" t="s">
        <v>516</v>
      </c>
      <c r="B138" s="1427" t="s">
        <v>517</v>
      </c>
      <c r="C138" s="1353" t="s">
        <v>518</v>
      </c>
      <c r="D138" s="1353" t="s">
        <v>519</v>
      </c>
      <c r="E138" s="1050" t="s">
        <v>520</v>
      </c>
      <c r="F138" s="1051" t="s">
        <v>521</v>
      </c>
      <c r="G138" s="1052">
        <v>0.2</v>
      </c>
      <c r="H138" s="1056">
        <v>44652</v>
      </c>
      <c r="I138" s="1056">
        <v>44772</v>
      </c>
      <c r="J138" s="1052">
        <v>0</v>
      </c>
      <c r="K138" s="1052">
        <v>0.8</v>
      </c>
      <c r="L138" s="1054">
        <v>1</v>
      </c>
      <c r="M138" s="1055">
        <v>1</v>
      </c>
      <c r="N138" s="1354">
        <v>19032500</v>
      </c>
      <c r="O138" s="1354">
        <v>10684800</v>
      </c>
      <c r="P138" s="3309"/>
      <c r="Q138" s="2528">
        <v>0</v>
      </c>
      <c r="R138" s="2529" t="s">
        <v>2540</v>
      </c>
      <c r="S138" s="230">
        <v>0</v>
      </c>
      <c r="T138" s="196" t="s">
        <v>2540</v>
      </c>
      <c r="U138" s="196" t="s">
        <v>2483</v>
      </c>
      <c r="V138" s="194" t="str">
        <f>IF(J138&lt;1%,"Sin iniciar",IF(J138=100%,"Terminado","En gestión"))</f>
        <v>Sin iniciar</v>
      </c>
      <c r="W138" s="194" t="str">
        <f>IF(S138&lt;1%,"Sin iniciar",IF(S138=100%,"Terminado","En gestión"))</f>
        <v>Sin iniciar</v>
      </c>
      <c r="X138" s="2527" t="s">
        <v>2540</v>
      </c>
      <c r="Y138" s="2421">
        <f>SUMPRODUCT(S138:S139,G138:G139)</f>
        <v>0</v>
      </c>
      <c r="Z138" s="2421">
        <f>SUMPRODUCT(G138:G139,J138:J139)</f>
        <v>0</v>
      </c>
      <c r="AA138" s="2423" t="str">
        <f>IF(Z138&lt;1%,"Sin iniciar",IF(Z138=100%,"Terminado","En gestión"))</f>
        <v>Sin iniciar</v>
      </c>
      <c r="AB138" s="2423" t="str">
        <f>IF(Y138&lt;1%,"Sin iniciar",IF(Y138=100%,"Terminado","En gestión"))</f>
        <v>Sin iniciar</v>
      </c>
      <c r="AC138" s="2527" t="s">
        <v>2540</v>
      </c>
      <c r="AD138" s="1349">
        <v>10684800</v>
      </c>
      <c r="AE138" s="2524">
        <v>8013600</v>
      </c>
      <c r="AF138" s="2418">
        <v>0</v>
      </c>
      <c r="AG138" s="1349">
        <v>19032500</v>
      </c>
      <c r="AH138" s="2418">
        <v>18866999.899999999</v>
      </c>
      <c r="AI138" s="2330">
        <v>2914742.24</v>
      </c>
      <c r="AJ138" s="2495" t="s">
        <v>1472</v>
      </c>
      <c r="AK138" s="2495" t="s">
        <v>1473</v>
      </c>
      <c r="AL138" s="2495" t="s">
        <v>1474</v>
      </c>
      <c r="AM138" s="2495" t="s">
        <v>1475</v>
      </c>
      <c r="AN138" s="1030"/>
      <c r="AO138" s="2333" t="s">
        <v>2400</v>
      </c>
      <c r="AP138" s="2333" t="s">
        <v>3274</v>
      </c>
      <c r="AQ138" s="57">
        <v>0.8</v>
      </c>
      <c r="AR138" s="14" t="s">
        <v>3275</v>
      </c>
      <c r="AS138" s="14" t="s">
        <v>3276</v>
      </c>
      <c r="AT138" s="8" t="str">
        <f>IF(K138&lt;1%,"Sin iniciar",IF(K138=100%,"Terminado","En gestión"))</f>
        <v>En gestión</v>
      </c>
      <c r="AU138" s="8" t="str">
        <f>IF(AQ138&lt;1%,"Sin iniciar",IF(AQ138=100%,"Terminado","En gestión"))</f>
        <v>En gestión</v>
      </c>
      <c r="AV138" s="2525" t="s">
        <v>3277</v>
      </c>
      <c r="AW138" s="1454">
        <f>SUMPRODUCT(AQ138:AQ139,G138:G139)</f>
        <v>0.16000000000000003</v>
      </c>
      <c r="AX138" s="1454">
        <f>SUMPRODUCT(G138:G139,K138:K139)</f>
        <v>0.16000000000000003</v>
      </c>
      <c r="AY138" s="1536" t="str">
        <f>IF(AX138&lt;1%,"Sin iniciar",IF(AX138=100%,"Terminado","En gestión"))</f>
        <v>En gestión</v>
      </c>
      <c r="AZ138" s="1536" t="str">
        <f>IF(AW138&lt;1%,"Sin iniciar",IF(AW138=100%,"Terminado","En gestión"))</f>
        <v>En gestión</v>
      </c>
      <c r="BA138" s="2525" t="s">
        <v>3277</v>
      </c>
      <c r="BB138" s="1343">
        <v>10684800</v>
      </c>
      <c r="BC138" s="2524">
        <v>8013600</v>
      </c>
      <c r="BD138" s="2408">
        <v>2671200</v>
      </c>
      <c r="BE138" s="1343">
        <v>19032500</v>
      </c>
      <c r="BF138" s="2408">
        <v>18866999.899999999</v>
      </c>
      <c r="BG138" s="2462">
        <v>4859357.74</v>
      </c>
      <c r="BH138" s="2495" t="s">
        <v>1472</v>
      </c>
      <c r="BI138" s="2495" t="s">
        <v>1473</v>
      </c>
      <c r="BJ138" s="2495" t="s">
        <v>1474</v>
      </c>
      <c r="BK138" s="2495" t="s">
        <v>1475</v>
      </c>
      <c r="BL138" s="1030"/>
      <c r="BM138" s="1270">
        <v>1</v>
      </c>
      <c r="BN138" s="1763" t="s">
        <v>1469</v>
      </c>
      <c r="BO138" s="57">
        <v>1</v>
      </c>
      <c r="BP138" s="14" t="s">
        <v>3304</v>
      </c>
      <c r="BQ138" s="14" t="s">
        <v>1470</v>
      </c>
      <c r="BR138" s="8" t="str">
        <f>IF(L138&lt;1%,"Sin iniciar",IF(L138=100%,"Terminado","En gestión"))</f>
        <v>Terminado</v>
      </c>
      <c r="BS138" s="8" t="str">
        <f>IF(BO138&lt;1%,"Sin iniciar",IF(BO138=100%,"Terminado","En gestión"))</f>
        <v>Terminado</v>
      </c>
      <c r="BT138" s="1262" t="s">
        <v>8035</v>
      </c>
      <c r="BU138" s="1285">
        <f>SUMPRODUCT(G138:G139,BO138:BO139)</f>
        <v>0.67999999999999994</v>
      </c>
      <c r="BV138" s="1285">
        <f>SUMPRODUCT(G138:G139,L138:L139)</f>
        <v>0.67999999999999994</v>
      </c>
      <c r="BW138" s="1455" t="str">
        <f>IF(BV138&lt;1%,"Sin iniciar",IF(BV138=100%,"Terminado","En gestión"))</f>
        <v>En gestión</v>
      </c>
      <c r="BX138" s="1455" t="str">
        <f>IF(BU138&lt;1%,"Sin iniciar",IF(BU138=100%,"Terminado","En gestión"))</f>
        <v>En gestión</v>
      </c>
      <c r="BY138" s="1458" t="s">
        <v>37</v>
      </c>
      <c r="BZ138" s="2095">
        <v>8013600</v>
      </c>
      <c r="CA138" s="1728">
        <v>8013600</v>
      </c>
      <c r="CB138" s="1728">
        <v>5342400</v>
      </c>
      <c r="CC138" s="2399">
        <v>18866999.899999999</v>
      </c>
      <c r="CD138" s="2401">
        <v>18866999.899999999</v>
      </c>
      <c r="CE138" s="2401">
        <v>12578000</v>
      </c>
      <c r="CF138" s="2495" t="s">
        <v>1472</v>
      </c>
      <c r="CG138" s="2495" t="s">
        <v>1473</v>
      </c>
      <c r="CH138" s="2495" t="s">
        <v>1474</v>
      </c>
      <c r="CI138" s="2495" t="s">
        <v>1475</v>
      </c>
      <c r="CJ138" s="1030"/>
      <c r="CK138" s="1741">
        <v>1</v>
      </c>
      <c r="CL138" s="1409" t="s">
        <v>1469</v>
      </c>
      <c r="CM138" s="1082">
        <v>1</v>
      </c>
      <c r="CN138" s="1079" t="s">
        <v>1291</v>
      </c>
      <c r="CO138" s="1079" t="s">
        <v>1470</v>
      </c>
      <c r="CP138" s="1078" t="str">
        <f t="shared" si="64"/>
        <v>Terminado</v>
      </c>
      <c r="CQ138" s="1078" t="str">
        <f>IF(CM138&lt;1%,"Sin iniciar",IF(CM138=100%,"Terminado","En gestión"))</f>
        <v>Terminado</v>
      </c>
      <c r="CR138" s="2397" t="s">
        <v>1471</v>
      </c>
      <c r="CS138" s="1556">
        <f>SUMPRODUCT(G138:G139,CM138:CM139)</f>
        <v>1</v>
      </c>
      <c r="CT138" s="1556">
        <f>SUMPRODUCT(G138:G139,M138:M139)</f>
        <v>1</v>
      </c>
      <c r="CU138" s="1548" t="str">
        <f>IF(CT138&lt;1%,"Sin iniciar",IF(CT138=100%,"Terminado","En gestión"))</f>
        <v>Terminado</v>
      </c>
      <c r="CV138" s="1548" t="str">
        <f>IF(CS138&lt;1%,"Sin iniciar",IF(CS138=100%,"Terminado","En gestión"))</f>
        <v>Terminado</v>
      </c>
      <c r="CW138" s="1549" t="s">
        <v>37</v>
      </c>
      <c r="CX138" s="2459">
        <v>8013600</v>
      </c>
      <c r="CY138" s="2523">
        <v>8013600</v>
      </c>
      <c r="CZ138" s="2453">
        <v>8013600</v>
      </c>
      <c r="DA138" s="2392">
        <v>18866999.899999999</v>
      </c>
      <c r="DB138" s="2394">
        <v>18690466.533</v>
      </c>
      <c r="DC138" s="2394">
        <v>18205000</v>
      </c>
      <c r="DD138" s="2395">
        <v>18591166.633000001</v>
      </c>
      <c r="DE138" s="2495" t="s">
        <v>1472</v>
      </c>
      <c r="DF138" s="2495" t="s">
        <v>1473</v>
      </c>
      <c r="DG138" s="2495" t="s">
        <v>1474</v>
      </c>
      <c r="DH138" s="2495" t="s">
        <v>1475</v>
      </c>
      <c r="DJ138" s="1221" t="s">
        <v>8269</v>
      </c>
      <c r="DK138" s="1220" t="s">
        <v>8351</v>
      </c>
      <c r="DL138" s="1243" t="s">
        <v>8271</v>
      </c>
    </row>
    <row r="139" spans="1:116" ht="134.25" hidden="1" customHeight="1" x14ac:dyDescent="0.45">
      <c r="A139" s="1351"/>
      <c r="B139" s="1427"/>
      <c r="C139" s="1353"/>
      <c r="D139" s="1353"/>
      <c r="E139" s="1050" t="s">
        <v>522</v>
      </c>
      <c r="F139" s="1051" t="s">
        <v>523</v>
      </c>
      <c r="G139" s="1052">
        <v>0.8</v>
      </c>
      <c r="H139" s="1056">
        <v>44743</v>
      </c>
      <c r="I139" s="1056">
        <v>44926</v>
      </c>
      <c r="J139" s="1052">
        <v>0</v>
      </c>
      <c r="K139" s="1052">
        <v>0</v>
      </c>
      <c r="L139" s="1054">
        <v>0.6</v>
      </c>
      <c r="M139" s="1055">
        <v>1</v>
      </c>
      <c r="N139" s="1354"/>
      <c r="O139" s="1354"/>
      <c r="P139" s="3309"/>
      <c r="Q139" s="2512"/>
      <c r="R139" s="2487"/>
      <c r="S139" s="231">
        <v>0</v>
      </c>
      <c r="T139" s="199" t="s">
        <v>2540</v>
      </c>
      <c r="U139" s="196" t="s">
        <v>2483</v>
      </c>
      <c r="V139" s="195" t="str">
        <f t="shared" ref="V139:V180" si="101">IF(J139&lt;1%,"Sin iniciar",IF(J139=100%,"Terminado","En gestión"))</f>
        <v>Sin iniciar</v>
      </c>
      <c r="W139" s="195" t="str">
        <f t="shared" ref="W139:W163" si="102">IF(S139&lt;1%,"Sin iniciar",IF(S139=100%,"Terminado","En gestión"))</f>
        <v>Sin iniciar</v>
      </c>
      <c r="X139" s="1655"/>
      <c r="Y139" s="2389">
        <f t="shared" ref="Y139:Y176" si="103">SUMPRODUCT(S139:S145,G139:G145)</f>
        <v>0.7</v>
      </c>
      <c r="Z139" s="2389"/>
      <c r="AA139" s="2424"/>
      <c r="AB139" s="2424"/>
      <c r="AC139" s="1655"/>
      <c r="AD139" s="1355"/>
      <c r="AE139" s="2464"/>
      <c r="AF139" s="2465"/>
      <c r="AG139" s="1355"/>
      <c r="AH139" s="2465"/>
      <c r="AI139" s="2383"/>
      <c r="AJ139" s="2495"/>
      <c r="AK139" s="2495"/>
      <c r="AL139" s="2495"/>
      <c r="AM139" s="2495"/>
      <c r="AN139" s="1030"/>
      <c r="AO139" s="2526"/>
      <c r="AP139" s="2526"/>
      <c r="AQ139" s="57">
        <v>0</v>
      </c>
      <c r="AR139" s="11" t="s">
        <v>2511</v>
      </c>
      <c r="AS139" s="11" t="s">
        <v>2483</v>
      </c>
      <c r="AT139" s="8" t="str">
        <f t="shared" ref="AT139:AT180" si="104">IF(K139&lt;1%,"Sin iniciar",IF(K139=100%,"Terminado","En gestión"))</f>
        <v>Sin iniciar</v>
      </c>
      <c r="AU139" s="8" t="str">
        <f t="shared" ref="AU139:AU180" si="105">IF(AQ139&lt;1%,"Sin iniciar",IF(AQ139=100%,"Terminado","En gestión"))</f>
        <v>Sin iniciar</v>
      </c>
      <c r="AV139" s="1263"/>
      <c r="AW139" s="1286">
        <f t="shared" ref="AW139" si="106">SUMPRODUCT(AQ139:AQ145,AE139:AE145)</f>
        <v>71445542.040000007</v>
      </c>
      <c r="AX139" s="1286"/>
      <c r="AY139" s="1457"/>
      <c r="AZ139" s="1457"/>
      <c r="BA139" s="1263"/>
      <c r="BB139" s="1395"/>
      <c r="BC139" s="2464"/>
      <c r="BD139" s="2464"/>
      <c r="BE139" s="1395"/>
      <c r="BF139" s="2464"/>
      <c r="BG139" s="2463"/>
      <c r="BH139" s="2495"/>
      <c r="BI139" s="2495"/>
      <c r="BJ139" s="2495"/>
      <c r="BK139" s="2495"/>
      <c r="BL139" s="1030"/>
      <c r="BM139" s="1600"/>
      <c r="BN139" s="1765"/>
      <c r="BO139" s="57">
        <v>0.6</v>
      </c>
      <c r="BP139" s="14" t="s">
        <v>8036</v>
      </c>
      <c r="BQ139" s="14" t="s">
        <v>8037</v>
      </c>
      <c r="BR139" s="8" t="str">
        <f t="shared" ref="BR139:BR180" si="107">IF(L139&lt;1%,"Sin iniciar",IF(L139=100%,"Terminado","En gestión"))</f>
        <v>En gestión</v>
      </c>
      <c r="BS139" s="8" t="str">
        <f t="shared" ref="BS139:BS180" si="108">IF(BO139&lt;1%,"Sin iniciar",IF(BO139=100%,"Terminado","En gestión"))</f>
        <v>En gestión</v>
      </c>
      <c r="BT139" s="1263"/>
      <c r="BU139" s="1286"/>
      <c r="BV139" s="1286"/>
      <c r="BW139" s="1457"/>
      <c r="BX139" s="1457"/>
      <c r="BY139" s="1460"/>
      <c r="BZ139" s="2112"/>
      <c r="CA139" s="1727"/>
      <c r="CB139" s="1727"/>
      <c r="CC139" s="2460"/>
      <c r="CD139" s="2403"/>
      <c r="CE139" s="2403"/>
      <c r="CF139" s="2495"/>
      <c r="CG139" s="2495"/>
      <c r="CH139" s="2495"/>
      <c r="CI139" s="2495"/>
      <c r="CJ139" s="1030"/>
      <c r="CK139" s="1741"/>
      <c r="CL139" s="1409"/>
      <c r="CM139" s="1082">
        <v>1</v>
      </c>
      <c r="CN139" s="1079" t="s">
        <v>1476</v>
      </c>
      <c r="CO139" s="1079" t="s">
        <v>1477</v>
      </c>
      <c r="CP139" s="1078" t="str">
        <f t="shared" si="64"/>
        <v>Terminado</v>
      </c>
      <c r="CQ139" s="1078" t="str">
        <f t="shared" ref="CQ139:CQ180" si="109">IF(CM139&lt;1%,"Sin iniciar",IF(CM139=100%,"Terminado","En gestión"))</f>
        <v>Terminado</v>
      </c>
      <c r="CR139" s="2397"/>
      <c r="CS139" s="1556"/>
      <c r="CT139" s="1556"/>
      <c r="CU139" s="1548"/>
      <c r="CV139" s="1548"/>
      <c r="CW139" s="1549"/>
      <c r="CX139" s="2459"/>
      <c r="CY139" s="2523"/>
      <c r="CZ139" s="2453"/>
      <c r="DA139" s="2455"/>
      <c r="DB139" s="2394"/>
      <c r="DC139" s="2394"/>
      <c r="DD139" s="2395"/>
      <c r="DE139" s="2495"/>
      <c r="DF139" s="2495"/>
      <c r="DG139" s="2495"/>
      <c r="DH139" s="2495"/>
      <c r="DJ139" s="1221" t="s">
        <v>8269</v>
      </c>
      <c r="DK139" s="1220" t="s">
        <v>8342</v>
      </c>
      <c r="DL139" s="1243"/>
    </row>
    <row r="140" spans="1:116" ht="114.75" hidden="1" customHeight="1" x14ac:dyDescent="0.45">
      <c r="A140" s="1351" t="s">
        <v>516</v>
      </c>
      <c r="B140" s="1427" t="s">
        <v>524</v>
      </c>
      <c r="C140" s="1353" t="s">
        <v>525</v>
      </c>
      <c r="D140" s="1353" t="s">
        <v>526</v>
      </c>
      <c r="E140" s="1050" t="s">
        <v>527</v>
      </c>
      <c r="F140" s="1051" t="s">
        <v>528</v>
      </c>
      <c r="G140" s="1052">
        <v>0.15</v>
      </c>
      <c r="H140" s="1056">
        <v>44562</v>
      </c>
      <c r="I140" s="1056">
        <v>44651</v>
      </c>
      <c r="J140" s="1052">
        <v>1</v>
      </c>
      <c r="K140" s="1052">
        <v>1</v>
      </c>
      <c r="L140" s="1054">
        <v>1</v>
      </c>
      <c r="M140" s="1055">
        <v>1</v>
      </c>
      <c r="N140" s="1353" t="s">
        <v>529</v>
      </c>
      <c r="O140" s="1354">
        <v>57600000</v>
      </c>
      <c r="P140" s="3309"/>
      <c r="Q140" s="2503">
        <v>0.5</v>
      </c>
      <c r="R140" s="2485" t="s">
        <v>2541</v>
      </c>
      <c r="S140" s="231">
        <v>1</v>
      </c>
      <c r="T140" s="198" t="s">
        <v>2542</v>
      </c>
      <c r="U140" s="199" t="s">
        <v>1479</v>
      </c>
      <c r="V140" s="195" t="str">
        <f t="shared" si="101"/>
        <v>Terminado</v>
      </c>
      <c r="W140" s="195" t="str">
        <f t="shared" si="102"/>
        <v>Terminado</v>
      </c>
      <c r="X140" s="1653" t="s">
        <v>8038</v>
      </c>
      <c r="Y140" s="2420">
        <f>SUMPRODUCT(S140:S142,G140:G142)</f>
        <v>0.5</v>
      </c>
      <c r="Z140" s="2420">
        <f>SUMPRODUCT(G140:G142,J140:J142)</f>
        <v>0.5</v>
      </c>
      <c r="AA140" s="2422" t="str">
        <f>IF(Z140&lt;1%,"Sin iniciar",IF(Z140=100%,"Terminado","En gestión"))</f>
        <v>En gestión</v>
      </c>
      <c r="AB140" s="2422" t="str">
        <f>IF(Y140&lt;1%,"Sin iniciar",IF(Y140=100%,"Terminado","En gestión"))</f>
        <v>En gestión</v>
      </c>
      <c r="AC140" s="1653" t="s">
        <v>8038</v>
      </c>
      <c r="AD140" s="1347">
        <v>57600000</v>
      </c>
      <c r="AE140" s="2450">
        <f>AD140</f>
        <v>57600000</v>
      </c>
      <c r="AF140" s="2446">
        <v>14400000</v>
      </c>
      <c r="AG140" s="1347">
        <v>0</v>
      </c>
      <c r="AH140" s="2446">
        <v>0</v>
      </c>
      <c r="AI140" s="2372">
        <v>0</v>
      </c>
      <c r="AJ140" s="2495" t="s">
        <v>44</v>
      </c>
      <c r="AK140" s="2495" t="s">
        <v>44</v>
      </c>
      <c r="AL140" s="2495" t="s">
        <v>44</v>
      </c>
      <c r="AM140" s="2495" t="s">
        <v>44</v>
      </c>
      <c r="AN140" s="1030"/>
      <c r="AO140" s="2522" t="s">
        <v>530</v>
      </c>
      <c r="AP140" s="2522" t="s">
        <v>3278</v>
      </c>
      <c r="AQ140" s="57">
        <v>1</v>
      </c>
      <c r="AR140" s="11" t="s">
        <v>3279</v>
      </c>
      <c r="AS140" s="11" t="s">
        <v>2483</v>
      </c>
      <c r="AT140" s="8" t="str">
        <f t="shared" si="104"/>
        <v>Terminado</v>
      </c>
      <c r="AU140" s="8" t="str">
        <f t="shared" si="105"/>
        <v>Terminado</v>
      </c>
      <c r="AV140" s="1262" t="s">
        <v>3280</v>
      </c>
      <c r="AW140" s="1285">
        <f>SUMPRODUCT(AQ140:AQ142,G140:G142)</f>
        <v>0.85</v>
      </c>
      <c r="AX140" s="1285">
        <f>SUMPRODUCT(G140:G142,K140:K142)</f>
        <v>0.85</v>
      </c>
      <c r="AY140" s="1455" t="str">
        <f t="shared" ref="AY140:AY177" si="110">IF(AX140&lt;1%,"Sin iniciar",IF(AX140=100%,"Terminado","En gestión"))</f>
        <v>En gestión</v>
      </c>
      <c r="AZ140" s="1455" t="str">
        <f t="shared" ref="AZ140:AZ177" si="111">IF(AW140&lt;1%,"Sin iniciar",IF(AW140=100%,"Terminado","En gestión"))</f>
        <v>En gestión</v>
      </c>
      <c r="BA140" s="1262" t="s">
        <v>3280</v>
      </c>
      <c r="BB140" s="1341">
        <v>57600000</v>
      </c>
      <c r="BC140" s="2444">
        <f>BB140</f>
        <v>57600000</v>
      </c>
      <c r="BD140" s="2444">
        <v>28800000</v>
      </c>
      <c r="BE140" s="1341">
        <v>0</v>
      </c>
      <c r="BF140" s="2444">
        <v>0</v>
      </c>
      <c r="BG140" s="2461">
        <v>0</v>
      </c>
      <c r="BH140" s="2495" t="s">
        <v>44</v>
      </c>
      <c r="BI140" s="2495" t="s">
        <v>44</v>
      </c>
      <c r="BJ140" s="2495" t="s">
        <v>44</v>
      </c>
      <c r="BK140" s="2495" t="s">
        <v>44</v>
      </c>
      <c r="BL140" s="1030"/>
      <c r="BM140" s="2518" t="s">
        <v>530</v>
      </c>
      <c r="BN140" s="2519" t="s">
        <v>1478</v>
      </c>
      <c r="BO140" s="57">
        <v>1</v>
      </c>
      <c r="BP140" s="14" t="s">
        <v>3305</v>
      </c>
      <c r="BQ140" s="14" t="s">
        <v>37</v>
      </c>
      <c r="BR140" s="8" t="str">
        <f t="shared" si="107"/>
        <v>Terminado</v>
      </c>
      <c r="BS140" s="8" t="str">
        <f t="shared" si="108"/>
        <v>Terminado</v>
      </c>
      <c r="BT140" s="2438" t="s">
        <v>37</v>
      </c>
      <c r="BU140" s="1285">
        <f>SUMPRODUCT(G140:G142,BO140:BO142)</f>
        <v>0.85</v>
      </c>
      <c r="BV140" s="1285">
        <f>SUMPRODUCT(G140:G142,L140:L142)</f>
        <v>0.85</v>
      </c>
      <c r="BW140" s="1455" t="str">
        <f>IF(BV140&lt;1%,"Sin iniciar",IF(BV140=100%,"Terminado","En gestión"))</f>
        <v>En gestión</v>
      </c>
      <c r="BX140" s="1455" t="str">
        <f>IF(BU140&lt;1%,"Sin iniciar",IF(BU140=100%,"Terminado","En gestión"))</f>
        <v>En gestión</v>
      </c>
      <c r="BY140" s="1458" t="s">
        <v>37</v>
      </c>
      <c r="BZ140" s="2095">
        <v>57600000</v>
      </c>
      <c r="CA140" s="1728">
        <v>57600000</v>
      </c>
      <c r="CB140" s="1728">
        <v>43200000</v>
      </c>
      <c r="CC140" s="2433">
        <v>0</v>
      </c>
      <c r="CD140" s="2435">
        <v>0</v>
      </c>
      <c r="CE140" s="2435">
        <v>0</v>
      </c>
      <c r="CF140" s="2495" t="s">
        <v>44</v>
      </c>
      <c r="CG140" s="2495" t="s">
        <v>44</v>
      </c>
      <c r="CH140" s="2495" t="s">
        <v>44</v>
      </c>
      <c r="CI140" s="2495" t="s">
        <v>44</v>
      </c>
      <c r="CJ140" s="1030"/>
      <c r="CK140" s="2516" t="s">
        <v>530</v>
      </c>
      <c r="CL140" s="2517" t="s">
        <v>1478</v>
      </c>
      <c r="CM140" s="1082">
        <v>1</v>
      </c>
      <c r="CN140" s="1079" t="s">
        <v>106</v>
      </c>
      <c r="CO140" s="1079" t="s">
        <v>1479</v>
      </c>
      <c r="CP140" s="1078" t="str">
        <f t="shared" si="64"/>
        <v>Terminado</v>
      </c>
      <c r="CQ140" s="1078" t="str">
        <f t="shared" si="109"/>
        <v>Terminado</v>
      </c>
      <c r="CR140" s="2434" t="s">
        <v>2248</v>
      </c>
      <c r="CS140" s="1556">
        <f>SUMPRODUCT(G140:G142,CM140:CM142)</f>
        <v>1</v>
      </c>
      <c r="CT140" s="1556">
        <f>SUMPRODUCT(G140:G142,M140:M142)</f>
        <v>1</v>
      </c>
      <c r="CU140" s="1548" t="str">
        <f>IF(CT140&lt;1%,"Sin iniciar",IF(CT140=100%,"Terminado","En gestión"))</f>
        <v>Terminado</v>
      </c>
      <c r="CV140" s="1548" t="str">
        <f>IF(CS140&lt;1%,"Sin iniciar",IF(CS140=100%,"Terminado","En gestión"))</f>
        <v>Terminado</v>
      </c>
      <c r="CW140" s="1549" t="s">
        <v>37</v>
      </c>
      <c r="CX140" s="1550">
        <v>57600000</v>
      </c>
      <c r="CY140" s="1551">
        <v>57600000</v>
      </c>
      <c r="CZ140" s="1552">
        <v>57600000</v>
      </c>
      <c r="DA140" s="2454">
        <v>0</v>
      </c>
      <c r="DB140" s="2431">
        <v>0</v>
      </c>
      <c r="DC140" s="2431">
        <v>0</v>
      </c>
      <c r="DD140" s="2432">
        <v>0</v>
      </c>
      <c r="DE140" s="2495" t="s">
        <v>44</v>
      </c>
      <c r="DF140" s="2495" t="s">
        <v>44</v>
      </c>
      <c r="DG140" s="2495" t="s">
        <v>44</v>
      </c>
      <c r="DH140" s="2495" t="s">
        <v>44</v>
      </c>
      <c r="DJ140" s="1221" t="s">
        <v>8269</v>
      </c>
      <c r="DK140" s="1220" t="s">
        <v>8270</v>
      </c>
      <c r="DL140" s="1243" t="s">
        <v>8271</v>
      </c>
    </row>
    <row r="141" spans="1:116" ht="114.75" hidden="1" customHeight="1" x14ac:dyDescent="0.45">
      <c r="A141" s="1351"/>
      <c r="B141" s="1427"/>
      <c r="C141" s="1353"/>
      <c r="D141" s="1353"/>
      <c r="E141" s="1050" t="s">
        <v>531</v>
      </c>
      <c r="F141" s="1051" t="s">
        <v>532</v>
      </c>
      <c r="G141" s="1052">
        <v>0.7</v>
      </c>
      <c r="H141" s="1056">
        <v>44593</v>
      </c>
      <c r="I141" s="1056">
        <v>44742</v>
      </c>
      <c r="J141" s="1052">
        <v>0.5</v>
      </c>
      <c r="K141" s="1052">
        <v>1</v>
      </c>
      <c r="L141" s="1054">
        <v>1</v>
      </c>
      <c r="M141" s="1055">
        <v>1</v>
      </c>
      <c r="N141" s="1353"/>
      <c r="O141" s="1354"/>
      <c r="P141" s="3309"/>
      <c r="Q141" s="2504"/>
      <c r="R141" s="2486"/>
      <c r="S141" s="231">
        <v>0.5</v>
      </c>
      <c r="T141" s="198" t="s">
        <v>2543</v>
      </c>
      <c r="U141" s="199" t="s">
        <v>2544</v>
      </c>
      <c r="V141" s="195" t="str">
        <f t="shared" si="101"/>
        <v>En gestión</v>
      </c>
      <c r="W141" s="195" t="str">
        <f t="shared" si="102"/>
        <v>En gestión</v>
      </c>
      <c r="X141" s="1760"/>
      <c r="Y141" s="2421">
        <f t="shared" si="103"/>
        <v>0.55000000000000004</v>
      </c>
      <c r="Z141" s="2421"/>
      <c r="AA141" s="2423"/>
      <c r="AB141" s="2423"/>
      <c r="AC141" s="1760"/>
      <c r="AD141" s="1348"/>
      <c r="AE141" s="2415"/>
      <c r="AF141" s="2418"/>
      <c r="AG141" s="1348"/>
      <c r="AH141" s="2418"/>
      <c r="AI141" s="2330"/>
      <c r="AJ141" s="2495"/>
      <c r="AK141" s="2495"/>
      <c r="AL141" s="2495"/>
      <c r="AM141" s="2495"/>
      <c r="AN141" s="1030"/>
      <c r="AO141" s="2333"/>
      <c r="AP141" s="2333"/>
      <c r="AQ141" s="57">
        <v>1</v>
      </c>
      <c r="AR141" s="14" t="s">
        <v>3281</v>
      </c>
      <c r="AS141" s="14" t="s">
        <v>1480</v>
      </c>
      <c r="AT141" s="8" t="str">
        <f t="shared" si="104"/>
        <v>Terminado</v>
      </c>
      <c r="AU141" s="8" t="str">
        <f t="shared" si="105"/>
        <v>Terminado</v>
      </c>
      <c r="AV141" s="1766"/>
      <c r="AW141" s="1454">
        <f t="shared" ref="AW141:AW142" si="112">SUMPRODUCT(AQ141:AQ147,AE141:AE147)</f>
        <v>13845542.040000003</v>
      </c>
      <c r="AX141" s="1454"/>
      <c r="AY141" s="1456"/>
      <c r="AZ141" s="1456"/>
      <c r="BA141" s="1766"/>
      <c r="BB141" s="1342"/>
      <c r="BC141" s="2408"/>
      <c r="BD141" s="2408"/>
      <c r="BE141" s="1342"/>
      <c r="BF141" s="2408"/>
      <c r="BG141" s="2462"/>
      <c r="BH141" s="2495"/>
      <c r="BI141" s="2495"/>
      <c r="BJ141" s="2495"/>
      <c r="BK141" s="2495"/>
      <c r="BL141" s="1030"/>
      <c r="BM141" s="2003"/>
      <c r="BN141" s="2520"/>
      <c r="BO141" s="57">
        <v>1</v>
      </c>
      <c r="BP141" s="14" t="s">
        <v>3306</v>
      </c>
      <c r="BQ141" s="14" t="s">
        <v>37</v>
      </c>
      <c r="BR141" s="8" t="str">
        <f t="shared" si="107"/>
        <v>Terminado</v>
      </c>
      <c r="BS141" s="8" t="str">
        <f t="shared" si="108"/>
        <v>Terminado</v>
      </c>
      <c r="BT141" s="2439"/>
      <c r="BU141" s="1454"/>
      <c r="BV141" s="1454"/>
      <c r="BW141" s="1456"/>
      <c r="BX141" s="1456"/>
      <c r="BY141" s="1459"/>
      <c r="BZ141" s="2096"/>
      <c r="CA141" s="1726"/>
      <c r="CB141" s="1726"/>
      <c r="CC141" s="2399"/>
      <c r="CD141" s="2436"/>
      <c r="CE141" s="2436"/>
      <c r="CF141" s="2495"/>
      <c r="CG141" s="2495"/>
      <c r="CH141" s="2495"/>
      <c r="CI141" s="2495"/>
      <c r="CJ141" s="1030"/>
      <c r="CK141" s="2516"/>
      <c r="CL141" s="2517"/>
      <c r="CM141" s="1082">
        <v>1</v>
      </c>
      <c r="CN141" s="1079" t="s">
        <v>1312</v>
      </c>
      <c r="CO141" s="1079" t="s">
        <v>1480</v>
      </c>
      <c r="CP141" s="1078" t="str">
        <f t="shared" si="64"/>
        <v>Terminado</v>
      </c>
      <c r="CQ141" s="1078" t="str">
        <f t="shared" si="109"/>
        <v>Terminado</v>
      </c>
      <c r="CR141" s="2434"/>
      <c r="CS141" s="1556">
        <f>SUMPRODUCT(G141:G142,CM141:CM142)</f>
        <v>0.85</v>
      </c>
      <c r="CT141" s="1556"/>
      <c r="CU141" s="1548"/>
      <c r="CV141" s="1548"/>
      <c r="CW141" s="1549"/>
      <c r="CX141" s="1550"/>
      <c r="CY141" s="1551"/>
      <c r="CZ141" s="1552"/>
      <c r="DA141" s="2392"/>
      <c r="DB141" s="2431"/>
      <c r="DC141" s="2431"/>
      <c r="DD141" s="2432"/>
      <c r="DE141" s="2495"/>
      <c r="DF141" s="2495"/>
      <c r="DG141" s="2495"/>
      <c r="DH141" s="2495"/>
      <c r="DJ141" s="1221" t="s">
        <v>8269</v>
      </c>
      <c r="DK141" s="1220" t="s">
        <v>8270</v>
      </c>
      <c r="DL141" s="1243"/>
    </row>
    <row r="142" spans="1:116" ht="114.75" hidden="1" customHeight="1" x14ac:dyDescent="0.45">
      <c r="A142" s="1351"/>
      <c r="B142" s="1427"/>
      <c r="C142" s="1353"/>
      <c r="D142" s="1353"/>
      <c r="E142" s="1050" t="s">
        <v>533</v>
      </c>
      <c r="F142" s="1051" t="s">
        <v>534</v>
      </c>
      <c r="G142" s="1052">
        <v>0.15</v>
      </c>
      <c r="H142" s="1056">
        <v>44835</v>
      </c>
      <c r="I142" s="1056">
        <v>44926</v>
      </c>
      <c r="J142" s="1052">
        <v>0</v>
      </c>
      <c r="K142" s="1052">
        <v>0</v>
      </c>
      <c r="L142" s="1054">
        <v>0</v>
      </c>
      <c r="M142" s="1055">
        <v>1</v>
      </c>
      <c r="N142" s="1353"/>
      <c r="O142" s="1354"/>
      <c r="P142" s="3309"/>
      <c r="Q142" s="2505"/>
      <c r="R142" s="2487"/>
      <c r="S142" s="231">
        <v>0</v>
      </c>
      <c r="T142" s="196" t="s">
        <v>2540</v>
      </c>
      <c r="U142" s="196" t="s">
        <v>2483</v>
      </c>
      <c r="V142" s="195" t="str">
        <f t="shared" si="101"/>
        <v>Sin iniciar</v>
      </c>
      <c r="W142" s="195" t="str">
        <f t="shared" si="102"/>
        <v>Sin iniciar</v>
      </c>
      <c r="X142" s="1761"/>
      <c r="Y142" s="2389">
        <f t="shared" si="103"/>
        <v>0.45</v>
      </c>
      <c r="Z142" s="2389"/>
      <c r="AA142" s="2424"/>
      <c r="AB142" s="2424"/>
      <c r="AC142" s="1761"/>
      <c r="AD142" s="1349"/>
      <c r="AE142" s="2416"/>
      <c r="AF142" s="2419"/>
      <c r="AG142" s="1349"/>
      <c r="AH142" s="2419"/>
      <c r="AI142" s="2355"/>
      <c r="AJ142" s="2495"/>
      <c r="AK142" s="2495"/>
      <c r="AL142" s="2495"/>
      <c r="AM142" s="2495"/>
      <c r="AN142" s="1030"/>
      <c r="AO142" s="2354"/>
      <c r="AP142" s="2354"/>
      <c r="AQ142" s="57">
        <v>0</v>
      </c>
      <c r="AR142" s="11" t="s">
        <v>2511</v>
      </c>
      <c r="AS142" s="11" t="s">
        <v>2483</v>
      </c>
      <c r="AT142" s="8" t="str">
        <f t="shared" si="104"/>
        <v>Sin iniciar</v>
      </c>
      <c r="AU142" s="8" t="str">
        <f t="shared" si="105"/>
        <v>Sin iniciar</v>
      </c>
      <c r="AV142" s="1263"/>
      <c r="AW142" s="1286">
        <f t="shared" si="112"/>
        <v>19592916.540000003</v>
      </c>
      <c r="AX142" s="1286"/>
      <c r="AY142" s="1457"/>
      <c r="AZ142" s="1457"/>
      <c r="BA142" s="1263"/>
      <c r="BB142" s="1343"/>
      <c r="BC142" s="2409"/>
      <c r="BD142" s="2409"/>
      <c r="BE142" s="1343"/>
      <c r="BF142" s="2409"/>
      <c r="BG142" s="2509"/>
      <c r="BH142" s="2495"/>
      <c r="BI142" s="2495"/>
      <c r="BJ142" s="2495"/>
      <c r="BK142" s="2495"/>
      <c r="BL142" s="1030"/>
      <c r="BM142" s="1541"/>
      <c r="BN142" s="2521"/>
      <c r="BO142" s="57">
        <v>0</v>
      </c>
      <c r="BP142" s="14" t="s">
        <v>2384</v>
      </c>
      <c r="BQ142" s="14" t="s">
        <v>37</v>
      </c>
      <c r="BR142" s="8" t="str">
        <f t="shared" si="107"/>
        <v>Sin iniciar</v>
      </c>
      <c r="BS142" s="8" t="str">
        <f t="shared" si="108"/>
        <v>Sin iniciar</v>
      </c>
      <c r="BT142" s="2440"/>
      <c r="BU142" s="1286"/>
      <c r="BV142" s="1286"/>
      <c r="BW142" s="1457"/>
      <c r="BX142" s="1457"/>
      <c r="BY142" s="1460"/>
      <c r="BZ142" s="2112"/>
      <c r="CA142" s="1727"/>
      <c r="CB142" s="1727"/>
      <c r="CC142" s="2400"/>
      <c r="CD142" s="2437"/>
      <c r="CE142" s="2437"/>
      <c r="CF142" s="2495"/>
      <c r="CG142" s="2495"/>
      <c r="CH142" s="2495"/>
      <c r="CI142" s="2495"/>
      <c r="CJ142" s="1030"/>
      <c r="CK142" s="2516"/>
      <c r="CL142" s="2517"/>
      <c r="CM142" s="1082">
        <v>1</v>
      </c>
      <c r="CN142" s="1079" t="s">
        <v>1481</v>
      </c>
      <c r="CO142" s="1079" t="s">
        <v>1482</v>
      </c>
      <c r="CP142" s="1078" t="str">
        <f t="shared" si="64"/>
        <v>Terminado</v>
      </c>
      <c r="CQ142" s="1078" t="str">
        <f t="shared" si="109"/>
        <v>Terminado</v>
      </c>
      <c r="CR142" s="2434"/>
      <c r="CS142" s="1556"/>
      <c r="CT142" s="1556"/>
      <c r="CU142" s="1548"/>
      <c r="CV142" s="1548"/>
      <c r="CW142" s="1549"/>
      <c r="CX142" s="1550"/>
      <c r="CY142" s="1551"/>
      <c r="CZ142" s="1552"/>
      <c r="DA142" s="2393"/>
      <c r="DB142" s="2431"/>
      <c r="DC142" s="2431"/>
      <c r="DD142" s="2432"/>
      <c r="DE142" s="2495"/>
      <c r="DF142" s="2495"/>
      <c r="DG142" s="2495"/>
      <c r="DH142" s="2495"/>
      <c r="DJ142" s="1221" t="s">
        <v>8269</v>
      </c>
      <c r="DK142" s="1220" t="s">
        <v>8342</v>
      </c>
      <c r="DL142" s="1243"/>
    </row>
    <row r="143" spans="1:116" ht="144.75" hidden="1" customHeight="1" x14ac:dyDescent="0.45">
      <c r="A143" s="1351" t="s">
        <v>516</v>
      </c>
      <c r="B143" s="1427" t="s">
        <v>535</v>
      </c>
      <c r="C143" s="1353" t="s">
        <v>536</v>
      </c>
      <c r="D143" s="1353" t="s">
        <v>537</v>
      </c>
      <c r="E143" s="1050" t="s">
        <v>538</v>
      </c>
      <c r="F143" s="1051" t="s">
        <v>521</v>
      </c>
      <c r="G143" s="1052">
        <v>0.2</v>
      </c>
      <c r="H143" s="1056">
        <v>44562</v>
      </c>
      <c r="I143" s="1056">
        <v>44576</v>
      </c>
      <c r="J143" s="1052">
        <v>1</v>
      </c>
      <c r="K143" s="1052">
        <v>1</v>
      </c>
      <c r="L143" s="1054">
        <v>1</v>
      </c>
      <c r="M143" s="1055">
        <v>1</v>
      </c>
      <c r="N143" s="1353" t="s">
        <v>529</v>
      </c>
      <c r="O143" s="1354">
        <v>13845542</v>
      </c>
      <c r="P143" s="3309"/>
      <c r="Q143" s="2503">
        <v>0.1</v>
      </c>
      <c r="R143" s="2485" t="s">
        <v>2545</v>
      </c>
      <c r="S143" s="231">
        <v>1</v>
      </c>
      <c r="T143" s="198" t="s">
        <v>8039</v>
      </c>
      <c r="U143" s="198" t="s">
        <v>1484</v>
      </c>
      <c r="V143" s="195" t="str">
        <f t="shared" si="101"/>
        <v>Terminado</v>
      </c>
      <c r="W143" s="195" t="str">
        <f t="shared" si="102"/>
        <v>Terminado</v>
      </c>
      <c r="X143" s="1653" t="s">
        <v>2546</v>
      </c>
      <c r="Y143" s="2420">
        <f>SUMPRODUCT(G143:G147,S143:S147)</f>
        <v>0.2</v>
      </c>
      <c r="Z143" s="2420">
        <f>SUMPRODUCT(G143:G147,J143:J147)</f>
        <v>0.2</v>
      </c>
      <c r="AA143" s="2422" t="str">
        <f>IF(Z143&lt;1%,"Sin iniciar",IF(Z143=100%,"Terminado","En gestión"))</f>
        <v>En gestión</v>
      </c>
      <c r="AB143" s="2422" t="str">
        <f>IF(Y143&lt;1%,"Sin iniciar",IF(Y143=100%,"Terminado","En gestión"))</f>
        <v>En gestión</v>
      </c>
      <c r="AC143" s="1653" t="s">
        <v>2546</v>
      </c>
      <c r="AD143" s="1347">
        <v>13845542.040000003</v>
      </c>
      <c r="AE143" s="2414">
        <f>AD143</f>
        <v>13845542.040000003</v>
      </c>
      <c r="AF143" s="2417">
        <v>3461385</v>
      </c>
      <c r="AG143" s="1347">
        <v>0</v>
      </c>
      <c r="AH143" s="2417">
        <v>36776813.399999999</v>
      </c>
      <c r="AI143" s="2329">
        <v>5237200</v>
      </c>
      <c r="AJ143" s="2495" t="s">
        <v>40</v>
      </c>
      <c r="AK143" s="2495" t="s">
        <v>1486</v>
      </c>
      <c r="AL143" s="2495" t="s">
        <v>1487</v>
      </c>
      <c r="AM143" s="2495" t="s">
        <v>1488</v>
      </c>
      <c r="AN143" s="1030"/>
      <c r="AO143" s="2332"/>
      <c r="AP143" s="2332"/>
      <c r="AQ143" s="57">
        <v>1</v>
      </c>
      <c r="AR143" s="14" t="s">
        <v>8039</v>
      </c>
      <c r="AS143" s="14" t="s">
        <v>1484</v>
      </c>
      <c r="AT143" s="8" t="str">
        <f t="shared" si="104"/>
        <v>Terminado</v>
      </c>
      <c r="AU143" s="8" t="str">
        <f t="shared" si="105"/>
        <v>Terminado</v>
      </c>
      <c r="AV143" s="1262" t="s">
        <v>2511</v>
      </c>
      <c r="AW143" s="1285">
        <f>SUMPRODUCT(AQ143:AQ147,G143:G147)</f>
        <v>0.2</v>
      </c>
      <c r="AX143" s="1285">
        <f>SUMPRODUCT(G143:G147,K143:K147)</f>
        <v>0.2</v>
      </c>
      <c r="AY143" s="1455" t="str">
        <f t="shared" si="110"/>
        <v>En gestión</v>
      </c>
      <c r="AZ143" s="1455" t="str">
        <f t="shared" si="111"/>
        <v>En gestión</v>
      </c>
      <c r="BA143" s="1262" t="s">
        <v>2511</v>
      </c>
      <c r="BB143" s="1341">
        <v>13845542.040000003</v>
      </c>
      <c r="BC143" s="2407">
        <f>BB143</f>
        <v>13845542.040000003</v>
      </c>
      <c r="BD143" s="2407">
        <v>0</v>
      </c>
      <c r="BE143" s="1341">
        <v>0</v>
      </c>
      <c r="BF143" s="2407">
        <v>36776813.399999999</v>
      </c>
      <c r="BG143" s="2496">
        <v>9753600</v>
      </c>
      <c r="BH143" s="2495" t="s">
        <v>40</v>
      </c>
      <c r="BI143" s="2495" t="s">
        <v>1486</v>
      </c>
      <c r="BJ143" s="2495" t="s">
        <v>1487</v>
      </c>
      <c r="BK143" s="2495" t="s">
        <v>1488</v>
      </c>
      <c r="BL143" s="1030"/>
      <c r="BM143" s="1270">
        <v>0.35</v>
      </c>
      <c r="BN143" s="1763" t="s">
        <v>3307</v>
      </c>
      <c r="BO143" s="57">
        <v>1</v>
      </c>
      <c r="BP143" s="14" t="s">
        <v>3305</v>
      </c>
      <c r="BQ143" s="14" t="s">
        <v>37</v>
      </c>
      <c r="BR143" s="8" t="str">
        <f t="shared" si="107"/>
        <v>Terminado</v>
      </c>
      <c r="BS143" s="8" t="str">
        <f t="shared" si="108"/>
        <v>Terminado</v>
      </c>
      <c r="BT143" s="1262" t="s">
        <v>3308</v>
      </c>
      <c r="BU143" s="1285">
        <f>SUMPRODUCT(G143:G147,BO143:BO147)</f>
        <v>0.34000000000000008</v>
      </c>
      <c r="BV143" s="1285">
        <f>SUMPRODUCT(G143:G147,L143:L147)</f>
        <v>0.34000000000000008</v>
      </c>
      <c r="BW143" s="1455" t="str">
        <f>IF(BV143&lt;1%,"Sin iniciar",IF(BV143=100%,"Terminado","En gestión"))</f>
        <v>En gestión</v>
      </c>
      <c r="BX143" s="1455" t="str">
        <f>IF(BU143&lt;1%,"Sin iniciar",IF(BU143=100%,"Terminado","En gestión"))</f>
        <v>En gestión</v>
      </c>
      <c r="BY143" s="1458" t="s">
        <v>37</v>
      </c>
      <c r="BZ143" s="2095">
        <v>13845542.040000003</v>
      </c>
      <c r="CA143" s="1728">
        <v>13845542.040000003</v>
      </c>
      <c r="CB143" s="1728">
        <v>10384156</v>
      </c>
      <c r="CC143" s="2398">
        <v>36776813.399999999</v>
      </c>
      <c r="CD143" s="2401">
        <v>1170605751.4000001</v>
      </c>
      <c r="CE143" s="2401">
        <v>195751991.467426</v>
      </c>
      <c r="CF143" s="2495" t="s">
        <v>40</v>
      </c>
      <c r="CG143" s="2495" t="s">
        <v>1486</v>
      </c>
      <c r="CH143" s="2495" t="s">
        <v>1487</v>
      </c>
      <c r="CI143" s="2495" t="s">
        <v>1488</v>
      </c>
      <c r="CJ143" s="1030"/>
      <c r="CK143" s="1741">
        <v>1</v>
      </c>
      <c r="CL143" s="1371" t="s">
        <v>1483</v>
      </c>
      <c r="CM143" s="1082">
        <v>1</v>
      </c>
      <c r="CN143" s="1079" t="s">
        <v>106</v>
      </c>
      <c r="CO143" s="1079" t="s">
        <v>1484</v>
      </c>
      <c r="CP143" s="1078" t="str">
        <f t="shared" si="64"/>
        <v>Terminado</v>
      </c>
      <c r="CQ143" s="1078" t="str">
        <f t="shared" si="109"/>
        <v>Terminado</v>
      </c>
      <c r="CR143" s="2397" t="s">
        <v>1485</v>
      </c>
      <c r="CS143" s="1556">
        <f>SUMPRODUCT(G143:G147,CM143:CM147)</f>
        <v>1</v>
      </c>
      <c r="CT143" s="1556">
        <f>SUMPRODUCT(G143:G147,M143:M147)</f>
        <v>1</v>
      </c>
      <c r="CU143" s="1548" t="str">
        <f>IF(CT143&lt;1%,"Sin iniciar",IF(CT143=100%,"Terminado","En gestión"))</f>
        <v>Terminado</v>
      </c>
      <c r="CV143" s="1548" t="str">
        <f>IF(CS143&lt;1%,"Sin iniciar",IF(CS143=100%,"Terminado","En gestión"))</f>
        <v>Terminado</v>
      </c>
      <c r="CW143" s="1549" t="s">
        <v>37</v>
      </c>
      <c r="CX143" s="1550">
        <v>13845542.040000003</v>
      </c>
      <c r="CY143" s="1552">
        <v>13845542.040000003</v>
      </c>
      <c r="CZ143" s="1552">
        <v>13845542.040000003</v>
      </c>
      <c r="DA143" s="2469">
        <v>1170605751.4000001</v>
      </c>
      <c r="DB143" s="2394">
        <v>1100678690</v>
      </c>
      <c r="DC143" s="2394">
        <v>925763653</v>
      </c>
      <c r="DD143" s="2395">
        <v>1088420592.8</v>
      </c>
      <c r="DE143" s="2495" t="s">
        <v>40</v>
      </c>
      <c r="DF143" s="2495" t="s">
        <v>1486</v>
      </c>
      <c r="DG143" s="2495" t="s">
        <v>1487</v>
      </c>
      <c r="DH143" s="2495" t="s">
        <v>1488</v>
      </c>
      <c r="DJ143" s="1221" t="s">
        <v>8269</v>
      </c>
      <c r="DK143" s="1220" t="s">
        <v>8270</v>
      </c>
      <c r="DL143" s="1243" t="s">
        <v>8271</v>
      </c>
    </row>
    <row r="144" spans="1:116" ht="144.75" hidden="1" customHeight="1" x14ac:dyDescent="0.45">
      <c r="A144" s="1351"/>
      <c r="B144" s="1427"/>
      <c r="C144" s="1353"/>
      <c r="D144" s="1353"/>
      <c r="E144" s="1050" t="s">
        <v>539</v>
      </c>
      <c r="F144" s="1051" t="s">
        <v>540</v>
      </c>
      <c r="G144" s="1052">
        <v>0.2</v>
      </c>
      <c r="H144" s="1056">
        <v>44652</v>
      </c>
      <c r="I144" s="1056">
        <v>44925</v>
      </c>
      <c r="J144" s="1052">
        <v>0</v>
      </c>
      <c r="K144" s="1052">
        <v>0</v>
      </c>
      <c r="L144" s="1054">
        <v>0.3</v>
      </c>
      <c r="M144" s="1055">
        <v>1</v>
      </c>
      <c r="N144" s="1353"/>
      <c r="O144" s="1354"/>
      <c r="P144" s="3309"/>
      <c r="Q144" s="2504"/>
      <c r="R144" s="2486"/>
      <c r="S144" s="231">
        <v>0</v>
      </c>
      <c r="T144" s="196" t="s">
        <v>2540</v>
      </c>
      <c r="U144" s="196" t="s">
        <v>2483</v>
      </c>
      <c r="V144" s="195" t="str">
        <f t="shared" si="101"/>
        <v>Sin iniciar</v>
      </c>
      <c r="W144" s="195" t="str">
        <f t="shared" si="102"/>
        <v>Sin iniciar</v>
      </c>
      <c r="X144" s="1760"/>
      <c r="Y144" s="2421">
        <f t="shared" si="103"/>
        <v>0.75</v>
      </c>
      <c r="Z144" s="2421"/>
      <c r="AA144" s="2423"/>
      <c r="AB144" s="2423"/>
      <c r="AC144" s="1760"/>
      <c r="AD144" s="1348"/>
      <c r="AE144" s="2415"/>
      <c r="AF144" s="2418"/>
      <c r="AG144" s="1348"/>
      <c r="AH144" s="2418"/>
      <c r="AI144" s="2330"/>
      <c r="AJ144" s="2495"/>
      <c r="AK144" s="2495"/>
      <c r="AL144" s="2495"/>
      <c r="AM144" s="2495"/>
      <c r="AN144" s="1030"/>
      <c r="AO144" s="2333"/>
      <c r="AP144" s="2333"/>
      <c r="AQ144" s="57">
        <v>0</v>
      </c>
      <c r="AR144" s="11" t="s">
        <v>2511</v>
      </c>
      <c r="AS144" s="11" t="s">
        <v>2483</v>
      </c>
      <c r="AT144" s="8" t="str">
        <f t="shared" si="104"/>
        <v>Sin iniciar</v>
      </c>
      <c r="AU144" s="8" t="str">
        <f t="shared" si="105"/>
        <v>Sin iniciar</v>
      </c>
      <c r="AV144" s="1766"/>
      <c r="AW144" s="1454">
        <f t="shared" ref="AW144:AW147" si="113">SUMPRODUCT(AQ144:AQ150,AE144:AE150)</f>
        <v>5747374.5</v>
      </c>
      <c r="AX144" s="1454"/>
      <c r="AY144" s="1456"/>
      <c r="AZ144" s="1456"/>
      <c r="BA144" s="1766"/>
      <c r="BB144" s="1342"/>
      <c r="BC144" s="2408"/>
      <c r="BD144" s="2408"/>
      <c r="BE144" s="1342"/>
      <c r="BF144" s="2408"/>
      <c r="BG144" s="2462"/>
      <c r="BH144" s="2495"/>
      <c r="BI144" s="2495"/>
      <c r="BJ144" s="2495"/>
      <c r="BK144" s="2495"/>
      <c r="BL144" s="1030"/>
      <c r="BM144" s="1744"/>
      <c r="BN144" s="1764"/>
      <c r="BO144" s="57">
        <v>0.3</v>
      </c>
      <c r="BP144" s="14" t="s">
        <v>3309</v>
      </c>
      <c r="BQ144" s="14" t="s">
        <v>3310</v>
      </c>
      <c r="BR144" s="8" t="str">
        <f t="shared" si="107"/>
        <v>En gestión</v>
      </c>
      <c r="BS144" s="8" t="str">
        <f t="shared" si="108"/>
        <v>En gestión</v>
      </c>
      <c r="BT144" s="1766"/>
      <c r="BU144" s="1454"/>
      <c r="BV144" s="1454"/>
      <c r="BW144" s="1456"/>
      <c r="BX144" s="1456"/>
      <c r="BY144" s="1459"/>
      <c r="BZ144" s="2096"/>
      <c r="CA144" s="1726"/>
      <c r="CB144" s="1726"/>
      <c r="CC144" s="2399"/>
      <c r="CD144" s="2402"/>
      <c r="CE144" s="2402"/>
      <c r="CF144" s="2495"/>
      <c r="CG144" s="2495"/>
      <c r="CH144" s="2495"/>
      <c r="CI144" s="2495"/>
      <c r="CJ144" s="1030"/>
      <c r="CK144" s="1741"/>
      <c r="CL144" s="1371"/>
      <c r="CM144" s="1082">
        <v>1</v>
      </c>
      <c r="CN144" s="1079" t="s">
        <v>1489</v>
      </c>
      <c r="CO144" s="1079" t="s">
        <v>1490</v>
      </c>
      <c r="CP144" s="1078" t="str">
        <f t="shared" si="64"/>
        <v>Terminado</v>
      </c>
      <c r="CQ144" s="1078" t="str">
        <f t="shared" si="109"/>
        <v>Terminado</v>
      </c>
      <c r="CR144" s="2397"/>
      <c r="CS144" s="1556"/>
      <c r="CT144" s="1556"/>
      <c r="CU144" s="1548"/>
      <c r="CV144" s="1548"/>
      <c r="CW144" s="1549"/>
      <c r="CX144" s="1550"/>
      <c r="CY144" s="1552"/>
      <c r="CZ144" s="1552"/>
      <c r="DA144" s="2470"/>
      <c r="DB144" s="2394"/>
      <c r="DC144" s="2394"/>
      <c r="DD144" s="2395"/>
      <c r="DE144" s="2495"/>
      <c r="DF144" s="2495"/>
      <c r="DG144" s="2495"/>
      <c r="DH144" s="2495"/>
      <c r="DJ144" s="1221" t="s">
        <v>8269</v>
      </c>
      <c r="DK144" s="1220" t="s">
        <v>8342</v>
      </c>
      <c r="DL144" s="1243"/>
    </row>
    <row r="145" spans="1:116" ht="144.75" hidden="1" customHeight="1" x14ac:dyDescent="0.45">
      <c r="A145" s="1351"/>
      <c r="B145" s="1427"/>
      <c r="C145" s="1353"/>
      <c r="D145" s="1353"/>
      <c r="E145" s="1050" t="s">
        <v>541</v>
      </c>
      <c r="F145" s="1051" t="s">
        <v>542</v>
      </c>
      <c r="G145" s="1052">
        <v>0.2</v>
      </c>
      <c r="H145" s="1056">
        <v>44652</v>
      </c>
      <c r="I145" s="1056">
        <v>44925</v>
      </c>
      <c r="J145" s="1052">
        <v>0</v>
      </c>
      <c r="K145" s="1052">
        <v>0</v>
      </c>
      <c r="L145" s="1054">
        <v>0.2</v>
      </c>
      <c r="M145" s="1055">
        <v>1</v>
      </c>
      <c r="N145" s="1353"/>
      <c r="O145" s="1354"/>
      <c r="P145" s="3309"/>
      <c r="Q145" s="2504"/>
      <c r="R145" s="2486"/>
      <c r="S145" s="231">
        <v>0</v>
      </c>
      <c r="T145" s="196" t="s">
        <v>2540</v>
      </c>
      <c r="U145" s="196" t="s">
        <v>2483</v>
      </c>
      <c r="V145" s="195" t="str">
        <f t="shared" si="101"/>
        <v>Sin iniciar</v>
      </c>
      <c r="W145" s="195" t="str">
        <f t="shared" si="102"/>
        <v>Sin iniciar</v>
      </c>
      <c r="X145" s="1760"/>
      <c r="Y145" s="2421">
        <f t="shared" si="103"/>
        <v>0.75</v>
      </c>
      <c r="Z145" s="2421"/>
      <c r="AA145" s="2423"/>
      <c r="AB145" s="2423"/>
      <c r="AC145" s="1760"/>
      <c r="AD145" s="1348"/>
      <c r="AE145" s="2415"/>
      <c r="AF145" s="2418"/>
      <c r="AG145" s="1348"/>
      <c r="AH145" s="2418"/>
      <c r="AI145" s="2330"/>
      <c r="AJ145" s="2495"/>
      <c r="AK145" s="2495"/>
      <c r="AL145" s="2495"/>
      <c r="AM145" s="2495"/>
      <c r="AN145" s="1030"/>
      <c r="AO145" s="2333"/>
      <c r="AP145" s="2333"/>
      <c r="AQ145" s="57">
        <v>0</v>
      </c>
      <c r="AR145" s="11" t="s">
        <v>2511</v>
      </c>
      <c r="AS145" s="11" t="s">
        <v>2483</v>
      </c>
      <c r="AT145" s="8" t="str">
        <f t="shared" si="104"/>
        <v>Sin iniciar</v>
      </c>
      <c r="AU145" s="8" t="str">
        <f t="shared" si="105"/>
        <v>Sin iniciar</v>
      </c>
      <c r="AV145" s="1766"/>
      <c r="AW145" s="1454">
        <f t="shared" si="113"/>
        <v>5747374.5</v>
      </c>
      <c r="AX145" s="1454"/>
      <c r="AY145" s="1456"/>
      <c r="AZ145" s="1456"/>
      <c r="BA145" s="1766"/>
      <c r="BB145" s="1342"/>
      <c r="BC145" s="2408"/>
      <c r="BD145" s="2408"/>
      <c r="BE145" s="1342"/>
      <c r="BF145" s="2408"/>
      <c r="BG145" s="2462"/>
      <c r="BH145" s="2495"/>
      <c r="BI145" s="2495"/>
      <c r="BJ145" s="2495"/>
      <c r="BK145" s="2495"/>
      <c r="BL145" s="1030"/>
      <c r="BM145" s="1744"/>
      <c r="BN145" s="1764"/>
      <c r="BO145" s="57">
        <v>0.2</v>
      </c>
      <c r="BP145" s="14" t="s">
        <v>3311</v>
      </c>
      <c r="BQ145" s="14" t="s">
        <v>3310</v>
      </c>
      <c r="BR145" s="8" t="str">
        <f t="shared" si="107"/>
        <v>En gestión</v>
      </c>
      <c r="BS145" s="8" t="str">
        <f t="shared" si="108"/>
        <v>En gestión</v>
      </c>
      <c r="BT145" s="1766"/>
      <c r="BU145" s="1454"/>
      <c r="BV145" s="1454"/>
      <c r="BW145" s="1456"/>
      <c r="BX145" s="1456"/>
      <c r="BY145" s="1459"/>
      <c r="BZ145" s="2096"/>
      <c r="CA145" s="1726"/>
      <c r="CB145" s="1726"/>
      <c r="CC145" s="2399"/>
      <c r="CD145" s="2402"/>
      <c r="CE145" s="2402"/>
      <c r="CF145" s="2495"/>
      <c r="CG145" s="2495"/>
      <c r="CH145" s="2495"/>
      <c r="CI145" s="2495"/>
      <c r="CJ145" s="1030"/>
      <c r="CK145" s="1741"/>
      <c r="CL145" s="1371"/>
      <c r="CM145" s="1082">
        <v>1</v>
      </c>
      <c r="CN145" s="1079" t="s">
        <v>1491</v>
      </c>
      <c r="CO145" s="1079" t="s">
        <v>1492</v>
      </c>
      <c r="CP145" s="1078" t="str">
        <f t="shared" ref="CP145:CP208" si="114">IF(M145&lt;1%,"Sin iniciar",IF(M145=100%,"Terminado","En gestión"))</f>
        <v>Terminado</v>
      </c>
      <c r="CQ145" s="1078" t="str">
        <f t="shared" si="109"/>
        <v>Terminado</v>
      </c>
      <c r="CR145" s="2397"/>
      <c r="CS145" s="1556"/>
      <c r="CT145" s="1556"/>
      <c r="CU145" s="1548"/>
      <c r="CV145" s="1548"/>
      <c r="CW145" s="1549"/>
      <c r="CX145" s="1550"/>
      <c r="CY145" s="1552"/>
      <c r="CZ145" s="1552"/>
      <c r="DA145" s="2470"/>
      <c r="DB145" s="2394"/>
      <c r="DC145" s="2394"/>
      <c r="DD145" s="2395"/>
      <c r="DE145" s="2495"/>
      <c r="DF145" s="2495"/>
      <c r="DG145" s="2495"/>
      <c r="DH145" s="2495"/>
      <c r="DJ145" s="1221" t="s">
        <v>8269</v>
      </c>
      <c r="DK145" s="1220" t="s">
        <v>8342</v>
      </c>
      <c r="DL145" s="1243"/>
    </row>
    <row r="146" spans="1:116" ht="144.75" hidden="1" customHeight="1" x14ac:dyDescent="0.45">
      <c r="A146" s="1351"/>
      <c r="B146" s="1427"/>
      <c r="C146" s="1353"/>
      <c r="D146" s="1353"/>
      <c r="E146" s="1050" t="s">
        <v>543</v>
      </c>
      <c r="F146" s="1051" t="s">
        <v>544</v>
      </c>
      <c r="G146" s="1052">
        <v>0.2</v>
      </c>
      <c r="H146" s="1056">
        <v>44652</v>
      </c>
      <c r="I146" s="1056">
        <v>44925</v>
      </c>
      <c r="J146" s="1052">
        <v>0</v>
      </c>
      <c r="K146" s="1052">
        <v>0</v>
      </c>
      <c r="L146" s="1054">
        <v>0.2</v>
      </c>
      <c r="M146" s="1055">
        <v>1</v>
      </c>
      <c r="N146" s="1353"/>
      <c r="O146" s="1354"/>
      <c r="P146" s="3309"/>
      <c r="Q146" s="2504"/>
      <c r="R146" s="2486"/>
      <c r="S146" s="231">
        <v>0</v>
      </c>
      <c r="T146" s="196" t="s">
        <v>2540</v>
      </c>
      <c r="U146" s="196" t="s">
        <v>2483</v>
      </c>
      <c r="V146" s="195" t="str">
        <f t="shared" si="101"/>
        <v>Sin iniciar</v>
      </c>
      <c r="W146" s="195" t="str">
        <f t="shared" si="102"/>
        <v>Sin iniciar</v>
      </c>
      <c r="X146" s="1760"/>
      <c r="Y146" s="2421">
        <f t="shared" si="103"/>
        <v>0.75</v>
      </c>
      <c r="Z146" s="2421"/>
      <c r="AA146" s="2423"/>
      <c r="AB146" s="2423"/>
      <c r="AC146" s="1760"/>
      <c r="AD146" s="1348"/>
      <c r="AE146" s="2415"/>
      <c r="AF146" s="2418"/>
      <c r="AG146" s="1348"/>
      <c r="AH146" s="2418"/>
      <c r="AI146" s="2330"/>
      <c r="AJ146" s="2495"/>
      <c r="AK146" s="2495"/>
      <c r="AL146" s="2495"/>
      <c r="AM146" s="2495"/>
      <c r="AN146" s="1030"/>
      <c r="AO146" s="2333"/>
      <c r="AP146" s="2333"/>
      <c r="AQ146" s="57">
        <v>0</v>
      </c>
      <c r="AR146" s="11" t="s">
        <v>2511</v>
      </c>
      <c r="AS146" s="11" t="s">
        <v>2483</v>
      </c>
      <c r="AT146" s="8" t="str">
        <f t="shared" si="104"/>
        <v>Sin iniciar</v>
      </c>
      <c r="AU146" s="8" t="str">
        <f t="shared" si="105"/>
        <v>Sin iniciar</v>
      </c>
      <c r="AV146" s="1766"/>
      <c r="AW146" s="1454">
        <f t="shared" si="113"/>
        <v>10931374.5</v>
      </c>
      <c r="AX146" s="1454"/>
      <c r="AY146" s="1456"/>
      <c r="AZ146" s="1456"/>
      <c r="BA146" s="1766"/>
      <c r="BB146" s="1342"/>
      <c r="BC146" s="2408"/>
      <c r="BD146" s="2408"/>
      <c r="BE146" s="1342"/>
      <c r="BF146" s="2408"/>
      <c r="BG146" s="2462"/>
      <c r="BH146" s="2495"/>
      <c r="BI146" s="2495"/>
      <c r="BJ146" s="2495"/>
      <c r="BK146" s="2495"/>
      <c r="BL146" s="1030"/>
      <c r="BM146" s="1744"/>
      <c r="BN146" s="1764"/>
      <c r="BO146" s="57">
        <v>0.2</v>
      </c>
      <c r="BP146" s="14" t="s">
        <v>3312</v>
      </c>
      <c r="BQ146" s="14" t="s">
        <v>3310</v>
      </c>
      <c r="BR146" s="8" t="str">
        <f t="shared" si="107"/>
        <v>En gestión</v>
      </c>
      <c r="BS146" s="8" t="str">
        <f t="shared" si="108"/>
        <v>En gestión</v>
      </c>
      <c r="BT146" s="1766"/>
      <c r="BU146" s="1454"/>
      <c r="BV146" s="1454"/>
      <c r="BW146" s="1456"/>
      <c r="BX146" s="1456"/>
      <c r="BY146" s="1459"/>
      <c r="BZ146" s="2096"/>
      <c r="CA146" s="1726"/>
      <c r="CB146" s="1726"/>
      <c r="CC146" s="2399"/>
      <c r="CD146" s="2402"/>
      <c r="CE146" s="2402"/>
      <c r="CF146" s="2495"/>
      <c r="CG146" s="2495"/>
      <c r="CH146" s="2495"/>
      <c r="CI146" s="2495"/>
      <c r="CJ146" s="1030"/>
      <c r="CK146" s="1741"/>
      <c r="CL146" s="1371"/>
      <c r="CM146" s="1082">
        <v>1</v>
      </c>
      <c r="CN146" s="1079" t="s">
        <v>1493</v>
      </c>
      <c r="CO146" s="1079" t="s">
        <v>1492</v>
      </c>
      <c r="CP146" s="1078" t="str">
        <f t="shared" si="114"/>
        <v>Terminado</v>
      </c>
      <c r="CQ146" s="1078" t="str">
        <f t="shared" si="109"/>
        <v>Terminado</v>
      </c>
      <c r="CR146" s="2397"/>
      <c r="CS146" s="1556"/>
      <c r="CT146" s="1556"/>
      <c r="CU146" s="1548"/>
      <c r="CV146" s="1548"/>
      <c r="CW146" s="1549"/>
      <c r="CX146" s="1550"/>
      <c r="CY146" s="1552"/>
      <c r="CZ146" s="1552"/>
      <c r="DA146" s="2470"/>
      <c r="DB146" s="2394"/>
      <c r="DC146" s="2394"/>
      <c r="DD146" s="2395"/>
      <c r="DE146" s="2495"/>
      <c r="DF146" s="2495"/>
      <c r="DG146" s="2495"/>
      <c r="DH146" s="2495"/>
      <c r="DJ146" s="1221" t="s">
        <v>8269</v>
      </c>
      <c r="DK146" s="1220" t="s">
        <v>8342</v>
      </c>
      <c r="DL146" s="1243"/>
    </row>
    <row r="147" spans="1:116" ht="144.75" hidden="1" customHeight="1" x14ac:dyDescent="0.45">
      <c r="A147" s="1351"/>
      <c r="B147" s="1427"/>
      <c r="C147" s="1353"/>
      <c r="D147" s="1353"/>
      <c r="E147" s="1050" t="s">
        <v>545</v>
      </c>
      <c r="F147" s="1051" t="s">
        <v>546</v>
      </c>
      <c r="G147" s="1052">
        <v>0.2</v>
      </c>
      <c r="H147" s="1056">
        <v>44835</v>
      </c>
      <c r="I147" s="1056">
        <v>44926</v>
      </c>
      <c r="J147" s="1052">
        <v>0</v>
      </c>
      <c r="K147" s="1052">
        <v>0</v>
      </c>
      <c r="L147" s="1054">
        <v>0</v>
      </c>
      <c r="M147" s="1055">
        <v>1</v>
      </c>
      <c r="N147" s="1353"/>
      <c r="O147" s="1354"/>
      <c r="P147" s="3309"/>
      <c r="Q147" s="2505"/>
      <c r="R147" s="2487"/>
      <c r="S147" s="231">
        <v>0</v>
      </c>
      <c r="T147" s="196" t="s">
        <v>2540</v>
      </c>
      <c r="U147" s="196" t="s">
        <v>2483</v>
      </c>
      <c r="V147" s="195" t="str">
        <f t="shared" si="101"/>
        <v>Sin iniciar</v>
      </c>
      <c r="W147" s="195" t="str">
        <f t="shared" si="102"/>
        <v>Sin iniciar</v>
      </c>
      <c r="X147" s="1761"/>
      <c r="Y147" s="2389">
        <f t="shared" si="103"/>
        <v>0.75</v>
      </c>
      <c r="Z147" s="2389"/>
      <c r="AA147" s="2424"/>
      <c r="AB147" s="2424"/>
      <c r="AC147" s="1761"/>
      <c r="AD147" s="1349"/>
      <c r="AE147" s="2416"/>
      <c r="AF147" s="2419"/>
      <c r="AG147" s="1349"/>
      <c r="AH147" s="2419"/>
      <c r="AI147" s="2355"/>
      <c r="AJ147" s="2495"/>
      <c r="AK147" s="2495"/>
      <c r="AL147" s="2495"/>
      <c r="AM147" s="2495"/>
      <c r="AN147" s="1030"/>
      <c r="AO147" s="2354"/>
      <c r="AP147" s="2354"/>
      <c r="AQ147" s="57">
        <v>0</v>
      </c>
      <c r="AR147" s="11" t="s">
        <v>2511</v>
      </c>
      <c r="AS147" s="11" t="s">
        <v>2483</v>
      </c>
      <c r="AT147" s="8" t="str">
        <f t="shared" si="104"/>
        <v>Sin iniciar</v>
      </c>
      <c r="AU147" s="8" t="str">
        <f t="shared" si="105"/>
        <v>Sin iniciar</v>
      </c>
      <c r="AV147" s="1263"/>
      <c r="AW147" s="1286">
        <f t="shared" si="113"/>
        <v>10931374.5</v>
      </c>
      <c r="AX147" s="1286"/>
      <c r="AY147" s="1457"/>
      <c r="AZ147" s="1457"/>
      <c r="BA147" s="1263"/>
      <c r="BB147" s="1343"/>
      <c r="BC147" s="2409"/>
      <c r="BD147" s="2409"/>
      <c r="BE147" s="1343"/>
      <c r="BF147" s="2409"/>
      <c r="BG147" s="2509"/>
      <c r="BH147" s="2495"/>
      <c r="BI147" s="2495"/>
      <c r="BJ147" s="2495"/>
      <c r="BK147" s="2495"/>
      <c r="BL147" s="1030"/>
      <c r="BM147" s="1600"/>
      <c r="BN147" s="1765"/>
      <c r="BO147" s="57">
        <v>0</v>
      </c>
      <c r="BP147" s="316" t="s">
        <v>2384</v>
      </c>
      <c r="BQ147" s="14" t="s">
        <v>37</v>
      </c>
      <c r="BR147" s="8" t="str">
        <f t="shared" si="107"/>
        <v>Sin iniciar</v>
      </c>
      <c r="BS147" s="8" t="str">
        <f t="shared" si="108"/>
        <v>Sin iniciar</v>
      </c>
      <c r="BT147" s="1263"/>
      <c r="BU147" s="1286"/>
      <c r="BV147" s="1286"/>
      <c r="BW147" s="1457"/>
      <c r="BX147" s="1457"/>
      <c r="BY147" s="1460"/>
      <c r="BZ147" s="2112"/>
      <c r="CA147" s="1727"/>
      <c r="CB147" s="1727"/>
      <c r="CC147" s="2400"/>
      <c r="CD147" s="2403"/>
      <c r="CE147" s="2403"/>
      <c r="CF147" s="2495"/>
      <c r="CG147" s="2495"/>
      <c r="CH147" s="2495"/>
      <c r="CI147" s="2495"/>
      <c r="CJ147" s="1030"/>
      <c r="CK147" s="1741"/>
      <c r="CL147" s="1371"/>
      <c r="CM147" s="1082">
        <v>1</v>
      </c>
      <c r="CN147" s="1147" t="s">
        <v>1494</v>
      </c>
      <c r="CO147" s="1079" t="s">
        <v>1495</v>
      </c>
      <c r="CP147" s="1078" t="str">
        <f t="shared" si="114"/>
        <v>Terminado</v>
      </c>
      <c r="CQ147" s="1078" t="str">
        <f t="shared" si="109"/>
        <v>Terminado</v>
      </c>
      <c r="CR147" s="2397"/>
      <c r="CS147" s="1556"/>
      <c r="CT147" s="1556"/>
      <c r="CU147" s="1548"/>
      <c r="CV147" s="1548"/>
      <c r="CW147" s="1549"/>
      <c r="CX147" s="1550"/>
      <c r="CY147" s="1552"/>
      <c r="CZ147" s="1552"/>
      <c r="DA147" s="2471"/>
      <c r="DB147" s="2394"/>
      <c r="DC147" s="2394"/>
      <c r="DD147" s="2395"/>
      <c r="DE147" s="2495"/>
      <c r="DF147" s="2495"/>
      <c r="DG147" s="2495"/>
      <c r="DH147" s="2495"/>
      <c r="DJ147" s="1221" t="s">
        <v>8269</v>
      </c>
      <c r="DK147" s="1220" t="s">
        <v>8342</v>
      </c>
      <c r="DL147" s="1243"/>
    </row>
    <row r="148" spans="1:116" ht="144.75" hidden="1" customHeight="1" x14ac:dyDescent="0.45">
      <c r="A148" s="1351" t="s">
        <v>516</v>
      </c>
      <c r="B148" s="1427" t="s">
        <v>547</v>
      </c>
      <c r="C148" s="1353" t="s">
        <v>548</v>
      </c>
      <c r="D148" s="1353" t="s">
        <v>549</v>
      </c>
      <c r="E148" s="1050" t="s">
        <v>550</v>
      </c>
      <c r="F148" s="1051" t="s">
        <v>528</v>
      </c>
      <c r="G148" s="1052">
        <v>0.25</v>
      </c>
      <c r="H148" s="1056">
        <v>44562</v>
      </c>
      <c r="I148" s="1056">
        <v>44576</v>
      </c>
      <c r="J148" s="1052">
        <v>1</v>
      </c>
      <c r="K148" s="1052">
        <v>1</v>
      </c>
      <c r="L148" s="1054">
        <v>1</v>
      </c>
      <c r="M148" s="1055">
        <v>1</v>
      </c>
      <c r="N148" s="1353" t="s">
        <v>529</v>
      </c>
      <c r="O148" s="1354">
        <v>5747375</v>
      </c>
      <c r="P148" s="3309"/>
      <c r="Q148" s="2503">
        <v>0.8</v>
      </c>
      <c r="R148" s="2485" t="s">
        <v>2547</v>
      </c>
      <c r="S148" s="231">
        <v>1</v>
      </c>
      <c r="T148" s="198" t="s">
        <v>8040</v>
      </c>
      <c r="U148" s="198" t="s">
        <v>1497</v>
      </c>
      <c r="V148" s="195" t="str">
        <f t="shared" si="101"/>
        <v>Terminado</v>
      </c>
      <c r="W148" s="195" t="str">
        <f t="shared" si="102"/>
        <v>Terminado</v>
      </c>
      <c r="X148" s="1653" t="s">
        <v>2548</v>
      </c>
      <c r="Y148" s="2420">
        <f>SUMPRODUCT(S148:S151,G148:G151)</f>
        <v>0.75</v>
      </c>
      <c r="Z148" s="2420">
        <f>SUMPRODUCT(G148:G151,J148:J151)</f>
        <v>0.5</v>
      </c>
      <c r="AA148" s="2422" t="str">
        <f>IF(Z148&lt;1%,"Sin iniciar",IF(Z148=100%,"Terminado","En gestión"))</f>
        <v>En gestión</v>
      </c>
      <c r="AB148" s="2422" t="str">
        <f>IF(Y148&lt;1%,"Sin iniciar",IF(Y148=100%,"Terminado","En gestión"))</f>
        <v>En gestión</v>
      </c>
      <c r="AC148" s="1653" t="s">
        <v>2548</v>
      </c>
      <c r="AD148" s="1355">
        <v>5747374.5</v>
      </c>
      <c r="AE148" s="2414">
        <f>AD148</f>
        <v>5747374.5</v>
      </c>
      <c r="AF148" s="2417">
        <v>2463160</v>
      </c>
      <c r="AG148" s="1355">
        <v>0</v>
      </c>
      <c r="AH148" s="2417">
        <v>0</v>
      </c>
      <c r="AI148" s="2329">
        <v>0</v>
      </c>
      <c r="AJ148" s="2495" t="s">
        <v>44</v>
      </c>
      <c r="AK148" s="2495" t="s">
        <v>44</v>
      </c>
      <c r="AL148" s="2495" t="s">
        <v>44</v>
      </c>
      <c r="AM148" s="2495" t="s">
        <v>44</v>
      </c>
      <c r="AN148" s="1030"/>
      <c r="AO148" s="1270">
        <v>1</v>
      </c>
      <c r="AP148" s="1763" t="s">
        <v>3282</v>
      </c>
      <c r="AQ148" s="57">
        <v>1</v>
      </c>
      <c r="AR148" s="11" t="s">
        <v>3279</v>
      </c>
      <c r="AS148" s="11" t="s">
        <v>2483</v>
      </c>
      <c r="AT148" s="8" t="str">
        <f t="shared" si="104"/>
        <v>Terminado</v>
      </c>
      <c r="AU148" s="8" t="str">
        <f t="shared" si="105"/>
        <v>Terminado</v>
      </c>
      <c r="AV148" s="1262" t="s">
        <v>3283</v>
      </c>
      <c r="AW148" s="1285">
        <f>SUMPRODUCT(AQ148:AQ151,G148:G151)</f>
        <v>0.95</v>
      </c>
      <c r="AX148" s="1285">
        <f>SUMPRODUCT(G148:G151,K148:K151)</f>
        <v>0.95</v>
      </c>
      <c r="AY148" s="1455" t="str">
        <f t="shared" si="110"/>
        <v>En gestión</v>
      </c>
      <c r="AZ148" s="1455" t="str">
        <f t="shared" si="111"/>
        <v>En gestión</v>
      </c>
      <c r="BA148" s="1262" t="s">
        <v>3283</v>
      </c>
      <c r="BB148" s="1395">
        <v>5747374.5</v>
      </c>
      <c r="BC148" s="2407">
        <f>BB148</f>
        <v>5747374.5</v>
      </c>
      <c r="BD148" s="2407">
        <v>4926321</v>
      </c>
      <c r="BE148" s="1395">
        <v>0</v>
      </c>
      <c r="BF148" s="2407">
        <v>0</v>
      </c>
      <c r="BG148" s="2496">
        <v>0</v>
      </c>
      <c r="BH148" s="2495" t="s">
        <v>44</v>
      </c>
      <c r="BI148" s="2495" t="s">
        <v>44</v>
      </c>
      <c r="BJ148" s="2495" t="s">
        <v>44</v>
      </c>
      <c r="BK148" s="2495" t="s">
        <v>44</v>
      </c>
      <c r="BL148" s="1030"/>
      <c r="BM148" s="1270">
        <v>1</v>
      </c>
      <c r="BN148" s="1763" t="s">
        <v>1496</v>
      </c>
      <c r="BO148" s="57">
        <v>1</v>
      </c>
      <c r="BP148" s="14" t="s">
        <v>3279</v>
      </c>
      <c r="BQ148" s="14" t="s">
        <v>37</v>
      </c>
      <c r="BR148" s="8" t="str">
        <f t="shared" si="107"/>
        <v>Terminado</v>
      </c>
      <c r="BS148" s="8" t="str">
        <f t="shared" si="108"/>
        <v>Terminado</v>
      </c>
      <c r="BT148" s="1262" t="s">
        <v>1567</v>
      </c>
      <c r="BU148" s="1285">
        <f>SUMPRODUCT(G148:G151,BO148:BO151)</f>
        <v>1</v>
      </c>
      <c r="BV148" s="1285">
        <f>SUMPRODUCT(G148:G151,L148:L151)</f>
        <v>1</v>
      </c>
      <c r="BW148" s="1455" t="str">
        <f>IF(BV148&lt;1%,"Sin iniciar",IF(BV148=100%,"Terminado","En gestión"))</f>
        <v>Terminado</v>
      </c>
      <c r="BX148" s="1455" t="str">
        <f>IF(BU148&lt;1%,"Sin iniciar",IF(BU148=100%,"Terminado","En gestión"))</f>
        <v>Terminado</v>
      </c>
      <c r="BY148" s="1458" t="s">
        <v>37</v>
      </c>
      <c r="BZ148" s="2095">
        <v>5747374.5</v>
      </c>
      <c r="CA148" s="1728">
        <v>5747374.5</v>
      </c>
      <c r="CB148" s="1728">
        <v>5747374.5</v>
      </c>
      <c r="CC148" s="2398">
        <v>0</v>
      </c>
      <c r="CD148" s="2435">
        <v>0</v>
      </c>
      <c r="CE148" s="2435">
        <v>0</v>
      </c>
      <c r="CF148" s="2495" t="s">
        <v>44</v>
      </c>
      <c r="CG148" s="2495" t="s">
        <v>44</v>
      </c>
      <c r="CH148" s="2495" t="s">
        <v>44</v>
      </c>
      <c r="CI148" s="2495" t="s">
        <v>44</v>
      </c>
      <c r="CJ148" s="1030"/>
      <c r="CK148" s="1741">
        <v>1</v>
      </c>
      <c r="CL148" s="1371" t="s">
        <v>1496</v>
      </c>
      <c r="CM148" s="1082">
        <v>1</v>
      </c>
      <c r="CN148" s="1079" t="s">
        <v>106</v>
      </c>
      <c r="CO148" s="1079" t="s">
        <v>1497</v>
      </c>
      <c r="CP148" s="1078" t="str">
        <f t="shared" si="114"/>
        <v>Terminado</v>
      </c>
      <c r="CQ148" s="1078" t="str">
        <f t="shared" si="109"/>
        <v>Terminado</v>
      </c>
      <c r="CR148" s="2513" t="s">
        <v>1567</v>
      </c>
      <c r="CS148" s="1556">
        <f>SUMPRODUCT(G148:G151,CM148:CM151)</f>
        <v>1</v>
      </c>
      <c r="CT148" s="1556">
        <f>SUMPRODUCT(G148:G151,M148:M151)</f>
        <v>1</v>
      </c>
      <c r="CU148" s="1548" t="str">
        <f>IF(CT148&lt;1%,"Sin iniciar",IF(CT148=100%,"Terminado","En gestión"))</f>
        <v>Terminado</v>
      </c>
      <c r="CV148" s="1548" t="str">
        <f>IF(CS148&lt;1%,"Sin iniciar",IF(CS148=100%,"Terminado","En gestión"))</f>
        <v>Terminado</v>
      </c>
      <c r="CW148" s="1549" t="s">
        <v>37</v>
      </c>
      <c r="CX148" s="1550">
        <v>5747374.5</v>
      </c>
      <c r="CY148" s="1552">
        <v>5747374.5</v>
      </c>
      <c r="CZ148" s="1552">
        <v>5747374.5</v>
      </c>
      <c r="DA148" s="2391">
        <v>0</v>
      </c>
      <c r="DB148" s="2431">
        <v>0</v>
      </c>
      <c r="DC148" s="2431">
        <v>0</v>
      </c>
      <c r="DD148" s="2432">
        <v>0</v>
      </c>
      <c r="DE148" s="2495" t="s">
        <v>44</v>
      </c>
      <c r="DF148" s="2495" t="s">
        <v>44</v>
      </c>
      <c r="DG148" s="2495" t="s">
        <v>44</v>
      </c>
      <c r="DH148" s="2495" t="s">
        <v>44</v>
      </c>
      <c r="DJ148" s="1221" t="s">
        <v>8269</v>
      </c>
      <c r="DK148" s="1220" t="s">
        <v>8270</v>
      </c>
      <c r="DL148" s="1243" t="s">
        <v>8271</v>
      </c>
    </row>
    <row r="149" spans="1:116" ht="144.75" hidden="1" customHeight="1" x14ac:dyDescent="0.45">
      <c r="A149" s="1351"/>
      <c r="B149" s="1427"/>
      <c r="C149" s="1353"/>
      <c r="D149" s="1353"/>
      <c r="E149" s="1050" t="s">
        <v>551</v>
      </c>
      <c r="F149" s="1051" t="s">
        <v>552</v>
      </c>
      <c r="G149" s="1052">
        <v>0.25</v>
      </c>
      <c r="H149" s="1056">
        <v>44593</v>
      </c>
      <c r="I149" s="1056">
        <v>44666</v>
      </c>
      <c r="J149" s="1052">
        <v>0.8</v>
      </c>
      <c r="K149" s="1052">
        <v>1</v>
      </c>
      <c r="L149" s="1054">
        <v>1</v>
      </c>
      <c r="M149" s="1055">
        <v>1</v>
      </c>
      <c r="N149" s="1353"/>
      <c r="O149" s="1354"/>
      <c r="P149" s="3309"/>
      <c r="Q149" s="2504"/>
      <c r="R149" s="2486"/>
      <c r="S149" s="231">
        <v>1</v>
      </c>
      <c r="T149" s="198" t="s">
        <v>8041</v>
      </c>
      <c r="U149" s="198" t="s">
        <v>2549</v>
      </c>
      <c r="V149" s="195" t="str">
        <f t="shared" si="101"/>
        <v>En gestión</v>
      </c>
      <c r="W149" s="195" t="str">
        <f t="shared" si="102"/>
        <v>Terminado</v>
      </c>
      <c r="X149" s="1760"/>
      <c r="Y149" s="2421">
        <f t="shared" si="103"/>
        <v>0.75</v>
      </c>
      <c r="Z149" s="2421"/>
      <c r="AA149" s="2423"/>
      <c r="AB149" s="2423"/>
      <c r="AC149" s="1760"/>
      <c r="AD149" s="1355"/>
      <c r="AE149" s="2415"/>
      <c r="AF149" s="2418"/>
      <c r="AG149" s="1355"/>
      <c r="AH149" s="2418"/>
      <c r="AI149" s="2330"/>
      <c r="AJ149" s="2495"/>
      <c r="AK149" s="2495"/>
      <c r="AL149" s="2495"/>
      <c r="AM149" s="2495"/>
      <c r="AN149" s="1030"/>
      <c r="AO149" s="1744"/>
      <c r="AP149" s="1764"/>
      <c r="AQ149" s="57">
        <v>1</v>
      </c>
      <c r="AR149" s="11" t="s">
        <v>3284</v>
      </c>
      <c r="AS149" s="14" t="s">
        <v>3285</v>
      </c>
      <c r="AT149" s="8" t="str">
        <f t="shared" si="104"/>
        <v>Terminado</v>
      </c>
      <c r="AU149" s="8" t="str">
        <f t="shared" si="105"/>
        <v>Terminado</v>
      </c>
      <c r="AV149" s="1766"/>
      <c r="AW149" s="1454">
        <f t="shared" ref="AW149:AW151" si="115">SUMPRODUCT(AQ149:AQ155,AE149:AE155)</f>
        <v>11752428</v>
      </c>
      <c r="AX149" s="1454"/>
      <c r="AY149" s="1456"/>
      <c r="AZ149" s="1456"/>
      <c r="BA149" s="1766"/>
      <c r="BB149" s="1395"/>
      <c r="BC149" s="2408"/>
      <c r="BD149" s="2408"/>
      <c r="BE149" s="1395"/>
      <c r="BF149" s="2408"/>
      <c r="BG149" s="2462"/>
      <c r="BH149" s="2495"/>
      <c r="BI149" s="2495"/>
      <c r="BJ149" s="2495"/>
      <c r="BK149" s="2495"/>
      <c r="BL149" s="1030"/>
      <c r="BM149" s="1744"/>
      <c r="BN149" s="1764"/>
      <c r="BO149" s="57">
        <v>1</v>
      </c>
      <c r="BP149" s="14" t="s">
        <v>3313</v>
      </c>
      <c r="BQ149" s="14" t="s">
        <v>37</v>
      </c>
      <c r="BR149" s="8" t="str">
        <f t="shared" si="107"/>
        <v>Terminado</v>
      </c>
      <c r="BS149" s="8" t="str">
        <f t="shared" si="108"/>
        <v>Terminado</v>
      </c>
      <c r="BT149" s="1766"/>
      <c r="BU149" s="1454"/>
      <c r="BV149" s="1454"/>
      <c r="BW149" s="1456"/>
      <c r="BX149" s="1456"/>
      <c r="BY149" s="1459"/>
      <c r="BZ149" s="2096"/>
      <c r="CA149" s="1726"/>
      <c r="CB149" s="1726"/>
      <c r="CC149" s="2399"/>
      <c r="CD149" s="2436"/>
      <c r="CE149" s="2436"/>
      <c r="CF149" s="2495"/>
      <c r="CG149" s="2495"/>
      <c r="CH149" s="2495"/>
      <c r="CI149" s="2495"/>
      <c r="CJ149" s="1030"/>
      <c r="CK149" s="1741"/>
      <c r="CL149" s="1371"/>
      <c r="CM149" s="1082">
        <v>1</v>
      </c>
      <c r="CN149" s="1079" t="s">
        <v>1312</v>
      </c>
      <c r="CO149" s="1079" t="s">
        <v>1498</v>
      </c>
      <c r="CP149" s="1078" t="str">
        <f t="shared" si="114"/>
        <v>Terminado</v>
      </c>
      <c r="CQ149" s="1078" t="str">
        <f t="shared" si="109"/>
        <v>Terminado</v>
      </c>
      <c r="CR149" s="2514"/>
      <c r="CS149" s="1556"/>
      <c r="CT149" s="1556"/>
      <c r="CU149" s="1548"/>
      <c r="CV149" s="1548"/>
      <c r="CW149" s="1549"/>
      <c r="CX149" s="1550"/>
      <c r="CY149" s="1552"/>
      <c r="CZ149" s="1552"/>
      <c r="DA149" s="2392"/>
      <c r="DB149" s="2431"/>
      <c r="DC149" s="2431"/>
      <c r="DD149" s="2432"/>
      <c r="DE149" s="2495"/>
      <c r="DF149" s="2495"/>
      <c r="DG149" s="2495"/>
      <c r="DH149" s="2495"/>
      <c r="DJ149" s="1221" t="s">
        <v>8269</v>
      </c>
      <c r="DK149" s="1220" t="s">
        <v>8270</v>
      </c>
      <c r="DL149" s="1243"/>
    </row>
    <row r="150" spans="1:116" ht="144.75" hidden="1" customHeight="1" x14ac:dyDescent="0.45">
      <c r="A150" s="1351"/>
      <c r="B150" s="1427"/>
      <c r="C150" s="1353"/>
      <c r="D150" s="1353"/>
      <c r="E150" s="1050" t="s">
        <v>553</v>
      </c>
      <c r="F150" s="1051" t="s">
        <v>554</v>
      </c>
      <c r="G150" s="1052">
        <v>0.25</v>
      </c>
      <c r="H150" s="1056">
        <v>44650</v>
      </c>
      <c r="I150" s="1056">
        <v>44666</v>
      </c>
      <c r="J150" s="1052">
        <v>0.2</v>
      </c>
      <c r="K150" s="1052">
        <v>1</v>
      </c>
      <c r="L150" s="1054">
        <v>1</v>
      </c>
      <c r="M150" s="1055">
        <v>1</v>
      </c>
      <c r="N150" s="1353"/>
      <c r="O150" s="1354"/>
      <c r="P150" s="3309"/>
      <c r="Q150" s="2504"/>
      <c r="R150" s="2486"/>
      <c r="S150" s="231">
        <v>1</v>
      </c>
      <c r="T150" s="198" t="s">
        <v>2550</v>
      </c>
      <c r="U150" s="198" t="s">
        <v>2551</v>
      </c>
      <c r="V150" s="195" t="str">
        <f t="shared" si="101"/>
        <v>En gestión</v>
      </c>
      <c r="W150" s="195" t="str">
        <f t="shared" si="102"/>
        <v>Terminado</v>
      </c>
      <c r="X150" s="1760"/>
      <c r="Y150" s="2421">
        <f t="shared" si="103"/>
        <v>0.5</v>
      </c>
      <c r="Z150" s="2421"/>
      <c r="AA150" s="2423"/>
      <c r="AB150" s="2423"/>
      <c r="AC150" s="1760"/>
      <c r="AD150" s="1355"/>
      <c r="AE150" s="2415"/>
      <c r="AF150" s="2418"/>
      <c r="AG150" s="1355"/>
      <c r="AH150" s="2418"/>
      <c r="AI150" s="2330"/>
      <c r="AJ150" s="2495"/>
      <c r="AK150" s="2495"/>
      <c r="AL150" s="2495"/>
      <c r="AM150" s="2495"/>
      <c r="AN150" s="1030"/>
      <c r="AO150" s="1744"/>
      <c r="AP150" s="1764"/>
      <c r="AQ150" s="57">
        <v>1</v>
      </c>
      <c r="AR150" s="14" t="s">
        <v>3286</v>
      </c>
      <c r="AS150" s="14" t="s">
        <v>1499</v>
      </c>
      <c r="AT150" s="8" t="str">
        <f t="shared" si="104"/>
        <v>Terminado</v>
      </c>
      <c r="AU150" s="8" t="str">
        <f t="shared" si="105"/>
        <v>Terminado</v>
      </c>
      <c r="AV150" s="1766"/>
      <c r="AW150" s="1454">
        <f t="shared" si="115"/>
        <v>11752428</v>
      </c>
      <c r="AX150" s="1454"/>
      <c r="AY150" s="1456"/>
      <c r="AZ150" s="1456"/>
      <c r="BA150" s="1766"/>
      <c r="BB150" s="1395"/>
      <c r="BC150" s="2408"/>
      <c r="BD150" s="2408"/>
      <c r="BE150" s="1395"/>
      <c r="BF150" s="2408"/>
      <c r="BG150" s="2462"/>
      <c r="BH150" s="2495"/>
      <c r="BI150" s="2495"/>
      <c r="BJ150" s="2495"/>
      <c r="BK150" s="2495"/>
      <c r="BL150" s="1030"/>
      <c r="BM150" s="1744"/>
      <c r="BN150" s="1764"/>
      <c r="BO150" s="57">
        <v>1</v>
      </c>
      <c r="BP150" s="14" t="s">
        <v>3313</v>
      </c>
      <c r="BQ150" s="14" t="s">
        <v>37</v>
      </c>
      <c r="BR150" s="8" t="str">
        <f t="shared" si="107"/>
        <v>Terminado</v>
      </c>
      <c r="BS150" s="8" t="str">
        <f t="shared" si="108"/>
        <v>Terminado</v>
      </c>
      <c r="BT150" s="1766"/>
      <c r="BU150" s="1454"/>
      <c r="BV150" s="1454"/>
      <c r="BW150" s="1456"/>
      <c r="BX150" s="1456"/>
      <c r="BY150" s="1459"/>
      <c r="BZ150" s="2096"/>
      <c r="CA150" s="1726"/>
      <c r="CB150" s="1726"/>
      <c r="CC150" s="2399"/>
      <c r="CD150" s="2436"/>
      <c r="CE150" s="2436"/>
      <c r="CF150" s="2495"/>
      <c r="CG150" s="2495"/>
      <c r="CH150" s="2495"/>
      <c r="CI150" s="2495"/>
      <c r="CJ150" s="1030"/>
      <c r="CK150" s="1741"/>
      <c r="CL150" s="1371"/>
      <c r="CM150" s="1082">
        <v>1</v>
      </c>
      <c r="CN150" s="1079" t="s">
        <v>1312</v>
      </c>
      <c r="CO150" s="1079" t="s">
        <v>1499</v>
      </c>
      <c r="CP150" s="1078" t="str">
        <f t="shared" si="114"/>
        <v>Terminado</v>
      </c>
      <c r="CQ150" s="1078" t="str">
        <f t="shared" si="109"/>
        <v>Terminado</v>
      </c>
      <c r="CR150" s="2514"/>
      <c r="CS150" s="1556"/>
      <c r="CT150" s="1556"/>
      <c r="CU150" s="1548"/>
      <c r="CV150" s="1548"/>
      <c r="CW150" s="1549"/>
      <c r="CX150" s="1550"/>
      <c r="CY150" s="1552"/>
      <c r="CZ150" s="1552"/>
      <c r="DA150" s="2392"/>
      <c r="DB150" s="2431"/>
      <c r="DC150" s="2431"/>
      <c r="DD150" s="2432"/>
      <c r="DE150" s="2495"/>
      <c r="DF150" s="2495"/>
      <c r="DG150" s="2495"/>
      <c r="DH150" s="2495"/>
      <c r="DJ150" s="1221" t="s">
        <v>8269</v>
      </c>
      <c r="DK150" s="1220" t="s">
        <v>8270</v>
      </c>
      <c r="DL150" s="1243"/>
    </row>
    <row r="151" spans="1:116" ht="144.75" hidden="1" customHeight="1" x14ac:dyDescent="0.45">
      <c r="A151" s="1351"/>
      <c r="B151" s="1427"/>
      <c r="C151" s="1353"/>
      <c r="D151" s="1353"/>
      <c r="E151" s="1050" t="s">
        <v>555</v>
      </c>
      <c r="F151" s="1051" t="s">
        <v>532</v>
      </c>
      <c r="G151" s="1052">
        <v>0.25</v>
      </c>
      <c r="H151" s="1056">
        <v>44652</v>
      </c>
      <c r="I151" s="1056">
        <v>44757</v>
      </c>
      <c r="J151" s="1052">
        <v>0</v>
      </c>
      <c r="K151" s="1052">
        <v>0.8</v>
      </c>
      <c r="L151" s="1054">
        <v>1</v>
      </c>
      <c r="M151" s="1055">
        <v>1</v>
      </c>
      <c r="N151" s="1353"/>
      <c r="O151" s="1354"/>
      <c r="P151" s="3309"/>
      <c r="Q151" s="2505"/>
      <c r="R151" s="2487"/>
      <c r="S151" s="231">
        <v>0</v>
      </c>
      <c r="T151" s="196" t="s">
        <v>2540</v>
      </c>
      <c r="U151" s="196" t="s">
        <v>2483</v>
      </c>
      <c r="V151" s="195" t="str">
        <f t="shared" si="101"/>
        <v>Sin iniciar</v>
      </c>
      <c r="W151" s="195" t="str">
        <f t="shared" si="102"/>
        <v>Sin iniciar</v>
      </c>
      <c r="X151" s="1761"/>
      <c r="Y151" s="2389">
        <f t="shared" si="103"/>
        <v>0.25</v>
      </c>
      <c r="Z151" s="2389"/>
      <c r="AA151" s="2424"/>
      <c r="AB151" s="2424"/>
      <c r="AC151" s="1761"/>
      <c r="AD151" s="1355"/>
      <c r="AE151" s="2472"/>
      <c r="AF151" s="2465"/>
      <c r="AG151" s="1355"/>
      <c r="AH151" s="2465"/>
      <c r="AI151" s="2383"/>
      <c r="AJ151" s="2495"/>
      <c r="AK151" s="2495"/>
      <c r="AL151" s="2495"/>
      <c r="AM151" s="2495"/>
      <c r="AN151" s="1030"/>
      <c r="AO151" s="1600"/>
      <c r="AP151" s="1765"/>
      <c r="AQ151" s="57">
        <v>0.8</v>
      </c>
      <c r="AR151" s="14" t="s">
        <v>3287</v>
      </c>
      <c r="AS151" s="14" t="s">
        <v>3288</v>
      </c>
      <c r="AT151" s="8" t="str">
        <f t="shared" si="104"/>
        <v>En gestión</v>
      </c>
      <c r="AU151" s="8" t="str">
        <f t="shared" si="105"/>
        <v>En gestión</v>
      </c>
      <c r="AV151" s="1766"/>
      <c r="AW151" s="1454">
        <f t="shared" si="115"/>
        <v>11752428</v>
      </c>
      <c r="AX151" s="1454"/>
      <c r="AY151" s="1456"/>
      <c r="AZ151" s="1456"/>
      <c r="BA151" s="1263"/>
      <c r="BB151" s="1395"/>
      <c r="BC151" s="2464"/>
      <c r="BD151" s="2464"/>
      <c r="BE151" s="1395"/>
      <c r="BF151" s="2464"/>
      <c r="BG151" s="2463"/>
      <c r="BH151" s="2495"/>
      <c r="BI151" s="2495"/>
      <c r="BJ151" s="2495"/>
      <c r="BK151" s="2495"/>
      <c r="BL151" s="1030"/>
      <c r="BM151" s="1600"/>
      <c r="BN151" s="1765"/>
      <c r="BO151" s="57">
        <v>1</v>
      </c>
      <c r="BP151" s="14" t="s">
        <v>3314</v>
      </c>
      <c r="BQ151" s="14" t="s">
        <v>1500</v>
      </c>
      <c r="BR151" s="8" t="str">
        <f t="shared" si="107"/>
        <v>Terminado</v>
      </c>
      <c r="BS151" s="8" t="str">
        <f t="shared" si="108"/>
        <v>Terminado</v>
      </c>
      <c r="BT151" s="1263"/>
      <c r="BU151" s="1286"/>
      <c r="BV151" s="1286"/>
      <c r="BW151" s="1457"/>
      <c r="BX151" s="1457"/>
      <c r="BY151" s="1460"/>
      <c r="BZ151" s="2112"/>
      <c r="CA151" s="1727"/>
      <c r="CB151" s="1727"/>
      <c r="CC151" s="2460"/>
      <c r="CD151" s="2437"/>
      <c r="CE151" s="2437"/>
      <c r="CF151" s="2495"/>
      <c r="CG151" s="2495"/>
      <c r="CH151" s="2495"/>
      <c r="CI151" s="2495"/>
      <c r="CJ151" s="1030"/>
      <c r="CK151" s="1741"/>
      <c r="CL151" s="1371"/>
      <c r="CM151" s="1082">
        <v>1</v>
      </c>
      <c r="CN151" s="1079" t="s">
        <v>1291</v>
      </c>
      <c r="CO151" s="1079" t="s">
        <v>1500</v>
      </c>
      <c r="CP151" s="1078" t="str">
        <f t="shared" si="114"/>
        <v>Terminado</v>
      </c>
      <c r="CQ151" s="1078" t="str">
        <f t="shared" si="109"/>
        <v>Terminado</v>
      </c>
      <c r="CR151" s="2515"/>
      <c r="CS151" s="1556"/>
      <c r="CT151" s="1556"/>
      <c r="CU151" s="1548"/>
      <c r="CV151" s="1548"/>
      <c r="CW151" s="1549"/>
      <c r="CX151" s="1550"/>
      <c r="CY151" s="1552"/>
      <c r="CZ151" s="1552"/>
      <c r="DA151" s="2455"/>
      <c r="DB151" s="2431"/>
      <c r="DC151" s="2431"/>
      <c r="DD151" s="2432"/>
      <c r="DE151" s="2495"/>
      <c r="DF151" s="2495"/>
      <c r="DG151" s="2495"/>
      <c r="DH151" s="2495"/>
      <c r="DJ151" s="1221" t="s">
        <v>8269</v>
      </c>
      <c r="DK151" s="1220" t="s">
        <v>8351</v>
      </c>
      <c r="DL151" s="1243"/>
    </row>
    <row r="152" spans="1:116" ht="199.5" hidden="1" customHeight="1" x14ac:dyDescent="0.45">
      <c r="A152" s="1351" t="s">
        <v>516</v>
      </c>
      <c r="B152" s="1427" t="s">
        <v>556</v>
      </c>
      <c r="C152" s="1353" t="s">
        <v>557</v>
      </c>
      <c r="D152" s="1353" t="s">
        <v>558</v>
      </c>
      <c r="E152" s="1050" t="s">
        <v>559</v>
      </c>
      <c r="F152" s="1051" t="s">
        <v>560</v>
      </c>
      <c r="G152" s="1052">
        <v>0.5</v>
      </c>
      <c r="H152" s="1056">
        <v>44652</v>
      </c>
      <c r="I152" s="1056">
        <v>44772</v>
      </c>
      <c r="J152" s="1052">
        <v>0</v>
      </c>
      <c r="K152" s="1052">
        <v>0.9</v>
      </c>
      <c r="L152" s="1054">
        <v>1</v>
      </c>
      <c r="M152" s="1055">
        <v>1</v>
      </c>
      <c r="N152" s="1354">
        <v>20000000</v>
      </c>
      <c r="O152" s="1354">
        <v>4320000</v>
      </c>
      <c r="P152" s="3309"/>
      <c r="Q152" s="2503">
        <v>0</v>
      </c>
      <c r="R152" s="2485" t="s">
        <v>2540</v>
      </c>
      <c r="S152" s="231">
        <v>0</v>
      </c>
      <c r="T152" s="196" t="s">
        <v>2540</v>
      </c>
      <c r="U152" s="196" t="s">
        <v>2483</v>
      </c>
      <c r="V152" s="195" t="str">
        <f t="shared" si="101"/>
        <v>Sin iniciar</v>
      </c>
      <c r="W152" s="195" t="str">
        <f t="shared" si="102"/>
        <v>Sin iniciar</v>
      </c>
      <c r="X152" s="2425" t="s">
        <v>2540</v>
      </c>
      <c r="Y152" s="2420">
        <f>SUMPRODUCT(S152:S153,G152:G153)</f>
        <v>0</v>
      </c>
      <c r="Z152" s="2420">
        <f>SUMPRODUCT(G152:G153,J152:J153)</f>
        <v>0</v>
      </c>
      <c r="AA152" s="2422" t="str">
        <f>IF(Z152&lt;1%,"Sin iniciar",IF(Z152=100%,"Terminado","En gestión"))</f>
        <v>Sin iniciar</v>
      </c>
      <c r="AB152" s="2422" t="str">
        <f>IF(Y152&lt;1%,"Sin iniciar",IF(Y152=100%,"Terminado","En gestión"))</f>
        <v>Sin iniciar</v>
      </c>
      <c r="AC152" s="2425" t="s">
        <v>2540</v>
      </c>
      <c r="AD152" s="1355">
        <v>4320000</v>
      </c>
      <c r="AE152" s="2444">
        <v>5184000</v>
      </c>
      <c r="AF152" s="2446">
        <v>0</v>
      </c>
      <c r="AG152" s="1355">
        <v>20000000</v>
      </c>
      <c r="AH152" s="2446">
        <f>4481740+3773400</f>
        <v>8255140</v>
      </c>
      <c r="AI152" s="2372">
        <v>1275327.57</v>
      </c>
      <c r="AJ152" s="2390" t="s">
        <v>1503</v>
      </c>
      <c r="AK152" s="2390" t="s">
        <v>1473</v>
      </c>
      <c r="AL152" s="2390" t="s">
        <v>1474</v>
      </c>
      <c r="AM152" s="2390" t="s">
        <v>1504</v>
      </c>
      <c r="AN152" s="1030"/>
      <c r="AO152" s="2332" t="s">
        <v>530</v>
      </c>
      <c r="AP152" s="2332" t="s">
        <v>1501</v>
      </c>
      <c r="AQ152" s="57">
        <v>1</v>
      </c>
      <c r="AR152" s="14" t="s">
        <v>3289</v>
      </c>
      <c r="AS152" s="11" t="s">
        <v>1502</v>
      </c>
      <c r="AT152" s="8" t="str">
        <f t="shared" si="104"/>
        <v>En gestión</v>
      </c>
      <c r="AU152" s="335" t="str">
        <f t="shared" si="105"/>
        <v>Terminado</v>
      </c>
      <c r="AV152" s="1720" t="s">
        <v>3290</v>
      </c>
      <c r="AW152" s="1877">
        <f>SUMPRODUCT(AQ152:AQ153,G152:G153)</f>
        <v>1</v>
      </c>
      <c r="AX152" s="1877">
        <f>SUMPRODUCT(G152:G153,K152:K153)</f>
        <v>0.85000000000000009</v>
      </c>
      <c r="AY152" s="2492" t="str">
        <f t="shared" si="110"/>
        <v>En gestión</v>
      </c>
      <c r="AZ152" s="2492" t="str">
        <f t="shared" si="111"/>
        <v>Terminado</v>
      </c>
      <c r="BA152" s="2510" t="s">
        <v>3290</v>
      </c>
      <c r="BB152" s="1395">
        <v>4320000</v>
      </c>
      <c r="BC152" s="2444">
        <v>5184000</v>
      </c>
      <c r="BD152" s="2444">
        <v>2592000</v>
      </c>
      <c r="BE152" s="1395">
        <v>20000000</v>
      </c>
      <c r="BF152" s="2444">
        <v>8255139.9699999997</v>
      </c>
      <c r="BG152" s="2461">
        <v>0</v>
      </c>
      <c r="BH152" s="2390" t="s">
        <v>1503</v>
      </c>
      <c r="BI152" s="2390" t="s">
        <v>1473</v>
      </c>
      <c r="BJ152" s="2390" t="s">
        <v>1474</v>
      </c>
      <c r="BK152" s="2390" t="s">
        <v>1504</v>
      </c>
      <c r="BL152" s="1030"/>
      <c r="BM152" s="2332" t="s">
        <v>530</v>
      </c>
      <c r="BN152" s="2332" t="s">
        <v>1501</v>
      </c>
      <c r="BO152" s="57">
        <v>1</v>
      </c>
      <c r="BP152" s="14" t="s">
        <v>3306</v>
      </c>
      <c r="BQ152" s="14" t="s">
        <v>37</v>
      </c>
      <c r="BR152" s="8" t="str">
        <f t="shared" si="107"/>
        <v>Terminado</v>
      </c>
      <c r="BS152" s="8" t="str">
        <f t="shared" si="108"/>
        <v>Terminado</v>
      </c>
      <c r="BT152" s="1262" t="s">
        <v>1568</v>
      </c>
      <c r="BU152" s="1285">
        <f>SUMPRODUCT(G152:G153,BO152:BO153)</f>
        <v>1</v>
      </c>
      <c r="BV152" s="1285">
        <f>SUMPRODUCT(G152:G153,L152:L153)</f>
        <v>1</v>
      </c>
      <c r="BW152" s="1455" t="str">
        <f>IF(BV152&lt;1%,"Sin iniciar",IF(BV152=100%,"Terminado","En gestión"))</f>
        <v>Terminado</v>
      </c>
      <c r="BX152" s="1455" t="str">
        <f>IF(BU152&lt;1%,"Sin iniciar",IF(BU152=100%,"Terminado","En gestión"))</f>
        <v>Terminado</v>
      </c>
      <c r="BY152" s="1458" t="s">
        <v>37</v>
      </c>
      <c r="BZ152" s="2095">
        <v>5184000</v>
      </c>
      <c r="CA152" s="1728">
        <v>5184000</v>
      </c>
      <c r="CB152" s="1728">
        <v>5184000</v>
      </c>
      <c r="CC152" s="2433">
        <v>8255139.9699999997</v>
      </c>
      <c r="CD152" s="2401">
        <v>8255139.9699999997</v>
      </c>
      <c r="CE152" s="2401">
        <v>5593900</v>
      </c>
      <c r="CF152" s="2390" t="s">
        <v>1503</v>
      </c>
      <c r="CG152" s="2390" t="s">
        <v>1473</v>
      </c>
      <c r="CH152" s="2390" t="s">
        <v>1474</v>
      </c>
      <c r="CI152" s="2390" t="s">
        <v>1504</v>
      </c>
      <c r="CJ152" s="1030"/>
      <c r="CK152" s="2508" t="s">
        <v>530</v>
      </c>
      <c r="CL152" s="2495" t="s">
        <v>1501</v>
      </c>
      <c r="CM152" s="1082">
        <v>1</v>
      </c>
      <c r="CN152" s="1079" t="s">
        <v>1312</v>
      </c>
      <c r="CO152" s="1079" t="s">
        <v>1502</v>
      </c>
      <c r="CP152" s="1078" t="str">
        <f t="shared" si="114"/>
        <v>Terminado</v>
      </c>
      <c r="CQ152" s="1078" t="str">
        <f t="shared" si="109"/>
        <v>Terminado</v>
      </c>
      <c r="CR152" s="2506" t="s">
        <v>1568</v>
      </c>
      <c r="CS152" s="1556">
        <f>SUMPRODUCT(G152:G153,CM152:CM153)</f>
        <v>1</v>
      </c>
      <c r="CT152" s="1556">
        <f>SUMPRODUCT(G152:G153,M152:M153)</f>
        <v>1</v>
      </c>
      <c r="CU152" s="1548" t="str">
        <f>IF(CT152&lt;1%,"Sin iniciar",IF(CT152=100%,"Terminado","En gestión"))</f>
        <v>Terminado</v>
      </c>
      <c r="CV152" s="1548" t="str">
        <f>IF(CS152&lt;1%,"Sin iniciar",IF(CS152=100%,"Terminado","En gestión"))</f>
        <v>Terminado</v>
      </c>
      <c r="CW152" s="1549" t="s">
        <v>37</v>
      </c>
      <c r="CX152" s="1550">
        <v>5184000</v>
      </c>
      <c r="CY152" s="1551">
        <v>5184000</v>
      </c>
      <c r="CZ152" s="1552">
        <v>5184000</v>
      </c>
      <c r="DA152" s="2454">
        <v>8255139.9699999997</v>
      </c>
      <c r="DB152" s="2394">
        <v>3738093.3065999998</v>
      </c>
      <c r="DC152" s="2394">
        <v>3641000</v>
      </c>
      <c r="DD152" s="2395">
        <v>3738093.3065999998</v>
      </c>
      <c r="DE152" s="2390" t="s">
        <v>1503</v>
      </c>
      <c r="DF152" s="2390" t="s">
        <v>1473</v>
      </c>
      <c r="DG152" s="2390" t="s">
        <v>1474</v>
      </c>
      <c r="DH152" s="2390" t="s">
        <v>1504</v>
      </c>
      <c r="DJ152" s="1221" t="s">
        <v>8352</v>
      </c>
      <c r="DK152" s="1220" t="s">
        <v>8353</v>
      </c>
      <c r="DL152" s="1245" t="s">
        <v>8562</v>
      </c>
    </row>
    <row r="153" spans="1:116" ht="154.5" hidden="1" customHeight="1" x14ac:dyDescent="0.45">
      <c r="A153" s="1351"/>
      <c r="B153" s="1427"/>
      <c r="C153" s="1353"/>
      <c r="D153" s="1353"/>
      <c r="E153" s="1050" t="s">
        <v>561</v>
      </c>
      <c r="F153" s="1051" t="s">
        <v>562</v>
      </c>
      <c r="G153" s="1052">
        <v>0.5</v>
      </c>
      <c r="H153" s="1056">
        <v>44652</v>
      </c>
      <c r="I153" s="1056">
        <v>44834</v>
      </c>
      <c r="J153" s="1052">
        <v>0</v>
      </c>
      <c r="K153" s="1052">
        <v>0.8</v>
      </c>
      <c r="L153" s="1054">
        <v>1</v>
      </c>
      <c r="M153" s="1055">
        <v>1</v>
      </c>
      <c r="N153" s="1354"/>
      <c r="O153" s="1354"/>
      <c r="P153" s="3309"/>
      <c r="Q153" s="2512"/>
      <c r="R153" s="2487"/>
      <c r="S153" s="231">
        <v>0</v>
      </c>
      <c r="T153" s="196" t="s">
        <v>2540</v>
      </c>
      <c r="U153" s="196" t="s">
        <v>2483</v>
      </c>
      <c r="V153" s="195" t="str">
        <f t="shared" si="101"/>
        <v>Sin iniciar</v>
      </c>
      <c r="W153" s="195" t="str">
        <f t="shared" si="102"/>
        <v>Sin iniciar</v>
      </c>
      <c r="X153" s="1655"/>
      <c r="Y153" s="2389">
        <f t="shared" si="103"/>
        <v>0.25</v>
      </c>
      <c r="Z153" s="2389"/>
      <c r="AA153" s="2424"/>
      <c r="AB153" s="2424"/>
      <c r="AC153" s="1655"/>
      <c r="AD153" s="1355"/>
      <c r="AE153" s="2409"/>
      <c r="AF153" s="2419"/>
      <c r="AG153" s="1355"/>
      <c r="AH153" s="2419"/>
      <c r="AI153" s="2355"/>
      <c r="AJ153" s="2390"/>
      <c r="AK153" s="2390"/>
      <c r="AL153" s="2390"/>
      <c r="AM153" s="2390"/>
      <c r="AN153" s="1030"/>
      <c r="AO153" s="2354"/>
      <c r="AP153" s="2354"/>
      <c r="AQ153" s="57">
        <v>1</v>
      </c>
      <c r="AR153" s="14" t="s">
        <v>3291</v>
      </c>
      <c r="AS153" s="14" t="s">
        <v>3292</v>
      </c>
      <c r="AT153" s="8" t="str">
        <f t="shared" si="104"/>
        <v>En gestión</v>
      </c>
      <c r="AU153" s="335" t="str">
        <f t="shared" si="105"/>
        <v>Terminado</v>
      </c>
      <c r="AV153" s="1720"/>
      <c r="AW153" s="1877">
        <f t="shared" ref="AW153" si="116">SUMPRODUCT(AQ153:AQ159,AE153:AE159)</f>
        <v>6568428</v>
      </c>
      <c r="AX153" s="1877"/>
      <c r="AY153" s="2492"/>
      <c r="AZ153" s="2492"/>
      <c r="BA153" s="2511"/>
      <c r="BB153" s="1395"/>
      <c r="BC153" s="2409"/>
      <c r="BD153" s="2409"/>
      <c r="BE153" s="1395"/>
      <c r="BF153" s="2409"/>
      <c r="BG153" s="2509"/>
      <c r="BH153" s="2390"/>
      <c r="BI153" s="2390"/>
      <c r="BJ153" s="2390"/>
      <c r="BK153" s="2390"/>
      <c r="BL153" s="1030"/>
      <c r="BM153" s="2354"/>
      <c r="BN153" s="2354"/>
      <c r="BO153" s="57">
        <v>1</v>
      </c>
      <c r="BP153" s="14" t="s">
        <v>8042</v>
      </c>
      <c r="BQ153" s="14" t="s">
        <v>2249</v>
      </c>
      <c r="BR153" s="8" t="str">
        <f t="shared" si="107"/>
        <v>Terminado</v>
      </c>
      <c r="BS153" s="8" t="str">
        <f t="shared" si="108"/>
        <v>Terminado</v>
      </c>
      <c r="BT153" s="1263"/>
      <c r="BU153" s="1286"/>
      <c r="BV153" s="1286"/>
      <c r="BW153" s="1457"/>
      <c r="BX153" s="1457"/>
      <c r="BY153" s="1460"/>
      <c r="BZ153" s="2112"/>
      <c r="CA153" s="1727"/>
      <c r="CB153" s="1727"/>
      <c r="CC153" s="2400"/>
      <c r="CD153" s="2403"/>
      <c r="CE153" s="2403"/>
      <c r="CF153" s="2390"/>
      <c r="CG153" s="2390"/>
      <c r="CH153" s="2390"/>
      <c r="CI153" s="2390"/>
      <c r="CJ153" s="1030"/>
      <c r="CK153" s="2508"/>
      <c r="CL153" s="2495"/>
      <c r="CM153" s="1082">
        <v>1</v>
      </c>
      <c r="CN153" s="1079" t="s">
        <v>1291</v>
      </c>
      <c r="CO153" s="1079" t="s">
        <v>2249</v>
      </c>
      <c r="CP153" s="1078" t="str">
        <f t="shared" si="114"/>
        <v>Terminado</v>
      </c>
      <c r="CQ153" s="1078" t="str">
        <f t="shared" si="109"/>
        <v>Terminado</v>
      </c>
      <c r="CR153" s="2507"/>
      <c r="CS153" s="1556"/>
      <c r="CT153" s="1556"/>
      <c r="CU153" s="1548"/>
      <c r="CV153" s="1548"/>
      <c r="CW153" s="1549"/>
      <c r="CX153" s="1550"/>
      <c r="CY153" s="1551"/>
      <c r="CZ153" s="1552"/>
      <c r="DA153" s="2393"/>
      <c r="DB153" s="2394"/>
      <c r="DC153" s="2394"/>
      <c r="DD153" s="2395"/>
      <c r="DE153" s="2390"/>
      <c r="DF153" s="2390"/>
      <c r="DG153" s="2390"/>
      <c r="DH153" s="2390"/>
      <c r="DJ153" s="1221" t="s">
        <v>8352</v>
      </c>
      <c r="DK153" s="1220" t="s">
        <v>8354</v>
      </c>
      <c r="DL153" s="1246"/>
    </row>
    <row r="154" spans="1:116" ht="154.5" hidden="1" customHeight="1" x14ac:dyDescent="0.45">
      <c r="A154" s="1351" t="s">
        <v>516</v>
      </c>
      <c r="B154" s="1427" t="s">
        <v>563</v>
      </c>
      <c r="C154" s="1353" t="s">
        <v>564</v>
      </c>
      <c r="D154" s="1353" t="s">
        <v>565</v>
      </c>
      <c r="E154" s="1050" t="s">
        <v>566</v>
      </c>
      <c r="F154" s="1051" t="s">
        <v>521</v>
      </c>
      <c r="G154" s="1052">
        <v>0.25</v>
      </c>
      <c r="H154" s="1056">
        <v>44562</v>
      </c>
      <c r="I154" s="1056">
        <v>44576</v>
      </c>
      <c r="J154" s="1052">
        <v>1</v>
      </c>
      <c r="K154" s="1052">
        <v>1</v>
      </c>
      <c r="L154" s="1054">
        <v>1</v>
      </c>
      <c r="M154" s="1055">
        <v>1</v>
      </c>
      <c r="N154" s="1353" t="s">
        <v>529</v>
      </c>
      <c r="O154" s="1354">
        <v>6568428</v>
      </c>
      <c r="P154" s="3309"/>
      <c r="Q154" s="2503">
        <v>0.1</v>
      </c>
      <c r="R154" s="2485" t="s">
        <v>2545</v>
      </c>
      <c r="S154" s="231">
        <v>1</v>
      </c>
      <c r="T154" s="198" t="s">
        <v>8043</v>
      </c>
      <c r="U154" s="199" t="s">
        <v>1506</v>
      </c>
      <c r="V154" s="195" t="str">
        <f t="shared" si="101"/>
        <v>Terminado</v>
      </c>
      <c r="W154" s="195" t="str">
        <f t="shared" si="102"/>
        <v>Terminado</v>
      </c>
      <c r="X154" s="1653" t="s">
        <v>2546</v>
      </c>
      <c r="Y154" s="2420">
        <f>SUMPRODUCT(S154:S157,G154:G157)</f>
        <v>0.25</v>
      </c>
      <c r="Z154" s="2420">
        <f>SUMPRODUCT(G154:G157,J154:J157)</f>
        <v>0.25</v>
      </c>
      <c r="AA154" s="2422" t="str">
        <f>IF(Z154&lt;1%,"Sin iniciar",IF(Z154=100%,"Terminado","En gestión"))</f>
        <v>En gestión</v>
      </c>
      <c r="AB154" s="2422" t="str">
        <f>IF(Y154&lt;1%,"Sin iniciar",IF(Y154=100%,"Terminado","En gestión"))</f>
        <v>En gestión</v>
      </c>
      <c r="AC154" s="1653" t="s">
        <v>2546</v>
      </c>
      <c r="AD154" s="1355">
        <v>6568428</v>
      </c>
      <c r="AE154" s="2414">
        <f>AD154</f>
        <v>6568428</v>
      </c>
      <c r="AF154" s="2417">
        <v>1642107</v>
      </c>
      <c r="AG154" s="1355">
        <v>0</v>
      </c>
      <c r="AH154" s="2417">
        <v>7370266.5999999996</v>
      </c>
      <c r="AI154" s="2329">
        <v>1315167.46</v>
      </c>
      <c r="AJ154" s="2495" t="s">
        <v>1503</v>
      </c>
      <c r="AK154" s="2495" t="s">
        <v>1508</v>
      </c>
      <c r="AL154" s="2495" t="s">
        <v>1509</v>
      </c>
      <c r="AM154" s="2495" t="s">
        <v>1510</v>
      </c>
      <c r="AN154" s="1030"/>
      <c r="AO154" s="2332" t="s">
        <v>2400</v>
      </c>
      <c r="AP154" s="2500" t="s">
        <v>2511</v>
      </c>
      <c r="AQ154" s="57">
        <v>1</v>
      </c>
      <c r="AR154" s="11" t="s">
        <v>3279</v>
      </c>
      <c r="AS154" s="11" t="s">
        <v>2483</v>
      </c>
      <c r="AT154" s="8" t="str">
        <f t="shared" si="104"/>
        <v>Terminado</v>
      </c>
      <c r="AU154" s="335" t="str">
        <f t="shared" si="105"/>
        <v>Terminado</v>
      </c>
      <c r="AV154" s="1720" t="s">
        <v>2511</v>
      </c>
      <c r="AW154" s="1877">
        <f>SUMPRODUCT(AQ154:AQ157,G154:G157)</f>
        <v>0.25</v>
      </c>
      <c r="AX154" s="1877">
        <f>SUMPRODUCT(G154:G157,K154:K157)</f>
        <v>0.25</v>
      </c>
      <c r="AY154" s="2492" t="str">
        <f t="shared" si="110"/>
        <v>En gestión</v>
      </c>
      <c r="AZ154" s="2492" t="str">
        <f t="shared" si="111"/>
        <v>En gestión</v>
      </c>
      <c r="BA154" s="2497" t="s">
        <v>2511</v>
      </c>
      <c r="BB154" s="1395">
        <v>6568428</v>
      </c>
      <c r="BC154" s="2407">
        <f>BB154</f>
        <v>6568428</v>
      </c>
      <c r="BD154" s="2407">
        <v>0</v>
      </c>
      <c r="BE154" s="1395">
        <v>0</v>
      </c>
      <c r="BF154" s="2407">
        <v>7370266.5999999996</v>
      </c>
      <c r="BG154" s="2496">
        <v>2158136.08</v>
      </c>
      <c r="BH154" s="2495" t="s">
        <v>1503</v>
      </c>
      <c r="BI154" s="2495" t="s">
        <v>1508</v>
      </c>
      <c r="BJ154" s="2495" t="s">
        <v>1509</v>
      </c>
      <c r="BK154" s="2495" t="s">
        <v>1510</v>
      </c>
      <c r="BL154" s="1030"/>
      <c r="BM154" s="1270">
        <v>0.3</v>
      </c>
      <c r="BN154" s="1763" t="s">
        <v>3315</v>
      </c>
      <c r="BO154" s="57">
        <v>1</v>
      </c>
      <c r="BP154" s="14" t="s">
        <v>3305</v>
      </c>
      <c r="BQ154" s="14" t="s">
        <v>37</v>
      </c>
      <c r="BR154" s="8" t="str">
        <f t="shared" si="107"/>
        <v>Terminado</v>
      </c>
      <c r="BS154" s="8" t="str">
        <f t="shared" si="108"/>
        <v>Terminado</v>
      </c>
      <c r="BT154" s="1262" t="s">
        <v>8044</v>
      </c>
      <c r="BU154" s="1285">
        <f>SUMPRODUCT(G154:G157,BO154:BO157)</f>
        <v>0.42499999999999999</v>
      </c>
      <c r="BV154" s="1285">
        <f>SUMPRODUCT(G154:G157,L154:L157)</f>
        <v>0.42499999999999999</v>
      </c>
      <c r="BW154" s="1455" t="str">
        <f>IF(BV154&lt;1%,"Sin iniciar",IF(BV154=100%,"Terminado","En gestión"))</f>
        <v>En gestión</v>
      </c>
      <c r="BX154" s="1455" t="str">
        <f>IF(BU154&lt;1%,"Sin iniciar",IF(BU154=100%,"Terminado","En gestión"))</f>
        <v>En gestión</v>
      </c>
      <c r="BY154" s="1458" t="s">
        <v>37</v>
      </c>
      <c r="BZ154" s="2095">
        <v>6568428</v>
      </c>
      <c r="CA154" s="1728">
        <v>6568428</v>
      </c>
      <c r="CB154" s="1728">
        <v>4926321</v>
      </c>
      <c r="CC154" s="2398">
        <v>7370266.5999999996</v>
      </c>
      <c r="CD154" s="2401">
        <v>118004242.59999999</v>
      </c>
      <c r="CE154" s="2401">
        <v>20962592.580804002</v>
      </c>
      <c r="CF154" s="2495" t="s">
        <v>1503</v>
      </c>
      <c r="CG154" s="2495" t="s">
        <v>1508</v>
      </c>
      <c r="CH154" s="2495" t="s">
        <v>1509</v>
      </c>
      <c r="CI154" s="2495" t="s">
        <v>1510</v>
      </c>
      <c r="CJ154" s="1030"/>
      <c r="CK154" s="1741">
        <v>1</v>
      </c>
      <c r="CL154" s="1371" t="s">
        <v>1505</v>
      </c>
      <c r="CM154" s="1082">
        <v>1</v>
      </c>
      <c r="CN154" s="1079" t="s">
        <v>106</v>
      </c>
      <c r="CO154" s="1079" t="s">
        <v>1506</v>
      </c>
      <c r="CP154" s="1078" t="str">
        <f t="shared" si="114"/>
        <v>Terminado</v>
      </c>
      <c r="CQ154" s="1078" t="str">
        <f t="shared" si="109"/>
        <v>Terminado</v>
      </c>
      <c r="CR154" s="2397" t="s">
        <v>1507</v>
      </c>
      <c r="CS154" s="1556">
        <f>SUMPRODUCT(G154:G157,CM154:CM157)</f>
        <v>1</v>
      </c>
      <c r="CT154" s="1556">
        <f>SUMPRODUCT(G154:G157,M154:M157)</f>
        <v>1</v>
      </c>
      <c r="CU154" s="1548" t="str">
        <f>IF(CT154&lt;1%,"Sin iniciar",IF(CT154=100%,"Terminado","En gestión"))</f>
        <v>Terminado</v>
      </c>
      <c r="CV154" s="1548" t="str">
        <f>IF(CS154&lt;1%,"Sin iniciar",IF(CS154=100%,"Terminado","En gestión"))</f>
        <v>Terminado</v>
      </c>
      <c r="CW154" s="1549" t="s">
        <v>37</v>
      </c>
      <c r="CX154" s="1550">
        <v>6568428</v>
      </c>
      <c r="CY154" s="1552">
        <v>6568428</v>
      </c>
      <c r="CZ154" s="1552">
        <v>6568428</v>
      </c>
      <c r="DA154" s="2469">
        <v>118004242.59999999</v>
      </c>
      <c r="DB154" s="2394">
        <v>104517309</v>
      </c>
      <c r="DC154" s="2394">
        <v>98549380.402827099</v>
      </c>
      <c r="DD154" s="2395">
        <v>102702314</v>
      </c>
      <c r="DE154" s="2495" t="s">
        <v>1503</v>
      </c>
      <c r="DF154" s="2495" t="s">
        <v>1508</v>
      </c>
      <c r="DG154" s="2495" t="s">
        <v>1509</v>
      </c>
      <c r="DH154" s="2495" t="s">
        <v>1510</v>
      </c>
      <c r="DJ154" s="1221" t="s">
        <v>8269</v>
      </c>
      <c r="DK154" s="1220" t="s">
        <v>8270</v>
      </c>
      <c r="DL154" s="1243" t="s">
        <v>8271</v>
      </c>
    </row>
    <row r="155" spans="1:116" ht="154.5" hidden="1" customHeight="1" x14ac:dyDescent="0.45">
      <c r="A155" s="1351"/>
      <c r="B155" s="1427"/>
      <c r="C155" s="1353"/>
      <c r="D155" s="1353"/>
      <c r="E155" s="1050" t="s">
        <v>567</v>
      </c>
      <c r="F155" s="1051" t="s">
        <v>552</v>
      </c>
      <c r="G155" s="1052">
        <v>0.25</v>
      </c>
      <c r="H155" s="1056">
        <v>44652</v>
      </c>
      <c r="I155" s="1056">
        <v>44925</v>
      </c>
      <c r="J155" s="1052">
        <v>0</v>
      </c>
      <c r="K155" s="1052">
        <v>0</v>
      </c>
      <c r="L155" s="1054">
        <v>0.3</v>
      </c>
      <c r="M155" s="1055">
        <v>1</v>
      </c>
      <c r="N155" s="1353"/>
      <c r="O155" s="1354"/>
      <c r="P155" s="3309"/>
      <c r="Q155" s="2504"/>
      <c r="R155" s="2486"/>
      <c r="S155" s="231">
        <v>0</v>
      </c>
      <c r="T155" s="196" t="s">
        <v>2540</v>
      </c>
      <c r="U155" s="196" t="s">
        <v>2483</v>
      </c>
      <c r="V155" s="195" t="str">
        <f t="shared" si="101"/>
        <v>Sin iniciar</v>
      </c>
      <c r="W155" s="195" t="str">
        <f t="shared" si="102"/>
        <v>Sin iniciar</v>
      </c>
      <c r="X155" s="1760"/>
      <c r="Y155" s="2421">
        <f t="shared" si="103"/>
        <v>0</v>
      </c>
      <c r="Z155" s="2421"/>
      <c r="AA155" s="2423"/>
      <c r="AB155" s="2423"/>
      <c r="AC155" s="1760"/>
      <c r="AD155" s="1355"/>
      <c r="AE155" s="2415"/>
      <c r="AF155" s="2418"/>
      <c r="AG155" s="1355"/>
      <c r="AH155" s="2418"/>
      <c r="AI155" s="2330"/>
      <c r="AJ155" s="2495"/>
      <c r="AK155" s="2495"/>
      <c r="AL155" s="2495"/>
      <c r="AM155" s="2495"/>
      <c r="AN155" s="1030"/>
      <c r="AO155" s="2333"/>
      <c r="AP155" s="2501"/>
      <c r="AQ155" s="57">
        <v>0</v>
      </c>
      <c r="AR155" s="11" t="s">
        <v>3293</v>
      </c>
      <c r="AS155" s="11" t="s">
        <v>2483</v>
      </c>
      <c r="AT155" s="8" t="str">
        <f t="shared" si="104"/>
        <v>Sin iniciar</v>
      </c>
      <c r="AU155" s="335" t="str">
        <f t="shared" si="105"/>
        <v>Sin iniciar</v>
      </c>
      <c r="AV155" s="1720"/>
      <c r="AW155" s="1877">
        <f t="shared" ref="AW155:AW157" si="117">SUMPRODUCT(AQ155:AQ161,AE155:AE161)</f>
        <v>0</v>
      </c>
      <c r="AX155" s="1877"/>
      <c r="AY155" s="2492"/>
      <c r="AZ155" s="2492"/>
      <c r="BA155" s="2498"/>
      <c r="BB155" s="1395"/>
      <c r="BC155" s="2408"/>
      <c r="BD155" s="2408"/>
      <c r="BE155" s="1395"/>
      <c r="BF155" s="2408"/>
      <c r="BG155" s="2462"/>
      <c r="BH155" s="2495"/>
      <c r="BI155" s="2495"/>
      <c r="BJ155" s="2495"/>
      <c r="BK155" s="2495"/>
      <c r="BL155" s="1030"/>
      <c r="BM155" s="1744"/>
      <c r="BN155" s="1764"/>
      <c r="BO155" s="57">
        <v>0.3</v>
      </c>
      <c r="BP155" s="14" t="s">
        <v>3316</v>
      </c>
      <c r="BQ155" s="14" t="s">
        <v>3317</v>
      </c>
      <c r="BR155" s="8" t="str">
        <f t="shared" si="107"/>
        <v>En gestión</v>
      </c>
      <c r="BS155" s="8" t="str">
        <f t="shared" si="108"/>
        <v>En gestión</v>
      </c>
      <c r="BT155" s="1766"/>
      <c r="BU155" s="1454"/>
      <c r="BV155" s="1454"/>
      <c r="BW155" s="1456"/>
      <c r="BX155" s="1456"/>
      <c r="BY155" s="1459"/>
      <c r="BZ155" s="2096"/>
      <c r="CA155" s="1726"/>
      <c r="CB155" s="1726"/>
      <c r="CC155" s="2399"/>
      <c r="CD155" s="2402"/>
      <c r="CE155" s="2402"/>
      <c r="CF155" s="2495"/>
      <c r="CG155" s="2495"/>
      <c r="CH155" s="2495"/>
      <c r="CI155" s="2495"/>
      <c r="CJ155" s="1030"/>
      <c r="CK155" s="1741"/>
      <c r="CL155" s="1371"/>
      <c r="CM155" s="1082">
        <v>1</v>
      </c>
      <c r="CN155" s="1079" t="s">
        <v>1511</v>
      </c>
      <c r="CO155" s="1079" t="s">
        <v>1512</v>
      </c>
      <c r="CP155" s="1078" t="str">
        <f t="shared" si="114"/>
        <v>Terminado</v>
      </c>
      <c r="CQ155" s="1078" t="str">
        <f t="shared" si="109"/>
        <v>Terminado</v>
      </c>
      <c r="CR155" s="2397"/>
      <c r="CS155" s="1556"/>
      <c r="CT155" s="1556"/>
      <c r="CU155" s="1548"/>
      <c r="CV155" s="1548"/>
      <c r="CW155" s="1549"/>
      <c r="CX155" s="1550"/>
      <c r="CY155" s="1552"/>
      <c r="CZ155" s="1552"/>
      <c r="DA155" s="2470"/>
      <c r="DB155" s="2394"/>
      <c r="DC155" s="2394"/>
      <c r="DD155" s="2395"/>
      <c r="DE155" s="2495"/>
      <c r="DF155" s="2495"/>
      <c r="DG155" s="2495"/>
      <c r="DH155" s="2495"/>
      <c r="DJ155" s="1221" t="s">
        <v>8269</v>
      </c>
      <c r="DK155" s="1220" t="s">
        <v>8342</v>
      </c>
      <c r="DL155" s="1243"/>
    </row>
    <row r="156" spans="1:116" ht="154.5" hidden="1" customHeight="1" x14ac:dyDescent="0.45">
      <c r="A156" s="1351"/>
      <c r="B156" s="1427"/>
      <c r="C156" s="1353"/>
      <c r="D156" s="1353"/>
      <c r="E156" s="1050" t="s">
        <v>568</v>
      </c>
      <c r="F156" s="1051" t="s">
        <v>554</v>
      </c>
      <c r="G156" s="1052">
        <v>0.25</v>
      </c>
      <c r="H156" s="1056">
        <v>44652</v>
      </c>
      <c r="I156" s="1056">
        <v>44925</v>
      </c>
      <c r="J156" s="1052">
        <v>0</v>
      </c>
      <c r="K156" s="1052">
        <v>0</v>
      </c>
      <c r="L156" s="1054">
        <v>0.2</v>
      </c>
      <c r="M156" s="1055">
        <v>1</v>
      </c>
      <c r="N156" s="1353"/>
      <c r="O156" s="1354"/>
      <c r="P156" s="3309"/>
      <c r="Q156" s="2504"/>
      <c r="R156" s="2486"/>
      <c r="S156" s="231">
        <v>0</v>
      </c>
      <c r="T156" s="196" t="s">
        <v>2540</v>
      </c>
      <c r="U156" s="196" t="s">
        <v>2483</v>
      </c>
      <c r="V156" s="195" t="str">
        <f t="shared" si="101"/>
        <v>Sin iniciar</v>
      </c>
      <c r="W156" s="195" t="str">
        <f t="shared" si="102"/>
        <v>Sin iniciar</v>
      </c>
      <c r="X156" s="1760"/>
      <c r="Y156" s="2421">
        <f t="shared" si="103"/>
        <v>0</v>
      </c>
      <c r="Z156" s="2421"/>
      <c r="AA156" s="2423"/>
      <c r="AB156" s="2423"/>
      <c r="AC156" s="1760"/>
      <c r="AD156" s="1355"/>
      <c r="AE156" s="2415"/>
      <c r="AF156" s="2418"/>
      <c r="AG156" s="1355"/>
      <c r="AH156" s="2418"/>
      <c r="AI156" s="2330"/>
      <c r="AJ156" s="2495"/>
      <c r="AK156" s="2495"/>
      <c r="AL156" s="2495"/>
      <c r="AM156" s="2495"/>
      <c r="AN156" s="1030"/>
      <c r="AO156" s="2333"/>
      <c r="AP156" s="2501"/>
      <c r="AQ156" s="57">
        <v>0</v>
      </c>
      <c r="AR156" s="11" t="s">
        <v>2511</v>
      </c>
      <c r="AS156" s="11" t="s">
        <v>2483</v>
      </c>
      <c r="AT156" s="8" t="str">
        <f t="shared" si="104"/>
        <v>Sin iniciar</v>
      </c>
      <c r="AU156" s="335" t="str">
        <f t="shared" si="105"/>
        <v>Sin iniciar</v>
      </c>
      <c r="AV156" s="1720"/>
      <c r="AW156" s="1877">
        <f t="shared" si="117"/>
        <v>0</v>
      </c>
      <c r="AX156" s="1877"/>
      <c r="AY156" s="2492"/>
      <c r="AZ156" s="2492"/>
      <c r="BA156" s="2498"/>
      <c r="BB156" s="1395"/>
      <c r="BC156" s="2408"/>
      <c r="BD156" s="2408"/>
      <c r="BE156" s="1395"/>
      <c r="BF156" s="2408"/>
      <c r="BG156" s="2462"/>
      <c r="BH156" s="2495"/>
      <c r="BI156" s="2495"/>
      <c r="BJ156" s="2495"/>
      <c r="BK156" s="2495"/>
      <c r="BL156" s="1030"/>
      <c r="BM156" s="1744"/>
      <c r="BN156" s="1764"/>
      <c r="BO156" s="57">
        <v>0.2</v>
      </c>
      <c r="BP156" s="14" t="s">
        <v>8045</v>
      </c>
      <c r="BQ156" s="14" t="s">
        <v>3317</v>
      </c>
      <c r="BR156" s="8" t="str">
        <f t="shared" si="107"/>
        <v>En gestión</v>
      </c>
      <c r="BS156" s="8" t="str">
        <f t="shared" si="108"/>
        <v>En gestión</v>
      </c>
      <c r="BT156" s="1766"/>
      <c r="BU156" s="1454"/>
      <c r="BV156" s="1454"/>
      <c r="BW156" s="1456"/>
      <c r="BX156" s="1456"/>
      <c r="BY156" s="1459"/>
      <c r="BZ156" s="2096"/>
      <c r="CA156" s="1726"/>
      <c r="CB156" s="1726"/>
      <c r="CC156" s="2399"/>
      <c r="CD156" s="2402"/>
      <c r="CE156" s="2402"/>
      <c r="CF156" s="2495"/>
      <c r="CG156" s="2495"/>
      <c r="CH156" s="2495"/>
      <c r="CI156" s="2495"/>
      <c r="CJ156" s="1030"/>
      <c r="CK156" s="1741"/>
      <c r="CL156" s="1371"/>
      <c r="CM156" s="1082">
        <v>1</v>
      </c>
      <c r="CN156" s="1079" t="s">
        <v>1513</v>
      </c>
      <c r="CO156" s="1079" t="s">
        <v>1514</v>
      </c>
      <c r="CP156" s="1078" t="str">
        <f t="shared" si="114"/>
        <v>Terminado</v>
      </c>
      <c r="CQ156" s="1078" t="str">
        <f t="shared" si="109"/>
        <v>Terminado</v>
      </c>
      <c r="CR156" s="2397"/>
      <c r="CS156" s="1556"/>
      <c r="CT156" s="1556"/>
      <c r="CU156" s="1548"/>
      <c r="CV156" s="1548"/>
      <c r="CW156" s="1549"/>
      <c r="CX156" s="1550"/>
      <c r="CY156" s="1552"/>
      <c r="CZ156" s="1552"/>
      <c r="DA156" s="2470"/>
      <c r="DB156" s="2394"/>
      <c r="DC156" s="2394"/>
      <c r="DD156" s="2395"/>
      <c r="DE156" s="2495"/>
      <c r="DF156" s="2495"/>
      <c r="DG156" s="2495"/>
      <c r="DH156" s="2495"/>
      <c r="DJ156" s="1221" t="s">
        <v>8269</v>
      </c>
      <c r="DK156" s="1220" t="s">
        <v>8342</v>
      </c>
      <c r="DL156" s="1243"/>
    </row>
    <row r="157" spans="1:116" ht="154.5" hidden="1" customHeight="1" x14ac:dyDescent="0.45">
      <c r="A157" s="1351"/>
      <c r="B157" s="1427"/>
      <c r="C157" s="1353"/>
      <c r="D157" s="1353"/>
      <c r="E157" s="1050" t="s">
        <v>569</v>
      </c>
      <c r="F157" s="1051" t="s">
        <v>532</v>
      </c>
      <c r="G157" s="1052">
        <v>0.25</v>
      </c>
      <c r="H157" s="1056">
        <v>44652</v>
      </c>
      <c r="I157" s="1056">
        <v>44925</v>
      </c>
      <c r="J157" s="1052">
        <v>0</v>
      </c>
      <c r="K157" s="1052">
        <v>0</v>
      </c>
      <c r="L157" s="1054">
        <v>0.2</v>
      </c>
      <c r="M157" s="1055">
        <v>1</v>
      </c>
      <c r="N157" s="1353"/>
      <c r="O157" s="1354"/>
      <c r="P157" s="3309"/>
      <c r="Q157" s="2505"/>
      <c r="R157" s="2487"/>
      <c r="S157" s="231">
        <v>0</v>
      </c>
      <c r="T157" s="196" t="s">
        <v>2540</v>
      </c>
      <c r="U157" s="196" t="s">
        <v>2483</v>
      </c>
      <c r="V157" s="195" t="str">
        <f t="shared" si="101"/>
        <v>Sin iniciar</v>
      </c>
      <c r="W157" s="195" t="str">
        <f t="shared" si="102"/>
        <v>Sin iniciar</v>
      </c>
      <c r="X157" s="1761"/>
      <c r="Y157" s="2389">
        <f t="shared" si="103"/>
        <v>0</v>
      </c>
      <c r="Z157" s="2389"/>
      <c r="AA157" s="2424"/>
      <c r="AB157" s="2424"/>
      <c r="AC157" s="1761"/>
      <c r="AD157" s="1355"/>
      <c r="AE157" s="2472"/>
      <c r="AF157" s="2465"/>
      <c r="AG157" s="1355"/>
      <c r="AH157" s="2465"/>
      <c r="AI157" s="2383"/>
      <c r="AJ157" s="2495"/>
      <c r="AK157" s="2495"/>
      <c r="AL157" s="2495"/>
      <c r="AM157" s="2495"/>
      <c r="AN157" s="1030"/>
      <c r="AO157" s="2354"/>
      <c r="AP157" s="2502"/>
      <c r="AQ157" s="57">
        <v>0</v>
      </c>
      <c r="AR157" s="11" t="s">
        <v>2511</v>
      </c>
      <c r="AS157" s="11" t="s">
        <v>2483</v>
      </c>
      <c r="AT157" s="8" t="str">
        <f t="shared" si="104"/>
        <v>Sin iniciar</v>
      </c>
      <c r="AU157" s="335" t="str">
        <f t="shared" si="105"/>
        <v>Sin iniciar</v>
      </c>
      <c r="AV157" s="1720"/>
      <c r="AW157" s="1877">
        <f t="shared" si="117"/>
        <v>0</v>
      </c>
      <c r="AX157" s="1877"/>
      <c r="AY157" s="2492"/>
      <c r="AZ157" s="2492"/>
      <c r="BA157" s="2499"/>
      <c r="BB157" s="1395"/>
      <c r="BC157" s="2464"/>
      <c r="BD157" s="2464"/>
      <c r="BE157" s="1395"/>
      <c r="BF157" s="2464"/>
      <c r="BG157" s="2463"/>
      <c r="BH157" s="2495"/>
      <c r="BI157" s="2495"/>
      <c r="BJ157" s="2495"/>
      <c r="BK157" s="2495"/>
      <c r="BL157" s="1030"/>
      <c r="BM157" s="1600"/>
      <c r="BN157" s="1765"/>
      <c r="BO157" s="57">
        <v>0.2</v>
      </c>
      <c r="BP157" s="14" t="s">
        <v>3318</v>
      </c>
      <c r="BQ157" s="14" t="s">
        <v>3317</v>
      </c>
      <c r="BR157" s="8" t="str">
        <f t="shared" si="107"/>
        <v>En gestión</v>
      </c>
      <c r="BS157" s="8" t="str">
        <f t="shared" si="108"/>
        <v>En gestión</v>
      </c>
      <c r="BT157" s="1263"/>
      <c r="BU157" s="1286"/>
      <c r="BV157" s="1286"/>
      <c r="BW157" s="1457"/>
      <c r="BX157" s="1457"/>
      <c r="BY157" s="1460"/>
      <c r="BZ157" s="2112"/>
      <c r="CA157" s="1727"/>
      <c r="CB157" s="1727"/>
      <c r="CC157" s="2460"/>
      <c r="CD157" s="2403"/>
      <c r="CE157" s="2403"/>
      <c r="CF157" s="2495"/>
      <c r="CG157" s="2495"/>
      <c r="CH157" s="2495"/>
      <c r="CI157" s="2495"/>
      <c r="CJ157" s="1030"/>
      <c r="CK157" s="1741"/>
      <c r="CL157" s="1371"/>
      <c r="CM157" s="1082">
        <v>1</v>
      </c>
      <c r="CN157" s="1079" t="s">
        <v>1515</v>
      </c>
      <c r="CO157" s="1079" t="s">
        <v>1514</v>
      </c>
      <c r="CP157" s="1078" t="str">
        <f t="shared" si="114"/>
        <v>Terminado</v>
      </c>
      <c r="CQ157" s="1078" t="str">
        <f t="shared" si="109"/>
        <v>Terminado</v>
      </c>
      <c r="CR157" s="2397"/>
      <c r="CS157" s="1556"/>
      <c r="CT157" s="1556"/>
      <c r="CU157" s="1548"/>
      <c r="CV157" s="1548"/>
      <c r="CW157" s="1549"/>
      <c r="CX157" s="1550"/>
      <c r="CY157" s="1552"/>
      <c r="CZ157" s="1552"/>
      <c r="DA157" s="2471"/>
      <c r="DB157" s="2394"/>
      <c r="DC157" s="2394"/>
      <c r="DD157" s="2395"/>
      <c r="DE157" s="2495"/>
      <c r="DF157" s="2495"/>
      <c r="DG157" s="2495"/>
      <c r="DH157" s="2495"/>
      <c r="DJ157" s="1221" t="s">
        <v>8269</v>
      </c>
      <c r="DK157" s="1220" t="s">
        <v>8342</v>
      </c>
      <c r="DL157" s="1243"/>
    </row>
    <row r="158" spans="1:116" ht="154.5" hidden="1" customHeight="1" x14ac:dyDescent="0.45">
      <c r="A158" s="1351" t="s">
        <v>516</v>
      </c>
      <c r="B158" s="1427" t="s">
        <v>570</v>
      </c>
      <c r="C158" s="1353" t="s">
        <v>571</v>
      </c>
      <c r="D158" s="1353" t="s">
        <v>572</v>
      </c>
      <c r="E158" s="1050" t="s">
        <v>573</v>
      </c>
      <c r="F158" s="1051" t="s">
        <v>574</v>
      </c>
      <c r="G158" s="1052">
        <v>0.5</v>
      </c>
      <c r="H158" s="1056">
        <v>44743</v>
      </c>
      <c r="I158" s="1056">
        <v>44925</v>
      </c>
      <c r="J158" s="1052">
        <v>0</v>
      </c>
      <c r="K158" s="1052">
        <v>0</v>
      </c>
      <c r="L158" s="1054">
        <v>0.3</v>
      </c>
      <c r="M158" s="1055">
        <v>1</v>
      </c>
      <c r="N158" s="1354">
        <v>207903392</v>
      </c>
      <c r="O158" s="1353" t="s">
        <v>76</v>
      </c>
      <c r="P158" s="3309"/>
      <c r="Q158" s="2482">
        <v>0</v>
      </c>
      <c r="R158" s="2485" t="s">
        <v>2540</v>
      </c>
      <c r="S158" s="231">
        <v>0</v>
      </c>
      <c r="T158" s="196" t="s">
        <v>2540</v>
      </c>
      <c r="U158" s="196" t="s">
        <v>2483</v>
      </c>
      <c r="V158" s="195" t="str">
        <f t="shared" si="101"/>
        <v>Sin iniciar</v>
      </c>
      <c r="W158" s="195" t="str">
        <f t="shared" si="102"/>
        <v>Sin iniciar</v>
      </c>
      <c r="X158" s="2425" t="s">
        <v>2540</v>
      </c>
      <c r="Y158" s="2420">
        <f>SUMPRODUCT(S158:S159,G158:G159)</f>
        <v>0</v>
      </c>
      <c r="Z158" s="2420">
        <f>SUMPRODUCT(G158:G159,J158:J159)</f>
        <v>0</v>
      </c>
      <c r="AA158" s="2422" t="str">
        <f>IF(Z158&lt;1%,"Sin iniciar",IF(Z158=100%,"Terminado","En gestión"))</f>
        <v>Sin iniciar</v>
      </c>
      <c r="AB158" s="2422" t="str">
        <f>IF(Y158&lt;1%,"Sin iniciar",IF(Y158=100%,"Terminado","En gestión"))</f>
        <v>Sin iniciar</v>
      </c>
      <c r="AC158" s="2425" t="s">
        <v>2540</v>
      </c>
      <c r="AD158" s="1355">
        <v>0</v>
      </c>
      <c r="AE158" s="2372">
        <v>0</v>
      </c>
      <c r="AF158" s="2446">
        <v>0</v>
      </c>
      <c r="AG158" s="1355">
        <v>207903392</v>
      </c>
      <c r="AH158" s="2446">
        <v>199319458.40000001</v>
      </c>
      <c r="AI158" s="2372">
        <v>6095937.6900000004</v>
      </c>
      <c r="AJ158" s="2390" t="s">
        <v>1503</v>
      </c>
      <c r="AK158" s="2390" t="s">
        <v>1508</v>
      </c>
      <c r="AL158" s="2390" t="s">
        <v>1509</v>
      </c>
      <c r="AM158" s="2390" t="s">
        <v>1510</v>
      </c>
      <c r="AN158" s="1030"/>
      <c r="AO158" s="2332" t="s">
        <v>2400</v>
      </c>
      <c r="AP158" s="2332" t="s">
        <v>2511</v>
      </c>
      <c r="AQ158" s="57">
        <v>0</v>
      </c>
      <c r="AR158" s="11" t="s">
        <v>2511</v>
      </c>
      <c r="AS158" s="11" t="s">
        <v>2483</v>
      </c>
      <c r="AT158" s="8" t="str">
        <f t="shared" si="104"/>
        <v>Sin iniciar</v>
      </c>
      <c r="AU158" s="335" t="str">
        <f t="shared" si="105"/>
        <v>Sin iniciar</v>
      </c>
      <c r="AV158" s="1721" t="s">
        <v>2511</v>
      </c>
      <c r="AW158" s="1877">
        <f>SUMPRODUCT(AQ158:AQ159,G158:G159)</f>
        <v>0</v>
      </c>
      <c r="AX158" s="1877">
        <f>SUMPRODUCT(G158:G159,K158:K159)</f>
        <v>0</v>
      </c>
      <c r="AY158" s="2492" t="str">
        <f t="shared" si="110"/>
        <v>Sin iniciar</v>
      </c>
      <c r="AZ158" s="2492" t="str">
        <f t="shared" si="111"/>
        <v>Sin iniciar</v>
      </c>
      <c r="BA158" s="2493" t="s">
        <v>2511</v>
      </c>
      <c r="BB158" s="1395">
        <v>0</v>
      </c>
      <c r="BC158" s="2461">
        <v>0</v>
      </c>
      <c r="BD158" s="2444">
        <v>0</v>
      </c>
      <c r="BE158" s="1395">
        <v>207903392</v>
      </c>
      <c r="BF158" s="2444">
        <v>279785123.80000001</v>
      </c>
      <c r="BG158" s="2461">
        <v>9968444.5800000001</v>
      </c>
      <c r="BH158" s="2390" t="s">
        <v>1503</v>
      </c>
      <c r="BI158" s="2390" t="s">
        <v>1508</v>
      </c>
      <c r="BJ158" s="2390" t="s">
        <v>1509</v>
      </c>
      <c r="BK158" s="2390" t="s">
        <v>1510</v>
      </c>
      <c r="BL158" s="1030"/>
      <c r="BM158" s="1270">
        <v>0.3</v>
      </c>
      <c r="BN158" s="1763" t="s">
        <v>3315</v>
      </c>
      <c r="BO158" s="57">
        <v>0.3</v>
      </c>
      <c r="BP158" s="14" t="s">
        <v>3319</v>
      </c>
      <c r="BQ158" s="14" t="s">
        <v>3320</v>
      </c>
      <c r="BR158" s="8" t="str">
        <f t="shared" si="107"/>
        <v>En gestión</v>
      </c>
      <c r="BS158" s="8" t="str">
        <f t="shared" si="108"/>
        <v>En gestión</v>
      </c>
      <c r="BT158" s="1262" t="s">
        <v>3321</v>
      </c>
      <c r="BU158" s="1285">
        <f>SUMPRODUCT(G158:G159,BO158:BO159)</f>
        <v>0.15</v>
      </c>
      <c r="BV158" s="1285">
        <f>SUMPRODUCT(G158:G159,L158:L159)</f>
        <v>0.15</v>
      </c>
      <c r="BW158" s="1455" t="str">
        <f>IF(BV158&lt;1%,"Sin iniciar",IF(BV158=100%,"Terminado","En gestión"))</f>
        <v>En gestión</v>
      </c>
      <c r="BX158" s="1455" t="str">
        <f>IF(BU158&lt;1%,"Sin iniciar",IF(BU158=100%,"Terminado","En gestión"))</f>
        <v>En gestión</v>
      </c>
      <c r="BY158" s="1458" t="s">
        <v>37</v>
      </c>
      <c r="BZ158" s="2488">
        <v>0</v>
      </c>
      <c r="CA158" s="2490">
        <v>0</v>
      </c>
      <c r="CB158" s="2490">
        <v>0</v>
      </c>
      <c r="CC158" s="2433">
        <v>279785123.80000001</v>
      </c>
      <c r="CD158" s="2401">
        <v>33630066.399999999</v>
      </c>
      <c r="CE158" s="2401">
        <v>19524343.769368</v>
      </c>
      <c r="CF158" s="2390" t="s">
        <v>1503</v>
      </c>
      <c r="CG158" s="2390" t="s">
        <v>1508</v>
      </c>
      <c r="CH158" s="2390" t="s">
        <v>1509</v>
      </c>
      <c r="CI158" s="2390" t="s">
        <v>1510</v>
      </c>
      <c r="CJ158" s="1030"/>
      <c r="CK158" s="1741">
        <v>1</v>
      </c>
      <c r="CL158" s="1371" t="s">
        <v>1516</v>
      </c>
      <c r="CM158" s="1082">
        <v>1</v>
      </c>
      <c r="CN158" s="1079" t="s">
        <v>1517</v>
      </c>
      <c r="CO158" s="1079" t="s">
        <v>1518</v>
      </c>
      <c r="CP158" s="1078" t="str">
        <f t="shared" si="114"/>
        <v>Terminado</v>
      </c>
      <c r="CQ158" s="1078" t="str">
        <f t="shared" si="109"/>
        <v>Terminado</v>
      </c>
      <c r="CR158" s="2397" t="s">
        <v>1519</v>
      </c>
      <c r="CS158" s="1556">
        <f>SUMPRODUCT(G158:G159,CM158:CM159)</f>
        <v>1</v>
      </c>
      <c r="CT158" s="1556">
        <f>SUMPRODUCT(G158:G159,M158:M159)</f>
        <v>1</v>
      </c>
      <c r="CU158" s="1548" t="str">
        <f>IF(CT158&lt;1%,"Sin iniciar",IF(CT158=100%,"Terminado","En gestión"))</f>
        <v>Terminado</v>
      </c>
      <c r="CV158" s="1548" t="str">
        <f>IF(CS158&lt;1%,"Sin iniciar",IF(CS158=100%,"Terminado","En gestión"))</f>
        <v>Terminado</v>
      </c>
      <c r="CW158" s="1549" t="s">
        <v>37</v>
      </c>
      <c r="CX158" s="2459">
        <v>0</v>
      </c>
      <c r="CY158" s="2453">
        <v>0</v>
      </c>
      <c r="CZ158" s="2453">
        <v>0</v>
      </c>
      <c r="DA158" s="2469">
        <v>33630066.399999999</v>
      </c>
      <c r="DB158" s="2394">
        <v>33630066.399999999</v>
      </c>
      <c r="DC158" s="2394">
        <v>30532341.829844698</v>
      </c>
      <c r="DD158" s="2395">
        <v>32679431</v>
      </c>
      <c r="DE158" s="2390" t="s">
        <v>1503</v>
      </c>
      <c r="DF158" s="2390" t="s">
        <v>1508</v>
      </c>
      <c r="DG158" s="2390" t="s">
        <v>1509</v>
      </c>
      <c r="DH158" s="2390" t="s">
        <v>1510</v>
      </c>
      <c r="DJ158" s="1221" t="s">
        <v>8269</v>
      </c>
      <c r="DK158" s="1220" t="s">
        <v>8342</v>
      </c>
      <c r="DL158" s="1243" t="s">
        <v>8271</v>
      </c>
    </row>
    <row r="159" spans="1:116" ht="154.5" hidden="1" customHeight="1" x14ac:dyDescent="0.45">
      <c r="A159" s="1351"/>
      <c r="B159" s="1427"/>
      <c r="C159" s="1353"/>
      <c r="D159" s="1353"/>
      <c r="E159" s="1050" t="s">
        <v>575</v>
      </c>
      <c r="F159" s="1051" t="s">
        <v>576</v>
      </c>
      <c r="G159" s="1052">
        <v>0.5</v>
      </c>
      <c r="H159" s="1056">
        <v>44835</v>
      </c>
      <c r="I159" s="1056">
        <v>44926</v>
      </c>
      <c r="J159" s="1052">
        <v>0</v>
      </c>
      <c r="K159" s="1052">
        <v>0</v>
      </c>
      <c r="L159" s="1054">
        <v>0</v>
      </c>
      <c r="M159" s="1055">
        <v>1</v>
      </c>
      <c r="N159" s="1354"/>
      <c r="O159" s="1353"/>
      <c r="P159" s="3309"/>
      <c r="Q159" s="2484"/>
      <c r="R159" s="2487"/>
      <c r="S159" s="231">
        <v>0</v>
      </c>
      <c r="T159" s="196" t="s">
        <v>2540</v>
      </c>
      <c r="U159" s="196" t="s">
        <v>2483</v>
      </c>
      <c r="V159" s="195" t="str">
        <f t="shared" si="101"/>
        <v>Sin iniciar</v>
      </c>
      <c r="W159" s="195" t="str">
        <f t="shared" si="102"/>
        <v>Sin iniciar</v>
      </c>
      <c r="X159" s="1655"/>
      <c r="Y159" s="2389">
        <f t="shared" si="103"/>
        <v>0.105</v>
      </c>
      <c r="Z159" s="2389"/>
      <c r="AA159" s="2424"/>
      <c r="AB159" s="2424"/>
      <c r="AC159" s="1655"/>
      <c r="AD159" s="1355"/>
      <c r="AE159" s="2383"/>
      <c r="AF159" s="2465"/>
      <c r="AG159" s="1355"/>
      <c r="AH159" s="2465"/>
      <c r="AI159" s="2383"/>
      <c r="AJ159" s="2390"/>
      <c r="AK159" s="2390"/>
      <c r="AL159" s="2390"/>
      <c r="AM159" s="2390"/>
      <c r="AN159" s="1030"/>
      <c r="AO159" s="2354"/>
      <c r="AP159" s="2354"/>
      <c r="AQ159" s="57">
        <v>0</v>
      </c>
      <c r="AR159" s="11" t="s">
        <v>2511</v>
      </c>
      <c r="AS159" s="11" t="s">
        <v>2483</v>
      </c>
      <c r="AT159" s="8" t="str">
        <f t="shared" si="104"/>
        <v>Sin iniciar</v>
      </c>
      <c r="AU159" s="335" t="str">
        <f t="shared" si="105"/>
        <v>Sin iniciar</v>
      </c>
      <c r="AV159" s="1721"/>
      <c r="AW159" s="1877">
        <f t="shared" ref="AW159" si="118">SUMPRODUCT(AQ159:AQ165,AE159:AE165)</f>
        <v>11204870</v>
      </c>
      <c r="AX159" s="1877"/>
      <c r="AY159" s="2492"/>
      <c r="AZ159" s="2492"/>
      <c r="BA159" s="2494"/>
      <c r="BB159" s="1395"/>
      <c r="BC159" s="2463"/>
      <c r="BD159" s="2464"/>
      <c r="BE159" s="1395"/>
      <c r="BF159" s="2464"/>
      <c r="BG159" s="2463"/>
      <c r="BH159" s="2390"/>
      <c r="BI159" s="2390"/>
      <c r="BJ159" s="2390"/>
      <c r="BK159" s="2390"/>
      <c r="BL159" s="1030"/>
      <c r="BM159" s="1600"/>
      <c r="BN159" s="1765"/>
      <c r="BO159" s="57">
        <v>0</v>
      </c>
      <c r="BP159" s="14" t="s">
        <v>2384</v>
      </c>
      <c r="BQ159" s="14" t="s">
        <v>37</v>
      </c>
      <c r="BR159" s="8" t="str">
        <f t="shared" si="107"/>
        <v>Sin iniciar</v>
      </c>
      <c r="BS159" s="8" t="str">
        <f t="shared" si="108"/>
        <v>Sin iniciar</v>
      </c>
      <c r="BT159" s="1263"/>
      <c r="BU159" s="1286"/>
      <c r="BV159" s="1286"/>
      <c r="BW159" s="1457"/>
      <c r="BX159" s="1457"/>
      <c r="BY159" s="1460"/>
      <c r="BZ159" s="2489"/>
      <c r="CA159" s="2491"/>
      <c r="CB159" s="2491"/>
      <c r="CC159" s="2460"/>
      <c r="CD159" s="2403"/>
      <c r="CE159" s="2403"/>
      <c r="CF159" s="2390"/>
      <c r="CG159" s="2390"/>
      <c r="CH159" s="2390"/>
      <c r="CI159" s="2390"/>
      <c r="CJ159" s="1030"/>
      <c r="CK159" s="1741"/>
      <c r="CL159" s="1371"/>
      <c r="CM159" s="1082">
        <v>1</v>
      </c>
      <c r="CN159" s="1079" t="s">
        <v>1520</v>
      </c>
      <c r="CO159" s="1079" t="s">
        <v>1521</v>
      </c>
      <c r="CP159" s="1078" t="str">
        <f t="shared" si="114"/>
        <v>Terminado</v>
      </c>
      <c r="CQ159" s="1078" t="str">
        <f t="shared" si="109"/>
        <v>Terminado</v>
      </c>
      <c r="CR159" s="2397"/>
      <c r="CS159" s="1556"/>
      <c r="CT159" s="1556"/>
      <c r="CU159" s="1548"/>
      <c r="CV159" s="1548"/>
      <c r="CW159" s="1549"/>
      <c r="CX159" s="2459"/>
      <c r="CY159" s="2453"/>
      <c r="CZ159" s="2453"/>
      <c r="DA159" s="2471"/>
      <c r="DB159" s="2394"/>
      <c r="DC159" s="2394"/>
      <c r="DD159" s="2395"/>
      <c r="DE159" s="2390"/>
      <c r="DF159" s="2390"/>
      <c r="DG159" s="2390"/>
      <c r="DH159" s="2390"/>
      <c r="DJ159" s="1221" t="s">
        <v>8269</v>
      </c>
      <c r="DK159" s="1220" t="s">
        <v>8342</v>
      </c>
      <c r="DL159" s="1243"/>
    </row>
    <row r="160" spans="1:116" ht="154.5" hidden="1" customHeight="1" x14ac:dyDescent="0.45">
      <c r="A160" s="1351" t="s">
        <v>516</v>
      </c>
      <c r="B160" s="1427" t="s">
        <v>577</v>
      </c>
      <c r="C160" s="1353" t="s">
        <v>578</v>
      </c>
      <c r="D160" s="1353" t="s">
        <v>579</v>
      </c>
      <c r="E160" s="1050" t="s">
        <v>580</v>
      </c>
      <c r="F160" s="1051" t="s">
        <v>521</v>
      </c>
      <c r="G160" s="1052">
        <v>0.25</v>
      </c>
      <c r="H160" s="1056">
        <v>44774</v>
      </c>
      <c r="I160" s="1056">
        <v>44834</v>
      </c>
      <c r="J160" s="1052">
        <v>0</v>
      </c>
      <c r="K160" s="1052">
        <v>0</v>
      </c>
      <c r="L160" s="1054">
        <v>0.4</v>
      </c>
      <c r="M160" s="1055">
        <v>1</v>
      </c>
      <c r="N160" s="1353" t="s">
        <v>529</v>
      </c>
      <c r="O160" s="1354">
        <v>16913183</v>
      </c>
      <c r="P160" s="3309"/>
      <c r="Q160" s="2482">
        <v>0</v>
      </c>
      <c r="R160" s="2485" t="s">
        <v>2540</v>
      </c>
      <c r="S160" s="231">
        <v>0</v>
      </c>
      <c r="T160" s="196" t="s">
        <v>2540</v>
      </c>
      <c r="U160" s="196" t="s">
        <v>2483</v>
      </c>
      <c r="V160" s="195" t="str">
        <f t="shared" si="101"/>
        <v>Sin iniciar</v>
      </c>
      <c r="W160" s="195" t="str">
        <f t="shared" si="102"/>
        <v>Sin iniciar</v>
      </c>
      <c r="X160" s="2425" t="s">
        <v>2540</v>
      </c>
      <c r="Y160" s="2420">
        <f>SUMPRODUCT(S160:S163,G160:G163)</f>
        <v>0</v>
      </c>
      <c r="Z160" s="2420">
        <f>SUMPRODUCT(G160:G163,J160:J163)</f>
        <v>0</v>
      </c>
      <c r="AA160" s="2422" t="str">
        <f>IF(Z160&lt;1%,"Sin iniciar",IF(Z160=100%,"Terminado","En gestión"))</f>
        <v>Sin iniciar</v>
      </c>
      <c r="AB160" s="2422" t="str">
        <f>IF(Y160&lt;1%,"Sin iniciar",IF(Y160=100%,"Terminado","En gestión"))</f>
        <v>Sin iniciar</v>
      </c>
      <c r="AC160" s="2425" t="s">
        <v>2540</v>
      </c>
      <c r="AD160" s="1355">
        <v>16913182.800000001</v>
      </c>
      <c r="AE160" s="2450">
        <f>AD160</f>
        <v>16913182.800000001</v>
      </c>
      <c r="AF160" s="2446">
        <v>0</v>
      </c>
      <c r="AG160" s="1355">
        <v>0</v>
      </c>
      <c r="AH160" s="2446">
        <v>0</v>
      </c>
      <c r="AI160" s="2372">
        <v>0</v>
      </c>
      <c r="AJ160" s="2390" t="s">
        <v>44</v>
      </c>
      <c r="AK160" s="2390" t="s">
        <v>44</v>
      </c>
      <c r="AL160" s="2390" t="s">
        <v>44</v>
      </c>
      <c r="AM160" s="2390" t="s">
        <v>44</v>
      </c>
      <c r="AN160" s="1030"/>
      <c r="AO160" s="2362">
        <v>0</v>
      </c>
      <c r="AP160" s="2481" t="s">
        <v>2511</v>
      </c>
      <c r="AQ160" s="57">
        <v>0</v>
      </c>
      <c r="AR160" s="11" t="s">
        <v>2511</v>
      </c>
      <c r="AS160" s="11" t="s">
        <v>2483</v>
      </c>
      <c r="AT160" s="8" t="str">
        <f t="shared" si="104"/>
        <v>Sin iniciar</v>
      </c>
      <c r="AU160" s="8" t="str">
        <f t="shared" si="105"/>
        <v>Sin iniciar</v>
      </c>
      <c r="AV160" s="1459" t="s">
        <v>2511</v>
      </c>
      <c r="AW160" s="1454">
        <f>SUMPRODUCT(AQ160:AQ163,G160:G163)</f>
        <v>0</v>
      </c>
      <c r="AX160" s="1454">
        <f>SUMPRODUCT(G160:G163,K160:K163)</f>
        <v>0</v>
      </c>
      <c r="AY160" s="1456" t="str">
        <f t="shared" si="110"/>
        <v>Sin iniciar</v>
      </c>
      <c r="AZ160" s="1456" t="str">
        <f t="shared" si="111"/>
        <v>Sin iniciar</v>
      </c>
      <c r="BA160" s="1458" t="s">
        <v>2511</v>
      </c>
      <c r="BB160" s="1395">
        <v>16913182.800000001</v>
      </c>
      <c r="BC160" s="2444">
        <f>BB160</f>
        <v>16913182.800000001</v>
      </c>
      <c r="BD160" s="2444">
        <v>0</v>
      </c>
      <c r="BE160" s="1395">
        <v>0</v>
      </c>
      <c r="BF160" s="2444">
        <v>0</v>
      </c>
      <c r="BG160" s="2461">
        <v>0</v>
      </c>
      <c r="BH160" s="2390" t="s">
        <v>44</v>
      </c>
      <c r="BI160" s="2390" t="s">
        <v>44</v>
      </c>
      <c r="BJ160" s="2390" t="s">
        <v>44</v>
      </c>
      <c r="BK160" s="2390" t="s">
        <v>44</v>
      </c>
      <c r="BL160" s="1030"/>
      <c r="BM160" s="1270">
        <v>0.4</v>
      </c>
      <c r="BN160" s="1763" t="s">
        <v>3322</v>
      </c>
      <c r="BO160" s="57">
        <v>0.4</v>
      </c>
      <c r="BP160" s="14" t="s">
        <v>3323</v>
      </c>
      <c r="BQ160" s="14" t="s">
        <v>3324</v>
      </c>
      <c r="BR160" s="8" t="str">
        <f t="shared" si="107"/>
        <v>En gestión</v>
      </c>
      <c r="BS160" s="8" t="str">
        <f t="shared" si="108"/>
        <v>En gestión</v>
      </c>
      <c r="BT160" s="1262" t="s">
        <v>3325</v>
      </c>
      <c r="BU160" s="1285">
        <f>SUMPRODUCT(G160:G163,BO160:BO163)</f>
        <v>0.35000000000000003</v>
      </c>
      <c r="BV160" s="1285">
        <f>SUMPRODUCT(G160:G163,L160:L163)</f>
        <v>0.35000000000000003</v>
      </c>
      <c r="BW160" s="1455" t="str">
        <f>IF(BV160&lt;1%,"Sin iniciar",IF(BV160=100%,"Terminado","En gestión"))</f>
        <v>En gestión</v>
      </c>
      <c r="BX160" s="1455" t="str">
        <f>IF(BU160&lt;1%,"Sin iniciar",IF(BU160=100%,"Terminado","En gestión"))</f>
        <v>En gestión</v>
      </c>
      <c r="BY160" s="1458" t="s">
        <v>37</v>
      </c>
      <c r="BZ160" s="2095">
        <v>16913182.800000001</v>
      </c>
      <c r="CA160" s="1728">
        <v>16913182.800000001</v>
      </c>
      <c r="CB160" s="1728">
        <v>8456615.3249999993</v>
      </c>
      <c r="CC160" s="2433">
        <v>0</v>
      </c>
      <c r="CD160" s="2435">
        <v>0</v>
      </c>
      <c r="CE160" s="2435">
        <v>0</v>
      </c>
      <c r="CF160" s="2390" t="s">
        <v>44</v>
      </c>
      <c r="CG160" s="2390" t="s">
        <v>44</v>
      </c>
      <c r="CH160" s="2390" t="s">
        <v>44</v>
      </c>
      <c r="CI160" s="2390" t="s">
        <v>44</v>
      </c>
      <c r="CJ160" s="1030"/>
      <c r="CK160" s="1741">
        <v>1</v>
      </c>
      <c r="CL160" s="1371" t="s">
        <v>1522</v>
      </c>
      <c r="CM160" s="1082">
        <v>1</v>
      </c>
      <c r="CN160" s="1079" t="s">
        <v>1523</v>
      </c>
      <c r="CO160" s="1079" t="s">
        <v>1524</v>
      </c>
      <c r="CP160" s="1078" t="str">
        <f t="shared" si="114"/>
        <v>Terminado</v>
      </c>
      <c r="CQ160" s="1078" t="str">
        <f t="shared" si="109"/>
        <v>Terminado</v>
      </c>
      <c r="CR160" s="2397" t="s">
        <v>2160</v>
      </c>
      <c r="CS160" s="1556">
        <f>SUMPRODUCT(G160:G163,CM160:CM163)</f>
        <v>1</v>
      </c>
      <c r="CT160" s="1556">
        <f>SUMPRODUCT(G160:G163,M160:M163)</f>
        <v>1</v>
      </c>
      <c r="CU160" s="1548" t="str">
        <f>IF(CT160&lt;1%,"Sin iniciar",IF(CT160=100%,"Terminado","En gestión"))</f>
        <v>Terminado</v>
      </c>
      <c r="CV160" s="1548" t="str">
        <f>IF(CS160&lt;1%,"Sin iniciar",IF(CS160=100%,"Terminado","En gestión"))</f>
        <v>Terminado</v>
      </c>
      <c r="CW160" s="1549" t="s">
        <v>37</v>
      </c>
      <c r="CX160" s="1550">
        <v>16913182.800000001</v>
      </c>
      <c r="CY160" s="1552">
        <v>16913182.800000001</v>
      </c>
      <c r="CZ160" s="1552">
        <v>16913182.800000001</v>
      </c>
      <c r="DA160" s="2454">
        <v>0</v>
      </c>
      <c r="DB160" s="2431">
        <v>0</v>
      </c>
      <c r="DC160" s="2431">
        <v>0</v>
      </c>
      <c r="DD160" s="2432">
        <v>0</v>
      </c>
      <c r="DE160" s="2390" t="s">
        <v>44</v>
      </c>
      <c r="DF160" s="2390" t="s">
        <v>44</v>
      </c>
      <c r="DG160" s="2390" t="s">
        <v>44</v>
      </c>
      <c r="DH160" s="2390" t="s">
        <v>44</v>
      </c>
      <c r="DJ160" s="1221" t="s">
        <v>8269</v>
      </c>
      <c r="DK160" s="1220" t="s">
        <v>8342</v>
      </c>
      <c r="DL160" s="1243" t="s">
        <v>8271</v>
      </c>
    </row>
    <row r="161" spans="1:116" ht="154.5" hidden="1" customHeight="1" x14ac:dyDescent="0.45">
      <c r="A161" s="1351"/>
      <c r="B161" s="1427"/>
      <c r="C161" s="1353"/>
      <c r="D161" s="1353"/>
      <c r="E161" s="1050" t="s">
        <v>581</v>
      </c>
      <c r="F161" s="1051" t="s">
        <v>552</v>
      </c>
      <c r="G161" s="1052">
        <v>0.25</v>
      </c>
      <c r="H161" s="1056">
        <v>44805</v>
      </c>
      <c r="I161" s="1056">
        <v>44864</v>
      </c>
      <c r="J161" s="1052">
        <v>0</v>
      </c>
      <c r="K161" s="1052">
        <v>0</v>
      </c>
      <c r="L161" s="1054">
        <v>0.4</v>
      </c>
      <c r="M161" s="1055">
        <v>1</v>
      </c>
      <c r="N161" s="1353"/>
      <c r="O161" s="1354"/>
      <c r="P161" s="3309"/>
      <c r="Q161" s="2483"/>
      <c r="R161" s="2486"/>
      <c r="S161" s="231">
        <v>0</v>
      </c>
      <c r="T161" s="196" t="s">
        <v>2540</v>
      </c>
      <c r="U161" s="196" t="s">
        <v>2483</v>
      </c>
      <c r="V161" s="195" t="str">
        <f t="shared" si="101"/>
        <v>Sin iniciar</v>
      </c>
      <c r="W161" s="195" t="str">
        <f t="shared" si="102"/>
        <v>Sin iniciar</v>
      </c>
      <c r="X161" s="1654"/>
      <c r="Y161" s="2421">
        <f t="shared" si="103"/>
        <v>0.40499999999999997</v>
      </c>
      <c r="Z161" s="2421"/>
      <c r="AA161" s="2423"/>
      <c r="AB161" s="2423"/>
      <c r="AC161" s="1654"/>
      <c r="AD161" s="1355"/>
      <c r="AE161" s="2415"/>
      <c r="AF161" s="2418"/>
      <c r="AG161" s="1355"/>
      <c r="AH161" s="2418"/>
      <c r="AI161" s="2330"/>
      <c r="AJ161" s="2390"/>
      <c r="AK161" s="2390"/>
      <c r="AL161" s="2390"/>
      <c r="AM161" s="2390"/>
      <c r="AN161" s="1030"/>
      <c r="AO161" s="2479"/>
      <c r="AP161" s="2479"/>
      <c r="AQ161" s="57">
        <v>0</v>
      </c>
      <c r="AR161" s="11" t="s">
        <v>2511</v>
      </c>
      <c r="AS161" s="11" t="s">
        <v>2483</v>
      </c>
      <c r="AT161" s="8" t="str">
        <f t="shared" si="104"/>
        <v>Sin iniciar</v>
      </c>
      <c r="AU161" s="8" t="str">
        <f t="shared" si="105"/>
        <v>Sin iniciar</v>
      </c>
      <c r="AV161" s="1459"/>
      <c r="AW161" s="1454">
        <f t="shared" ref="AW161:AW163" si="119">SUMPRODUCT(AQ161:AQ167,AE161:AE167)</f>
        <v>11204870</v>
      </c>
      <c r="AX161" s="1454"/>
      <c r="AY161" s="1456"/>
      <c r="AZ161" s="1456"/>
      <c r="BA161" s="1459"/>
      <c r="BB161" s="1395"/>
      <c r="BC161" s="2408"/>
      <c r="BD161" s="2408"/>
      <c r="BE161" s="1395"/>
      <c r="BF161" s="2408"/>
      <c r="BG161" s="2462"/>
      <c r="BH161" s="2390"/>
      <c r="BI161" s="2390"/>
      <c r="BJ161" s="2390"/>
      <c r="BK161" s="2390"/>
      <c r="BL161" s="1030"/>
      <c r="BM161" s="1744"/>
      <c r="BN161" s="1764"/>
      <c r="BO161" s="57">
        <v>0.4</v>
      </c>
      <c r="BP161" s="14" t="s">
        <v>3326</v>
      </c>
      <c r="BQ161" s="14" t="s">
        <v>3327</v>
      </c>
      <c r="BR161" s="8" t="str">
        <f t="shared" si="107"/>
        <v>En gestión</v>
      </c>
      <c r="BS161" s="8" t="str">
        <f t="shared" si="108"/>
        <v>En gestión</v>
      </c>
      <c r="BT161" s="1766"/>
      <c r="BU161" s="1454"/>
      <c r="BV161" s="1454"/>
      <c r="BW161" s="1456"/>
      <c r="BX161" s="1456"/>
      <c r="BY161" s="1459"/>
      <c r="BZ161" s="2096"/>
      <c r="CA161" s="1726"/>
      <c r="CB161" s="1726"/>
      <c r="CC161" s="2399"/>
      <c r="CD161" s="2436"/>
      <c r="CE161" s="2436"/>
      <c r="CF161" s="2390"/>
      <c r="CG161" s="2390"/>
      <c r="CH161" s="2390"/>
      <c r="CI161" s="2390"/>
      <c r="CJ161" s="1030"/>
      <c r="CK161" s="1741"/>
      <c r="CL161" s="1371"/>
      <c r="CM161" s="1082">
        <v>1</v>
      </c>
      <c r="CN161" s="1079" t="s">
        <v>1525</v>
      </c>
      <c r="CO161" s="1079" t="s">
        <v>1526</v>
      </c>
      <c r="CP161" s="1078" t="str">
        <f t="shared" si="114"/>
        <v>Terminado</v>
      </c>
      <c r="CQ161" s="1078" t="str">
        <f t="shared" si="109"/>
        <v>Terminado</v>
      </c>
      <c r="CR161" s="2397"/>
      <c r="CS161" s="1556"/>
      <c r="CT161" s="1556"/>
      <c r="CU161" s="1548"/>
      <c r="CV161" s="1548"/>
      <c r="CW161" s="1549"/>
      <c r="CX161" s="1550"/>
      <c r="CY161" s="1552"/>
      <c r="CZ161" s="1552"/>
      <c r="DA161" s="2392"/>
      <c r="DB161" s="2431"/>
      <c r="DC161" s="2431"/>
      <c r="DD161" s="2432"/>
      <c r="DE161" s="2390"/>
      <c r="DF161" s="2390"/>
      <c r="DG161" s="2390"/>
      <c r="DH161" s="2390"/>
      <c r="DJ161" s="1221" t="s">
        <v>8269</v>
      </c>
      <c r="DK161" s="1220" t="s">
        <v>8342</v>
      </c>
      <c r="DL161" s="1243"/>
    </row>
    <row r="162" spans="1:116" ht="154.5" hidden="1" customHeight="1" x14ac:dyDescent="0.45">
      <c r="A162" s="1351"/>
      <c r="B162" s="1427"/>
      <c r="C162" s="1353"/>
      <c r="D162" s="1353"/>
      <c r="E162" s="1050" t="s">
        <v>582</v>
      </c>
      <c r="F162" s="1051" t="s">
        <v>554</v>
      </c>
      <c r="G162" s="1052">
        <v>0.25</v>
      </c>
      <c r="H162" s="1056">
        <v>44805</v>
      </c>
      <c r="I162" s="1056">
        <v>44895</v>
      </c>
      <c r="J162" s="1052">
        <v>0</v>
      </c>
      <c r="K162" s="1052">
        <v>0</v>
      </c>
      <c r="L162" s="1054">
        <v>0.3</v>
      </c>
      <c r="M162" s="1055">
        <v>1</v>
      </c>
      <c r="N162" s="1353"/>
      <c r="O162" s="1354"/>
      <c r="P162" s="3309"/>
      <c r="Q162" s="2483"/>
      <c r="R162" s="2486"/>
      <c r="S162" s="231">
        <v>0</v>
      </c>
      <c r="T162" s="196" t="s">
        <v>2540</v>
      </c>
      <c r="U162" s="196" t="s">
        <v>2483</v>
      </c>
      <c r="V162" s="195" t="str">
        <f t="shared" si="101"/>
        <v>Sin iniciar</v>
      </c>
      <c r="W162" s="195" t="str">
        <f t="shared" si="102"/>
        <v>Sin iniciar</v>
      </c>
      <c r="X162" s="1654"/>
      <c r="Y162" s="2421">
        <f t="shared" si="103"/>
        <v>0.70499999999999996</v>
      </c>
      <c r="Z162" s="2421"/>
      <c r="AA162" s="2423"/>
      <c r="AB162" s="2423"/>
      <c r="AC162" s="1654"/>
      <c r="AD162" s="1355"/>
      <c r="AE162" s="2415"/>
      <c r="AF162" s="2418"/>
      <c r="AG162" s="1355"/>
      <c r="AH162" s="2418"/>
      <c r="AI162" s="2330"/>
      <c r="AJ162" s="2390"/>
      <c r="AK162" s="2390"/>
      <c r="AL162" s="2390"/>
      <c r="AM162" s="2390"/>
      <c r="AN162" s="1030"/>
      <c r="AO162" s="2479"/>
      <c r="AP162" s="2479"/>
      <c r="AQ162" s="57">
        <v>0</v>
      </c>
      <c r="AR162" s="11" t="s">
        <v>2511</v>
      </c>
      <c r="AS162" s="11" t="s">
        <v>2483</v>
      </c>
      <c r="AT162" s="8" t="str">
        <f t="shared" si="104"/>
        <v>Sin iniciar</v>
      </c>
      <c r="AU162" s="8" t="str">
        <f t="shared" si="105"/>
        <v>Sin iniciar</v>
      </c>
      <c r="AV162" s="1459"/>
      <c r="AW162" s="1454">
        <f t="shared" si="119"/>
        <v>11204870</v>
      </c>
      <c r="AX162" s="1454"/>
      <c r="AY162" s="1456"/>
      <c r="AZ162" s="1456"/>
      <c r="BA162" s="1459"/>
      <c r="BB162" s="1395"/>
      <c r="BC162" s="2408"/>
      <c r="BD162" s="2408"/>
      <c r="BE162" s="1395"/>
      <c r="BF162" s="2408"/>
      <c r="BG162" s="2462"/>
      <c r="BH162" s="2390"/>
      <c r="BI162" s="2390"/>
      <c r="BJ162" s="2390"/>
      <c r="BK162" s="2390"/>
      <c r="BL162" s="1030"/>
      <c r="BM162" s="1744"/>
      <c r="BN162" s="1764"/>
      <c r="BO162" s="57">
        <v>0.3</v>
      </c>
      <c r="BP162" s="14" t="s">
        <v>3328</v>
      </c>
      <c r="BQ162" s="14" t="s">
        <v>3327</v>
      </c>
      <c r="BR162" s="8" t="str">
        <f t="shared" si="107"/>
        <v>En gestión</v>
      </c>
      <c r="BS162" s="8" t="str">
        <f t="shared" si="108"/>
        <v>En gestión</v>
      </c>
      <c r="BT162" s="1766"/>
      <c r="BU162" s="1454"/>
      <c r="BV162" s="1454"/>
      <c r="BW162" s="1456"/>
      <c r="BX162" s="1456"/>
      <c r="BY162" s="1459"/>
      <c r="BZ162" s="2096"/>
      <c r="CA162" s="1726"/>
      <c r="CB162" s="1726"/>
      <c r="CC162" s="2399"/>
      <c r="CD162" s="2436"/>
      <c r="CE162" s="2436"/>
      <c r="CF162" s="2390"/>
      <c r="CG162" s="2390"/>
      <c r="CH162" s="2390"/>
      <c r="CI162" s="2390"/>
      <c r="CJ162" s="1030"/>
      <c r="CK162" s="1741"/>
      <c r="CL162" s="1371"/>
      <c r="CM162" s="1082">
        <v>1</v>
      </c>
      <c r="CN162" s="1079" t="s">
        <v>1525</v>
      </c>
      <c r="CO162" s="1079" t="s">
        <v>1526</v>
      </c>
      <c r="CP162" s="1078" t="str">
        <f t="shared" si="114"/>
        <v>Terminado</v>
      </c>
      <c r="CQ162" s="1078" t="str">
        <f t="shared" si="109"/>
        <v>Terminado</v>
      </c>
      <c r="CR162" s="2397"/>
      <c r="CS162" s="1556"/>
      <c r="CT162" s="1556"/>
      <c r="CU162" s="1548"/>
      <c r="CV162" s="1548"/>
      <c r="CW162" s="1549"/>
      <c r="CX162" s="1550"/>
      <c r="CY162" s="1552"/>
      <c r="CZ162" s="1552"/>
      <c r="DA162" s="2392"/>
      <c r="DB162" s="2431"/>
      <c r="DC162" s="2431"/>
      <c r="DD162" s="2432"/>
      <c r="DE162" s="2390"/>
      <c r="DF162" s="2390"/>
      <c r="DG162" s="2390"/>
      <c r="DH162" s="2390"/>
      <c r="DJ162" s="1221" t="s">
        <v>8269</v>
      </c>
      <c r="DK162" s="1220" t="s">
        <v>8342</v>
      </c>
      <c r="DL162" s="1243"/>
    </row>
    <row r="163" spans="1:116" ht="154.5" hidden="1" customHeight="1" x14ac:dyDescent="0.45">
      <c r="A163" s="1351"/>
      <c r="B163" s="1427"/>
      <c r="C163" s="1353"/>
      <c r="D163" s="1353"/>
      <c r="E163" s="1050" t="s">
        <v>583</v>
      </c>
      <c r="F163" s="1051" t="s">
        <v>532</v>
      </c>
      <c r="G163" s="1052">
        <v>0.25</v>
      </c>
      <c r="H163" s="1056">
        <v>44805</v>
      </c>
      <c r="I163" s="1056">
        <v>44895</v>
      </c>
      <c r="J163" s="1052">
        <v>0</v>
      </c>
      <c r="K163" s="1052">
        <v>0</v>
      </c>
      <c r="L163" s="1054">
        <v>0.3</v>
      </c>
      <c r="M163" s="1055">
        <v>1</v>
      </c>
      <c r="N163" s="1353"/>
      <c r="O163" s="1354"/>
      <c r="P163" s="3309"/>
      <c r="Q163" s="2484"/>
      <c r="R163" s="2487"/>
      <c r="S163" s="231">
        <v>0</v>
      </c>
      <c r="T163" s="196" t="s">
        <v>2540</v>
      </c>
      <c r="U163" s="196" t="s">
        <v>2483</v>
      </c>
      <c r="V163" s="195" t="str">
        <f t="shared" si="101"/>
        <v>Sin iniciar</v>
      </c>
      <c r="W163" s="195" t="str">
        <f t="shared" si="102"/>
        <v>Sin iniciar</v>
      </c>
      <c r="X163" s="1655"/>
      <c r="Y163" s="2389">
        <f t="shared" si="103"/>
        <v>0.80499999999999994</v>
      </c>
      <c r="Z163" s="2389"/>
      <c r="AA163" s="2424"/>
      <c r="AB163" s="2424"/>
      <c r="AC163" s="1655"/>
      <c r="AD163" s="1355"/>
      <c r="AE163" s="2472"/>
      <c r="AF163" s="2465"/>
      <c r="AG163" s="1355"/>
      <c r="AH163" s="2465"/>
      <c r="AI163" s="2383"/>
      <c r="AJ163" s="2390"/>
      <c r="AK163" s="2390"/>
      <c r="AL163" s="2390"/>
      <c r="AM163" s="2390"/>
      <c r="AN163" s="1030"/>
      <c r="AO163" s="2480"/>
      <c r="AP163" s="2480"/>
      <c r="AQ163" s="57">
        <v>0</v>
      </c>
      <c r="AR163" s="11" t="s">
        <v>2511</v>
      </c>
      <c r="AS163" s="11" t="s">
        <v>2483</v>
      </c>
      <c r="AT163" s="8" t="str">
        <f t="shared" si="104"/>
        <v>Sin iniciar</v>
      </c>
      <c r="AU163" s="8" t="str">
        <f t="shared" si="105"/>
        <v>Sin iniciar</v>
      </c>
      <c r="AV163" s="1460"/>
      <c r="AW163" s="1286">
        <f t="shared" si="119"/>
        <v>11204870</v>
      </c>
      <c r="AX163" s="1286"/>
      <c r="AY163" s="1457"/>
      <c r="AZ163" s="1457"/>
      <c r="BA163" s="1460"/>
      <c r="BB163" s="1395"/>
      <c r="BC163" s="2464"/>
      <c r="BD163" s="2464"/>
      <c r="BE163" s="1395"/>
      <c r="BF163" s="2464"/>
      <c r="BG163" s="2463"/>
      <c r="BH163" s="2390"/>
      <c r="BI163" s="2390"/>
      <c r="BJ163" s="2390"/>
      <c r="BK163" s="2390"/>
      <c r="BL163" s="1030"/>
      <c r="BM163" s="1600"/>
      <c r="BN163" s="1765"/>
      <c r="BO163" s="57">
        <v>0.3</v>
      </c>
      <c r="BP163" s="14" t="s">
        <v>3328</v>
      </c>
      <c r="BQ163" s="14" t="s">
        <v>3327</v>
      </c>
      <c r="BR163" s="8" t="str">
        <f t="shared" si="107"/>
        <v>En gestión</v>
      </c>
      <c r="BS163" s="8" t="str">
        <f t="shared" si="108"/>
        <v>En gestión</v>
      </c>
      <c r="BT163" s="1263"/>
      <c r="BU163" s="1286"/>
      <c r="BV163" s="1286"/>
      <c r="BW163" s="1457"/>
      <c r="BX163" s="1457"/>
      <c r="BY163" s="1460"/>
      <c r="BZ163" s="2112"/>
      <c r="CA163" s="1727"/>
      <c r="CB163" s="1727"/>
      <c r="CC163" s="2460"/>
      <c r="CD163" s="2437"/>
      <c r="CE163" s="2437"/>
      <c r="CF163" s="2390"/>
      <c r="CG163" s="2390"/>
      <c r="CH163" s="2390"/>
      <c r="CI163" s="2390"/>
      <c r="CJ163" s="1030"/>
      <c r="CK163" s="1741"/>
      <c r="CL163" s="1371"/>
      <c r="CM163" s="1082">
        <v>1</v>
      </c>
      <c r="CN163" s="1079" t="s">
        <v>1527</v>
      </c>
      <c r="CO163" s="1079" t="s">
        <v>1528</v>
      </c>
      <c r="CP163" s="1078" t="str">
        <f t="shared" si="114"/>
        <v>Terminado</v>
      </c>
      <c r="CQ163" s="1078" t="str">
        <f t="shared" si="109"/>
        <v>Terminado</v>
      </c>
      <c r="CR163" s="2397"/>
      <c r="CS163" s="1556"/>
      <c r="CT163" s="1556"/>
      <c r="CU163" s="1548"/>
      <c r="CV163" s="1548"/>
      <c r="CW163" s="1549"/>
      <c r="CX163" s="1550"/>
      <c r="CY163" s="1552"/>
      <c r="CZ163" s="1552"/>
      <c r="DA163" s="2455"/>
      <c r="DB163" s="2431"/>
      <c r="DC163" s="2431"/>
      <c r="DD163" s="2432"/>
      <c r="DE163" s="2390"/>
      <c r="DF163" s="2390"/>
      <c r="DG163" s="2390"/>
      <c r="DH163" s="2390"/>
      <c r="DJ163" s="1221" t="s">
        <v>8269</v>
      </c>
      <c r="DK163" s="1220" t="s">
        <v>8342</v>
      </c>
      <c r="DL163" s="1243"/>
    </row>
    <row r="164" spans="1:116" ht="154.5" hidden="1" customHeight="1" x14ac:dyDescent="0.45">
      <c r="A164" s="1351" t="s">
        <v>516</v>
      </c>
      <c r="B164" s="1427" t="s">
        <v>584</v>
      </c>
      <c r="C164" s="1353" t="s">
        <v>585</v>
      </c>
      <c r="D164" s="1353" t="s">
        <v>586</v>
      </c>
      <c r="E164" s="1050" t="s">
        <v>587</v>
      </c>
      <c r="F164" s="1051" t="s">
        <v>588</v>
      </c>
      <c r="G164" s="1052">
        <v>0.3</v>
      </c>
      <c r="H164" s="1056">
        <v>44635</v>
      </c>
      <c r="I164" s="1056">
        <v>44742</v>
      </c>
      <c r="J164" s="1052">
        <v>0.25</v>
      </c>
      <c r="K164" s="1052">
        <v>1</v>
      </c>
      <c r="L164" s="1054">
        <v>1</v>
      </c>
      <c r="M164" s="1055">
        <v>1</v>
      </c>
      <c r="N164" s="1354">
        <v>55000000</v>
      </c>
      <c r="O164" s="1354">
        <v>44819480</v>
      </c>
      <c r="P164" s="3309"/>
      <c r="Q164" s="2473">
        <v>0.2</v>
      </c>
      <c r="R164" s="2476" t="s">
        <v>2552</v>
      </c>
      <c r="S164" s="231">
        <v>0.25</v>
      </c>
      <c r="T164" s="198" t="s">
        <v>2553</v>
      </c>
      <c r="U164" s="199" t="s">
        <v>1530</v>
      </c>
      <c r="V164" s="195" t="str">
        <f t="shared" si="101"/>
        <v>En gestión</v>
      </c>
      <c r="W164" s="195" t="str">
        <f>IF(S164&lt;1%,"Sin iniciar",IF(S164=100%,"Terminado","En gestión"))</f>
        <v>En gestión</v>
      </c>
      <c r="X164" s="1653" t="s">
        <v>2554</v>
      </c>
      <c r="Y164" s="2420">
        <f>SUMPRODUCT(S164:S166,G164:G166)</f>
        <v>0.105</v>
      </c>
      <c r="Z164" s="2420">
        <f>SUMPRODUCT(G164:G166,J164:J166)</f>
        <v>0.105</v>
      </c>
      <c r="AA164" s="2422" t="str">
        <f>IF(Z164&lt;1%,"Sin iniciar",IF(Z164=100%,"Terminado","En gestión"))</f>
        <v>En gestión</v>
      </c>
      <c r="AB164" s="2422" t="str">
        <f>IF(Y164&lt;1%,"Sin iniciar",IF(Y164=100%,"Terminado","En gestión"))</f>
        <v>En gestión</v>
      </c>
      <c r="AC164" s="1653" t="s">
        <v>2554</v>
      </c>
      <c r="AD164" s="1355">
        <v>44819480</v>
      </c>
      <c r="AE164" s="2450">
        <f>AD164</f>
        <v>44819480</v>
      </c>
      <c r="AF164" s="2446">
        <v>4481948</v>
      </c>
      <c r="AG164" s="1355">
        <v>55000000</v>
      </c>
      <c r="AH164" s="2446">
        <v>60500000</v>
      </c>
      <c r="AI164" s="2372">
        <v>6868951.6600000001</v>
      </c>
      <c r="AJ164" s="2390" t="s">
        <v>1503</v>
      </c>
      <c r="AK164" s="2390" t="s">
        <v>61</v>
      </c>
      <c r="AL164" s="2390" t="s">
        <v>41</v>
      </c>
      <c r="AM164" s="2390" t="s">
        <v>1532</v>
      </c>
      <c r="AN164" s="1030"/>
      <c r="AO164" s="1630">
        <v>0.2</v>
      </c>
      <c r="AP164" s="1681" t="s">
        <v>2552</v>
      </c>
      <c r="AQ164" s="57">
        <v>0.25</v>
      </c>
      <c r="AR164" s="14" t="s">
        <v>2553</v>
      </c>
      <c r="AS164" s="11" t="s">
        <v>1530</v>
      </c>
      <c r="AT164" s="8" t="str">
        <f t="shared" si="104"/>
        <v>Terminado</v>
      </c>
      <c r="AU164" s="8" t="str">
        <f t="shared" si="105"/>
        <v>En gestión</v>
      </c>
      <c r="AV164" s="1681" t="s">
        <v>2552</v>
      </c>
      <c r="AW164" s="1285">
        <f>SUMPRODUCT(AQ164:AQ166,G164:G166)</f>
        <v>0.105</v>
      </c>
      <c r="AX164" s="1285">
        <f>SUMPRODUCT(G164:G166,K164:K166)</f>
        <v>0.54999999999999993</v>
      </c>
      <c r="AY164" s="1455" t="str">
        <f t="shared" si="110"/>
        <v>En gestión</v>
      </c>
      <c r="AZ164" s="1455" t="str">
        <f t="shared" si="111"/>
        <v>En gestión</v>
      </c>
      <c r="BA164" s="14" t="s">
        <v>8046</v>
      </c>
      <c r="BB164" s="1395">
        <v>44819480</v>
      </c>
      <c r="BC164" s="2444">
        <f>BB164</f>
        <v>44819480</v>
      </c>
      <c r="BD164" s="2444">
        <v>17927792</v>
      </c>
      <c r="BE164" s="1395">
        <v>55000000</v>
      </c>
      <c r="BF164" s="2444">
        <v>56100000</v>
      </c>
      <c r="BG164" s="2461">
        <v>16008370.08</v>
      </c>
      <c r="BH164" s="2390" t="s">
        <v>1503</v>
      </c>
      <c r="BI164" s="2390" t="s">
        <v>61</v>
      </c>
      <c r="BJ164" s="2390" t="s">
        <v>41</v>
      </c>
      <c r="BK164" s="2390" t="s">
        <v>1532</v>
      </c>
      <c r="BL164" s="1030"/>
      <c r="BM164" s="1630">
        <v>0.5</v>
      </c>
      <c r="BN164" s="1681" t="s">
        <v>3329</v>
      </c>
      <c r="BO164" s="57">
        <v>1</v>
      </c>
      <c r="BP164" s="14" t="s">
        <v>3330</v>
      </c>
      <c r="BQ164" s="14" t="s">
        <v>1530</v>
      </c>
      <c r="BR164" s="8" t="str">
        <f t="shared" si="107"/>
        <v>Terminado</v>
      </c>
      <c r="BS164" s="8" t="str">
        <f t="shared" si="108"/>
        <v>Terminado</v>
      </c>
      <c r="BT164" s="1262" t="s">
        <v>3331</v>
      </c>
      <c r="BU164" s="1285">
        <f>SUMPRODUCT(G164:G166,BO164:BO166)</f>
        <v>0.74</v>
      </c>
      <c r="BV164" s="1285">
        <f>SUMPRODUCT(G164:G166,L164:L166)</f>
        <v>0.74</v>
      </c>
      <c r="BW164" s="1455" t="str">
        <f>IF(BV164&lt;1%,"Sin iniciar",IF(BV164=100%,"Terminado","En gestión"))</f>
        <v>En gestión</v>
      </c>
      <c r="BX164" s="1455" t="str">
        <f>IF(BU164&lt;1%,"Sin iniciar",IF(BU164=100%,"Terminado","En gestión"))</f>
        <v>En gestión</v>
      </c>
      <c r="BY164" s="1458" t="s">
        <v>37</v>
      </c>
      <c r="BZ164" s="2095">
        <v>44819480</v>
      </c>
      <c r="CA164" s="1728">
        <v>0</v>
      </c>
      <c r="CB164" s="1728">
        <v>31373636</v>
      </c>
      <c r="CC164" s="2433">
        <v>56100000</v>
      </c>
      <c r="CD164" s="2401">
        <v>56100000</v>
      </c>
      <c r="CE164" s="2401">
        <v>35700000</v>
      </c>
      <c r="CF164" s="2390" t="s">
        <v>1503</v>
      </c>
      <c r="CG164" s="2390" t="s">
        <v>61</v>
      </c>
      <c r="CH164" s="2390" t="s">
        <v>41</v>
      </c>
      <c r="CI164" s="2390" t="s">
        <v>1532</v>
      </c>
      <c r="CJ164" s="1030"/>
      <c r="CK164" s="1612">
        <v>1</v>
      </c>
      <c r="CL164" s="2244" t="s">
        <v>1529</v>
      </c>
      <c r="CM164" s="1082">
        <v>1</v>
      </c>
      <c r="CN164" s="1079" t="s">
        <v>1291</v>
      </c>
      <c r="CO164" s="1079" t="s">
        <v>1530</v>
      </c>
      <c r="CP164" s="1078" t="str">
        <f t="shared" si="114"/>
        <v>Terminado</v>
      </c>
      <c r="CQ164" s="1078" t="str">
        <f t="shared" si="109"/>
        <v>Terminado</v>
      </c>
      <c r="CR164" s="2397" t="s">
        <v>1531</v>
      </c>
      <c r="CS164" s="1556">
        <f>SUMPRODUCT(G164:G166,CM164:CM166)</f>
        <v>1</v>
      </c>
      <c r="CT164" s="1556">
        <f>SUMPRODUCT(G164:G166,M164:M166)</f>
        <v>1</v>
      </c>
      <c r="CU164" s="1548" t="str">
        <f>IF(CT164&lt;1%,"Sin iniciar",IF(CT164=100%,"Terminado","En gestión"))</f>
        <v>Terminado</v>
      </c>
      <c r="CV164" s="1548" t="str">
        <f>IF(CS164&lt;1%,"Sin iniciar",IF(CS164=100%,"Terminado","En gestión"))</f>
        <v>Terminado</v>
      </c>
      <c r="CW164" s="1549" t="s">
        <v>37</v>
      </c>
      <c r="CX164" s="1551">
        <v>44819480</v>
      </c>
      <c r="CY164" s="1551">
        <v>44819480</v>
      </c>
      <c r="CZ164" s="1552">
        <v>44819480</v>
      </c>
      <c r="DA164" s="2454">
        <v>56100000</v>
      </c>
      <c r="DB164" s="2394">
        <v>56100000</v>
      </c>
      <c r="DC164" s="2394">
        <v>51000000</v>
      </c>
      <c r="DD164" s="2395">
        <v>56100000</v>
      </c>
      <c r="DE164" s="2390" t="s">
        <v>1503</v>
      </c>
      <c r="DF164" s="2390" t="s">
        <v>61</v>
      </c>
      <c r="DG164" s="2390" t="s">
        <v>41</v>
      </c>
      <c r="DH164" s="2390" t="s">
        <v>1532</v>
      </c>
      <c r="DJ164" s="1221" t="s">
        <v>8352</v>
      </c>
      <c r="DK164" s="1220" t="s">
        <v>8355</v>
      </c>
      <c r="DL164" s="1245" t="s">
        <v>8356</v>
      </c>
    </row>
    <row r="165" spans="1:116" ht="154.5" hidden="1" customHeight="1" x14ac:dyDescent="0.45">
      <c r="A165" s="1351"/>
      <c r="B165" s="1427"/>
      <c r="C165" s="1353"/>
      <c r="D165" s="1353"/>
      <c r="E165" s="1050" t="s">
        <v>589</v>
      </c>
      <c r="F165" s="1051" t="s">
        <v>590</v>
      </c>
      <c r="G165" s="1052">
        <v>0.3</v>
      </c>
      <c r="H165" s="1056">
        <v>44635</v>
      </c>
      <c r="I165" s="1056">
        <v>44910</v>
      </c>
      <c r="J165" s="1052">
        <v>0.1</v>
      </c>
      <c r="K165" s="1052">
        <v>0.5</v>
      </c>
      <c r="L165" s="1054">
        <v>0.8</v>
      </c>
      <c r="M165" s="1055">
        <v>1</v>
      </c>
      <c r="N165" s="1354"/>
      <c r="O165" s="1354"/>
      <c r="P165" s="3309"/>
      <c r="Q165" s="2474"/>
      <c r="R165" s="2477"/>
      <c r="S165" s="231">
        <v>0.1</v>
      </c>
      <c r="T165" s="198" t="s">
        <v>2555</v>
      </c>
      <c r="U165" s="198" t="s">
        <v>8047</v>
      </c>
      <c r="V165" s="195" t="str">
        <f t="shared" si="101"/>
        <v>En gestión</v>
      </c>
      <c r="W165" s="195" t="str">
        <f t="shared" ref="W165:W180" si="120">IF(S165&lt;1%,"Sin iniciar",IF(S165=100%,"Terminado","En gestión"))</f>
        <v>En gestión</v>
      </c>
      <c r="X165" s="1760"/>
      <c r="Y165" s="2421">
        <f t="shared" si="103"/>
        <v>0.96749999999999992</v>
      </c>
      <c r="Z165" s="2421"/>
      <c r="AA165" s="2423"/>
      <c r="AB165" s="2423"/>
      <c r="AC165" s="1760"/>
      <c r="AD165" s="1355"/>
      <c r="AE165" s="2415"/>
      <c r="AF165" s="2418"/>
      <c r="AG165" s="1355"/>
      <c r="AH165" s="2418"/>
      <c r="AI165" s="2330"/>
      <c r="AJ165" s="2390"/>
      <c r="AK165" s="2390"/>
      <c r="AL165" s="2390"/>
      <c r="AM165" s="2390"/>
      <c r="AN165" s="1030"/>
      <c r="AO165" s="1631"/>
      <c r="AP165" s="1682"/>
      <c r="AQ165" s="57">
        <v>0.1</v>
      </c>
      <c r="AR165" s="14" t="s">
        <v>2555</v>
      </c>
      <c r="AS165" s="14" t="s">
        <v>8047</v>
      </c>
      <c r="AT165" s="8" t="str">
        <f t="shared" si="104"/>
        <v>En gestión</v>
      </c>
      <c r="AU165" s="8" t="str">
        <f t="shared" si="105"/>
        <v>En gestión</v>
      </c>
      <c r="AV165" s="1682"/>
      <c r="AW165" s="1454">
        <f t="shared" ref="AW165:AW166" si="121">SUMPRODUCT(AQ165:AQ171,AE165:AE171)</f>
        <v>0</v>
      </c>
      <c r="AX165" s="1454"/>
      <c r="AY165" s="1456"/>
      <c r="AZ165" s="1456"/>
      <c r="BA165" s="14" t="s">
        <v>8048</v>
      </c>
      <c r="BB165" s="1395"/>
      <c r="BC165" s="2408"/>
      <c r="BD165" s="2408"/>
      <c r="BE165" s="1395"/>
      <c r="BF165" s="2408"/>
      <c r="BG165" s="2462"/>
      <c r="BH165" s="2390"/>
      <c r="BI165" s="2390"/>
      <c r="BJ165" s="2390"/>
      <c r="BK165" s="2390"/>
      <c r="BL165" s="1030"/>
      <c r="BM165" s="1631"/>
      <c r="BN165" s="1682"/>
      <c r="BO165" s="57">
        <v>0.8</v>
      </c>
      <c r="BP165" s="14" t="s">
        <v>3332</v>
      </c>
      <c r="BQ165" s="14" t="s">
        <v>3333</v>
      </c>
      <c r="BR165" s="8" t="str">
        <f t="shared" si="107"/>
        <v>En gestión</v>
      </c>
      <c r="BS165" s="8" t="str">
        <f t="shared" si="108"/>
        <v>En gestión</v>
      </c>
      <c r="BT165" s="1766"/>
      <c r="BU165" s="1454"/>
      <c r="BV165" s="1454"/>
      <c r="BW165" s="1456"/>
      <c r="BX165" s="1456"/>
      <c r="BY165" s="1459"/>
      <c r="BZ165" s="2096"/>
      <c r="CA165" s="1726"/>
      <c r="CB165" s="1726"/>
      <c r="CC165" s="2399"/>
      <c r="CD165" s="2402"/>
      <c r="CE165" s="2402"/>
      <c r="CF165" s="2390"/>
      <c r="CG165" s="2390"/>
      <c r="CH165" s="2390"/>
      <c r="CI165" s="2390"/>
      <c r="CJ165" s="1030"/>
      <c r="CK165" s="1612"/>
      <c r="CL165" s="2244"/>
      <c r="CM165" s="1082">
        <v>1</v>
      </c>
      <c r="CN165" s="1079" t="s">
        <v>1533</v>
      </c>
      <c r="CO165" s="1079" t="s">
        <v>1534</v>
      </c>
      <c r="CP165" s="1078" t="str">
        <f t="shared" si="114"/>
        <v>Terminado</v>
      </c>
      <c r="CQ165" s="1078" t="str">
        <f t="shared" si="109"/>
        <v>Terminado</v>
      </c>
      <c r="CR165" s="2397"/>
      <c r="CS165" s="1556">
        <f>SUMPRODUCT(G165:G166,CM165:CM166)</f>
        <v>0.7</v>
      </c>
      <c r="CT165" s="1556"/>
      <c r="CU165" s="1548"/>
      <c r="CV165" s="1548"/>
      <c r="CW165" s="1549"/>
      <c r="CX165" s="1551"/>
      <c r="CY165" s="1551"/>
      <c r="CZ165" s="1552"/>
      <c r="DA165" s="2392"/>
      <c r="DB165" s="2394"/>
      <c r="DC165" s="2394"/>
      <c r="DD165" s="2395"/>
      <c r="DE165" s="2390"/>
      <c r="DF165" s="2390"/>
      <c r="DG165" s="2390"/>
      <c r="DH165" s="2390"/>
      <c r="DJ165" s="1221" t="s">
        <v>8352</v>
      </c>
      <c r="DK165" s="1220" t="s">
        <v>8357</v>
      </c>
      <c r="DL165" s="1247"/>
    </row>
    <row r="166" spans="1:116" ht="214.5" hidden="1" customHeight="1" x14ac:dyDescent="0.45">
      <c r="A166" s="1351"/>
      <c r="B166" s="1427"/>
      <c r="C166" s="1353"/>
      <c r="D166" s="1353"/>
      <c r="E166" s="1050" t="s">
        <v>591</v>
      </c>
      <c r="F166" s="1051" t="s">
        <v>592</v>
      </c>
      <c r="G166" s="1052">
        <v>0.4</v>
      </c>
      <c r="H166" s="1056">
        <v>44713</v>
      </c>
      <c r="I166" s="1056">
        <v>44926</v>
      </c>
      <c r="J166" s="1052">
        <v>0</v>
      </c>
      <c r="K166" s="1052">
        <v>0.25</v>
      </c>
      <c r="L166" s="1054">
        <v>0.5</v>
      </c>
      <c r="M166" s="1055">
        <v>1</v>
      </c>
      <c r="N166" s="1354"/>
      <c r="O166" s="1354"/>
      <c r="P166" s="3309"/>
      <c r="Q166" s="2475"/>
      <c r="R166" s="2478"/>
      <c r="S166" s="231">
        <v>0</v>
      </c>
      <c r="T166" s="196" t="s">
        <v>2540</v>
      </c>
      <c r="U166" s="196" t="s">
        <v>2483</v>
      </c>
      <c r="V166" s="195" t="str">
        <f t="shared" si="101"/>
        <v>Sin iniciar</v>
      </c>
      <c r="W166" s="195" t="str">
        <f t="shared" si="120"/>
        <v>Sin iniciar</v>
      </c>
      <c r="X166" s="1761"/>
      <c r="Y166" s="2389">
        <f t="shared" si="103"/>
        <v>0.96249999999999991</v>
      </c>
      <c r="Z166" s="2389"/>
      <c r="AA166" s="2424"/>
      <c r="AB166" s="2424"/>
      <c r="AC166" s="1761"/>
      <c r="AD166" s="1355"/>
      <c r="AE166" s="2472"/>
      <c r="AF166" s="2465"/>
      <c r="AG166" s="1355"/>
      <c r="AH166" s="2465"/>
      <c r="AI166" s="2383"/>
      <c r="AJ166" s="2390"/>
      <c r="AK166" s="2390"/>
      <c r="AL166" s="2390"/>
      <c r="AM166" s="2390"/>
      <c r="AN166" s="1030"/>
      <c r="AO166" s="1632"/>
      <c r="AP166" s="1531"/>
      <c r="AQ166" s="57">
        <v>0</v>
      </c>
      <c r="AR166" s="32" t="s">
        <v>2540</v>
      </c>
      <c r="AS166" s="32" t="s">
        <v>2483</v>
      </c>
      <c r="AT166" s="8" t="str">
        <f t="shared" si="104"/>
        <v>En gestión</v>
      </c>
      <c r="AU166" s="8" t="str">
        <f t="shared" si="105"/>
        <v>Sin iniciar</v>
      </c>
      <c r="AV166" s="1531"/>
      <c r="AW166" s="1286">
        <f t="shared" si="121"/>
        <v>0</v>
      </c>
      <c r="AX166" s="1286"/>
      <c r="AY166" s="1457"/>
      <c r="AZ166" s="1457"/>
      <c r="BA166" s="14" t="s">
        <v>8048</v>
      </c>
      <c r="BB166" s="1395"/>
      <c r="BC166" s="2464"/>
      <c r="BD166" s="2464"/>
      <c r="BE166" s="1395"/>
      <c r="BF166" s="2464"/>
      <c r="BG166" s="2463"/>
      <c r="BH166" s="2390"/>
      <c r="BI166" s="2390"/>
      <c r="BJ166" s="2390"/>
      <c r="BK166" s="2390"/>
      <c r="BL166" s="1030"/>
      <c r="BM166" s="1632"/>
      <c r="BN166" s="1531"/>
      <c r="BO166" s="57">
        <v>0.5</v>
      </c>
      <c r="BP166" s="14" t="s">
        <v>3334</v>
      </c>
      <c r="BQ166" s="14" t="s">
        <v>3333</v>
      </c>
      <c r="BR166" s="8" t="str">
        <f t="shared" si="107"/>
        <v>En gestión</v>
      </c>
      <c r="BS166" s="8" t="str">
        <f t="shared" si="108"/>
        <v>En gestión</v>
      </c>
      <c r="BT166" s="1263"/>
      <c r="BU166" s="1286"/>
      <c r="BV166" s="1286"/>
      <c r="BW166" s="1457"/>
      <c r="BX166" s="1457"/>
      <c r="BY166" s="1460"/>
      <c r="BZ166" s="2112"/>
      <c r="CA166" s="1727"/>
      <c r="CB166" s="1727"/>
      <c r="CC166" s="2460"/>
      <c r="CD166" s="2403"/>
      <c r="CE166" s="2403"/>
      <c r="CF166" s="2390"/>
      <c r="CG166" s="2390"/>
      <c r="CH166" s="2390"/>
      <c r="CI166" s="2390"/>
      <c r="CJ166" s="1030"/>
      <c r="CK166" s="1612"/>
      <c r="CL166" s="2244"/>
      <c r="CM166" s="1082">
        <v>1</v>
      </c>
      <c r="CN166" s="1079" t="s">
        <v>1535</v>
      </c>
      <c r="CO166" s="1079" t="s">
        <v>1536</v>
      </c>
      <c r="CP166" s="1078" t="str">
        <f t="shared" si="114"/>
        <v>Terminado</v>
      </c>
      <c r="CQ166" s="1078" t="str">
        <f t="shared" si="109"/>
        <v>Terminado</v>
      </c>
      <c r="CR166" s="2397"/>
      <c r="CS166" s="1556"/>
      <c r="CT166" s="1556"/>
      <c r="CU166" s="1548"/>
      <c r="CV166" s="1548"/>
      <c r="CW166" s="1549"/>
      <c r="CX166" s="1551"/>
      <c r="CY166" s="1551"/>
      <c r="CZ166" s="1552"/>
      <c r="DA166" s="2455"/>
      <c r="DB166" s="2394"/>
      <c r="DC166" s="2394"/>
      <c r="DD166" s="2395"/>
      <c r="DE166" s="2390"/>
      <c r="DF166" s="2390"/>
      <c r="DG166" s="2390"/>
      <c r="DH166" s="2390"/>
      <c r="DJ166" s="1221" t="s">
        <v>8352</v>
      </c>
      <c r="DK166" s="1220" t="s">
        <v>8358</v>
      </c>
      <c r="DL166" s="1246"/>
    </row>
    <row r="167" spans="1:116" ht="154.5" hidden="1" customHeight="1" x14ac:dyDescent="0.45">
      <c r="A167" s="1351" t="s">
        <v>516</v>
      </c>
      <c r="B167" s="1427" t="s">
        <v>593</v>
      </c>
      <c r="C167" s="1353" t="s">
        <v>594</v>
      </c>
      <c r="D167" s="1353" t="s">
        <v>595</v>
      </c>
      <c r="E167" s="1050" t="s">
        <v>596</v>
      </c>
      <c r="F167" s="1051" t="s">
        <v>597</v>
      </c>
      <c r="G167" s="1052">
        <v>0.3</v>
      </c>
      <c r="H167" s="1056">
        <v>44593</v>
      </c>
      <c r="I167" s="1056">
        <v>44651</v>
      </c>
      <c r="J167" s="1052">
        <v>1</v>
      </c>
      <c r="K167" s="1052">
        <v>1</v>
      </c>
      <c r="L167" s="1054">
        <v>1</v>
      </c>
      <c r="M167" s="1055">
        <v>1</v>
      </c>
      <c r="N167" s="1354">
        <v>287457381</v>
      </c>
      <c r="O167" s="1353" t="s">
        <v>76</v>
      </c>
      <c r="P167" s="3309"/>
      <c r="Q167" s="2427">
        <v>0.8</v>
      </c>
      <c r="R167" s="2466" t="s">
        <v>2556</v>
      </c>
      <c r="S167" s="231">
        <v>1</v>
      </c>
      <c r="T167" s="198" t="s">
        <v>2557</v>
      </c>
      <c r="U167" s="199" t="s">
        <v>1538</v>
      </c>
      <c r="V167" s="195" t="str">
        <f t="shared" si="101"/>
        <v>Terminado</v>
      </c>
      <c r="W167" s="195" t="str">
        <f t="shared" si="120"/>
        <v>Terminado</v>
      </c>
      <c r="X167" s="1653" t="s">
        <v>2558</v>
      </c>
      <c r="Y167" s="2420">
        <f>SUMPRODUCT(S167:S169,G167:G169)</f>
        <v>0.7</v>
      </c>
      <c r="Z167" s="2420">
        <f>SUMPRODUCT(G167:G169,J167:J169)</f>
        <v>0.67999999999999994</v>
      </c>
      <c r="AA167" s="2422" t="str">
        <f>IF(Z167&lt;1%,"Sin iniciar",IF(Z167=100%,"Terminado","En gestión"))</f>
        <v>En gestión</v>
      </c>
      <c r="AB167" s="2422" t="str">
        <f>IF(Y167&lt;1%,"Sin iniciar",IF(Y167=100%,"Terminado","En gestión"))</f>
        <v>En gestión</v>
      </c>
      <c r="AC167" s="1653" t="s">
        <v>2558</v>
      </c>
      <c r="AD167" s="1355">
        <v>0</v>
      </c>
      <c r="AE167" s="2372">
        <v>0</v>
      </c>
      <c r="AF167" s="2446">
        <v>0</v>
      </c>
      <c r="AG167" s="1355">
        <v>287457381</v>
      </c>
      <c r="AH167" s="2446">
        <v>386991945</v>
      </c>
      <c r="AI167" s="2372">
        <v>32075462.719999999</v>
      </c>
      <c r="AJ167" s="2390" t="s">
        <v>1503</v>
      </c>
      <c r="AK167" s="2390" t="s">
        <v>61</v>
      </c>
      <c r="AL167" s="2390" t="s">
        <v>41</v>
      </c>
      <c r="AM167" s="2390" t="s">
        <v>1532</v>
      </c>
      <c r="AN167" s="1030"/>
      <c r="AO167" s="1874">
        <v>0.85</v>
      </c>
      <c r="AP167" s="1876" t="s">
        <v>2556</v>
      </c>
      <c r="AQ167" s="57">
        <v>1</v>
      </c>
      <c r="AR167" s="11" t="s">
        <v>3294</v>
      </c>
      <c r="AS167" s="11" t="s">
        <v>2483</v>
      </c>
      <c r="AT167" s="8" t="str">
        <f t="shared" si="104"/>
        <v>Terminado</v>
      </c>
      <c r="AU167" s="8" t="str">
        <f t="shared" si="105"/>
        <v>Terminado</v>
      </c>
      <c r="AV167" s="1262" t="s">
        <v>3295</v>
      </c>
      <c r="AW167" s="1285">
        <f>SUMPRODUCT(AQ167:AQ169,G167:G169)</f>
        <v>0.8</v>
      </c>
      <c r="AX167" s="1285">
        <f>SUMPRODUCT(G167:G169,K167:K169)</f>
        <v>0.8</v>
      </c>
      <c r="AY167" s="1455" t="str">
        <f t="shared" si="110"/>
        <v>En gestión</v>
      </c>
      <c r="AZ167" s="1455" t="str">
        <f t="shared" si="111"/>
        <v>En gestión</v>
      </c>
      <c r="BA167" s="1262" t="s">
        <v>3295</v>
      </c>
      <c r="BB167" s="1395">
        <v>0</v>
      </c>
      <c r="BC167" s="2461">
        <v>0</v>
      </c>
      <c r="BD167" s="2444">
        <v>0</v>
      </c>
      <c r="BE167" s="1395">
        <v>287457381</v>
      </c>
      <c r="BF167" s="2444">
        <v>760055819.04999995</v>
      </c>
      <c r="BG167" s="2461">
        <v>83010398.540000007</v>
      </c>
      <c r="BH167" s="2390" t="s">
        <v>1503</v>
      </c>
      <c r="BI167" s="2390" t="s">
        <v>61</v>
      </c>
      <c r="BJ167" s="2390" t="s">
        <v>41</v>
      </c>
      <c r="BK167" s="2390" t="s">
        <v>1532</v>
      </c>
      <c r="BL167" s="1030"/>
      <c r="BM167" s="1989">
        <v>0.9</v>
      </c>
      <c r="BN167" s="1876" t="s">
        <v>2556</v>
      </c>
      <c r="BO167" s="57">
        <v>1</v>
      </c>
      <c r="BP167" s="11" t="s">
        <v>3294</v>
      </c>
      <c r="BQ167" s="11" t="s">
        <v>37</v>
      </c>
      <c r="BR167" s="8" t="str">
        <f t="shared" si="107"/>
        <v>Terminado</v>
      </c>
      <c r="BS167" s="8" t="str">
        <f t="shared" si="108"/>
        <v>Terminado</v>
      </c>
      <c r="BT167" s="1262" t="s">
        <v>3335</v>
      </c>
      <c r="BU167" s="1285">
        <f>SUMPRODUCT(G167:G169,BO167:BO169)</f>
        <v>0.92</v>
      </c>
      <c r="BV167" s="1285">
        <f>SUMPRODUCT(G167:G169,L167:L169)</f>
        <v>0.92</v>
      </c>
      <c r="BW167" s="1455" t="str">
        <f>IF(BV167&lt;1%,"Sin iniciar",IF(BV167=100%,"Terminado","En gestión"))</f>
        <v>En gestión</v>
      </c>
      <c r="BX167" s="1455" t="str">
        <f>IF(BU167&lt;1%,"Sin iniciar",IF(BU167=100%,"Terminado","En gestión"))</f>
        <v>En gestión</v>
      </c>
      <c r="BY167" s="1458" t="s">
        <v>37</v>
      </c>
      <c r="BZ167" s="2095">
        <v>0</v>
      </c>
      <c r="CA167" s="1728">
        <v>0</v>
      </c>
      <c r="CB167" s="1728">
        <v>0</v>
      </c>
      <c r="CC167" s="2433">
        <v>760055819.04999995</v>
      </c>
      <c r="CD167" s="2401">
        <v>590709630.79999995</v>
      </c>
      <c r="CE167" s="2401">
        <v>195109180.5</v>
      </c>
      <c r="CF167" s="2390" t="s">
        <v>1503</v>
      </c>
      <c r="CG167" s="2390" t="s">
        <v>61</v>
      </c>
      <c r="CH167" s="2390" t="s">
        <v>41</v>
      </c>
      <c r="CI167" s="2390" t="s">
        <v>1532</v>
      </c>
      <c r="CJ167" s="1030"/>
      <c r="CK167" s="2396">
        <v>1</v>
      </c>
      <c r="CL167" s="2390" t="s">
        <v>1537</v>
      </c>
      <c r="CM167" s="1082">
        <v>1</v>
      </c>
      <c r="CN167" s="1083" t="s">
        <v>106</v>
      </c>
      <c r="CO167" s="1083" t="s">
        <v>1538</v>
      </c>
      <c r="CP167" s="1078" t="str">
        <f t="shared" si="114"/>
        <v>Terminado</v>
      </c>
      <c r="CQ167" s="1078" t="str">
        <f t="shared" si="109"/>
        <v>Terminado</v>
      </c>
      <c r="CR167" s="2397" t="s">
        <v>1539</v>
      </c>
      <c r="CS167" s="1556">
        <f>SUMPRODUCT(G167:G169,CM167:CM169)</f>
        <v>1</v>
      </c>
      <c r="CT167" s="1556">
        <f>SUMPRODUCT(G167:G169,M167:M169)</f>
        <v>1</v>
      </c>
      <c r="CU167" s="1548" t="str">
        <f t="shared" ref="CU167:CU177" si="122">IF(CT167&lt;1%,"Sin iniciar",IF(CT167=100%,"Terminado","En gestión"))</f>
        <v>Terminado</v>
      </c>
      <c r="CV167" s="1548" t="str">
        <f t="shared" ref="CV167:CV177" si="123">IF(CS167&lt;1%,"Sin iniciar",IF(CS167=100%,"Terminado","En gestión"))</f>
        <v>Terminado</v>
      </c>
      <c r="CW167" s="1549" t="s">
        <v>37</v>
      </c>
      <c r="CX167" s="2459">
        <v>0</v>
      </c>
      <c r="CY167" s="2453">
        <v>0</v>
      </c>
      <c r="CZ167" s="2453">
        <v>0</v>
      </c>
      <c r="DA167" s="2469">
        <v>590709630.79999995</v>
      </c>
      <c r="DB167" s="2394">
        <v>507537543.67267102</v>
      </c>
      <c r="DC167" s="2394">
        <v>433239023.62418401</v>
      </c>
      <c r="DD167" s="2395">
        <v>390685958.82999998</v>
      </c>
      <c r="DE167" s="2390" t="s">
        <v>1503</v>
      </c>
      <c r="DF167" s="2390" t="s">
        <v>61</v>
      </c>
      <c r="DG167" s="2390" t="s">
        <v>41</v>
      </c>
      <c r="DH167" s="2390" t="s">
        <v>1532</v>
      </c>
      <c r="DJ167" s="1221" t="s">
        <v>8352</v>
      </c>
      <c r="DK167" s="1235" t="s">
        <v>8359</v>
      </c>
      <c r="DL167" s="1243" t="s">
        <v>8360</v>
      </c>
    </row>
    <row r="168" spans="1:116" ht="180" hidden="1" customHeight="1" x14ac:dyDescent="0.45">
      <c r="A168" s="1351"/>
      <c r="B168" s="1427"/>
      <c r="C168" s="1353"/>
      <c r="D168" s="1353"/>
      <c r="E168" s="1050" t="s">
        <v>598</v>
      </c>
      <c r="F168" s="1051" t="s">
        <v>599</v>
      </c>
      <c r="G168" s="1052">
        <v>0.3</v>
      </c>
      <c r="H168" s="1056">
        <v>44593</v>
      </c>
      <c r="I168" s="1056">
        <v>44651</v>
      </c>
      <c r="J168" s="1052">
        <v>1</v>
      </c>
      <c r="K168" s="1052">
        <v>1</v>
      </c>
      <c r="L168" s="1054">
        <v>1</v>
      </c>
      <c r="M168" s="1055">
        <v>1</v>
      </c>
      <c r="N168" s="1354"/>
      <c r="O168" s="1353"/>
      <c r="P168" s="3309"/>
      <c r="Q168" s="1654"/>
      <c r="R168" s="2467"/>
      <c r="S168" s="231">
        <v>1</v>
      </c>
      <c r="T168" s="198" t="s">
        <v>2559</v>
      </c>
      <c r="U168" s="199" t="s">
        <v>1540</v>
      </c>
      <c r="V168" s="195" t="str">
        <f t="shared" si="101"/>
        <v>Terminado</v>
      </c>
      <c r="W168" s="195" t="str">
        <f t="shared" si="120"/>
        <v>Terminado</v>
      </c>
      <c r="X168" s="1760"/>
      <c r="Y168" s="2421">
        <f t="shared" si="103"/>
        <v>0.69250000000000012</v>
      </c>
      <c r="Z168" s="2421"/>
      <c r="AA168" s="2423"/>
      <c r="AB168" s="2423"/>
      <c r="AC168" s="1760"/>
      <c r="AD168" s="1355"/>
      <c r="AE168" s="2330"/>
      <c r="AF168" s="2418"/>
      <c r="AG168" s="1355"/>
      <c r="AH168" s="2418"/>
      <c r="AI168" s="2330"/>
      <c r="AJ168" s="2390"/>
      <c r="AK168" s="2390"/>
      <c r="AL168" s="2390"/>
      <c r="AM168" s="2390"/>
      <c r="AN168" s="1030"/>
      <c r="AO168" s="1872"/>
      <c r="AP168" s="1872"/>
      <c r="AQ168" s="57">
        <v>1</v>
      </c>
      <c r="AR168" s="11" t="s">
        <v>3294</v>
      </c>
      <c r="AS168" s="11" t="s">
        <v>2483</v>
      </c>
      <c r="AT168" s="8" t="str">
        <f t="shared" si="104"/>
        <v>Terminado</v>
      </c>
      <c r="AU168" s="8" t="str">
        <f t="shared" si="105"/>
        <v>Terminado</v>
      </c>
      <c r="AV168" s="1766"/>
      <c r="AW168" s="1454">
        <f t="shared" ref="AW168:AW169" si="124">SUMPRODUCT(AQ168:AQ174,AE168:AE174)</f>
        <v>0</v>
      </c>
      <c r="AX168" s="1454"/>
      <c r="AY168" s="1456"/>
      <c r="AZ168" s="1456"/>
      <c r="BA168" s="1766"/>
      <c r="BB168" s="1395"/>
      <c r="BC168" s="2462"/>
      <c r="BD168" s="2408"/>
      <c r="BE168" s="1395"/>
      <c r="BF168" s="2408"/>
      <c r="BG168" s="2462"/>
      <c r="BH168" s="2390"/>
      <c r="BI168" s="2390"/>
      <c r="BJ168" s="2390"/>
      <c r="BK168" s="2390"/>
      <c r="BL168" s="1030"/>
      <c r="BM168" s="1459"/>
      <c r="BN168" s="1872"/>
      <c r="BO168" s="57">
        <v>1</v>
      </c>
      <c r="BP168" s="11" t="s">
        <v>3294</v>
      </c>
      <c r="BQ168" s="11" t="s">
        <v>37</v>
      </c>
      <c r="BR168" s="8" t="str">
        <f t="shared" si="107"/>
        <v>Terminado</v>
      </c>
      <c r="BS168" s="8" t="str">
        <f t="shared" si="108"/>
        <v>Terminado</v>
      </c>
      <c r="BT168" s="1766"/>
      <c r="BU168" s="1454"/>
      <c r="BV168" s="1454"/>
      <c r="BW168" s="1456"/>
      <c r="BX168" s="1456"/>
      <c r="BY168" s="1459"/>
      <c r="BZ168" s="2096"/>
      <c r="CA168" s="1726"/>
      <c r="CB168" s="1726"/>
      <c r="CC168" s="2399"/>
      <c r="CD168" s="2402"/>
      <c r="CE168" s="2402"/>
      <c r="CF168" s="2390"/>
      <c r="CG168" s="2390"/>
      <c r="CH168" s="2390"/>
      <c r="CI168" s="2390"/>
      <c r="CJ168" s="1030"/>
      <c r="CK168" s="1549"/>
      <c r="CL168" s="2390"/>
      <c r="CM168" s="1082">
        <v>1</v>
      </c>
      <c r="CN168" s="1083" t="s">
        <v>106</v>
      </c>
      <c r="CO168" s="1083" t="s">
        <v>1540</v>
      </c>
      <c r="CP168" s="1078" t="str">
        <f t="shared" si="114"/>
        <v>Terminado</v>
      </c>
      <c r="CQ168" s="1078" t="str">
        <f t="shared" si="109"/>
        <v>Terminado</v>
      </c>
      <c r="CR168" s="2397"/>
      <c r="CS168" s="1556">
        <f>SUMPRODUCT(G168:G169,CM168:CM169)</f>
        <v>0.7</v>
      </c>
      <c r="CT168" s="1556"/>
      <c r="CU168" s="1548"/>
      <c r="CV168" s="1548"/>
      <c r="CW168" s="1549"/>
      <c r="CX168" s="2459"/>
      <c r="CY168" s="2453"/>
      <c r="CZ168" s="2453"/>
      <c r="DA168" s="2470"/>
      <c r="DB168" s="2394"/>
      <c r="DC168" s="2394"/>
      <c r="DD168" s="2395"/>
      <c r="DE168" s="2390"/>
      <c r="DF168" s="2390"/>
      <c r="DG168" s="2390"/>
      <c r="DH168" s="2390"/>
      <c r="DJ168" s="1221" t="s">
        <v>8352</v>
      </c>
      <c r="DK168" s="1235" t="s">
        <v>8361</v>
      </c>
      <c r="DL168" s="1243"/>
    </row>
    <row r="169" spans="1:116" ht="300" hidden="1" customHeight="1" x14ac:dyDescent="0.45">
      <c r="A169" s="1351"/>
      <c r="B169" s="1427"/>
      <c r="C169" s="1353"/>
      <c r="D169" s="1353"/>
      <c r="E169" s="1050" t="s">
        <v>600</v>
      </c>
      <c r="F169" s="1051" t="s">
        <v>601</v>
      </c>
      <c r="G169" s="1052">
        <v>0.4</v>
      </c>
      <c r="H169" s="1056">
        <v>44635</v>
      </c>
      <c r="I169" s="1056">
        <v>44864</v>
      </c>
      <c r="J169" s="1052">
        <v>0.2</v>
      </c>
      <c r="K169" s="1052">
        <v>0.5</v>
      </c>
      <c r="L169" s="1054">
        <v>0.8</v>
      </c>
      <c r="M169" s="1055">
        <v>1</v>
      </c>
      <c r="N169" s="1354"/>
      <c r="O169" s="1353"/>
      <c r="P169" s="3309"/>
      <c r="Q169" s="1655"/>
      <c r="R169" s="2468"/>
      <c r="S169" s="231">
        <v>0.25</v>
      </c>
      <c r="T169" s="198" t="s">
        <v>2560</v>
      </c>
      <c r="U169" s="198" t="s">
        <v>2561</v>
      </c>
      <c r="V169" s="195" t="str">
        <f t="shared" si="101"/>
        <v>En gestión</v>
      </c>
      <c r="W169" s="195" t="str">
        <f t="shared" si="120"/>
        <v>En gestión</v>
      </c>
      <c r="X169" s="1761"/>
      <c r="Y169" s="2389">
        <f t="shared" si="103"/>
        <v>0.39250000000000007</v>
      </c>
      <c r="Z169" s="2389"/>
      <c r="AA169" s="2424"/>
      <c r="AB169" s="2424"/>
      <c r="AC169" s="1761"/>
      <c r="AD169" s="1355"/>
      <c r="AE169" s="2383"/>
      <c r="AF169" s="2465"/>
      <c r="AG169" s="1355"/>
      <c r="AH169" s="2465"/>
      <c r="AI169" s="2383"/>
      <c r="AJ169" s="2390"/>
      <c r="AK169" s="2390"/>
      <c r="AL169" s="2390"/>
      <c r="AM169" s="2390"/>
      <c r="AN169" s="1030"/>
      <c r="AO169" s="1875"/>
      <c r="AP169" s="1875"/>
      <c r="AQ169" s="57">
        <v>0.5</v>
      </c>
      <c r="AR169" s="14" t="s">
        <v>3296</v>
      </c>
      <c r="AS169" s="14" t="s">
        <v>3297</v>
      </c>
      <c r="AT169" s="8" t="str">
        <f t="shared" si="104"/>
        <v>En gestión</v>
      </c>
      <c r="AU169" s="8" t="str">
        <f t="shared" si="105"/>
        <v>En gestión</v>
      </c>
      <c r="AV169" s="1263"/>
      <c r="AW169" s="1286">
        <f t="shared" si="124"/>
        <v>0</v>
      </c>
      <c r="AX169" s="1286"/>
      <c r="AY169" s="1457"/>
      <c r="AZ169" s="1457"/>
      <c r="BA169" s="1263"/>
      <c r="BB169" s="1395"/>
      <c r="BC169" s="2463"/>
      <c r="BD169" s="2464"/>
      <c r="BE169" s="1395"/>
      <c r="BF169" s="2464"/>
      <c r="BG169" s="2463"/>
      <c r="BH169" s="2390"/>
      <c r="BI169" s="2390"/>
      <c r="BJ169" s="2390"/>
      <c r="BK169" s="2390"/>
      <c r="BL169" s="1030"/>
      <c r="BM169" s="1460"/>
      <c r="BN169" s="1875"/>
      <c r="BO169" s="57">
        <v>0.8</v>
      </c>
      <c r="BP169" s="14" t="s">
        <v>3296</v>
      </c>
      <c r="BQ169" s="14" t="s">
        <v>3336</v>
      </c>
      <c r="BR169" s="8" t="str">
        <f t="shared" si="107"/>
        <v>En gestión</v>
      </c>
      <c r="BS169" s="8" t="str">
        <f t="shared" si="108"/>
        <v>En gestión</v>
      </c>
      <c r="BT169" s="1263"/>
      <c r="BU169" s="1286"/>
      <c r="BV169" s="1286"/>
      <c r="BW169" s="1457"/>
      <c r="BX169" s="1457"/>
      <c r="BY169" s="1460"/>
      <c r="BZ169" s="2112"/>
      <c r="CA169" s="1727"/>
      <c r="CB169" s="1727"/>
      <c r="CC169" s="2460"/>
      <c r="CD169" s="2403"/>
      <c r="CE169" s="2403"/>
      <c r="CF169" s="2390"/>
      <c r="CG169" s="2390"/>
      <c r="CH169" s="2390"/>
      <c r="CI169" s="2390"/>
      <c r="CJ169" s="1030"/>
      <c r="CK169" s="1549"/>
      <c r="CL169" s="2390"/>
      <c r="CM169" s="1082">
        <v>1</v>
      </c>
      <c r="CN169" s="1079" t="s">
        <v>2250</v>
      </c>
      <c r="CO169" s="1079" t="s">
        <v>2251</v>
      </c>
      <c r="CP169" s="1078" t="str">
        <f t="shared" si="114"/>
        <v>Terminado</v>
      </c>
      <c r="CQ169" s="1078" t="str">
        <f t="shared" si="109"/>
        <v>Terminado</v>
      </c>
      <c r="CR169" s="2397"/>
      <c r="CS169" s="1556"/>
      <c r="CT169" s="1556"/>
      <c r="CU169" s="1548"/>
      <c r="CV169" s="1548"/>
      <c r="CW169" s="1549"/>
      <c r="CX169" s="2459"/>
      <c r="CY169" s="2453"/>
      <c r="CZ169" s="2453"/>
      <c r="DA169" s="2471"/>
      <c r="DB169" s="2394"/>
      <c r="DC169" s="2394"/>
      <c r="DD169" s="2395"/>
      <c r="DE169" s="2390"/>
      <c r="DF169" s="2390"/>
      <c r="DG169" s="2390"/>
      <c r="DH169" s="2390"/>
      <c r="DJ169" s="1221" t="s">
        <v>8352</v>
      </c>
      <c r="DK169" s="1220" t="s">
        <v>8362</v>
      </c>
      <c r="DL169" s="1243"/>
    </row>
    <row r="170" spans="1:116" ht="154.5" hidden="1" customHeight="1" x14ac:dyDescent="0.45">
      <c r="A170" s="1351" t="s">
        <v>516</v>
      </c>
      <c r="B170" s="1427" t="s">
        <v>602</v>
      </c>
      <c r="C170" s="1353" t="s">
        <v>603</v>
      </c>
      <c r="D170" s="1353" t="s">
        <v>604</v>
      </c>
      <c r="E170" s="1050" t="s">
        <v>605</v>
      </c>
      <c r="F170" s="1051" t="s">
        <v>606</v>
      </c>
      <c r="G170" s="1052">
        <v>0.2</v>
      </c>
      <c r="H170" s="1056">
        <v>44587</v>
      </c>
      <c r="I170" s="1056">
        <v>44620</v>
      </c>
      <c r="J170" s="1052">
        <v>1</v>
      </c>
      <c r="K170" s="1052">
        <v>1</v>
      </c>
      <c r="L170" s="1054">
        <v>1</v>
      </c>
      <c r="M170" s="1055">
        <v>1</v>
      </c>
      <c r="N170" s="1354">
        <v>287457381</v>
      </c>
      <c r="O170" s="1353" t="s">
        <v>76</v>
      </c>
      <c r="P170" s="3309"/>
      <c r="Q170" s="2427">
        <v>0.05</v>
      </c>
      <c r="R170" s="2466" t="s">
        <v>2562</v>
      </c>
      <c r="S170" s="231">
        <v>1</v>
      </c>
      <c r="T170" s="198" t="s">
        <v>2563</v>
      </c>
      <c r="U170" s="199" t="s">
        <v>1541</v>
      </c>
      <c r="V170" s="195" t="str">
        <f t="shared" si="101"/>
        <v>Terminado</v>
      </c>
      <c r="W170" s="195" t="str">
        <f t="shared" si="120"/>
        <v>Terminado</v>
      </c>
      <c r="X170" s="1653" t="s">
        <v>8049</v>
      </c>
      <c r="Y170" s="2420">
        <f>SUMPRODUCT(S170:S173,G170:G173)</f>
        <v>0.29249999999999998</v>
      </c>
      <c r="Z170" s="2420">
        <f>SUMPRODUCT(G170:G173,J170:J173)</f>
        <v>0.28000000000000003</v>
      </c>
      <c r="AA170" s="2422" t="str">
        <f>IF(Z170&lt;1%,"Sin iniciar",IF(Z170=100%,"Terminado","En gestión"))</f>
        <v>En gestión</v>
      </c>
      <c r="AB170" s="2422" t="str">
        <f>IF(Y170&lt;1%,"Sin iniciar",IF(Y170=100%,"Terminado","En gestión"))</f>
        <v>En gestión</v>
      </c>
      <c r="AC170" s="1653" t="s">
        <v>8049</v>
      </c>
      <c r="AD170" s="1355">
        <v>0</v>
      </c>
      <c r="AE170" s="2372">
        <v>0</v>
      </c>
      <c r="AF170" s="2372">
        <v>0</v>
      </c>
      <c r="AG170" s="1355">
        <v>287457381</v>
      </c>
      <c r="AH170" s="2446">
        <v>282512615</v>
      </c>
      <c r="AI170" s="2372">
        <v>32075462.719999999</v>
      </c>
      <c r="AJ170" s="2390" t="s">
        <v>1503</v>
      </c>
      <c r="AK170" s="2390" t="s">
        <v>61</v>
      </c>
      <c r="AL170" s="2390" t="s">
        <v>41</v>
      </c>
      <c r="AM170" s="2390" t="s">
        <v>1532</v>
      </c>
      <c r="AN170" s="1030"/>
      <c r="AO170" s="1989">
        <v>0.2</v>
      </c>
      <c r="AP170" s="1751" t="s">
        <v>3298</v>
      </c>
      <c r="AQ170" s="57">
        <v>1</v>
      </c>
      <c r="AR170" s="11" t="s">
        <v>3294</v>
      </c>
      <c r="AS170" s="11" t="s">
        <v>2483</v>
      </c>
      <c r="AT170" s="8" t="str">
        <f t="shared" si="104"/>
        <v>Terminado</v>
      </c>
      <c r="AU170" s="8" t="str">
        <f t="shared" si="105"/>
        <v>Terminado</v>
      </c>
      <c r="AV170" s="1262" t="s">
        <v>3299</v>
      </c>
      <c r="AW170" s="1285">
        <f>SUMPRODUCT(AQ170:AQ173,G170:G173)</f>
        <v>0.44000000000000006</v>
      </c>
      <c r="AX170" s="1285">
        <f>SUMPRODUCT(G170:G173,K170:K173)</f>
        <v>0.44000000000000006</v>
      </c>
      <c r="AY170" s="1455" t="str">
        <f t="shared" si="110"/>
        <v>En gestión</v>
      </c>
      <c r="AZ170" s="1455" t="str">
        <f t="shared" si="111"/>
        <v>En gestión</v>
      </c>
      <c r="BA170" s="1262" t="s">
        <v>3299</v>
      </c>
      <c r="BB170" s="1395">
        <v>0</v>
      </c>
      <c r="BC170" s="2461">
        <v>0</v>
      </c>
      <c r="BD170" s="2461">
        <v>0</v>
      </c>
      <c r="BE170" s="1395">
        <v>287457381</v>
      </c>
      <c r="BF170" s="2444">
        <v>282512615</v>
      </c>
      <c r="BG170" s="2461">
        <v>83010398.540000007</v>
      </c>
      <c r="BH170" s="2390" t="s">
        <v>1503</v>
      </c>
      <c r="BI170" s="2390" t="s">
        <v>61</v>
      </c>
      <c r="BJ170" s="2390" t="s">
        <v>41</v>
      </c>
      <c r="BK170" s="2390" t="s">
        <v>1532</v>
      </c>
      <c r="BL170" s="1030"/>
      <c r="BM170" s="1989">
        <v>0.8</v>
      </c>
      <c r="BN170" s="1751" t="s">
        <v>3298</v>
      </c>
      <c r="BO170" s="57">
        <v>1</v>
      </c>
      <c r="BP170" s="11" t="s">
        <v>3294</v>
      </c>
      <c r="BQ170" s="11" t="s">
        <v>37</v>
      </c>
      <c r="BR170" s="8" t="str">
        <f t="shared" si="107"/>
        <v>Terminado</v>
      </c>
      <c r="BS170" s="8" t="str">
        <f t="shared" si="108"/>
        <v>Terminado</v>
      </c>
      <c r="BT170" s="1262" t="s">
        <v>8050</v>
      </c>
      <c r="BU170" s="1285">
        <f>SUMPRODUCT(G170:G173,BO170:BO173)</f>
        <v>0.84000000000000008</v>
      </c>
      <c r="BV170" s="1285">
        <f>SUMPRODUCT(G170:G173,L170:L173)</f>
        <v>0.84000000000000008</v>
      </c>
      <c r="BW170" s="1455" t="str">
        <f>IF(BV170&lt;1%,"Sin iniciar",IF(BV170=100%,"Terminado","En gestión"))</f>
        <v>En gestión</v>
      </c>
      <c r="BX170" s="1455" t="str">
        <f>IF(BU170&lt;1%,"Sin iniciar",IF(BU170=100%,"Terminado","En gestión"))</f>
        <v>En gestión</v>
      </c>
      <c r="BY170" s="1458" t="s">
        <v>37</v>
      </c>
      <c r="BZ170" s="2404">
        <v>0</v>
      </c>
      <c r="CA170" s="1733">
        <v>0</v>
      </c>
      <c r="CB170" s="1733">
        <v>0</v>
      </c>
      <c r="CC170" s="2433">
        <v>282512615</v>
      </c>
      <c r="CD170" s="2401">
        <v>282512615</v>
      </c>
      <c r="CE170" s="2401">
        <v>195109180.5</v>
      </c>
      <c r="CF170" s="2390" t="s">
        <v>1503</v>
      </c>
      <c r="CG170" s="2390" t="s">
        <v>61</v>
      </c>
      <c r="CH170" s="2390" t="s">
        <v>41</v>
      </c>
      <c r="CI170" s="2390" t="s">
        <v>1532</v>
      </c>
      <c r="CJ170" s="1030"/>
      <c r="CK170" s="2396">
        <v>1</v>
      </c>
      <c r="CL170" s="1781" t="s">
        <v>2252</v>
      </c>
      <c r="CM170" s="1082">
        <v>1</v>
      </c>
      <c r="CN170" s="1083" t="s">
        <v>106</v>
      </c>
      <c r="CO170" s="1083" t="s">
        <v>1541</v>
      </c>
      <c r="CP170" s="1078" t="str">
        <f t="shared" si="114"/>
        <v>Terminado</v>
      </c>
      <c r="CQ170" s="1078" t="str">
        <f t="shared" si="109"/>
        <v>Terminado</v>
      </c>
      <c r="CR170" s="2397" t="s">
        <v>2253</v>
      </c>
      <c r="CS170" s="1556">
        <f>SUMPRODUCT(G170:G173,CM170:CM173)</f>
        <v>1</v>
      </c>
      <c r="CT170" s="1556">
        <f>SUMPRODUCT(G170:G173,M170:M173)</f>
        <v>1</v>
      </c>
      <c r="CU170" s="1548" t="str">
        <f t="shared" si="122"/>
        <v>Terminado</v>
      </c>
      <c r="CV170" s="1548" t="str">
        <f t="shared" si="123"/>
        <v>Terminado</v>
      </c>
      <c r="CW170" s="1549" t="s">
        <v>37</v>
      </c>
      <c r="CX170" s="2459">
        <v>0</v>
      </c>
      <c r="CY170" s="2453">
        <v>0</v>
      </c>
      <c r="CZ170" s="2453">
        <v>0</v>
      </c>
      <c r="DA170" s="2454">
        <v>282512615</v>
      </c>
      <c r="DB170" s="2394">
        <v>282214714.30000001</v>
      </c>
      <c r="DC170" s="2394">
        <v>270698190.5</v>
      </c>
      <c r="DD170" s="2456">
        <v>280358607.5</v>
      </c>
      <c r="DE170" s="2390" t="s">
        <v>1503</v>
      </c>
      <c r="DF170" s="2390" t="s">
        <v>61</v>
      </c>
      <c r="DG170" s="2390" t="s">
        <v>41</v>
      </c>
      <c r="DH170" s="2390" t="s">
        <v>1532</v>
      </c>
      <c r="DJ170" s="1221" t="s">
        <v>8269</v>
      </c>
      <c r="DK170" s="1220" t="s">
        <v>8270</v>
      </c>
      <c r="DL170" s="1243" t="s">
        <v>8271</v>
      </c>
    </row>
    <row r="171" spans="1:116" ht="154.5" hidden="1" customHeight="1" x14ac:dyDescent="0.45">
      <c r="A171" s="1351"/>
      <c r="B171" s="1427"/>
      <c r="C171" s="1353"/>
      <c r="D171" s="1353"/>
      <c r="E171" s="1050" t="s">
        <v>607</v>
      </c>
      <c r="F171" s="1051" t="s">
        <v>608</v>
      </c>
      <c r="G171" s="1052">
        <v>0.25</v>
      </c>
      <c r="H171" s="1056">
        <v>44621</v>
      </c>
      <c r="I171" s="1056">
        <v>44865</v>
      </c>
      <c r="J171" s="1052">
        <v>0.1</v>
      </c>
      <c r="K171" s="1052">
        <v>0.3</v>
      </c>
      <c r="L171" s="1054">
        <v>0.8</v>
      </c>
      <c r="M171" s="1055">
        <v>1</v>
      </c>
      <c r="N171" s="1354"/>
      <c r="O171" s="1353"/>
      <c r="P171" s="3309"/>
      <c r="Q171" s="1654"/>
      <c r="R171" s="2467"/>
      <c r="S171" s="231">
        <v>0.15</v>
      </c>
      <c r="T171" s="198" t="s">
        <v>8051</v>
      </c>
      <c r="U171" s="199" t="s">
        <v>2564</v>
      </c>
      <c r="V171" s="195" t="str">
        <f t="shared" si="101"/>
        <v>En gestión</v>
      </c>
      <c r="W171" s="195" t="str">
        <f t="shared" si="120"/>
        <v>En gestión</v>
      </c>
      <c r="X171" s="1760"/>
      <c r="Y171" s="2421">
        <f t="shared" si="103"/>
        <v>9.2499999999999999E-2</v>
      </c>
      <c r="Z171" s="2421"/>
      <c r="AA171" s="2423"/>
      <c r="AB171" s="2423"/>
      <c r="AC171" s="1760"/>
      <c r="AD171" s="1355"/>
      <c r="AE171" s="2330"/>
      <c r="AF171" s="2330"/>
      <c r="AG171" s="1355"/>
      <c r="AH171" s="2418"/>
      <c r="AI171" s="2330"/>
      <c r="AJ171" s="2390"/>
      <c r="AK171" s="2390"/>
      <c r="AL171" s="2390"/>
      <c r="AM171" s="2390"/>
      <c r="AN171" s="1030"/>
      <c r="AO171" s="1459"/>
      <c r="AP171" s="1752"/>
      <c r="AQ171" s="57">
        <v>0.3</v>
      </c>
      <c r="AR171" s="14" t="s">
        <v>3300</v>
      </c>
      <c r="AS171" s="14" t="s">
        <v>3301</v>
      </c>
      <c r="AT171" s="8" t="str">
        <f t="shared" si="104"/>
        <v>En gestión</v>
      </c>
      <c r="AU171" s="8" t="str">
        <f t="shared" si="105"/>
        <v>En gestión</v>
      </c>
      <c r="AV171" s="1766"/>
      <c r="AW171" s="1454">
        <f t="shared" ref="AW171:AW173" si="125">SUMPRODUCT(AQ171:AQ177,AE171:AE177)</f>
        <v>0</v>
      </c>
      <c r="AX171" s="1454"/>
      <c r="AY171" s="1456"/>
      <c r="AZ171" s="1456"/>
      <c r="BA171" s="1766"/>
      <c r="BB171" s="1395"/>
      <c r="BC171" s="2462"/>
      <c r="BD171" s="2462"/>
      <c r="BE171" s="1395"/>
      <c r="BF171" s="2408"/>
      <c r="BG171" s="2462"/>
      <c r="BH171" s="2390"/>
      <c r="BI171" s="2390"/>
      <c r="BJ171" s="2390"/>
      <c r="BK171" s="2390"/>
      <c r="BL171" s="1030"/>
      <c r="BM171" s="1459"/>
      <c r="BN171" s="1752"/>
      <c r="BO171" s="57">
        <v>0.8</v>
      </c>
      <c r="BP171" s="11" t="s">
        <v>3337</v>
      </c>
      <c r="BQ171" s="14" t="s">
        <v>3338</v>
      </c>
      <c r="BR171" s="8" t="str">
        <f t="shared" si="107"/>
        <v>En gestión</v>
      </c>
      <c r="BS171" s="8" t="str">
        <f t="shared" si="108"/>
        <v>En gestión</v>
      </c>
      <c r="BT171" s="1766"/>
      <c r="BU171" s="1454"/>
      <c r="BV171" s="1454"/>
      <c r="BW171" s="1456"/>
      <c r="BX171" s="1456"/>
      <c r="BY171" s="1459"/>
      <c r="BZ171" s="2405"/>
      <c r="CA171" s="1734"/>
      <c r="CB171" s="1734"/>
      <c r="CC171" s="2399"/>
      <c r="CD171" s="2402"/>
      <c r="CE171" s="2402"/>
      <c r="CF171" s="2390"/>
      <c r="CG171" s="2390"/>
      <c r="CH171" s="2390"/>
      <c r="CI171" s="2390"/>
      <c r="CJ171" s="1030"/>
      <c r="CK171" s="1549"/>
      <c r="CL171" s="1781"/>
      <c r="CM171" s="1082">
        <v>1</v>
      </c>
      <c r="CN171" s="1083" t="s">
        <v>1542</v>
      </c>
      <c r="CO171" s="1079" t="s">
        <v>1543</v>
      </c>
      <c r="CP171" s="1078" t="str">
        <f t="shared" si="114"/>
        <v>Terminado</v>
      </c>
      <c r="CQ171" s="1078" t="str">
        <f t="shared" si="109"/>
        <v>Terminado</v>
      </c>
      <c r="CR171" s="2397"/>
      <c r="CS171" s="1556"/>
      <c r="CT171" s="1556"/>
      <c r="CU171" s="1548"/>
      <c r="CV171" s="1548"/>
      <c r="CW171" s="1549"/>
      <c r="CX171" s="2459"/>
      <c r="CY171" s="2453"/>
      <c r="CZ171" s="2453"/>
      <c r="DA171" s="2392"/>
      <c r="DB171" s="2394"/>
      <c r="DC171" s="2394"/>
      <c r="DD171" s="2457"/>
      <c r="DE171" s="2390"/>
      <c r="DF171" s="2390"/>
      <c r="DG171" s="2390"/>
      <c r="DH171" s="2390"/>
      <c r="DJ171" s="1221" t="s">
        <v>8269</v>
      </c>
      <c r="DK171" s="1220" t="s">
        <v>8342</v>
      </c>
      <c r="DL171" s="1243"/>
    </row>
    <row r="172" spans="1:116" ht="154.5" hidden="1" customHeight="1" x14ac:dyDescent="0.45">
      <c r="A172" s="1351"/>
      <c r="B172" s="1427"/>
      <c r="C172" s="1353"/>
      <c r="D172" s="1353"/>
      <c r="E172" s="1050" t="s">
        <v>609</v>
      </c>
      <c r="F172" s="1051" t="s">
        <v>610</v>
      </c>
      <c r="G172" s="1052">
        <v>0.25</v>
      </c>
      <c r="H172" s="1056">
        <v>44621</v>
      </c>
      <c r="I172" s="1056">
        <v>44865</v>
      </c>
      <c r="J172" s="1052">
        <v>0.1</v>
      </c>
      <c r="K172" s="1052">
        <v>0.3</v>
      </c>
      <c r="L172" s="1054">
        <v>0.8</v>
      </c>
      <c r="M172" s="1055">
        <v>1</v>
      </c>
      <c r="N172" s="1354"/>
      <c r="O172" s="1353"/>
      <c r="P172" s="3309"/>
      <c r="Q172" s="1654"/>
      <c r="R172" s="2467"/>
      <c r="S172" s="231">
        <v>0.1</v>
      </c>
      <c r="T172" s="198" t="s">
        <v>2565</v>
      </c>
      <c r="U172" s="199" t="s">
        <v>2566</v>
      </c>
      <c r="V172" s="195" t="str">
        <f t="shared" si="101"/>
        <v>En gestión</v>
      </c>
      <c r="W172" s="195" t="str">
        <f t="shared" si="120"/>
        <v>En gestión</v>
      </c>
      <c r="X172" s="1760"/>
      <c r="Y172" s="2421">
        <f t="shared" si="103"/>
        <v>5.5E-2</v>
      </c>
      <c r="Z172" s="2421"/>
      <c r="AA172" s="2423"/>
      <c r="AB172" s="2423"/>
      <c r="AC172" s="1760"/>
      <c r="AD172" s="1355"/>
      <c r="AE172" s="2330"/>
      <c r="AF172" s="2330"/>
      <c r="AG172" s="1355"/>
      <c r="AH172" s="2418"/>
      <c r="AI172" s="2330"/>
      <c r="AJ172" s="2390"/>
      <c r="AK172" s="2390"/>
      <c r="AL172" s="2390"/>
      <c r="AM172" s="2390"/>
      <c r="AN172" s="1030"/>
      <c r="AO172" s="1459"/>
      <c r="AP172" s="1752"/>
      <c r="AQ172" s="57">
        <v>0.3</v>
      </c>
      <c r="AR172" s="14" t="s">
        <v>3300</v>
      </c>
      <c r="AS172" s="14" t="s">
        <v>3302</v>
      </c>
      <c r="AT172" s="8" t="str">
        <f t="shared" si="104"/>
        <v>En gestión</v>
      </c>
      <c r="AU172" s="8" t="str">
        <f t="shared" si="105"/>
        <v>En gestión</v>
      </c>
      <c r="AV172" s="1766"/>
      <c r="AW172" s="1454">
        <f t="shared" si="125"/>
        <v>0</v>
      </c>
      <c r="AX172" s="1454"/>
      <c r="AY172" s="1456"/>
      <c r="AZ172" s="1456"/>
      <c r="BA172" s="1766"/>
      <c r="BB172" s="1395"/>
      <c r="BC172" s="2462"/>
      <c r="BD172" s="2462"/>
      <c r="BE172" s="1395"/>
      <c r="BF172" s="2408"/>
      <c r="BG172" s="2462"/>
      <c r="BH172" s="2390"/>
      <c r="BI172" s="2390"/>
      <c r="BJ172" s="2390"/>
      <c r="BK172" s="2390"/>
      <c r="BL172" s="1030"/>
      <c r="BM172" s="1459"/>
      <c r="BN172" s="1752"/>
      <c r="BO172" s="57">
        <v>0.8</v>
      </c>
      <c r="BP172" s="14" t="s">
        <v>3339</v>
      </c>
      <c r="BQ172" s="14" t="s">
        <v>1545</v>
      </c>
      <c r="BR172" s="8" t="str">
        <f t="shared" si="107"/>
        <v>En gestión</v>
      </c>
      <c r="BS172" s="8" t="str">
        <f t="shared" si="108"/>
        <v>En gestión</v>
      </c>
      <c r="BT172" s="1766"/>
      <c r="BU172" s="1454"/>
      <c r="BV172" s="1454"/>
      <c r="BW172" s="1456"/>
      <c r="BX172" s="1456"/>
      <c r="BY172" s="1459"/>
      <c r="BZ172" s="2405"/>
      <c r="CA172" s="1734"/>
      <c r="CB172" s="1734"/>
      <c r="CC172" s="2399"/>
      <c r="CD172" s="2402"/>
      <c r="CE172" s="2402"/>
      <c r="CF172" s="2390"/>
      <c r="CG172" s="2390"/>
      <c r="CH172" s="2390"/>
      <c r="CI172" s="2390"/>
      <c r="CJ172" s="1030"/>
      <c r="CK172" s="1549"/>
      <c r="CL172" s="1781"/>
      <c r="CM172" s="1082">
        <v>1</v>
      </c>
      <c r="CN172" s="1079" t="s">
        <v>1544</v>
      </c>
      <c r="CO172" s="1079" t="s">
        <v>1545</v>
      </c>
      <c r="CP172" s="1078" t="str">
        <f t="shared" si="114"/>
        <v>Terminado</v>
      </c>
      <c r="CQ172" s="1078" t="str">
        <f t="shared" si="109"/>
        <v>Terminado</v>
      </c>
      <c r="CR172" s="2397"/>
      <c r="CS172" s="1556"/>
      <c r="CT172" s="1556"/>
      <c r="CU172" s="1548"/>
      <c r="CV172" s="1548"/>
      <c r="CW172" s="1549"/>
      <c r="CX172" s="2459"/>
      <c r="CY172" s="2453"/>
      <c r="CZ172" s="2453"/>
      <c r="DA172" s="2392"/>
      <c r="DB172" s="2394"/>
      <c r="DC172" s="2394"/>
      <c r="DD172" s="2457"/>
      <c r="DE172" s="2390"/>
      <c r="DF172" s="2390"/>
      <c r="DG172" s="2390"/>
      <c r="DH172" s="2390"/>
      <c r="DJ172" s="1221" t="s">
        <v>8269</v>
      </c>
      <c r="DK172" s="1220" t="s">
        <v>8342</v>
      </c>
      <c r="DL172" s="1243"/>
    </row>
    <row r="173" spans="1:116" ht="154.5" hidden="1" customHeight="1" x14ac:dyDescent="0.45">
      <c r="A173" s="1351"/>
      <c r="B173" s="1427"/>
      <c r="C173" s="1353"/>
      <c r="D173" s="1353"/>
      <c r="E173" s="1050" t="s">
        <v>611</v>
      </c>
      <c r="F173" s="1051" t="s">
        <v>612</v>
      </c>
      <c r="G173" s="1052">
        <v>0.3</v>
      </c>
      <c r="H173" s="1056">
        <v>44621</v>
      </c>
      <c r="I173" s="1056">
        <v>44865</v>
      </c>
      <c r="J173" s="1052">
        <v>0.1</v>
      </c>
      <c r="K173" s="1052">
        <v>0.3</v>
      </c>
      <c r="L173" s="1054">
        <v>0.8</v>
      </c>
      <c r="M173" s="1055">
        <v>1</v>
      </c>
      <c r="N173" s="1354"/>
      <c r="O173" s="1353"/>
      <c r="P173" s="3309"/>
      <c r="Q173" s="1655"/>
      <c r="R173" s="2468"/>
      <c r="S173" s="231">
        <v>0.1</v>
      </c>
      <c r="T173" s="198" t="s">
        <v>2567</v>
      </c>
      <c r="U173" s="199" t="s">
        <v>2566</v>
      </c>
      <c r="V173" s="195" t="str">
        <f t="shared" si="101"/>
        <v>En gestión</v>
      </c>
      <c r="W173" s="195" t="str">
        <f t="shared" si="120"/>
        <v>En gestión</v>
      </c>
      <c r="X173" s="1761"/>
      <c r="Y173" s="2389">
        <f t="shared" si="103"/>
        <v>0.03</v>
      </c>
      <c r="Z173" s="2389"/>
      <c r="AA173" s="2424"/>
      <c r="AB173" s="2424"/>
      <c r="AC173" s="1761"/>
      <c r="AD173" s="1355"/>
      <c r="AE173" s="2383"/>
      <c r="AF173" s="2383"/>
      <c r="AG173" s="1355"/>
      <c r="AH173" s="2465"/>
      <c r="AI173" s="2383"/>
      <c r="AJ173" s="2390"/>
      <c r="AK173" s="2390"/>
      <c r="AL173" s="2390"/>
      <c r="AM173" s="2390"/>
      <c r="AN173" s="1030"/>
      <c r="AO173" s="1460"/>
      <c r="AP173" s="1753"/>
      <c r="AQ173" s="57">
        <v>0.3</v>
      </c>
      <c r="AR173" s="14" t="s">
        <v>3303</v>
      </c>
      <c r="AS173" s="14" t="s">
        <v>3285</v>
      </c>
      <c r="AT173" s="8" t="str">
        <f t="shared" si="104"/>
        <v>En gestión</v>
      </c>
      <c r="AU173" s="8" t="str">
        <f t="shared" si="105"/>
        <v>En gestión</v>
      </c>
      <c r="AV173" s="1263"/>
      <c r="AW173" s="1286">
        <f t="shared" si="125"/>
        <v>0</v>
      </c>
      <c r="AX173" s="1286"/>
      <c r="AY173" s="1457"/>
      <c r="AZ173" s="1457"/>
      <c r="BA173" s="1263"/>
      <c r="BB173" s="1395"/>
      <c r="BC173" s="2463"/>
      <c r="BD173" s="2463"/>
      <c r="BE173" s="1395"/>
      <c r="BF173" s="2464"/>
      <c r="BG173" s="2463"/>
      <c r="BH173" s="2390"/>
      <c r="BI173" s="2390"/>
      <c r="BJ173" s="2390"/>
      <c r="BK173" s="2390"/>
      <c r="BL173" s="1030"/>
      <c r="BM173" s="1460"/>
      <c r="BN173" s="1753"/>
      <c r="BO173" s="57">
        <v>0.8</v>
      </c>
      <c r="BP173" s="11" t="s">
        <v>3340</v>
      </c>
      <c r="BQ173" s="11" t="s">
        <v>3341</v>
      </c>
      <c r="BR173" s="8" t="str">
        <f t="shared" si="107"/>
        <v>En gestión</v>
      </c>
      <c r="BS173" s="8" t="str">
        <f t="shared" si="108"/>
        <v>En gestión</v>
      </c>
      <c r="BT173" s="1263"/>
      <c r="BU173" s="1286"/>
      <c r="BV173" s="1286"/>
      <c r="BW173" s="1457"/>
      <c r="BX173" s="1457"/>
      <c r="BY173" s="1460"/>
      <c r="BZ173" s="2406"/>
      <c r="CA173" s="1735"/>
      <c r="CB173" s="1735"/>
      <c r="CC173" s="2460"/>
      <c r="CD173" s="2403"/>
      <c r="CE173" s="2403"/>
      <c r="CF173" s="2390"/>
      <c r="CG173" s="2390"/>
      <c r="CH173" s="2390"/>
      <c r="CI173" s="2390"/>
      <c r="CJ173" s="1030"/>
      <c r="CK173" s="1549"/>
      <c r="CL173" s="1781"/>
      <c r="CM173" s="1082">
        <v>1</v>
      </c>
      <c r="CN173" s="1083" t="s">
        <v>1546</v>
      </c>
      <c r="CO173" s="1083" t="s">
        <v>1547</v>
      </c>
      <c r="CP173" s="1078" t="str">
        <f t="shared" si="114"/>
        <v>Terminado</v>
      </c>
      <c r="CQ173" s="1078" t="str">
        <f t="shared" si="109"/>
        <v>Terminado</v>
      </c>
      <c r="CR173" s="2397"/>
      <c r="CS173" s="1556"/>
      <c r="CT173" s="1556"/>
      <c r="CU173" s="1548"/>
      <c r="CV173" s="1548"/>
      <c r="CW173" s="1549"/>
      <c r="CX173" s="2459"/>
      <c r="CY173" s="2453"/>
      <c r="CZ173" s="2453"/>
      <c r="DA173" s="2455"/>
      <c r="DB173" s="2394"/>
      <c r="DC173" s="2394"/>
      <c r="DD173" s="2458"/>
      <c r="DE173" s="2390"/>
      <c r="DF173" s="2390"/>
      <c r="DG173" s="2390"/>
      <c r="DH173" s="2390"/>
      <c r="DJ173" s="1221" t="s">
        <v>8269</v>
      </c>
      <c r="DK173" s="1220" t="s">
        <v>8342</v>
      </c>
      <c r="DL173" s="1243"/>
    </row>
    <row r="174" spans="1:116" ht="199.5" hidden="1" customHeight="1" x14ac:dyDescent="0.45">
      <c r="A174" s="1351" t="s">
        <v>516</v>
      </c>
      <c r="B174" s="1427" t="s">
        <v>613</v>
      </c>
      <c r="C174" s="1353" t="s">
        <v>614</v>
      </c>
      <c r="D174" s="1353" t="s">
        <v>615</v>
      </c>
      <c r="E174" s="1050" t="s">
        <v>616</v>
      </c>
      <c r="F174" s="1051" t="s">
        <v>617</v>
      </c>
      <c r="G174" s="1052">
        <v>0.35</v>
      </c>
      <c r="H174" s="1056">
        <v>44835</v>
      </c>
      <c r="I174" s="1056">
        <v>44926</v>
      </c>
      <c r="J174" s="1052">
        <v>0</v>
      </c>
      <c r="K174" s="1052">
        <v>0</v>
      </c>
      <c r="L174" s="1054">
        <v>0</v>
      </c>
      <c r="M174" s="1055">
        <v>1</v>
      </c>
      <c r="N174" s="2451">
        <v>4620000</v>
      </c>
      <c r="O174" s="2452">
        <v>17978601</v>
      </c>
      <c r="P174" s="3309"/>
      <c r="Q174" s="2420">
        <v>0</v>
      </c>
      <c r="R174" s="2428" t="s">
        <v>2540</v>
      </c>
      <c r="S174" s="231">
        <v>0</v>
      </c>
      <c r="T174" s="196" t="s">
        <v>2540</v>
      </c>
      <c r="U174" s="196" t="s">
        <v>2483</v>
      </c>
      <c r="V174" s="195" t="str">
        <f t="shared" si="101"/>
        <v>Sin iniciar</v>
      </c>
      <c r="W174" s="195" t="str">
        <f t="shared" si="120"/>
        <v>Sin iniciar</v>
      </c>
      <c r="X174" s="2425" t="s">
        <v>2540</v>
      </c>
      <c r="Y174" s="2420">
        <f>SUMPRODUCT(S174:S176,G174:G176)</f>
        <v>0</v>
      </c>
      <c r="Z174" s="2420">
        <f>SUMPRODUCT(G174:G176,J174:J176)</f>
        <v>0</v>
      </c>
      <c r="AA174" s="2422" t="str">
        <f>IF(Z174&lt;1%,"Sin iniciar",IF(Z174=100%,"Terminado","En gestión"))</f>
        <v>Sin iniciar</v>
      </c>
      <c r="AB174" s="2422" t="str">
        <f>IF(Y174&lt;1%,"Sin iniciar",IF(Y174=100%,"Terminado","En gestión"))</f>
        <v>Sin iniciar</v>
      </c>
      <c r="AC174" s="2425" t="s">
        <v>2540</v>
      </c>
      <c r="AD174" s="1348">
        <v>17978601</v>
      </c>
      <c r="AE174" s="2450">
        <f>AD174</f>
        <v>17978601</v>
      </c>
      <c r="AF174" s="2446">
        <v>0</v>
      </c>
      <c r="AG174" s="1348">
        <v>4620000</v>
      </c>
      <c r="AH174" s="2446">
        <v>1400000</v>
      </c>
      <c r="AI174" s="2447">
        <v>0</v>
      </c>
      <c r="AJ174" s="2426" t="s">
        <v>44</v>
      </c>
      <c r="AK174" s="2426" t="s">
        <v>44</v>
      </c>
      <c r="AL174" s="2426" t="s">
        <v>44</v>
      </c>
      <c r="AM174" s="2426" t="s">
        <v>44</v>
      </c>
      <c r="AN174" s="1030"/>
      <c r="AO174" s="1964">
        <v>0</v>
      </c>
      <c r="AP174" s="1876" t="s">
        <v>3293</v>
      </c>
      <c r="AQ174" s="57">
        <v>0</v>
      </c>
      <c r="AR174" s="11" t="s">
        <v>2511</v>
      </c>
      <c r="AS174" s="11" t="s">
        <v>2483</v>
      </c>
      <c r="AT174" s="8" t="str">
        <f t="shared" si="104"/>
        <v>Sin iniciar</v>
      </c>
      <c r="AU174" s="8" t="str">
        <f t="shared" si="105"/>
        <v>Sin iniciar</v>
      </c>
      <c r="AV174" s="1458" t="s">
        <v>2511</v>
      </c>
      <c r="AW174" s="1285">
        <f>SUMPRODUCT(AQ174:AQ176,G174:G176)</f>
        <v>0</v>
      </c>
      <c r="AX174" s="1285">
        <f>SUMPRODUCT(G174:G176,K174:K176)</f>
        <v>0</v>
      </c>
      <c r="AY174" s="1455" t="str">
        <f t="shared" si="110"/>
        <v>Sin iniciar</v>
      </c>
      <c r="AZ174" s="1455" t="str">
        <f t="shared" si="111"/>
        <v>Sin iniciar</v>
      </c>
      <c r="BA174" s="1458" t="s">
        <v>2511</v>
      </c>
      <c r="BB174" s="1342">
        <v>17978601</v>
      </c>
      <c r="BC174" s="2444">
        <f>BB174</f>
        <v>17978601</v>
      </c>
      <c r="BD174" s="2444">
        <v>0</v>
      </c>
      <c r="BE174" s="1342">
        <v>0</v>
      </c>
      <c r="BF174" s="2444">
        <v>0</v>
      </c>
      <c r="BG174" s="2444">
        <v>0</v>
      </c>
      <c r="BH174" s="2426" t="s">
        <v>44</v>
      </c>
      <c r="BI174" s="2426" t="s">
        <v>44</v>
      </c>
      <c r="BJ174" s="2426" t="s">
        <v>44</v>
      </c>
      <c r="BK174" s="2426" t="s">
        <v>44</v>
      </c>
      <c r="BL174" s="1030"/>
      <c r="BM174" s="1989">
        <v>0</v>
      </c>
      <c r="BN174" s="2438" t="s">
        <v>3342</v>
      </c>
      <c r="BO174" s="57">
        <v>0</v>
      </c>
      <c r="BP174" s="14" t="s">
        <v>2384</v>
      </c>
      <c r="BQ174" s="14" t="s">
        <v>37</v>
      </c>
      <c r="BR174" s="8" t="str">
        <f t="shared" si="107"/>
        <v>Sin iniciar</v>
      </c>
      <c r="BS174" s="8" t="str">
        <f t="shared" si="108"/>
        <v>Sin iniciar</v>
      </c>
      <c r="BT174" s="2441" t="s">
        <v>37</v>
      </c>
      <c r="BU174" s="1285">
        <f>SUMPRODUCT(G174:G176,BO174:BO176)</f>
        <v>0</v>
      </c>
      <c r="BV174" s="1285">
        <f>SUMPRODUCT(G174:G176,L174:L176)</f>
        <v>0</v>
      </c>
      <c r="BW174" s="1455" t="str">
        <f>IF(BV174&lt;1%,"Sin iniciar",IF(BV174=100%,"Terminado","En gestión"))</f>
        <v>Sin iniciar</v>
      </c>
      <c r="BX174" s="1455" t="str">
        <f>IF(BU174&lt;1%,"Sin iniciar",IF(BU174=100%,"Terminado","En gestión"))</f>
        <v>Sin iniciar</v>
      </c>
      <c r="BY174" s="1458" t="s">
        <v>37</v>
      </c>
      <c r="BZ174" s="1550">
        <v>17978601</v>
      </c>
      <c r="CA174" s="1551">
        <v>17978601</v>
      </c>
      <c r="CB174" s="1733">
        <v>0</v>
      </c>
      <c r="CC174" s="2433">
        <v>0</v>
      </c>
      <c r="CD174" s="2435">
        <v>0</v>
      </c>
      <c r="CE174" s="2435">
        <v>0</v>
      </c>
      <c r="CF174" s="2426" t="s">
        <v>44</v>
      </c>
      <c r="CG174" s="2426" t="s">
        <v>44</v>
      </c>
      <c r="CH174" s="2426" t="s">
        <v>44</v>
      </c>
      <c r="CI174" s="2426" t="s">
        <v>44</v>
      </c>
      <c r="CJ174" s="1030"/>
      <c r="CK174" s="2396">
        <v>1</v>
      </c>
      <c r="CL174" s="2036" t="s">
        <v>1548</v>
      </c>
      <c r="CM174" s="1082">
        <v>1</v>
      </c>
      <c r="CN174" s="1079" t="s">
        <v>1549</v>
      </c>
      <c r="CO174" s="1079" t="s">
        <v>1550</v>
      </c>
      <c r="CP174" s="1078" t="str">
        <f t="shared" si="114"/>
        <v>Terminado</v>
      </c>
      <c r="CQ174" s="1078" t="str">
        <f t="shared" si="109"/>
        <v>Terminado</v>
      </c>
      <c r="CR174" s="2434" t="s">
        <v>2161</v>
      </c>
      <c r="CS174" s="1556">
        <f>SUMPRODUCT(G174:G176,CM174:CM176)</f>
        <v>1</v>
      </c>
      <c r="CT174" s="1556">
        <f>SUMPRODUCT(G174:G176,M174:M176)</f>
        <v>1</v>
      </c>
      <c r="CU174" s="1548" t="str">
        <f t="shared" si="122"/>
        <v>Terminado</v>
      </c>
      <c r="CV174" s="1548" t="str">
        <f t="shared" si="123"/>
        <v>Terminado</v>
      </c>
      <c r="CW174" s="1549" t="s">
        <v>37</v>
      </c>
      <c r="CX174" s="1550">
        <v>17978601</v>
      </c>
      <c r="CY174" s="1551">
        <v>17978601</v>
      </c>
      <c r="CZ174" s="1552">
        <v>17978691</v>
      </c>
      <c r="DA174" s="2433">
        <v>0</v>
      </c>
      <c r="DB174" s="2431">
        <v>0</v>
      </c>
      <c r="DC174" s="2431">
        <v>0</v>
      </c>
      <c r="DD174" s="2432">
        <v>0</v>
      </c>
      <c r="DE174" s="2426" t="s">
        <v>44</v>
      </c>
      <c r="DF174" s="2426" t="s">
        <v>44</v>
      </c>
      <c r="DG174" s="2426" t="s">
        <v>44</v>
      </c>
      <c r="DH174" s="2426" t="s">
        <v>44</v>
      </c>
      <c r="DJ174" s="1221" t="s">
        <v>8269</v>
      </c>
      <c r="DK174" s="1220" t="s">
        <v>8363</v>
      </c>
      <c r="DL174" s="1243" t="s">
        <v>8271</v>
      </c>
    </row>
    <row r="175" spans="1:116" ht="154.5" hidden="1" customHeight="1" x14ac:dyDescent="0.45">
      <c r="A175" s="1351"/>
      <c r="B175" s="1427"/>
      <c r="C175" s="1353"/>
      <c r="D175" s="1353"/>
      <c r="E175" s="1050" t="s">
        <v>618</v>
      </c>
      <c r="F175" s="1051" t="s">
        <v>619</v>
      </c>
      <c r="G175" s="1052">
        <v>0.35</v>
      </c>
      <c r="H175" s="1056">
        <v>44835</v>
      </c>
      <c r="I175" s="1056">
        <v>44926</v>
      </c>
      <c r="J175" s="1052">
        <v>0</v>
      </c>
      <c r="K175" s="1052">
        <v>0</v>
      </c>
      <c r="L175" s="1054">
        <v>0</v>
      </c>
      <c r="M175" s="1055">
        <v>1</v>
      </c>
      <c r="N175" s="2451"/>
      <c r="O175" s="2452"/>
      <c r="P175" s="3309"/>
      <c r="Q175" s="2421"/>
      <c r="R175" s="2429"/>
      <c r="S175" s="231">
        <v>0</v>
      </c>
      <c r="T175" s="196" t="s">
        <v>2540</v>
      </c>
      <c r="U175" s="196" t="s">
        <v>2483</v>
      </c>
      <c r="V175" s="195" t="str">
        <f t="shared" si="101"/>
        <v>Sin iniciar</v>
      </c>
      <c r="W175" s="195" t="str">
        <f t="shared" si="120"/>
        <v>Sin iniciar</v>
      </c>
      <c r="X175" s="1654"/>
      <c r="Y175" s="2421">
        <f t="shared" si="103"/>
        <v>0.2</v>
      </c>
      <c r="Z175" s="2421"/>
      <c r="AA175" s="2423"/>
      <c r="AB175" s="2423"/>
      <c r="AC175" s="1654"/>
      <c r="AD175" s="1348"/>
      <c r="AE175" s="2415"/>
      <c r="AF175" s="2418"/>
      <c r="AG175" s="1348"/>
      <c r="AH175" s="2418"/>
      <c r="AI175" s="2448"/>
      <c r="AJ175" s="2390"/>
      <c r="AK175" s="2390"/>
      <c r="AL175" s="2390"/>
      <c r="AM175" s="2390"/>
      <c r="AN175" s="1030"/>
      <c r="AO175" s="1965"/>
      <c r="AP175" s="1872"/>
      <c r="AQ175" s="57">
        <v>0</v>
      </c>
      <c r="AR175" s="11" t="s">
        <v>2511</v>
      </c>
      <c r="AS175" s="11" t="s">
        <v>2483</v>
      </c>
      <c r="AT175" s="8" t="str">
        <f t="shared" si="104"/>
        <v>Sin iniciar</v>
      </c>
      <c r="AU175" s="8" t="str">
        <f t="shared" si="105"/>
        <v>Sin iniciar</v>
      </c>
      <c r="AV175" s="1459"/>
      <c r="AW175" s="1454">
        <f t="shared" ref="AW175:AW176" si="126">SUMPRODUCT(AQ175:AQ181,AE175:AE181)</f>
        <v>7396603.2000000002</v>
      </c>
      <c r="AX175" s="1454"/>
      <c r="AY175" s="1456"/>
      <c r="AZ175" s="1456"/>
      <c r="BA175" s="1459"/>
      <c r="BB175" s="1342"/>
      <c r="BC175" s="2408"/>
      <c r="BD175" s="2408"/>
      <c r="BE175" s="1342"/>
      <c r="BF175" s="2408"/>
      <c r="BG175" s="2408"/>
      <c r="BH175" s="2390"/>
      <c r="BI175" s="2390"/>
      <c r="BJ175" s="2390"/>
      <c r="BK175" s="2390"/>
      <c r="BL175" s="1030"/>
      <c r="BM175" s="1990"/>
      <c r="BN175" s="2439"/>
      <c r="BO175" s="57">
        <v>0</v>
      </c>
      <c r="BP175" s="14" t="s">
        <v>2384</v>
      </c>
      <c r="BQ175" s="14" t="s">
        <v>37</v>
      </c>
      <c r="BR175" s="8" t="str">
        <f t="shared" si="107"/>
        <v>Sin iniciar</v>
      </c>
      <c r="BS175" s="8" t="str">
        <f t="shared" si="108"/>
        <v>Sin iniciar</v>
      </c>
      <c r="BT175" s="2442"/>
      <c r="BU175" s="1454"/>
      <c r="BV175" s="1454"/>
      <c r="BW175" s="1456"/>
      <c r="BX175" s="1456"/>
      <c r="BY175" s="1459"/>
      <c r="BZ175" s="1550"/>
      <c r="CA175" s="1551"/>
      <c r="CB175" s="1734"/>
      <c r="CC175" s="2399"/>
      <c r="CD175" s="2436"/>
      <c r="CE175" s="2436"/>
      <c r="CF175" s="2390"/>
      <c r="CG175" s="2390"/>
      <c r="CH175" s="2390"/>
      <c r="CI175" s="2390"/>
      <c r="CJ175" s="1030"/>
      <c r="CK175" s="2396"/>
      <c r="CL175" s="2036"/>
      <c r="CM175" s="1082">
        <v>1</v>
      </c>
      <c r="CN175" s="1079" t="s">
        <v>1551</v>
      </c>
      <c r="CO175" s="1079" t="s">
        <v>1552</v>
      </c>
      <c r="CP175" s="1078" t="str">
        <f t="shared" si="114"/>
        <v>Terminado</v>
      </c>
      <c r="CQ175" s="1078" t="str">
        <f t="shared" si="109"/>
        <v>Terminado</v>
      </c>
      <c r="CR175" s="2434"/>
      <c r="CS175" s="1556">
        <f>SUMPRODUCT(G175:G176,CM175:CM176)</f>
        <v>0.64999999999999991</v>
      </c>
      <c r="CT175" s="1556"/>
      <c r="CU175" s="1548"/>
      <c r="CV175" s="1548"/>
      <c r="CW175" s="1549"/>
      <c r="CX175" s="1550"/>
      <c r="CY175" s="1551"/>
      <c r="CZ175" s="1552"/>
      <c r="DA175" s="2399"/>
      <c r="DB175" s="2431"/>
      <c r="DC175" s="2431"/>
      <c r="DD175" s="2432"/>
      <c r="DE175" s="2390"/>
      <c r="DF175" s="2390"/>
      <c r="DG175" s="2390"/>
      <c r="DH175" s="2390"/>
      <c r="DJ175" s="1221" t="s">
        <v>8269</v>
      </c>
      <c r="DK175" s="1220" t="s">
        <v>8363</v>
      </c>
      <c r="DL175" s="1243"/>
    </row>
    <row r="176" spans="1:116" ht="154.5" hidden="1" customHeight="1" x14ac:dyDescent="0.45">
      <c r="A176" s="1351"/>
      <c r="B176" s="1427"/>
      <c r="C176" s="1353"/>
      <c r="D176" s="1353"/>
      <c r="E176" s="1050" t="s">
        <v>620</v>
      </c>
      <c r="F176" s="1051" t="s">
        <v>621</v>
      </c>
      <c r="G176" s="1052">
        <v>0.3</v>
      </c>
      <c r="H176" s="1056">
        <v>44835</v>
      </c>
      <c r="I176" s="1056">
        <v>44926</v>
      </c>
      <c r="J176" s="1052">
        <v>0</v>
      </c>
      <c r="K176" s="1052">
        <v>0</v>
      </c>
      <c r="L176" s="1054">
        <v>0</v>
      </c>
      <c r="M176" s="1055">
        <v>1</v>
      </c>
      <c r="N176" s="2451"/>
      <c r="O176" s="2452"/>
      <c r="P176" s="3309"/>
      <c r="Q176" s="2389"/>
      <c r="R176" s="2430"/>
      <c r="S176" s="231">
        <v>0</v>
      </c>
      <c r="T176" s="196" t="s">
        <v>2540</v>
      </c>
      <c r="U176" s="196" t="s">
        <v>2483</v>
      </c>
      <c r="V176" s="195" t="str">
        <f t="shared" si="101"/>
        <v>Sin iniciar</v>
      </c>
      <c r="W176" s="195" t="str">
        <f t="shared" si="120"/>
        <v>Sin iniciar</v>
      </c>
      <c r="X176" s="1655"/>
      <c r="Y176" s="2389">
        <f t="shared" si="103"/>
        <v>0.2</v>
      </c>
      <c r="Z176" s="2389"/>
      <c r="AA176" s="2424"/>
      <c r="AB176" s="2424"/>
      <c r="AC176" s="1655"/>
      <c r="AD176" s="1348"/>
      <c r="AE176" s="2416"/>
      <c r="AF176" s="2419"/>
      <c r="AG176" s="1348"/>
      <c r="AH176" s="2419"/>
      <c r="AI176" s="2449"/>
      <c r="AJ176" s="2390"/>
      <c r="AK176" s="2390"/>
      <c r="AL176" s="2390"/>
      <c r="AM176" s="2390"/>
      <c r="AN176" s="1030"/>
      <c r="AO176" s="2445"/>
      <c r="AP176" s="1873"/>
      <c r="AQ176" s="57">
        <v>0</v>
      </c>
      <c r="AR176" s="11" t="s">
        <v>2511</v>
      </c>
      <c r="AS176" s="11" t="s">
        <v>2483</v>
      </c>
      <c r="AT176" s="8" t="str">
        <f t="shared" si="104"/>
        <v>Sin iniciar</v>
      </c>
      <c r="AU176" s="8" t="str">
        <f t="shared" si="105"/>
        <v>Sin iniciar</v>
      </c>
      <c r="AV176" s="1460"/>
      <c r="AW176" s="1286">
        <f t="shared" si="126"/>
        <v>7396603.2000000002</v>
      </c>
      <c r="AX176" s="1286"/>
      <c r="AY176" s="1457"/>
      <c r="AZ176" s="1457"/>
      <c r="BA176" s="1460"/>
      <c r="BB176" s="1342"/>
      <c r="BC176" s="2409"/>
      <c r="BD176" s="2409"/>
      <c r="BE176" s="1342"/>
      <c r="BF176" s="2409"/>
      <c r="BG176" s="2409"/>
      <c r="BH176" s="2390"/>
      <c r="BI176" s="2390"/>
      <c r="BJ176" s="2390"/>
      <c r="BK176" s="2390"/>
      <c r="BL176" s="1030"/>
      <c r="BM176" s="1991"/>
      <c r="BN176" s="2440"/>
      <c r="BO176" s="57">
        <v>0</v>
      </c>
      <c r="BP176" s="14" t="s">
        <v>2384</v>
      </c>
      <c r="BQ176" s="14" t="s">
        <v>37</v>
      </c>
      <c r="BR176" s="8" t="str">
        <f t="shared" si="107"/>
        <v>Sin iniciar</v>
      </c>
      <c r="BS176" s="8" t="str">
        <f t="shared" si="108"/>
        <v>Sin iniciar</v>
      </c>
      <c r="BT176" s="2443"/>
      <c r="BU176" s="1286"/>
      <c r="BV176" s="1286"/>
      <c r="BW176" s="1457"/>
      <c r="BX176" s="1457"/>
      <c r="BY176" s="1460"/>
      <c r="BZ176" s="1550"/>
      <c r="CA176" s="1551"/>
      <c r="CB176" s="1735"/>
      <c r="CC176" s="2400"/>
      <c r="CD176" s="2437"/>
      <c r="CE176" s="2437"/>
      <c r="CF176" s="2390"/>
      <c r="CG176" s="2390"/>
      <c r="CH176" s="2390"/>
      <c r="CI176" s="2390"/>
      <c r="CJ176" s="1030"/>
      <c r="CK176" s="2396"/>
      <c r="CL176" s="2036"/>
      <c r="CM176" s="1082">
        <v>1</v>
      </c>
      <c r="CN176" s="1079" t="s">
        <v>1553</v>
      </c>
      <c r="CO176" s="1079" t="s">
        <v>1554</v>
      </c>
      <c r="CP176" s="1078" t="str">
        <f t="shared" si="114"/>
        <v>Terminado</v>
      </c>
      <c r="CQ176" s="1078" t="str">
        <f t="shared" si="109"/>
        <v>Terminado</v>
      </c>
      <c r="CR176" s="2434"/>
      <c r="CS176" s="1556"/>
      <c r="CT176" s="1556"/>
      <c r="CU176" s="1548"/>
      <c r="CV176" s="1548"/>
      <c r="CW176" s="1549"/>
      <c r="CX176" s="1550"/>
      <c r="CY176" s="1551"/>
      <c r="CZ176" s="1552"/>
      <c r="DA176" s="2400"/>
      <c r="DB176" s="2431"/>
      <c r="DC176" s="2431"/>
      <c r="DD176" s="2432"/>
      <c r="DE176" s="2390"/>
      <c r="DF176" s="2390"/>
      <c r="DG176" s="2390"/>
      <c r="DH176" s="2390"/>
      <c r="DJ176" s="1221" t="s">
        <v>8269</v>
      </c>
      <c r="DK176" s="1220" t="s">
        <v>8363</v>
      </c>
      <c r="DL176" s="1243"/>
    </row>
    <row r="177" spans="1:116" ht="154.5" hidden="1" customHeight="1" x14ac:dyDescent="0.45">
      <c r="A177" s="1351" t="s">
        <v>516</v>
      </c>
      <c r="B177" s="1427" t="s">
        <v>622</v>
      </c>
      <c r="C177" s="1353" t="s">
        <v>623</v>
      </c>
      <c r="D177" s="1353" t="s">
        <v>615</v>
      </c>
      <c r="E177" s="1050" t="s">
        <v>624</v>
      </c>
      <c r="F177" s="1051" t="s">
        <v>625</v>
      </c>
      <c r="G177" s="1052">
        <v>0.25</v>
      </c>
      <c r="H177" s="1056">
        <v>44835</v>
      </c>
      <c r="I177" s="1056">
        <v>44926</v>
      </c>
      <c r="J177" s="1052">
        <v>0</v>
      </c>
      <c r="K177" s="1052">
        <v>0</v>
      </c>
      <c r="L177" s="1054">
        <v>0</v>
      </c>
      <c r="M177" s="1055">
        <v>1</v>
      </c>
      <c r="N177" s="1353" t="s">
        <v>626</v>
      </c>
      <c r="O177" s="1354">
        <v>38563747</v>
      </c>
      <c r="P177" s="3309"/>
      <c r="Q177" s="2427">
        <v>0</v>
      </c>
      <c r="R177" s="2428" t="s">
        <v>2540</v>
      </c>
      <c r="S177" s="231">
        <v>0</v>
      </c>
      <c r="T177" s="196" t="s">
        <v>2540</v>
      </c>
      <c r="U177" s="196" t="s">
        <v>2483</v>
      </c>
      <c r="V177" s="195" t="str">
        <f t="shared" si="101"/>
        <v>Sin iniciar</v>
      </c>
      <c r="W177" s="195" t="str">
        <f t="shared" si="120"/>
        <v>Sin iniciar</v>
      </c>
      <c r="X177" s="2425" t="s">
        <v>2540</v>
      </c>
      <c r="Y177" s="2420">
        <f>SUMPRODUCT(G177:G180,S177:S180)</f>
        <v>0</v>
      </c>
      <c r="Z177" s="2420">
        <f>SUMPRODUCT(G177:G180,J177:J180)</f>
        <v>0</v>
      </c>
      <c r="AA177" s="2422" t="str">
        <f>IF(Z177&lt;1%,"Sin iniciar",IF(Z177=100%,"Terminado","En gestión"))</f>
        <v>Sin iniciar</v>
      </c>
      <c r="AB177" s="2422" t="str">
        <f>IF(Y177&lt;1%,"Sin iniciar",IF(Y177=100%,"Terminado","En gestión"))</f>
        <v>Sin iniciar</v>
      </c>
      <c r="AC177" s="2425" t="s">
        <v>2540</v>
      </c>
      <c r="AD177" s="1355">
        <v>38563747</v>
      </c>
      <c r="AE177" s="2414">
        <f>AD177</f>
        <v>38563747</v>
      </c>
      <c r="AF177" s="2417">
        <v>0</v>
      </c>
      <c r="AG177" s="1355" t="s">
        <v>626</v>
      </c>
      <c r="AH177" s="2417">
        <v>3252586.65</v>
      </c>
      <c r="AI177" s="2329">
        <v>579733.35</v>
      </c>
      <c r="AJ177" s="2390" t="s">
        <v>1503</v>
      </c>
      <c r="AK177" s="2390" t="s">
        <v>1558</v>
      </c>
      <c r="AL177" s="2390" t="s">
        <v>1559</v>
      </c>
      <c r="AM177" s="2390" t="s">
        <v>1560</v>
      </c>
      <c r="AN177" s="1030"/>
      <c r="AO177" s="2413">
        <v>0</v>
      </c>
      <c r="AP177" s="1871" t="s">
        <v>3293</v>
      </c>
      <c r="AQ177" s="57">
        <v>0</v>
      </c>
      <c r="AR177" s="11" t="s">
        <v>2511</v>
      </c>
      <c r="AS177" s="11" t="s">
        <v>2483</v>
      </c>
      <c r="AT177" s="8" t="str">
        <f t="shared" si="104"/>
        <v>Sin iniciar</v>
      </c>
      <c r="AU177" s="8" t="str">
        <f t="shared" si="105"/>
        <v>Sin iniciar</v>
      </c>
      <c r="AV177" s="1458" t="s">
        <v>2511</v>
      </c>
      <c r="AW177" s="1285">
        <f>SUMPRODUCT(AQ177:AQ180,G177:G180)</f>
        <v>0</v>
      </c>
      <c r="AX177" s="1285">
        <f>SUMPRODUCT(G177:G180,K177:K180)</f>
        <v>0</v>
      </c>
      <c r="AY177" s="1455" t="str">
        <f t="shared" si="110"/>
        <v>Sin iniciar</v>
      </c>
      <c r="AZ177" s="1455" t="str">
        <f t="shared" si="111"/>
        <v>Sin iniciar</v>
      </c>
      <c r="BA177" s="1458" t="s">
        <v>2511</v>
      </c>
      <c r="BB177" s="1395">
        <v>38563747</v>
      </c>
      <c r="BC177" s="2407">
        <f>BB177</f>
        <v>38563747</v>
      </c>
      <c r="BD177" s="2407">
        <v>0</v>
      </c>
      <c r="BE177" s="1395" t="s">
        <v>626</v>
      </c>
      <c r="BF177" s="2407">
        <v>3252586.65</v>
      </c>
      <c r="BG177" s="2410">
        <v>1099200</v>
      </c>
      <c r="BH177" s="2390" t="s">
        <v>1503</v>
      </c>
      <c r="BI177" s="2390" t="s">
        <v>1558</v>
      </c>
      <c r="BJ177" s="2390" t="s">
        <v>1559</v>
      </c>
      <c r="BK177" s="2390" t="s">
        <v>1560</v>
      </c>
      <c r="BL177" s="1030"/>
      <c r="BM177" s="1989">
        <v>0.13</v>
      </c>
      <c r="BN177" s="1262" t="s">
        <v>3343</v>
      </c>
      <c r="BO177" s="57">
        <v>0</v>
      </c>
      <c r="BP177" s="14" t="s">
        <v>2384</v>
      </c>
      <c r="BQ177" s="14" t="s">
        <v>37</v>
      </c>
      <c r="BR177" s="8" t="str">
        <f t="shared" si="107"/>
        <v>Sin iniciar</v>
      </c>
      <c r="BS177" s="8" t="str">
        <f t="shared" si="108"/>
        <v>Sin iniciar</v>
      </c>
      <c r="BT177" s="1262" t="s">
        <v>3344</v>
      </c>
      <c r="BU177" s="1285">
        <f>SUMPRODUCT(G177:G180,BO177:BO180)</f>
        <v>0.125</v>
      </c>
      <c r="BV177" s="1285">
        <f>SUMPRODUCT(G177:G180,L177:L180)</f>
        <v>0.25</v>
      </c>
      <c r="BW177" s="1455" t="str">
        <f>IF(BV177&lt;1%,"Sin iniciar",IF(BV177=100%,"Terminado","En gestión"))</f>
        <v>En gestión</v>
      </c>
      <c r="BX177" s="1455" t="str">
        <f>IF(BU177&lt;1%,"Sin iniciar",IF(BU177=100%,"Terminado","En gestión"))</f>
        <v>En gestión</v>
      </c>
      <c r="BY177" s="1458" t="s">
        <v>37</v>
      </c>
      <c r="BZ177" s="2404">
        <v>0</v>
      </c>
      <c r="CA177" s="1733">
        <v>0</v>
      </c>
      <c r="CB177" s="1733">
        <v>0</v>
      </c>
      <c r="CC177" s="2398">
        <v>3252586.65</v>
      </c>
      <c r="CD177" s="2401">
        <v>3252586.65</v>
      </c>
      <c r="CE177" s="2401">
        <v>2778133.35</v>
      </c>
      <c r="CF177" s="2390" t="s">
        <v>1503</v>
      </c>
      <c r="CG177" s="2390" t="s">
        <v>1558</v>
      </c>
      <c r="CH177" s="2390" t="s">
        <v>1559</v>
      </c>
      <c r="CI177" s="2390" t="s">
        <v>1560</v>
      </c>
      <c r="CJ177" s="1030"/>
      <c r="CK177" s="2396">
        <v>1</v>
      </c>
      <c r="CL177" s="1307" t="s">
        <v>1555</v>
      </c>
      <c r="CM177" s="1082">
        <v>1</v>
      </c>
      <c r="CN177" s="1079" t="s">
        <v>1551</v>
      </c>
      <c r="CO177" s="1079" t="s">
        <v>1556</v>
      </c>
      <c r="CP177" s="1078" t="str">
        <f t="shared" si="114"/>
        <v>Terminado</v>
      </c>
      <c r="CQ177" s="1078" t="str">
        <f t="shared" si="109"/>
        <v>Terminado</v>
      </c>
      <c r="CR177" s="2397" t="s">
        <v>1557</v>
      </c>
      <c r="CS177" s="1556">
        <f>SUMPRODUCT(G177:G180,CM177:CM180)</f>
        <v>1</v>
      </c>
      <c r="CT177" s="1556">
        <f>SUMPRODUCT(G177:G180,M177:M180)</f>
        <v>1</v>
      </c>
      <c r="CU177" s="1548" t="str">
        <f t="shared" si="122"/>
        <v>Terminado</v>
      </c>
      <c r="CV177" s="1548" t="str">
        <f t="shared" si="123"/>
        <v>Terminado</v>
      </c>
      <c r="CW177" s="1549" t="s">
        <v>37</v>
      </c>
      <c r="CX177" s="1550">
        <v>38563747</v>
      </c>
      <c r="CY177" s="1551">
        <v>38563747</v>
      </c>
      <c r="CZ177" s="1552">
        <v>38563747</v>
      </c>
      <c r="DA177" s="2391">
        <v>3252586.65</v>
      </c>
      <c r="DB177" s="2394">
        <v>3252586.65</v>
      </c>
      <c r="DC177" s="2394">
        <v>3273878.2717391299</v>
      </c>
      <c r="DD177" s="2395">
        <v>3352586.65</v>
      </c>
      <c r="DE177" s="2390" t="s">
        <v>1503</v>
      </c>
      <c r="DF177" s="2390" t="s">
        <v>1558</v>
      </c>
      <c r="DG177" s="2390" t="s">
        <v>1559</v>
      </c>
      <c r="DH177" s="2390" t="s">
        <v>1560</v>
      </c>
      <c r="DJ177" s="1221" t="s">
        <v>8352</v>
      </c>
      <c r="DK177" s="1220" t="s">
        <v>8364</v>
      </c>
      <c r="DL177" s="1243" t="s">
        <v>8365</v>
      </c>
    </row>
    <row r="178" spans="1:116" ht="154.5" hidden="1" customHeight="1" x14ac:dyDescent="0.45">
      <c r="A178" s="1351"/>
      <c r="B178" s="1427"/>
      <c r="C178" s="1353"/>
      <c r="D178" s="1353"/>
      <c r="E178" s="1050" t="s">
        <v>627</v>
      </c>
      <c r="F178" s="1051" t="s">
        <v>628</v>
      </c>
      <c r="G178" s="1052">
        <v>0.25</v>
      </c>
      <c r="H178" s="1056">
        <v>44835</v>
      </c>
      <c r="I178" s="1056">
        <v>44926</v>
      </c>
      <c r="J178" s="1052">
        <v>0</v>
      </c>
      <c r="K178" s="1052">
        <v>0</v>
      </c>
      <c r="L178" s="1054">
        <v>0</v>
      </c>
      <c r="M178" s="1055">
        <v>1</v>
      </c>
      <c r="N178" s="1353"/>
      <c r="O178" s="1354"/>
      <c r="P178" s="3309"/>
      <c r="Q178" s="1654"/>
      <c r="R178" s="2429"/>
      <c r="S178" s="231">
        <v>0</v>
      </c>
      <c r="T178" s="196" t="s">
        <v>2540</v>
      </c>
      <c r="U178" s="196" t="s">
        <v>2483</v>
      </c>
      <c r="V178" s="195" t="str">
        <f t="shared" si="101"/>
        <v>Sin iniciar</v>
      </c>
      <c r="W178" s="195" t="str">
        <f t="shared" si="120"/>
        <v>Sin iniciar</v>
      </c>
      <c r="X178" s="1654"/>
      <c r="Y178" s="2421"/>
      <c r="Z178" s="2421"/>
      <c r="AA178" s="2423"/>
      <c r="AB178" s="2423"/>
      <c r="AC178" s="1654"/>
      <c r="AD178" s="1355"/>
      <c r="AE178" s="2415"/>
      <c r="AF178" s="2418"/>
      <c r="AG178" s="1355"/>
      <c r="AH178" s="2418"/>
      <c r="AI178" s="2330"/>
      <c r="AJ178" s="2390"/>
      <c r="AK178" s="2390"/>
      <c r="AL178" s="2390"/>
      <c r="AM178" s="2390"/>
      <c r="AN178" s="1030"/>
      <c r="AO178" s="1965"/>
      <c r="AP178" s="1872"/>
      <c r="AQ178" s="57">
        <v>0</v>
      </c>
      <c r="AR178" s="11" t="s">
        <v>2511</v>
      </c>
      <c r="AS178" s="11" t="s">
        <v>2483</v>
      </c>
      <c r="AT178" s="8" t="str">
        <f t="shared" si="104"/>
        <v>Sin iniciar</v>
      </c>
      <c r="AU178" s="8" t="str">
        <f t="shared" si="105"/>
        <v>Sin iniciar</v>
      </c>
      <c r="AV178" s="1459"/>
      <c r="AW178" s="1454"/>
      <c r="AX178" s="1454"/>
      <c r="AY178" s="1456"/>
      <c r="AZ178" s="1456"/>
      <c r="BA178" s="1459"/>
      <c r="BB178" s="1395"/>
      <c r="BC178" s="2408"/>
      <c r="BD178" s="2408"/>
      <c r="BE178" s="1395"/>
      <c r="BF178" s="2408"/>
      <c r="BG178" s="2411"/>
      <c r="BH178" s="2390"/>
      <c r="BI178" s="2390"/>
      <c r="BJ178" s="2390"/>
      <c r="BK178" s="2390"/>
      <c r="BL178" s="1030"/>
      <c r="BM178" s="1459"/>
      <c r="BN178" s="1766"/>
      <c r="BO178" s="57">
        <v>0</v>
      </c>
      <c r="BP178" s="14" t="s">
        <v>2384</v>
      </c>
      <c r="BQ178" s="14" t="s">
        <v>37</v>
      </c>
      <c r="BR178" s="8" t="str">
        <f t="shared" si="107"/>
        <v>Sin iniciar</v>
      </c>
      <c r="BS178" s="8" t="str">
        <f t="shared" si="108"/>
        <v>Sin iniciar</v>
      </c>
      <c r="BT178" s="1766"/>
      <c r="BU178" s="1454"/>
      <c r="BV178" s="1454"/>
      <c r="BW178" s="1456"/>
      <c r="BX178" s="1456"/>
      <c r="BY178" s="1459"/>
      <c r="BZ178" s="2405"/>
      <c r="CA178" s="1734"/>
      <c r="CB178" s="1734"/>
      <c r="CC178" s="2399"/>
      <c r="CD178" s="2402"/>
      <c r="CE178" s="2402"/>
      <c r="CF178" s="2390"/>
      <c r="CG178" s="2390"/>
      <c r="CH178" s="2390"/>
      <c r="CI178" s="2390"/>
      <c r="CJ178" s="1030"/>
      <c r="CK178" s="1549"/>
      <c r="CL178" s="1307"/>
      <c r="CM178" s="1082">
        <v>1</v>
      </c>
      <c r="CN178" s="1079" t="s">
        <v>1561</v>
      </c>
      <c r="CO178" s="1079" t="s">
        <v>1562</v>
      </c>
      <c r="CP178" s="1078" t="str">
        <f t="shared" si="114"/>
        <v>Terminado</v>
      </c>
      <c r="CQ178" s="1078" t="str">
        <f t="shared" si="109"/>
        <v>Terminado</v>
      </c>
      <c r="CR178" s="2397"/>
      <c r="CS178" s="1556"/>
      <c r="CT178" s="1556"/>
      <c r="CU178" s="1548"/>
      <c r="CV178" s="1548"/>
      <c r="CW178" s="1549"/>
      <c r="CX178" s="1550"/>
      <c r="CY178" s="1551"/>
      <c r="CZ178" s="1552"/>
      <c r="DA178" s="2392"/>
      <c r="DB178" s="2394"/>
      <c r="DC178" s="2394"/>
      <c r="DD178" s="2395"/>
      <c r="DE178" s="2390"/>
      <c r="DF178" s="2390"/>
      <c r="DG178" s="2390"/>
      <c r="DH178" s="2390"/>
      <c r="DJ178" s="1221" t="s">
        <v>8352</v>
      </c>
      <c r="DK178" s="1220" t="s">
        <v>8366</v>
      </c>
      <c r="DL178" s="1243"/>
    </row>
    <row r="179" spans="1:116" ht="154.5" hidden="1" customHeight="1" x14ac:dyDescent="0.45">
      <c r="A179" s="1351"/>
      <c r="B179" s="1427"/>
      <c r="C179" s="1353"/>
      <c r="D179" s="1353"/>
      <c r="E179" s="1050" t="s">
        <v>629</v>
      </c>
      <c r="F179" s="1051" t="s">
        <v>630</v>
      </c>
      <c r="G179" s="1052">
        <v>0.25</v>
      </c>
      <c r="H179" s="1056">
        <v>44743</v>
      </c>
      <c r="I179" s="1056">
        <v>44926</v>
      </c>
      <c r="J179" s="1052">
        <v>0</v>
      </c>
      <c r="K179" s="1052">
        <v>0</v>
      </c>
      <c r="L179" s="1054">
        <v>0.5</v>
      </c>
      <c r="M179" s="1055">
        <v>1</v>
      </c>
      <c r="N179" s="1353"/>
      <c r="O179" s="1354"/>
      <c r="P179" s="3309"/>
      <c r="Q179" s="1654"/>
      <c r="R179" s="2429"/>
      <c r="S179" s="231">
        <v>0</v>
      </c>
      <c r="T179" s="196" t="s">
        <v>2540</v>
      </c>
      <c r="U179" s="196" t="s">
        <v>2483</v>
      </c>
      <c r="V179" s="195" t="str">
        <f t="shared" si="101"/>
        <v>Sin iniciar</v>
      </c>
      <c r="W179" s="195" t="str">
        <f t="shared" si="120"/>
        <v>Sin iniciar</v>
      </c>
      <c r="X179" s="1654"/>
      <c r="Y179" s="2421"/>
      <c r="Z179" s="2421"/>
      <c r="AA179" s="2423"/>
      <c r="AB179" s="2423"/>
      <c r="AC179" s="1654"/>
      <c r="AD179" s="1355"/>
      <c r="AE179" s="2415"/>
      <c r="AF179" s="2418"/>
      <c r="AG179" s="1355"/>
      <c r="AH179" s="2418"/>
      <c r="AI179" s="2330"/>
      <c r="AJ179" s="2390"/>
      <c r="AK179" s="2390"/>
      <c r="AL179" s="2390"/>
      <c r="AM179" s="2390"/>
      <c r="AN179" s="1030"/>
      <c r="AO179" s="1965"/>
      <c r="AP179" s="1872"/>
      <c r="AQ179" s="57">
        <v>0</v>
      </c>
      <c r="AR179" s="11" t="s">
        <v>2511</v>
      </c>
      <c r="AS179" s="11" t="s">
        <v>2483</v>
      </c>
      <c r="AT179" s="8" t="str">
        <f t="shared" si="104"/>
        <v>Sin iniciar</v>
      </c>
      <c r="AU179" s="8" t="str">
        <f t="shared" si="105"/>
        <v>Sin iniciar</v>
      </c>
      <c r="AV179" s="1459"/>
      <c r="AW179" s="1454"/>
      <c r="AX179" s="1454"/>
      <c r="AY179" s="1456"/>
      <c r="AZ179" s="1456"/>
      <c r="BA179" s="1459"/>
      <c r="BB179" s="1395"/>
      <c r="BC179" s="2408"/>
      <c r="BD179" s="2408"/>
      <c r="BE179" s="1395"/>
      <c r="BF179" s="2408"/>
      <c r="BG179" s="2411"/>
      <c r="BH179" s="2390"/>
      <c r="BI179" s="2390"/>
      <c r="BJ179" s="2390"/>
      <c r="BK179" s="2390"/>
      <c r="BL179" s="1030"/>
      <c r="BM179" s="1459"/>
      <c r="BN179" s="1766"/>
      <c r="BO179" s="57">
        <v>0.5</v>
      </c>
      <c r="BP179" s="14" t="s">
        <v>3345</v>
      </c>
      <c r="BQ179" s="14" t="s">
        <v>3346</v>
      </c>
      <c r="BR179" s="8" t="str">
        <f t="shared" si="107"/>
        <v>En gestión</v>
      </c>
      <c r="BS179" s="8" t="str">
        <f t="shared" si="108"/>
        <v>En gestión</v>
      </c>
      <c r="BT179" s="1766"/>
      <c r="BU179" s="1454"/>
      <c r="BV179" s="1454"/>
      <c r="BW179" s="1456"/>
      <c r="BX179" s="1456"/>
      <c r="BY179" s="1459"/>
      <c r="BZ179" s="2405"/>
      <c r="CA179" s="1734"/>
      <c r="CB179" s="1734"/>
      <c r="CC179" s="2399"/>
      <c r="CD179" s="2402"/>
      <c r="CE179" s="2402"/>
      <c r="CF179" s="2390"/>
      <c r="CG179" s="2390"/>
      <c r="CH179" s="2390"/>
      <c r="CI179" s="2390"/>
      <c r="CJ179" s="1030"/>
      <c r="CK179" s="1549"/>
      <c r="CL179" s="1307"/>
      <c r="CM179" s="1082">
        <v>1</v>
      </c>
      <c r="CN179" s="1079" t="s">
        <v>1563</v>
      </c>
      <c r="CO179" s="1079" t="s">
        <v>1564</v>
      </c>
      <c r="CP179" s="1078" t="str">
        <f t="shared" si="114"/>
        <v>Terminado</v>
      </c>
      <c r="CQ179" s="1078" t="str">
        <f t="shared" si="109"/>
        <v>Terminado</v>
      </c>
      <c r="CR179" s="2397"/>
      <c r="CS179" s="1556"/>
      <c r="CT179" s="1556"/>
      <c r="CU179" s="1548"/>
      <c r="CV179" s="1548"/>
      <c r="CW179" s="1549"/>
      <c r="CX179" s="1550"/>
      <c r="CY179" s="1551"/>
      <c r="CZ179" s="1552"/>
      <c r="DA179" s="2392"/>
      <c r="DB179" s="2394"/>
      <c r="DC179" s="2394"/>
      <c r="DD179" s="2395"/>
      <c r="DE179" s="2390"/>
      <c r="DF179" s="2390"/>
      <c r="DG179" s="2390"/>
      <c r="DH179" s="2390"/>
      <c r="DJ179" s="1221" t="s">
        <v>8352</v>
      </c>
      <c r="DK179" s="1220" t="s">
        <v>8367</v>
      </c>
      <c r="DL179" s="1243"/>
    </row>
    <row r="180" spans="1:116" ht="154.5" hidden="1" customHeight="1" x14ac:dyDescent="0.45">
      <c r="A180" s="1351"/>
      <c r="B180" s="1427"/>
      <c r="C180" s="1353"/>
      <c r="D180" s="1353"/>
      <c r="E180" s="1050" t="s">
        <v>631</v>
      </c>
      <c r="F180" s="1051" t="s">
        <v>632</v>
      </c>
      <c r="G180" s="1052">
        <v>0.25</v>
      </c>
      <c r="H180" s="1056">
        <v>44835</v>
      </c>
      <c r="I180" s="1056">
        <v>44926</v>
      </c>
      <c r="J180" s="1052">
        <v>0</v>
      </c>
      <c r="K180" s="1052">
        <v>0</v>
      </c>
      <c r="L180" s="1054">
        <v>0.5</v>
      </c>
      <c r="M180" s="1055">
        <v>1</v>
      </c>
      <c r="N180" s="1353"/>
      <c r="O180" s="1354"/>
      <c r="P180" s="3309"/>
      <c r="Q180" s="1655"/>
      <c r="R180" s="2430"/>
      <c r="S180" s="231">
        <v>0</v>
      </c>
      <c r="T180" s="196" t="s">
        <v>2540</v>
      </c>
      <c r="U180" s="196" t="s">
        <v>2483</v>
      </c>
      <c r="V180" s="195" t="str">
        <f t="shared" si="101"/>
        <v>Sin iniciar</v>
      </c>
      <c r="W180" s="195" t="str">
        <f t="shared" si="120"/>
        <v>Sin iniciar</v>
      </c>
      <c r="X180" s="1655"/>
      <c r="Y180" s="2389"/>
      <c r="Z180" s="2389"/>
      <c r="AA180" s="2424"/>
      <c r="AB180" s="2424"/>
      <c r="AC180" s="1655"/>
      <c r="AD180" s="1355"/>
      <c r="AE180" s="2416"/>
      <c r="AF180" s="2419"/>
      <c r="AG180" s="1355"/>
      <c r="AH180" s="2419"/>
      <c r="AI180" s="2355"/>
      <c r="AJ180" s="2390"/>
      <c r="AK180" s="2390"/>
      <c r="AL180" s="2390"/>
      <c r="AM180" s="2390"/>
      <c r="AN180" s="1030"/>
      <c r="AO180" s="1966"/>
      <c r="AP180" s="1875"/>
      <c r="AQ180" s="57">
        <v>0</v>
      </c>
      <c r="AR180" s="11" t="s">
        <v>2511</v>
      </c>
      <c r="AS180" s="11" t="s">
        <v>2483</v>
      </c>
      <c r="AT180" s="8" t="str">
        <f t="shared" si="104"/>
        <v>Sin iniciar</v>
      </c>
      <c r="AU180" s="8" t="str">
        <f t="shared" si="105"/>
        <v>Sin iniciar</v>
      </c>
      <c r="AV180" s="1460"/>
      <c r="AW180" s="1286"/>
      <c r="AX180" s="1286"/>
      <c r="AY180" s="1457"/>
      <c r="AZ180" s="1457"/>
      <c r="BA180" s="1460"/>
      <c r="BB180" s="1395"/>
      <c r="BC180" s="2409"/>
      <c r="BD180" s="2409"/>
      <c r="BE180" s="1395"/>
      <c r="BF180" s="2409"/>
      <c r="BG180" s="2412"/>
      <c r="BH180" s="2390"/>
      <c r="BI180" s="2390"/>
      <c r="BJ180" s="2390"/>
      <c r="BK180" s="2390"/>
      <c r="BL180" s="1030"/>
      <c r="BM180" s="1460"/>
      <c r="BN180" s="1263"/>
      <c r="BO180" s="57">
        <v>0</v>
      </c>
      <c r="BP180" s="14" t="s">
        <v>2384</v>
      </c>
      <c r="BQ180" s="14" t="s">
        <v>37</v>
      </c>
      <c r="BR180" s="8" t="str">
        <f t="shared" si="107"/>
        <v>En gestión</v>
      </c>
      <c r="BS180" s="8" t="str">
        <f t="shared" si="108"/>
        <v>Sin iniciar</v>
      </c>
      <c r="BT180" s="1263"/>
      <c r="BU180" s="1286"/>
      <c r="BV180" s="1286"/>
      <c r="BW180" s="1457"/>
      <c r="BX180" s="1457"/>
      <c r="BY180" s="1460"/>
      <c r="BZ180" s="2406"/>
      <c r="CA180" s="1735"/>
      <c r="CB180" s="1735"/>
      <c r="CC180" s="2400"/>
      <c r="CD180" s="2403"/>
      <c r="CE180" s="2403"/>
      <c r="CF180" s="2390"/>
      <c r="CG180" s="2390"/>
      <c r="CH180" s="2390"/>
      <c r="CI180" s="2390"/>
      <c r="CJ180" s="1030"/>
      <c r="CK180" s="1549"/>
      <c r="CL180" s="1307"/>
      <c r="CM180" s="1082">
        <v>1</v>
      </c>
      <c r="CN180" s="1079" t="s">
        <v>1565</v>
      </c>
      <c r="CO180" s="1079" t="s">
        <v>1566</v>
      </c>
      <c r="CP180" s="1078" t="str">
        <f t="shared" si="114"/>
        <v>Terminado</v>
      </c>
      <c r="CQ180" s="1078" t="str">
        <f t="shared" si="109"/>
        <v>Terminado</v>
      </c>
      <c r="CR180" s="2397"/>
      <c r="CS180" s="1556"/>
      <c r="CT180" s="1556"/>
      <c r="CU180" s="1548"/>
      <c r="CV180" s="1548"/>
      <c r="CW180" s="1549"/>
      <c r="CX180" s="1550"/>
      <c r="CY180" s="1551"/>
      <c r="CZ180" s="1552"/>
      <c r="DA180" s="2393"/>
      <c r="DB180" s="2394"/>
      <c r="DC180" s="2394"/>
      <c r="DD180" s="2395"/>
      <c r="DE180" s="2390"/>
      <c r="DF180" s="2390"/>
      <c r="DG180" s="2390"/>
      <c r="DH180" s="2390"/>
      <c r="DJ180" s="1221" t="s">
        <v>8352</v>
      </c>
      <c r="DK180" s="1220" t="s">
        <v>8368</v>
      </c>
      <c r="DL180" s="1243"/>
    </row>
    <row r="181" spans="1:116" ht="154.5" hidden="1" customHeight="1" x14ac:dyDescent="0.45">
      <c r="A181" s="1309" t="s">
        <v>57</v>
      </c>
      <c r="B181" s="1310" t="s">
        <v>633</v>
      </c>
      <c r="C181" s="1311" t="s">
        <v>634</v>
      </c>
      <c r="D181" s="1311" t="s">
        <v>635</v>
      </c>
      <c r="E181" s="1039" t="s">
        <v>636</v>
      </c>
      <c r="F181" s="1040" t="s">
        <v>637</v>
      </c>
      <c r="G181" s="1041">
        <v>0.2</v>
      </c>
      <c r="H181" s="1042">
        <v>44571</v>
      </c>
      <c r="I181" s="1042">
        <v>44617</v>
      </c>
      <c r="J181" s="1041">
        <v>1</v>
      </c>
      <c r="K181" s="1041">
        <v>1</v>
      </c>
      <c r="L181" s="1043">
        <v>1</v>
      </c>
      <c r="M181" s="1044">
        <v>1</v>
      </c>
      <c r="N181" s="1312">
        <v>111704120</v>
      </c>
      <c r="O181" s="1312">
        <v>7396603</v>
      </c>
      <c r="P181" s="3309"/>
      <c r="Q181" s="2343" t="s">
        <v>2568</v>
      </c>
      <c r="R181" s="2346" t="s">
        <v>2569</v>
      </c>
      <c r="S181" s="230">
        <v>1</v>
      </c>
      <c r="T181" s="197" t="s">
        <v>2570</v>
      </c>
      <c r="U181" s="196" t="s">
        <v>1324</v>
      </c>
      <c r="V181" s="194" t="str">
        <f>IF(J181&lt;1%,"Sin iniciar",IF(J181=100%,"Terminado","En gestión"))</f>
        <v>Terminado</v>
      </c>
      <c r="W181" s="194" t="str">
        <f>IF(S181&lt;1%,"Sin iniciar",IF(S181=100%,"Terminado","En gestión"))</f>
        <v>Terminado</v>
      </c>
      <c r="X181" s="2346" t="s">
        <v>2571</v>
      </c>
      <c r="Y181" s="2389">
        <f>SUMPRODUCT(S181:S182,G181:G182)</f>
        <v>0.2</v>
      </c>
      <c r="Z181" s="2389">
        <f>SUMPRODUCT(G181:G182,J181:J182)</f>
        <v>0.2</v>
      </c>
      <c r="AA181" s="2384" t="str">
        <f>IF(Z181&lt;1%,"Sin iniciar",IF(Z181=100%,"Terminado","En gestión"))</f>
        <v>En gestión</v>
      </c>
      <c r="AB181" s="2384" t="str">
        <f>IF(Y181&lt;1%,"Sin iniciar",IF(Y181=100%,"Terminado","En gestión"))</f>
        <v>En gestión</v>
      </c>
      <c r="AC181" s="2346" t="s">
        <v>2571</v>
      </c>
      <c r="AD181" s="1349">
        <v>7396603.2000000002</v>
      </c>
      <c r="AE181" s="2386">
        <v>7396603.2000000002</v>
      </c>
      <c r="AF181" s="2340">
        <v>1849150.8</v>
      </c>
      <c r="AG181" s="1349">
        <v>111704120</v>
      </c>
      <c r="AH181" s="2330">
        <v>111704120</v>
      </c>
      <c r="AI181" s="2330">
        <v>17032380</v>
      </c>
      <c r="AJ181" s="1490" t="s">
        <v>638</v>
      </c>
      <c r="AK181" s="1490" t="s">
        <v>639</v>
      </c>
      <c r="AL181" s="1490" t="s">
        <v>640</v>
      </c>
      <c r="AM181" s="1490" t="s">
        <v>641</v>
      </c>
      <c r="AN181" s="1030"/>
      <c r="AO181" s="2333" t="s">
        <v>3347</v>
      </c>
      <c r="AP181" s="2325" t="s">
        <v>3348</v>
      </c>
      <c r="AQ181" s="1148">
        <v>1</v>
      </c>
      <c r="AR181" s="20" t="s">
        <v>1946</v>
      </c>
      <c r="AS181" s="20" t="s">
        <v>1946</v>
      </c>
      <c r="AT181" s="148" t="str">
        <f>IF(K181&lt;1%,"Sin iniciar",IF(K181=100%,"Terminado","En gestión"))</f>
        <v>Terminado</v>
      </c>
      <c r="AU181" s="148" t="str">
        <f>IF(AQ181&lt;1%,"Sin iniciar",IF(AQ181=100%,"Terminado","En gestión"))</f>
        <v>Terminado</v>
      </c>
      <c r="AV181" s="1768" t="s">
        <v>3349</v>
      </c>
      <c r="AW181" s="1286">
        <f>SUMPRODUCT(AQ181:AQ182,G181:G182)</f>
        <v>0.36000000000000004</v>
      </c>
      <c r="AX181" s="1286">
        <f>SUMPRODUCT(G181:G182,K181:K182)</f>
        <v>0.28000000000000003</v>
      </c>
      <c r="AY181" s="1536" t="str">
        <f>IF(AX181&lt;1%,"Sin iniciar",IF(AX181=100%,"Terminado","En gestión"))</f>
        <v>En gestión</v>
      </c>
      <c r="AZ181" s="1536" t="str">
        <f>IF(AW181&lt;1%,"Sin iniciar",IF(AW181=100%,"Terminado","En gestión"))</f>
        <v>En gestión</v>
      </c>
      <c r="BA181" s="1768" t="s">
        <v>3349</v>
      </c>
      <c r="BB181" s="2298">
        <v>7396603.2000000002</v>
      </c>
      <c r="BC181" s="1857">
        <v>7396603.2000000002</v>
      </c>
      <c r="BD181" s="2303">
        <v>3698301.6</v>
      </c>
      <c r="BE181" s="2298">
        <v>111704120</v>
      </c>
      <c r="BF181" s="2306">
        <v>111704120</v>
      </c>
      <c r="BG181" s="2371">
        <v>30464760</v>
      </c>
      <c r="BH181" s="1490" t="s">
        <v>638</v>
      </c>
      <c r="BI181" s="1490" t="s">
        <v>639</v>
      </c>
      <c r="BJ181" s="1490" t="s">
        <v>640</v>
      </c>
      <c r="BK181" s="1490" t="s">
        <v>641</v>
      </c>
      <c r="BL181" s="1030"/>
      <c r="BM181" s="1744">
        <v>0.7</v>
      </c>
      <c r="BN181" s="1764" t="s">
        <v>8052</v>
      </c>
      <c r="BO181" s="226">
        <v>1</v>
      </c>
      <c r="BP181" s="32" t="s">
        <v>3367</v>
      </c>
      <c r="BQ181" s="20" t="s">
        <v>37</v>
      </c>
      <c r="BR181" s="148" t="str">
        <f>IF(L181&lt;1%,"Sin iniciar",IF(L181=100%,"Terminado","En gestión"))</f>
        <v>Terminado</v>
      </c>
      <c r="BS181" s="148" t="str">
        <f>IF(BO181&lt;1%,"Sin iniciar",IF(BO181=100%,"Terminado","En gestión"))</f>
        <v>Terminado</v>
      </c>
      <c r="BT181" s="1766" t="s">
        <v>3368</v>
      </c>
      <c r="BU181" s="1454">
        <f>SUMPRODUCT(G181:G182,BO181:BO182)</f>
        <v>0.76</v>
      </c>
      <c r="BV181" s="1454">
        <f>SUMPRODUCT(G181:G182,L181:L182)</f>
        <v>0.60000000000000009</v>
      </c>
      <c r="BW181" s="1456" t="str">
        <f>IF(BV181&lt;1%,"Sin iniciar",IF(BV181=100%,"Terminado","En gestión"))</f>
        <v>En gestión</v>
      </c>
      <c r="BX181" s="1456" t="str">
        <f>IF(BU181&lt;1%,"Sin iniciar",IF(BU181=100%,"Terminado","En gestión"))</f>
        <v>En gestión</v>
      </c>
      <c r="BY181" s="32" t="s">
        <v>37</v>
      </c>
      <c r="BZ181" s="2364">
        <v>7396603</v>
      </c>
      <c r="CA181" s="2366">
        <v>7396603.2000000002</v>
      </c>
      <c r="CB181" s="2366">
        <v>5547452.4000000004</v>
      </c>
      <c r="CC181" s="2291">
        <v>111704120</v>
      </c>
      <c r="CD181" s="2322">
        <v>113998342</v>
      </c>
      <c r="CE181" s="2380">
        <v>81239360</v>
      </c>
      <c r="CF181" s="1490" t="s">
        <v>638</v>
      </c>
      <c r="CG181" s="1490" t="s">
        <v>639</v>
      </c>
      <c r="CH181" s="1490" t="s">
        <v>640</v>
      </c>
      <c r="CI181" s="1490" t="s">
        <v>641</v>
      </c>
      <c r="CJ181" s="1030"/>
      <c r="CK181" s="1270">
        <v>1</v>
      </c>
      <c r="CL181" s="1763" t="s">
        <v>1323</v>
      </c>
      <c r="CM181" s="57">
        <v>1</v>
      </c>
      <c r="CN181" s="11" t="s">
        <v>106</v>
      </c>
      <c r="CO181" s="32" t="s">
        <v>1324</v>
      </c>
      <c r="CP181" s="8" t="str">
        <f t="shared" si="114"/>
        <v>Terminado</v>
      </c>
      <c r="CQ181" s="8" t="str">
        <f>IF(CM181&lt;1%,"Sin iniciar",IF(CM181=100%,"Terminado","En gestión"))</f>
        <v>Terminado</v>
      </c>
      <c r="CR181" s="1262" t="s">
        <v>1325</v>
      </c>
      <c r="CS181" s="1264">
        <f>SUMPRODUCT(G181:G182,CM181:CM182)</f>
        <v>1</v>
      </c>
      <c r="CT181" s="1264">
        <f>SUMPRODUCT(G181:G182,M181:M182)</f>
        <v>1</v>
      </c>
      <c r="CU181" s="1455" t="str">
        <f>IF(CT181&lt;1%,"Sin iniciar",IF(CT181=100%,"Terminado","En gestión"))</f>
        <v>Terminado</v>
      </c>
      <c r="CV181" s="1455" t="str">
        <f>IF(CS181&lt;1%,"Sin iniciar",IF(CS181=100%,"Terminado","En gestión"))</f>
        <v>Terminado</v>
      </c>
      <c r="CW181" s="1995" t="s">
        <v>37</v>
      </c>
      <c r="CX181" s="2358">
        <v>7396603</v>
      </c>
      <c r="CY181" s="2360">
        <v>7396603.2000000002</v>
      </c>
      <c r="CZ181" s="2360">
        <v>7396603</v>
      </c>
      <c r="DA181" s="2379">
        <v>113998342</v>
      </c>
      <c r="DB181" s="2312">
        <v>114019674.59999999</v>
      </c>
      <c r="DC181" s="2313">
        <v>111704120</v>
      </c>
      <c r="DD181" s="2375">
        <v>116278342</v>
      </c>
      <c r="DE181" s="1490" t="s">
        <v>638</v>
      </c>
      <c r="DF181" s="1490" t="s">
        <v>639</v>
      </c>
      <c r="DG181" s="1490" t="s">
        <v>640</v>
      </c>
      <c r="DH181" s="1490" t="s">
        <v>641</v>
      </c>
      <c r="DJ181" s="1221" t="s">
        <v>8269</v>
      </c>
      <c r="DK181" s="1220" t="s">
        <v>8270</v>
      </c>
      <c r="DL181" s="1242" t="s">
        <v>8271</v>
      </c>
    </row>
    <row r="182" spans="1:116" ht="317.25" hidden="1" customHeight="1" x14ac:dyDescent="0.45">
      <c r="A182" s="1309"/>
      <c r="B182" s="1310"/>
      <c r="C182" s="1311"/>
      <c r="D182" s="1311"/>
      <c r="E182" s="1039" t="s">
        <v>642</v>
      </c>
      <c r="F182" s="1040" t="s">
        <v>643</v>
      </c>
      <c r="G182" s="1041">
        <v>0.8</v>
      </c>
      <c r="H182" s="1042">
        <v>44646</v>
      </c>
      <c r="I182" s="1042">
        <v>44910</v>
      </c>
      <c r="J182" s="1041">
        <v>0</v>
      </c>
      <c r="K182" s="1041">
        <v>0.1</v>
      </c>
      <c r="L182" s="1043">
        <v>0.5</v>
      </c>
      <c r="M182" s="1044">
        <v>1</v>
      </c>
      <c r="N182" s="1312"/>
      <c r="O182" s="1312"/>
      <c r="P182" s="3309"/>
      <c r="Q182" s="2388"/>
      <c r="R182" s="2385"/>
      <c r="S182" s="231">
        <v>0</v>
      </c>
      <c r="T182" s="198" t="s">
        <v>2384</v>
      </c>
      <c r="U182" s="198" t="s">
        <v>2384</v>
      </c>
      <c r="V182" s="195" t="str">
        <f t="shared" ref="V182:V191" si="127">IF(J182&lt;1%,"Sin iniciar",IF(J182=100%,"Terminado","En gestión"))</f>
        <v>Sin iniciar</v>
      </c>
      <c r="W182" s="195" t="str">
        <f t="shared" ref="W182:W191" si="128">IF(S182&lt;1%,"Sin iniciar",IF(S182=100%,"Terminado","En gestión"))</f>
        <v>Sin iniciar</v>
      </c>
      <c r="X182" s="2385"/>
      <c r="Y182" s="2348"/>
      <c r="Z182" s="2348"/>
      <c r="AA182" s="2335"/>
      <c r="AB182" s="2335"/>
      <c r="AC182" s="2385"/>
      <c r="AD182" s="1355"/>
      <c r="AE182" s="2387"/>
      <c r="AF182" s="2341"/>
      <c r="AG182" s="1355"/>
      <c r="AH182" s="2383"/>
      <c r="AI182" s="2383"/>
      <c r="AJ182" s="1490"/>
      <c r="AK182" s="1490"/>
      <c r="AL182" s="1490"/>
      <c r="AM182" s="1490"/>
      <c r="AN182" s="1030"/>
      <c r="AO182" s="2354"/>
      <c r="AP182" s="2349"/>
      <c r="AQ182" s="1149">
        <v>0.2</v>
      </c>
      <c r="AR182" s="14" t="s">
        <v>3350</v>
      </c>
      <c r="AS182" s="14" t="s">
        <v>3351</v>
      </c>
      <c r="AT182" s="8" t="str">
        <f t="shared" ref="AT182:AT191" si="129">IF(K182&lt;1%,"Sin iniciar",IF(K182=100%,"Terminado","En gestión"))</f>
        <v>En gestión</v>
      </c>
      <c r="AU182" s="8" t="str">
        <f t="shared" ref="AU182:AU222" si="130">IF(AQ182&lt;1%,"Sin iniciar",IF(AQ182=100%,"Terminado","En gestión"))</f>
        <v>En gestión</v>
      </c>
      <c r="AV182" s="1769"/>
      <c r="AW182" s="1303"/>
      <c r="AX182" s="1303"/>
      <c r="AY182" s="1457"/>
      <c r="AZ182" s="1457"/>
      <c r="BA182" s="1769"/>
      <c r="BB182" s="2382"/>
      <c r="BC182" s="2007"/>
      <c r="BD182" s="2304"/>
      <c r="BE182" s="2382"/>
      <c r="BF182" s="2377"/>
      <c r="BG182" s="2377"/>
      <c r="BH182" s="1490"/>
      <c r="BI182" s="1490"/>
      <c r="BJ182" s="1490"/>
      <c r="BK182" s="1490"/>
      <c r="BL182" s="1030"/>
      <c r="BM182" s="1600"/>
      <c r="BN182" s="1765"/>
      <c r="BO182" s="57">
        <v>0.7</v>
      </c>
      <c r="BP182" s="14" t="s">
        <v>3369</v>
      </c>
      <c r="BQ182" s="14" t="s">
        <v>3370</v>
      </c>
      <c r="BR182" s="8" t="str">
        <f t="shared" ref="BR182:BR191" si="131">IF(L182&lt;1%,"Sin iniciar",IF(L182=100%,"Terminado","En gestión"))</f>
        <v>En gestión</v>
      </c>
      <c r="BS182" s="8" t="str">
        <f t="shared" ref="BS182:BS222" si="132">IF(BO182&lt;1%,"Sin iniciar",IF(BO182=100%,"Terminado","En gestión"))</f>
        <v>En gestión</v>
      </c>
      <c r="BT182" s="1460"/>
      <c r="BU182" s="1286"/>
      <c r="BV182" s="1286"/>
      <c r="BW182" s="1457"/>
      <c r="BX182" s="1457"/>
      <c r="BY182" s="11" t="s">
        <v>37</v>
      </c>
      <c r="BZ182" s="2376"/>
      <c r="CA182" s="2367"/>
      <c r="CB182" s="2367"/>
      <c r="CC182" s="2292"/>
      <c r="CD182" s="2323"/>
      <c r="CE182" s="2381"/>
      <c r="CF182" s="1490"/>
      <c r="CG182" s="1490"/>
      <c r="CH182" s="1490"/>
      <c r="CI182" s="1490"/>
      <c r="CJ182" s="1030"/>
      <c r="CK182" s="1600"/>
      <c r="CL182" s="1765"/>
      <c r="CM182" s="57">
        <v>1</v>
      </c>
      <c r="CN182" s="14" t="s">
        <v>2254</v>
      </c>
      <c r="CO182" s="14" t="s">
        <v>1326</v>
      </c>
      <c r="CP182" s="8" t="str">
        <f t="shared" si="114"/>
        <v>Terminado</v>
      </c>
      <c r="CQ182" s="8" t="str">
        <f t="shared" ref="CQ182:CQ191" si="133">IF(CM182&lt;1%,"Sin iniciar",IF(CM182=100%,"Terminado","En gestión"))</f>
        <v>Terminado</v>
      </c>
      <c r="CR182" s="1460"/>
      <c r="CS182" s="1265"/>
      <c r="CT182" s="1265"/>
      <c r="CU182" s="1457"/>
      <c r="CV182" s="1457"/>
      <c r="CW182" s="1997"/>
      <c r="CX182" s="2378"/>
      <c r="CY182" s="2361"/>
      <c r="CZ182" s="2361"/>
      <c r="DA182" s="2352"/>
      <c r="DB182" s="2312"/>
      <c r="DC182" s="2313"/>
      <c r="DD182" s="2375"/>
      <c r="DE182" s="1490"/>
      <c r="DF182" s="1490"/>
      <c r="DG182" s="1490"/>
      <c r="DH182" s="1490"/>
      <c r="DJ182" s="1221" t="s">
        <v>8269</v>
      </c>
      <c r="DK182" s="1220" t="s">
        <v>8331</v>
      </c>
      <c r="DL182" s="1242"/>
    </row>
    <row r="183" spans="1:116" ht="233.25" hidden="1" customHeight="1" x14ac:dyDescent="0.45">
      <c r="A183" s="1309" t="s">
        <v>57</v>
      </c>
      <c r="B183" s="1310" t="s">
        <v>644</v>
      </c>
      <c r="C183" s="1311" t="s">
        <v>645</v>
      </c>
      <c r="D183" s="1311" t="s">
        <v>646</v>
      </c>
      <c r="E183" s="1039" t="s">
        <v>647</v>
      </c>
      <c r="F183" s="1040" t="s">
        <v>648</v>
      </c>
      <c r="G183" s="1041">
        <v>0.6</v>
      </c>
      <c r="H183" s="1042">
        <v>44571</v>
      </c>
      <c r="I183" s="1042">
        <v>44767</v>
      </c>
      <c r="J183" s="1041">
        <v>0.25</v>
      </c>
      <c r="K183" s="1041">
        <v>0.5</v>
      </c>
      <c r="L183" s="1043">
        <v>1</v>
      </c>
      <c r="M183" s="1044">
        <v>1</v>
      </c>
      <c r="N183" s="1312">
        <v>258657645</v>
      </c>
      <c r="O183" s="1312">
        <v>20966131</v>
      </c>
      <c r="P183" s="3309"/>
      <c r="Q183" s="2374" t="s">
        <v>2400</v>
      </c>
      <c r="R183" s="2373" t="s">
        <v>8053</v>
      </c>
      <c r="S183" s="231">
        <v>0.25</v>
      </c>
      <c r="T183" s="198" t="s">
        <v>2572</v>
      </c>
      <c r="U183" s="199" t="s">
        <v>2573</v>
      </c>
      <c r="V183" s="195" t="str">
        <f t="shared" si="127"/>
        <v>En gestión</v>
      </c>
      <c r="W183" s="195" t="str">
        <f t="shared" si="128"/>
        <v>En gestión</v>
      </c>
      <c r="X183" s="2373" t="s">
        <v>2574</v>
      </c>
      <c r="Y183" s="2348">
        <f>SUMPRODUCT(S183:S184,G183:G184)</f>
        <v>0.15</v>
      </c>
      <c r="Z183" s="2348">
        <f>SUMPRODUCT(G183:G184,J183:J184)</f>
        <v>0.15</v>
      </c>
      <c r="AA183" s="2335" t="str">
        <f>IF(Z183&lt;1%,"Sin iniciar",IF(Z183=100%,"Terminado","En gestión"))</f>
        <v>En gestión</v>
      </c>
      <c r="AB183" s="2335" t="str">
        <f>IF(Y183&lt;1%,"Sin iniciar",IF(Y183=100%,"Terminado","En gestión"))</f>
        <v>En gestión</v>
      </c>
      <c r="AC183" s="2373" t="s">
        <v>2574</v>
      </c>
      <c r="AD183" s="1347">
        <v>20966131.199999999</v>
      </c>
      <c r="AE183" s="2340">
        <v>20966131.199999999</v>
      </c>
      <c r="AF183" s="2340">
        <v>5241532.8</v>
      </c>
      <c r="AG183" s="1347">
        <v>258657645</v>
      </c>
      <c r="AH183" s="2372">
        <v>228170000</v>
      </c>
      <c r="AI183" s="2372">
        <v>26220000</v>
      </c>
      <c r="AJ183" s="1862" t="s">
        <v>638</v>
      </c>
      <c r="AK183" s="1862" t="s">
        <v>639</v>
      </c>
      <c r="AL183" s="1862" t="s">
        <v>640</v>
      </c>
      <c r="AM183" s="1862" t="s">
        <v>641</v>
      </c>
      <c r="AN183" s="1030"/>
      <c r="AO183" s="2332" t="s">
        <v>2537</v>
      </c>
      <c r="AP183" s="2324" t="s">
        <v>3352</v>
      </c>
      <c r="AQ183" s="1149">
        <v>0.5</v>
      </c>
      <c r="AR183" s="14" t="s">
        <v>3353</v>
      </c>
      <c r="AS183" s="11" t="s">
        <v>3354</v>
      </c>
      <c r="AT183" s="8" t="str">
        <f t="shared" si="129"/>
        <v>En gestión</v>
      </c>
      <c r="AU183" s="8" t="str">
        <f t="shared" si="130"/>
        <v>En gestión</v>
      </c>
      <c r="AV183" s="1767" t="s">
        <v>3355</v>
      </c>
      <c r="AW183" s="1286">
        <f>SUMPRODUCT(AQ183:AQ184,G183:G184)</f>
        <v>0.3</v>
      </c>
      <c r="AX183" s="1286">
        <f>SUMPRODUCT(G183:G184,K183:K184)</f>
        <v>0.3</v>
      </c>
      <c r="AY183" s="1455" t="str">
        <f t="shared" ref="AY183:AY189" si="134">IF(AX183&lt;1%,"Sin iniciar",IF(AX183=100%,"Terminado","En gestión"))</f>
        <v>En gestión</v>
      </c>
      <c r="AZ183" s="1455" t="str">
        <f t="shared" ref="AZ183:AZ189" si="135">IF(AW183&lt;1%,"Sin iniciar",IF(AW183=100%,"Terminado","En gestión"))</f>
        <v>En gestión</v>
      </c>
      <c r="BA183" s="1767" t="s">
        <v>3355</v>
      </c>
      <c r="BB183" s="2296">
        <v>20966131.199999999</v>
      </c>
      <c r="BC183" s="2303">
        <v>20966131.199999999</v>
      </c>
      <c r="BD183" s="2303">
        <v>10483065.800000001</v>
      </c>
      <c r="BE183" s="2296">
        <v>258657645</v>
      </c>
      <c r="BF183" s="2371">
        <v>228170000</v>
      </c>
      <c r="BG183" s="2371">
        <v>54930000</v>
      </c>
      <c r="BH183" s="1862" t="s">
        <v>638</v>
      </c>
      <c r="BI183" s="1862" t="s">
        <v>639</v>
      </c>
      <c r="BJ183" s="1862" t="s">
        <v>640</v>
      </c>
      <c r="BK183" s="1862" t="s">
        <v>641</v>
      </c>
      <c r="BL183" s="1030"/>
      <c r="BM183" s="1270">
        <v>0.74</v>
      </c>
      <c r="BN183" s="2370" t="s">
        <v>3352</v>
      </c>
      <c r="BO183" s="57">
        <v>0.9</v>
      </c>
      <c r="BP183" s="14" t="s">
        <v>3371</v>
      </c>
      <c r="BQ183" s="14" t="s">
        <v>3372</v>
      </c>
      <c r="BR183" s="8" t="str">
        <f t="shared" si="131"/>
        <v>Terminado</v>
      </c>
      <c r="BS183" s="8" t="str">
        <f t="shared" si="132"/>
        <v>En gestión</v>
      </c>
      <c r="BT183" s="1262" t="s">
        <v>3373</v>
      </c>
      <c r="BU183" s="1285">
        <f>SUMPRODUCT(G183:G184,BO183:BO184)</f>
        <v>0.74</v>
      </c>
      <c r="BV183" s="1285">
        <f t="shared" ref="BV183" si="136">SUMPRODUCT(G183:G184,L183:L184)</f>
        <v>0.8</v>
      </c>
      <c r="BW183" s="1455" t="str">
        <f>IF(BV183&lt;1%,"Sin iniciar",IF(BV183=100%,"Terminado","En gestión"))</f>
        <v>En gestión</v>
      </c>
      <c r="BX183" s="1455" t="str">
        <f>IF(BU183&lt;1%,"Sin iniciar",IF(BU183=100%,"Terminado","En gestión"))</f>
        <v>En gestión</v>
      </c>
      <c r="BY183" s="319" t="s">
        <v>37</v>
      </c>
      <c r="BZ183" s="2364">
        <v>20966131</v>
      </c>
      <c r="CA183" s="2366">
        <v>20966131.199999999</v>
      </c>
      <c r="CB183" s="2366">
        <v>15724598.800000001</v>
      </c>
      <c r="CC183" s="2291">
        <v>228170000</v>
      </c>
      <c r="CD183" s="2322">
        <v>228149154</v>
      </c>
      <c r="CE183" s="1513">
        <v>108786667</v>
      </c>
      <c r="CF183" s="1862" t="s">
        <v>638</v>
      </c>
      <c r="CG183" s="1862" t="s">
        <v>639</v>
      </c>
      <c r="CH183" s="1862" t="s">
        <v>640</v>
      </c>
      <c r="CI183" s="1862" t="s">
        <v>641</v>
      </c>
      <c r="CJ183" s="1030"/>
      <c r="CK183" s="1270">
        <v>1</v>
      </c>
      <c r="CL183" s="2370" t="s">
        <v>2255</v>
      </c>
      <c r="CM183" s="57">
        <v>1</v>
      </c>
      <c r="CN183" s="14" t="s">
        <v>1327</v>
      </c>
      <c r="CO183" s="14" t="s">
        <v>1328</v>
      </c>
      <c r="CP183" s="8" t="str">
        <f t="shared" si="114"/>
        <v>Terminado</v>
      </c>
      <c r="CQ183" s="8" t="str">
        <f t="shared" si="133"/>
        <v>Terminado</v>
      </c>
      <c r="CR183" s="1262" t="s">
        <v>1329</v>
      </c>
      <c r="CS183" s="1264">
        <f>SUMPRODUCT(G183:G184,CM183:CM184)</f>
        <v>1</v>
      </c>
      <c r="CT183" s="1264">
        <f>SUMPRODUCT(G183:G184,M183:M184)</f>
        <v>1</v>
      </c>
      <c r="CU183" s="1455" t="str">
        <f>IF(CT183&lt;1%,"Sin iniciar",IF(CT183=100%,"Terminado","En gestión"))</f>
        <v>Terminado</v>
      </c>
      <c r="CV183" s="1455" t="str">
        <f>IF(CS183&lt;1%,"Sin iniciar",IF(CS183=100%,"Terminado","En gestión"))</f>
        <v>Terminado</v>
      </c>
      <c r="CW183" s="1995" t="s">
        <v>37</v>
      </c>
      <c r="CX183" s="2358">
        <v>20966131</v>
      </c>
      <c r="CY183" s="2360">
        <v>20966131.199999999</v>
      </c>
      <c r="CZ183" s="2360">
        <v>20966131</v>
      </c>
      <c r="DA183" s="2351">
        <v>228149154</v>
      </c>
      <c r="DB183" s="2312">
        <v>224754513</v>
      </c>
      <c r="DC183" s="2313">
        <v>187126638</v>
      </c>
      <c r="DD183" s="2314">
        <v>194546638.34</v>
      </c>
      <c r="DE183" s="1862" t="s">
        <v>638</v>
      </c>
      <c r="DF183" s="1862" t="s">
        <v>639</v>
      </c>
      <c r="DG183" s="1862" t="s">
        <v>640</v>
      </c>
      <c r="DH183" s="1862" t="s">
        <v>641</v>
      </c>
      <c r="DJ183" s="1221" t="s">
        <v>8269</v>
      </c>
      <c r="DK183" s="1220" t="s">
        <v>8342</v>
      </c>
      <c r="DL183" s="1242" t="s">
        <v>8271</v>
      </c>
    </row>
    <row r="184" spans="1:116" ht="216.75" hidden="1" customHeight="1" x14ac:dyDescent="0.45">
      <c r="A184" s="1309"/>
      <c r="B184" s="1310"/>
      <c r="C184" s="1311"/>
      <c r="D184" s="1311"/>
      <c r="E184" s="1039" t="s">
        <v>649</v>
      </c>
      <c r="F184" s="1040" t="s">
        <v>650</v>
      </c>
      <c r="G184" s="1041">
        <v>0.4</v>
      </c>
      <c r="H184" s="1042">
        <v>44768</v>
      </c>
      <c r="I184" s="1042">
        <v>44910</v>
      </c>
      <c r="J184" s="1041">
        <v>0</v>
      </c>
      <c r="K184" s="1041">
        <v>0</v>
      </c>
      <c r="L184" s="1043">
        <v>0.5</v>
      </c>
      <c r="M184" s="1044">
        <v>1</v>
      </c>
      <c r="N184" s="1312"/>
      <c r="O184" s="1312"/>
      <c r="P184" s="3309"/>
      <c r="Q184" s="2357"/>
      <c r="R184" s="2356"/>
      <c r="S184" s="231">
        <v>0</v>
      </c>
      <c r="T184" s="198" t="s">
        <v>2384</v>
      </c>
      <c r="U184" s="198" t="s">
        <v>2384</v>
      </c>
      <c r="V184" s="195" t="str">
        <f t="shared" si="127"/>
        <v>Sin iniciar</v>
      </c>
      <c r="W184" s="195" t="str">
        <f t="shared" si="128"/>
        <v>Sin iniciar</v>
      </c>
      <c r="X184" s="2356"/>
      <c r="Y184" s="2348"/>
      <c r="Z184" s="2348"/>
      <c r="AA184" s="2335"/>
      <c r="AB184" s="2335"/>
      <c r="AC184" s="2356"/>
      <c r="AD184" s="1349"/>
      <c r="AE184" s="2341"/>
      <c r="AF184" s="2341"/>
      <c r="AG184" s="1349"/>
      <c r="AH184" s="2355"/>
      <c r="AI184" s="2355"/>
      <c r="AJ184" s="1582"/>
      <c r="AK184" s="1582"/>
      <c r="AL184" s="1582"/>
      <c r="AM184" s="1582"/>
      <c r="AN184" s="1030"/>
      <c r="AO184" s="2354"/>
      <c r="AP184" s="2349"/>
      <c r="AQ184" s="1149">
        <v>0</v>
      </c>
      <c r="AR184" s="14" t="s">
        <v>1946</v>
      </c>
      <c r="AS184" s="14" t="s">
        <v>1946</v>
      </c>
      <c r="AT184" s="8" t="str">
        <f t="shared" si="129"/>
        <v>Sin iniciar</v>
      </c>
      <c r="AU184" s="8" t="str">
        <f t="shared" si="130"/>
        <v>Sin iniciar</v>
      </c>
      <c r="AV184" s="2353"/>
      <c r="AW184" s="1303"/>
      <c r="AX184" s="1303"/>
      <c r="AY184" s="1457"/>
      <c r="AZ184" s="1457"/>
      <c r="BA184" s="2353"/>
      <c r="BB184" s="2298"/>
      <c r="BC184" s="2304"/>
      <c r="BD184" s="2304"/>
      <c r="BE184" s="2298"/>
      <c r="BF184" s="2350"/>
      <c r="BG184" s="2350"/>
      <c r="BH184" s="1582"/>
      <c r="BI184" s="1582"/>
      <c r="BJ184" s="1582"/>
      <c r="BK184" s="1582"/>
      <c r="BL184" s="1030"/>
      <c r="BM184" s="1600"/>
      <c r="BN184" s="2295"/>
      <c r="BO184" s="57">
        <v>0.5</v>
      </c>
      <c r="BP184" s="14" t="s">
        <v>3374</v>
      </c>
      <c r="BQ184" s="14" t="s">
        <v>3372</v>
      </c>
      <c r="BR184" s="8" t="str">
        <f t="shared" si="131"/>
        <v>En gestión</v>
      </c>
      <c r="BS184" s="8" t="str">
        <f t="shared" si="132"/>
        <v>En gestión</v>
      </c>
      <c r="BT184" s="1460"/>
      <c r="BU184" s="1286"/>
      <c r="BV184" s="1286"/>
      <c r="BW184" s="1457"/>
      <c r="BX184" s="1457"/>
      <c r="BY184" s="11" t="s">
        <v>37</v>
      </c>
      <c r="BZ184" s="2365"/>
      <c r="CA184" s="2367"/>
      <c r="CB184" s="2367"/>
      <c r="CC184" s="2292"/>
      <c r="CD184" s="2323"/>
      <c r="CE184" s="1514"/>
      <c r="CF184" s="1582"/>
      <c r="CG184" s="1582"/>
      <c r="CH184" s="1582"/>
      <c r="CI184" s="1582"/>
      <c r="CJ184" s="1030"/>
      <c r="CK184" s="1600"/>
      <c r="CL184" s="2295"/>
      <c r="CM184" s="57">
        <v>1</v>
      </c>
      <c r="CN184" s="14" t="s">
        <v>1330</v>
      </c>
      <c r="CO184" s="14" t="s">
        <v>1328</v>
      </c>
      <c r="CP184" s="8" t="str">
        <f t="shared" si="114"/>
        <v>Terminado</v>
      </c>
      <c r="CQ184" s="8" t="str">
        <f t="shared" si="133"/>
        <v>Terminado</v>
      </c>
      <c r="CR184" s="1460"/>
      <c r="CS184" s="1265"/>
      <c r="CT184" s="1265"/>
      <c r="CU184" s="1457"/>
      <c r="CV184" s="1457"/>
      <c r="CW184" s="1997"/>
      <c r="CX184" s="2359"/>
      <c r="CY184" s="2361"/>
      <c r="CZ184" s="2361"/>
      <c r="DA184" s="2352"/>
      <c r="DB184" s="2312"/>
      <c r="DC184" s="2313"/>
      <c r="DD184" s="2314"/>
      <c r="DE184" s="1582"/>
      <c r="DF184" s="1582"/>
      <c r="DG184" s="1582"/>
      <c r="DH184" s="1582"/>
      <c r="DJ184" s="1221" t="s">
        <v>8269</v>
      </c>
      <c r="DK184" s="1220" t="s">
        <v>8342</v>
      </c>
      <c r="DL184" s="1242"/>
    </row>
    <row r="185" spans="1:116" ht="154.5" hidden="1" customHeight="1" x14ac:dyDescent="0.45">
      <c r="A185" s="1309" t="s">
        <v>57</v>
      </c>
      <c r="B185" s="1310" t="s">
        <v>651</v>
      </c>
      <c r="C185" s="1311" t="s">
        <v>652</v>
      </c>
      <c r="D185" s="1311" t="s">
        <v>653</v>
      </c>
      <c r="E185" s="1039" t="s">
        <v>654</v>
      </c>
      <c r="F185" s="1040" t="s">
        <v>655</v>
      </c>
      <c r="G185" s="1041">
        <v>0.3</v>
      </c>
      <c r="H185" s="1042">
        <v>44593</v>
      </c>
      <c r="I185" s="1042">
        <v>44757</v>
      </c>
      <c r="J185" s="1041">
        <v>0</v>
      </c>
      <c r="K185" s="1041">
        <v>0.5</v>
      </c>
      <c r="L185" s="1043">
        <v>1</v>
      </c>
      <c r="M185" s="1044">
        <v>1</v>
      </c>
      <c r="N185" s="1312">
        <v>86274800</v>
      </c>
      <c r="O185" s="1312">
        <v>2620766</v>
      </c>
      <c r="P185" s="3309"/>
      <c r="Q185" s="2342" t="s">
        <v>2575</v>
      </c>
      <c r="R185" s="2345" t="s">
        <v>2576</v>
      </c>
      <c r="S185" s="231">
        <v>0.35</v>
      </c>
      <c r="T185" s="198" t="s">
        <v>2577</v>
      </c>
      <c r="U185" s="200" t="s">
        <v>2578</v>
      </c>
      <c r="V185" s="195" t="str">
        <f t="shared" si="127"/>
        <v>Sin iniciar</v>
      </c>
      <c r="W185" s="195" t="str">
        <f t="shared" si="128"/>
        <v>En gestión</v>
      </c>
      <c r="X185" s="2368" t="s">
        <v>2579</v>
      </c>
      <c r="Y185" s="2348">
        <f>SUMPRODUCT(S185:S186,G185:G186)</f>
        <v>0.105</v>
      </c>
      <c r="Z185" s="2348">
        <f>SUMPRODUCT(G185:G186,J185:J186)</f>
        <v>0</v>
      </c>
      <c r="AA185" s="2335" t="str">
        <f>IF(Z185&lt;1%,"Sin iniciar",IF(Z185=100%,"Terminado","En gestión"))</f>
        <v>Sin iniciar</v>
      </c>
      <c r="AB185" s="2335" t="str">
        <f>IF(Y185&lt;1%,"Sin iniciar",IF(Y185=100%,"Terminado","En gestión"))</f>
        <v>En gestión</v>
      </c>
      <c r="AC185" s="2368" t="s">
        <v>2579</v>
      </c>
      <c r="AD185" s="1347">
        <v>2620766.4</v>
      </c>
      <c r="AE185" s="2340">
        <v>2620766.4</v>
      </c>
      <c r="AF185" s="2340">
        <v>655191.6</v>
      </c>
      <c r="AG185" s="1347">
        <v>86274800</v>
      </c>
      <c r="AH185" s="2329">
        <v>87274800</v>
      </c>
      <c r="AI185" s="2329">
        <v>10923271</v>
      </c>
      <c r="AJ185" s="1862" t="s">
        <v>638</v>
      </c>
      <c r="AK185" s="1862" t="s">
        <v>639</v>
      </c>
      <c r="AL185" s="1862" t="s">
        <v>640</v>
      </c>
      <c r="AM185" s="1862" t="s">
        <v>641</v>
      </c>
      <c r="AN185" s="1030"/>
      <c r="AO185" s="2362">
        <v>0.9</v>
      </c>
      <c r="AP185" s="2324" t="s">
        <v>3356</v>
      </c>
      <c r="AQ185" s="1149">
        <v>1</v>
      </c>
      <c r="AR185" s="14" t="s">
        <v>3357</v>
      </c>
      <c r="AS185" s="11" t="s">
        <v>1747</v>
      </c>
      <c r="AT185" s="8" t="str">
        <f t="shared" si="129"/>
        <v>En gestión</v>
      </c>
      <c r="AU185" s="8" t="str">
        <f t="shared" si="130"/>
        <v>Terminado</v>
      </c>
      <c r="AV185" s="1955" t="s">
        <v>3358</v>
      </c>
      <c r="AW185" s="1286">
        <f>SUMPRODUCT(AQ185:AQ186,G185:G186)</f>
        <v>0.92999999999999994</v>
      </c>
      <c r="AX185" s="1286">
        <f>SUMPRODUCT(G185:G186,K185:K186)</f>
        <v>0.15</v>
      </c>
      <c r="AY185" s="1455" t="str">
        <f t="shared" si="134"/>
        <v>En gestión</v>
      </c>
      <c r="AZ185" s="1455" t="str">
        <f t="shared" si="135"/>
        <v>En gestión</v>
      </c>
      <c r="BA185" s="1955" t="s">
        <v>3358</v>
      </c>
      <c r="BB185" s="2296">
        <v>2620766.4</v>
      </c>
      <c r="BC185" s="2303">
        <v>2620766.4</v>
      </c>
      <c r="BD185" s="2303">
        <v>1310383.6000000001</v>
      </c>
      <c r="BE185" s="2296">
        <v>86274800</v>
      </c>
      <c r="BF185" s="2305">
        <v>87274800</v>
      </c>
      <c r="BG185" s="2305">
        <v>34574542</v>
      </c>
      <c r="BH185" s="1862" t="s">
        <v>638</v>
      </c>
      <c r="BI185" s="1862" t="s">
        <v>639</v>
      </c>
      <c r="BJ185" s="1862" t="s">
        <v>640</v>
      </c>
      <c r="BK185" s="1862" t="s">
        <v>641</v>
      </c>
      <c r="BL185" s="1030"/>
      <c r="BM185" s="2362">
        <v>1</v>
      </c>
      <c r="BN185" s="2324" t="s">
        <v>3356</v>
      </c>
      <c r="BO185" s="57">
        <v>1</v>
      </c>
      <c r="BP185" s="11" t="s">
        <v>3375</v>
      </c>
      <c r="BQ185" s="14" t="s">
        <v>37</v>
      </c>
      <c r="BR185" s="8" t="str">
        <f t="shared" si="131"/>
        <v>Terminado</v>
      </c>
      <c r="BS185" s="8" t="str">
        <f t="shared" si="132"/>
        <v>Terminado</v>
      </c>
      <c r="BT185" s="1262" t="s">
        <v>3376</v>
      </c>
      <c r="BU185" s="1285">
        <f>SUMPRODUCT(G185:G186,BO185:BO186)</f>
        <v>1</v>
      </c>
      <c r="BV185" s="1285">
        <f t="shared" ref="BV185" si="137">SUMPRODUCT(G185:G186,L185:L186)</f>
        <v>0.64999999999999991</v>
      </c>
      <c r="BW185" s="1455" t="str">
        <f>IF(BV185&lt;1%,"Sin iniciar",IF(BV185=100%,"Terminado","En gestión"))</f>
        <v>En gestión</v>
      </c>
      <c r="BX185" s="1455" t="str">
        <f>IF(BU185&lt;1%,"Sin iniciar",IF(BU185=100%,"Terminado","En gestión"))</f>
        <v>Terminado</v>
      </c>
      <c r="BY185" s="11" t="s">
        <v>37</v>
      </c>
      <c r="BZ185" s="2364">
        <v>2620766</v>
      </c>
      <c r="CA185" s="2366">
        <v>2620766.4</v>
      </c>
      <c r="CB185" s="2366">
        <v>1965575.6</v>
      </c>
      <c r="CC185" s="2291">
        <v>87274800</v>
      </c>
      <c r="CD185" s="2322">
        <v>87274800</v>
      </c>
      <c r="CE185" s="1513">
        <v>68189697</v>
      </c>
      <c r="CF185" s="1862" t="s">
        <v>638</v>
      </c>
      <c r="CG185" s="1862" t="s">
        <v>639</v>
      </c>
      <c r="CH185" s="1862" t="s">
        <v>640</v>
      </c>
      <c r="CI185" s="1862" t="s">
        <v>641</v>
      </c>
      <c r="CJ185" s="1030"/>
      <c r="CK185" s="2362">
        <v>1</v>
      </c>
      <c r="CL185" s="2324" t="s">
        <v>2256</v>
      </c>
      <c r="CM185" s="57">
        <v>1</v>
      </c>
      <c r="CN185" s="11" t="s">
        <v>1312</v>
      </c>
      <c r="CO185" s="11" t="s">
        <v>1747</v>
      </c>
      <c r="CP185" s="8" t="str">
        <f t="shared" si="114"/>
        <v>Terminado</v>
      </c>
      <c r="CQ185" s="8" t="str">
        <f t="shared" si="133"/>
        <v>Terminado</v>
      </c>
      <c r="CR185" s="1262" t="s">
        <v>2257</v>
      </c>
      <c r="CS185" s="1264">
        <f>SUMPRODUCT(G185:G186,CM185:CM186)</f>
        <v>1</v>
      </c>
      <c r="CT185" s="1264">
        <f>SUMPRODUCT(G185:G186,M185:M186)</f>
        <v>1</v>
      </c>
      <c r="CU185" s="1455" t="str">
        <f>IF(CT185&lt;1%,"Sin iniciar",IF(CT185=100%,"Terminado","En gestión"))</f>
        <v>Terminado</v>
      </c>
      <c r="CV185" s="1455" t="str">
        <f>IF(CS185&lt;1%,"Sin iniciar",IF(CS185=100%,"Terminado","En gestión"))</f>
        <v>Terminado</v>
      </c>
      <c r="CW185" s="1995" t="s">
        <v>37</v>
      </c>
      <c r="CX185" s="2358">
        <v>2620766</v>
      </c>
      <c r="CY185" s="2360">
        <v>2620766.4</v>
      </c>
      <c r="CZ185" s="2360">
        <v>2620766</v>
      </c>
      <c r="DA185" s="2310">
        <v>87274800</v>
      </c>
      <c r="DB185" s="2312">
        <v>87274775</v>
      </c>
      <c r="DC185" s="2313">
        <v>86427291</v>
      </c>
      <c r="DD185" s="2314">
        <v>87274775</v>
      </c>
      <c r="DE185" s="1862" t="s">
        <v>638</v>
      </c>
      <c r="DF185" s="1862" t="s">
        <v>639</v>
      </c>
      <c r="DG185" s="1862" t="s">
        <v>640</v>
      </c>
      <c r="DH185" s="1862" t="s">
        <v>641</v>
      </c>
      <c r="DJ185" s="1221" t="s">
        <v>8310</v>
      </c>
      <c r="DK185" s="1220" t="s">
        <v>8280</v>
      </c>
      <c r="DL185" s="1242" t="s">
        <v>8271</v>
      </c>
    </row>
    <row r="186" spans="1:116" ht="154.5" hidden="1" customHeight="1" x14ac:dyDescent="0.45">
      <c r="A186" s="1309"/>
      <c r="B186" s="1310"/>
      <c r="C186" s="1311"/>
      <c r="D186" s="1311"/>
      <c r="E186" s="1039" t="s">
        <v>656</v>
      </c>
      <c r="F186" s="1040" t="s">
        <v>657</v>
      </c>
      <c r="G186" s="1041">
        <v>0.7</v>
      </c>
      <c r="H186" s="1042">
        <v>44758</v>
      </c>
      <c r="I186" s="1042">
        <v>44925</v>
      </c>
      <c r="J186" s="1041">
        <v>0</v>
      </c>
      <c r="K186" s="1041">
        <v>0</v>
      </c>
      <c r="L186" s="1043">
        <v>0.5</v>
      </c>
      <c r="M186" s="1044">
        <v>1</v>
      </c>
      <c r="N186" s="1312"/>
      <c r="O186" s="1312"/>
      <c r="P186" s="3309"/>
      <c r="Q186" s="2357"/>
      <c r="R186" s="2356"/>
      <c r="S186" s="231">
        <v>0</v>
      </c>
      <c r="T186" s="198" t="s">
        <v>2384</v>
      </c>
      <c r="U186" s="198" t="s">
        <v>2384</v>
      </c>
      <c r="V186" s="195" t="str">
        <f t="shared" si="127"/>
        <v>Sin iniciar</v>
      </c>
      <c r="W186" s="195" t="str">
        <f t="shared" si="128"/>
        <v>Sin iniciar</v>
      </c>
      <c r="X186" s="2369"/>
      <c r="Y186" s="2348"/>
      <c r="Z186" s="2348"/>
      <c r="AA186" s="2335"/>
      <c r="AB186" s="2335"/>
      <c r="AC186" s="2369"/>
      <c r="AD186" s="1349"/>
      <c r="AE186" s="2341"/>
      <c r="AF186" s="2341"/>
      <c r="AG186" s="1349"/>
      <c r="AH186" s="2355"/>
      <c r="AI186" s="2355"/>
      <c r="AJ186" s="1582"/>
      <c r="AK186" s="1582"/>
      <c r="AL186" s="1582"/>
      <c r="AM186" s="1582"/>
      <c r="AN186" s="1030"/>
      <c r="AO186" s="2363"/>
      <c r="AP186" s="2349"/>
      <c r="AQ186" s="1149">
        <v>0.9</v>
      </c>
      <c r="AR186" s="14" t="s">
        <v>3358</v>
      </c>
      <c r="AS186" s="14" t="s">
        <v>2258</v>
      </c>
      <c r="AT186" s="8" t="str">
        <f t="shared" si="129"/>
        <v>Sin iniciar</v>
      </c>
      <c r="AU186" s="8" t="str">
        <f t="shared" si="130"/>
        <v>En gestión</v>
      </c>
      <c r="AV186" s="1934"/>
      <c r="AW186" s="1303"/>
      <c r="AX186" s="1303"/>
      <c r="AY186" s="1457"/>
      <c r="AZ186" s="1457"/>
      <c r="BA186" s="1934"/>
      <c r="BB186" s="2298"/>
      <c r="BC186" s="2304"/>
      <c r="BD186" s="2304"/>
      <c r="BE186" s="2298"/>
      <c r="BF186" s="2350"/>
      <c r="BG186" s="2350"/>
      <c r="BH186" s="1582"/>
      <c r="BI186" s="1582"/>
      <c r="BJ186" s="1582"/>
      <c r="BK186" s="1582"/>
      <c r="BL186" s="1030"/>
      <c r="BM186" s="2363"/>
      <c r="BN186" s="2349"/>
      <c r="BO186" s="57">
        <v>1</v>
      </c>
      <c r="BP186" s="14" t="s">
        <v>8054</v>
      </c>
      <c r="BQ186" s="320" t="s">
        <v>3377</v>
      </c>
      <c r="BR186" s="8" t="str">
        <f t="shared" si="131"/>
        <v>En gestión</v>
      </c>
      <c r="BS186" s="8" t="str">
        <f t="shared" si="132"/>
        <v>Terminado</v>
      </c>
      <c r="BT186" s="1460"/>
      <c r="BU186" s="1286"/>
      <c r="BV186" s="1286"/>
      <c r="BW186" s="1457"/>
      <c r="BX186" s="1457"/>
      <c r="BY186" s="11" t="s">
        <v>37</v>
      </c>
      <c r="BZ186" s="2365"/>
      <c r="CA186" s="2367"/>
      <c r="CB186" s="2367"/>
      <c r="CC186" s="2292"/>
      <c r="CD186" s="2323"/>
      <c r="CE186" s="1514"/>
      <c r="CF186" s="1582"/>
      <c r="CG186" s="1582"/>
      <c r="CH186" s="1582"/>
      <c r="CI186" s="1582"/>
      <c r="CJ186" s="1030"/>
      <c r="CK186" s="2363"/>
      <c r="CL186" s="2349"/>
      <c r="CM186" s="57">
        <v>1</v>
      </c>
      <c r="CN186" s="11" t="s">
        <v>1312</v>
      </c>
      <c r="CO186" s="14" t="s">
        <v>2258</v>
      </c>
      <c r="CP186" s="8" t="str">
        <f t="shared" si="114"/>
        <v>Terminado</v>
      </c>
      <c r="CQ186" s="8" t="str">
        <f t="shared" si="133"/>
        <v>Terminado</v>
      </c>
      <c r="CR186" s="1460"/>
      <c r="CS186" s="1265"/>
      <c r="CT186" s="1265"/>
      <c r="CU186" s="1457"/>
      <c r="CV186" s="1457"/>
      <c r="CW186" s="1997"/>
      <c r="CX186" s="2359"/>
      <c r="CY186" s="2361"/>
      <c r="CZ186" s="2361"/>
      <c r="DA186" s="2311"/>
      <c r="DB186" s="2312"/>
      <c r="DC186" s="2313"/>
      <c r="DD186" s="2314"/>
      <c r="DE186" s="1582"/>
      <c r="DF186" s="1582"/>
      <c r="DG186" s="1582"/>
      <c r="DH186" s="1582"/>
      <c r="DJ186" s="1221" t="s">
        <v>8310</v>
      </c>
      <c r="DK186" s="1237" t="s">
        <v>8369</v>
      </c>
      <c r="DL186" s="1242"/>
    </row>
    <row r="187" spans="1:116" ht="154.5" hidden="1" customHeight="1" x14ac:dyDescent="0.45">
      <c r="A187" s="1309" t="s">
        <v>57</v>
      </c>
      <c r="B187" s="1310" t="s">
        <v>658</v>
      </c>
      <c r="C187" s="1311" t="s">
        <v>659</v>
      </c>
      <c r="D187" s="1311" t="s">
        <v>660</v>
      </c>
      <c r="E187" s="1039" t="s">
        <v>661</v>
      </c>
      <c r="F187" s="1040" t="s">
        <v>662</v>
      </c>
      <c r="G187" s="1041">
        <v>0.2</v>
      </c>
      <c r="H187" s="1042">
        <v>44593</v>
      </c>
      <c r="I187" s="1042">
        <v>44650</v>
      </c>
      <c r="J187" s="1041">
        <v>1</v>
      </c>
      <c r="K187" s="1041">
        <v>1</v>
      </c>
      <c r="L187" s="1043">
        <v>1</v>
      </c>
      <c r="M187" s="1044">
        <v>1</v>
      </c>
      <c r="N187" s="1312">
        <v>513433510</v>
      </c>
      <c r="O187" s="1312">
        <v>110983478</v>
      </c>
      <c r="P187" s="3309"/>
      <c r="Q187" s="2342" t="s">
        <v>2568</v>
      </c>
      <c r="R187" s="2345" t="s">
        <v>2580</v>
      </c>
      <c r="S187" s="231">
        <v>1</v>
      </c>
      <c r="T187" s="198" t="s">
        <v>2581</v>
      </c>
      <c r="U187" s="198" t="s">
        <v>1332</v>
      </c>
      <c r="V187" s="195" t="str">
        <f t="shared" si="127"/>
        <v>Terminado</v>
      </c>
      <c r="W187" s="195" t="str">
        <f t="shared" si="128"/>
        <v>Terminado</v>
      </c>
      <c r="X187" s="2345" t="s">
        <v>2581</v>
      </c>
      <c r="Y187" s="2348">
        <f>SUMPRODUCT(S187:S188,G187:G188)</f>
        <v>0.2</v>
      </c>
      <c r="Z187" s="2348">
        <f>SUMPRODUCT(G187:G188,J187:J188)</f>
        <v>0.2</v>
      </c>
      <c r="AA187" s="2335" t="str">
        <f>IF(Z187&lt;1%,"Sin iniciar",IF(Z187=100%,"Terminado","En gestión"))</f>
        <v>En gestión</v>
      </c>
      <c r="AB187" s="2335" t="str">
        <f>IF(Y187&lt;1%,"Sin iniciar",IF(Y187=100%,"Terminado","En gestión"))</f>
        <v>En gestión</v>
      </c>
      <c r="AC187" s="2345" t="s">
        <v>2581</v>
      </c>
      <c r="AD187" s="1347">
        <v>110983478.40000001</v>
      </c>
      <c r="AE187" s="2340">
        <v>70769637</v>
      </c>
      <c r="AF187" s="2340">
        <v>17692409.25</v>
      </c>
      <c r="AG187" s="1347">
        <v>513433510</v>
      </c>
      <c r="AH187" s="2329">
        <v>188937645</v>
      </c>
      <c r="AI187" s="2329">
        <v>42640823</v>
      </c>
      <c r="AJ187" s="1862" t="s">
        <v>638</v>
      </c>
      <c r="AK187" s="1862" t="s">
        <v>664</v>
      </c>
      <c r="AL187" s="1862" t="s">
        <v>665</v>
      </c>
      <c r="AM187" s="1862" t="s">
        <v>666</v>
      </c>
      <c r="AN187" s="1030"/>
      <c r="AO187" s="2332" t="s">
        <v>3359</v>
      </c>
      <c r="AP187" s="2324" t="s">
        <v>2580</v>
      </c>
      <c r="AQ187" s="1149">
        <v>1</v>
      </c>
      <c r="AR187" s="14" t="s">
        <v>1946</v>
      </c>
      <c r="AS187" s="14" t="s">
        <v>1946</v>
      </c>
      <c r="AT187" s="8" t="str">
        <f t="shared" si="129"/>
        <v>Terminado</v>
      </c>
      <c r="AU187" s="8" t="str">
        <f t="shared" si="130"/>
        <v>Terminado</v>
      </c>
      <c r="AV187" s="2327" t="s">
        <v>3360</v>
      </c>
      <c r="AW187" s="1286">
        <f>SUMPRODUCT(AQ187:AQ188,G187:G188)</f>
        <v>0.60000000000000009</v>
      </c>
      <c r="AX187" s="1286">
        <f>SUMPRODUCT(G187:G188,K187:K188)</f>
        <v>0.60000000000000009</v>
      </c>
      <c r="AY187" s="1455" t="str">
        <f t="shared" si="134"/>
        <v>En gestión</v>
      </c>
      <c r="AZ187" s="1455" t="str">
        <f t="shared" si="135"/>
        <v>En gestión</v>
      </c>
      <c r="BA187" s="2327" t="s">
        <v>3360</v>
      </c>
      <c r="BB187" s="2296">
        <v>110983478.40000001</v>
      </c>
      <c r="BC187" s="2303">
        <v>82675624</v>
      </c>
      <c r="BD187" s="2303">
        <v>38361315.25</v>
      </c>
      <c r="BE187" s="2296">
        <v>513433510</v>
      </c>
      <c r="BF187" s="2305">
        <v>188937645</v>
      </c>
      <c r="BG187" s="2305">
        <v>49675256</v>
      </c>
      <c r="BH187" s="1862" t="s">
        <v>638</v>
      </c>
      <c r="BI187" s="1862" t="s">
        <v>664</v>
      </c>
      <c r="BJ187" s="1862" t="s">
        <v>665</v>
      </c>
      <c r="BK187" s="1862" t="s">
        <v>666</v>
      </c>
      <c r="BL187" s="1030"/>
      <c r="BM187" s="1771">
        <v>0.75</v>
      </c>
      <c r="BN187" s="2324" t="s">
        <v>2580</v>
      </c>
      <c r="BO187" s="57">
        <v>1</v>
      </c>
      <c r="BP187" s="11" t="s">
        <v>3375</v>
      </c>
      <c r="BQ187" s="14" t="s">
        <v>37</v>
      </c>
      <c r="BR187" s="8" t="str">
        <f t="shared" si="131"/>
        <v>Terminado</v>
      </c>
      <c r="BS187" s="8" t="str">
        <f t="shared" si="132"/>
        <v>Terminado</v>
      </c>
      <c r="BT187" s="1757" t="s">
        <v>663</v>
      </c>
      <c r="BU187" s="1285">
        <f>SUMPRODUCT(G187:G188,BO187:BO188)</f>
        <v>0.8</v>
      </c>
      <c r="BV187" s="1285">
        <f t="shared" ref="BV187" si="138">SUMPRODUCT(G187:G188,L187:L188)</f>
        <v>0.8</v>
      </c>
      <c r="BW187" s="1455" t="str">
        <f>IF(BV187&lt;1%,"Sin iniciar",IF(BV187=100%,"Terminado","En gestión"))</f>
        <v>En gestión</v>
      </c>
      <c r="BX187" s="1455" t="str">
        <f>IF(BU187&lt;1%,"Sin iniciar",IF(BU187=100%,"Terminado","En gestión"))</f>
        <v>En gestión</v>
      </c>
      <c r="BY187" s="11" t="s">
        <v>37</v>
      </c>
      <c r="BZ187" s="2291">
        <v>110983478</v>
      </c>
      <c r="CA187" s="2318">
        <v>82675624</v>
      </c>
      <c r="CB187" s="2318">
        <v>59030221.25</v>
      </c>
      <c r="CC187" s="2291">
        <v>188937645</v>
      </c>
      <c r="CD187" s="2322">
        <v>178937645</v>
      </c>
      <c r="CE187" s="1513">
        <v>140700080</v>
      </c>
      <c r="CF187" s="1862" t="s">
        <v>638</v>
      </c>
      <c r="CG187" s="1862" t="s">
        <v>664</v>
      </c>
      <c r="CH187" s="1862" t="s">
        <v>665</v>
      </c>
      <c r="CI187" s="1862" t="s">
        <v>666</v>
      </c>
      <c r="CJ187" s="1030"/>
      <c r="CK187" s="1771">
        <v>1</v>
      </c>
      <c r="CL187" s="2324" t="s">
        <v>1331</v>
      </c>
      <c r="CM187" s="57">
        <v>1</v>
      </c>
      <c r="CN187" s="11" t="s">
        <v>106</v>
      </c>
      <c r="CO187" s="14" t="s">
        <v>1332</v>
      </c>
      <c r="CP187" s="8" t="str">
        <f t="shared" si="114"/>
        <v>Terminado</v>
      </c>
      <c r="CQ187" s="8" t="str">
        <f t="shared" si="133"/>
        <v>Terminado</v>
      </c>
      <c r="CR187" s="1757" t="s">
        <v>663</v>
      </c>
      <c r="CS187" s="1264">
        <f>SUMPRODUCT(G187:G188,CM187:CM188)</f>
        <v>1</v>
      </c>
      <c r="CT187" s="1264">
        <f>SUMPRODUCT(G187:G188,M187:M188)</f>
        <v>1</v>
      </c>
      <c r="CU187" s="1455" t="str">
        <f>IF(CT187&lt;1%,"Sin iniciar",IF(CT187=100%,"Terminado","En gestión"))</f>
        <v>Terminado</v>
      </c>
      <c r="CV187" s="1455" t="str">
        <f>IF(CS187&lt;1%,"Sin iniciar",IF(CS187=100%,"Terminado","En gestión"))</f>
        <v>Terminado</v>
      </c>
      <c r="CW187" s="1995" t="s">
        <v>37</v>
      </c>
      <c r="CX187" s="2310">
        <v>110983478</v>
      </c>
      <c r="CY187" s="2308">
        <v>82675624</v>
      </c>
      <c r="CZ187" s="2308">
        <v>82675624</v>
      </c>
      <c r="DA187" s="2351">
        <v>178937645</v>
      </c>
      <c r="DB187" s="2312">
        <v>181270978</v>
      </c>
      <c r="DC187" s="2313">
        <v>161405488</v>
      </c>
      <c r="DD187" s="2314">
        <v>177096262</v>
      </c>
      <c r="DE187" s="1862" t="s">
        <v>638</v>
      </c>
      <c r="DF187" s="1862" t="s">
        <v>664</v>
      </c>
      <c r="DG187" s="1862" t="s">
        <v>665</v>
      </c>
      <c r="DH187" s="1862" t="s">
        <v>666</v>
      </c>
      <c r="DJ187" s="1221" t="s">
        <v>8269</v>
      </c>
      <c r="DK187" s="1220" t="s">
        <v>8270</v>
      </c>
      <c r="DL187" s="1242" t="s">
        <v>8271</v>
      </c>
    </row>
    <row r="188" spans="1:116" ht="408" hidden="1" customHeight="1" x14ac:dyDescent="0.45">
      <c r="A188" s="1309"/>
      <c r="B188" s="1310"/>
      <c r="C188" s="1311"/>
      <c r="D188" s="1311"/>
      <c r="E188" s="1039" t="s">
        <v>667</v>
      </c>
      <c r="F188" s="1040" t="s">
        <v>668</v>
      </c>
      <c r="G188" s="1041">
        <v>0.8</v>
      </c>
      <c r="H188" s="1042">
        <v>44653</v>
      </c>
      <c r="I188" s="1042">
        <v>44910</v>
      </c>
      <c r="J188" s="1041">
        <v>0</v>
      </c>
      <c r="K188" s="1041">
        <v>0.5</v>
      </c>
      <c r="L188" s="1043">
        <v>0.75</v>
      </c>
      <c r="M188" s="1044">
        <v>1</v>
      </c>
      <c r="N188" s="1312"/>
      <c r="O188" s="1312"/>
      <c r="P188" s="3309"/>
      <c r="Q188" s="2357"/>
      <c r="R188" s="2356"/>
      <c r="S188" s="231">
        <v>0</v>
      </c>
      <c r="T188" s="198" t="s">
        <v>2384</v>
      </c>
      <c r="U188" s="198" t="s">
        <v>2384</v>
      </c>
      <c r="V188" s="195" t="str">
        <f t="shared" si="127"/>
        <v>Sin iniciar</v>
      </c>
      <c r="W188" s="195" t="str">
        <f t="shared" si="128"/>
        <v>Sin iniciar</v>
      </c>
      <c r="X188" s="2356"/>
      <c r="Y188" s="2348"/>
      <c r="Z188" s="2348"/>
      <c r="AA188" s="2335"/>
      <c r="AB188" s="2335"/>
      <c r="AC188" s="2356"/>
      <c r="AD188" s="1349"/>
      <c r="AE188" s="2341"/>
      <c r="AF188" s="2341"/>
      <c r="AG188" s="1349"/>
      <c r="AH188" s="2355"/>
      <c r="AI188" s="2355"/>
      <c r="AJ188" s="1582"/>
      <c r="AK188" s="1582"/>
      <c r="AL188" s="1582"/>
      <c r="AM188" s="1582"/>
      <c r="AN188" s="1030"/>
      <c r="AO188" s="2354"/>
      <c r="AP188" s="2349"/>
      <c r="AQ188" s="1149">
        <v>0.5</v>
      </c>
      <c r="AR188" s="79" t="s">
        <v>8055</v>
      </c>
      <c r="AS188" s="14" t="s">
        <v>3361</v>
      </c>
      <c r="AT188" s="8" t="str">
        <f t="shared" si="129"/>
        <v>En gestión</v>
      </c>
      <c r="AU188" s="8" t="str">
        <f t="shared" si="130"/>
        <v>En gestión</v>
      </c>
      <c r="AV188" s="2353"/>
      <c r="AW188" s="1303"/>
      <c r="AX188" s="1303"/>
      <c r="AY188" s="1457"/>
      <c r="AZ188" s="1457"/>
      <c r="BA188" s="2353"/>
      <c r="BB188" s="2298"/>
      <c r="BC188" s="2304"/>
      <c r="BD188" s="2304"/>
      <c r="BE188" s="2298"/>
      <c r="BF188" s="2350"/>
      <c r="BG188" s="2350"/>
      <c r="BH188" s="1582"/>
      <c r="BI188" s="1582"/>
      <c r="BJ188" s="1582"/>
      <c r="BK188" s="1582"/>
      <c r="BL188" s="1030"/>
      <c r="BM188" s="1773"/>
      <c r="BN188" s="2349"/>
      <c r="BO188" s="57">
        <v>0.75</v>
      </c>
      <c r="BP188" s="79" t="s">
        <v>8056</v>
      </c>
      <c r="BQ188" s="321" t="s">
        <v>3361</v>
      </c>
      <c r="BR188" s="8" t="str">
        <f t="shared" si="131"/>
        <v>En gestión</v>
      </c>
      <c r="BS188" s="8" t="str">
        <f t="shared" si="132"/>
        <v>En gestión</v>
      </c>
      <c r="BT188" s="1263"/>
      <c r="BU188" s="1286"/>
      <c r="BV188" s="1286"/>
      <c r="BW188" s="1457"/>
      <c r="BX188" s="1457"/>
      <c r="BY188" s="11" t="s">
        <v>37</v>
      </c>
      <c r="BZ188" s="2292"/>
      <c r="CA188" s="2319"/>
      <c r="CB188" s="2319"/>
      <c r="CC188" s="2292"/>
      <c r="CD188" s="2323"/>
      <c r="CE188" s="1514"/>
      <c r="CF188" s="1582"/>
      <c r="CG188" s="1582"/>
      <c r="CH188" s="1582"/>
      <c r="CI188" s="1582"/>
      <c r="CJ188" s="1030"/>
      <c r="CK188" s="1773"/>
      <c r="CL188" s="2349"/>
      <c r="CM188" s="57">
        <v>1</v>
      </c>
      <c r="CN188" s="79" t="s">
        <v>2259</v>
      </c>
      <c r="CO188" s="33" t="s">
        <v>1333</v>
      </c>
      <c r="CP188" s="8" t="str">
        <f t="shared" si="114"/>
        <v>Terminado</v>
      </c>
      <c r="CQ188" s="8" t="str">
        <f t="shared" si="133"/>
        <v>Terminado</v>
      </c>
      <c r="CR188" s="1263"/>
      <c r="CS188" s="1265"/>
      <c r="CT188" s="1265"/>
      <c r="CU188" s="1457"/>
      <c r="CV188" s="1457"/>
      <c r="CW188" s="1997"/>
      <c r="CX188" s="2311"/>
      <c r="CY188" s="2309"/>
      <c r="CZ188" s="2309"/>
      <c r="DA188" s="2352"/>
      <c r="DB188" s="2312"/>
      <c r="DC188" s="2313"/>
      <c r="DD188" s="2314"/>
      <c r="DE188" s="1582"/>
      <c r="DF188" s="1582"/>
      <c r="DG188" s="1582"/>
      <c r="DH188" s="1582"/>
      <c r="DJ188" s="1221" t="s">
        <v>8269</v>
      </c>
      <c r="DK188" s="1220" t="s">
        <v>8342</v>
      </c>
      <c r="DL188" s="1242"/>
    </row>
    <row r="189" spans="1:116" ht="284.25" hidden="1" customHeight="1" x14ac:dyDescent="0.45">
      <c r="A189" s="1309" t="s">
        <v>57</v>
      </c>
      <c r="B189" s="1310" t="s">
        <v>669</v>
      </c>
      <c r="C189" s="1311" t="s">
        <v>670</v>
      </c>
      <c r="D189" s="1311" t="s">
        <v>671</v>
      </c>
      <c r="E189" s="1039" t="s">
        <v>672</v>
      </c>
      <c r="F189" s="1040" t="s">
        <v>673</v>
      </c>
      <c r="G189" s="1041">
        <v>0.1</v>
      </c>
      <c r="H189" s="1042">
        <v>44593</v>
      </c>
      <c r="I189" s="1042">
        <v>44781</v>
      </c>
      <c r="J189" s="1041">
        <v>1</v>
      </c>
      <c r="K189" s="1041">
        <v>1</v>
      </c>
      <c r="L189" s="1043">
        <v>1</v>
      </c>
      <c r="M189" s="1044">
        <v>1</v>
      </c>
      <c r="N189" s="1311" t="s">
        <v>529</v>
      </c>
      <c r="O189" s="1312">
        <v>19654088</v>
      </c>
      <c r="P189" s="3309"/>
      <c r="Q189" s="2342" t="s">
        <v>2582</v>
      </c>
      <c r="R189" s="2345" t="s">
        <v>2583</v>
      </c>
      <c r="S189" s="231">
        <v>0.2</v>
      </c>
      <c r="T189" s="198" t="s">
        <v>2584</v>
      </c>
      <c r="U189" s="199" t="s">
        <v>2585</v>
      </c>
      <c r="V189" s="195" t="str">
        <f t="shared" si="127"/>
        <v>Terminado</v>
      </c>
      <c r="W189" s="195" t="str">
        <f t="shared" si="128"/>
        <v>En gestión</v>
      </c>
      <c r="X189" s="2345" t="s">
        <v>2586</v>
      </c>
      <c r="Y189" s="2348">
        <f>SUMPRODUCT(S189:S191,G189:G191)</f>
        <v>2.0000000000000004E-2</v>
      </c>
      <c r="Z189" s="2348">
        <f>SUMPRODUCT(G189:G191,J189:J191)</f>
        <v>0.6</v>
      </c>
      <c r="AA189" s="2335" t="str">
        <f>IF(Z189&lt;1%,"Sin iniciar",IF(Z189=100%,"Terminado","En gestión"))</f>
        <v>En gestión</v>
      </c>
      <c r="AB189" s="2335" t="str">
        <f>IF(Y189&lt;1%,"Sin iniciar",IF(Y189=100%,"Terminado","En gestión"))</f>
        <v>En gestión</v>
      </c>
      <c r="AC189" s="198" t="s">
        <v>2587</v>
      </c>
      <c r="AD189" s="1347">
        <v>19654088.399999999</v>
      </c>
      <c r="AE189" s="2336">
        <v>19654088.399999999</v>
      </c>
      <c r="AF189" s="2339">
        <v>4913522.0999999996</v>
      </c>
      <c r="AG189" s="1347">
        <v>0</v>
      </c>
      <c r="AH189" s="2329">
        <v>0</v>
      </c>
      <c r="AI189" s="2329">
        <v>0</v>
      </c>
      <c r="AJ189" s="2290" t="s">
        <v>44</v>
      </c>
      <c r="AK189" s="2290" t="s">
        <v>44</v>
      </c>
      <c r="AL189" s="2290" t="s">
        <v>44</v>
      </c>
      <c r="AM189" s="2290" t="s">
        <v>44</v>
      </c>
      <c r="AN189" s="1030"/>
      <c r="AO189" s="2332" t="s">
        <v>3362</v>
      </c>
      <c r="AP189" s="2324" t="s">
        <v>3363</v>
      </c>
      <c r="AQ189" s="1149">
        <v>1</v>
      </c>
      <c r="AR189" s="14" t="s">
        <v>3364</v>
      </c>
      <c r="AS189" s="11" t="s">
        <v>1335</v>
      </c>
      <c r="AT189" s="8" t="str">
        <f t="shared" si="129"/>
        <v>Terminado</v>
      </c>
      <c r="AU189" s="8" t="str">
        <f t="shared" si="130"/>
        <v>Terminado</v>
      </c>
      <c r="AV189" s="2327" t="s">
        <v>3364</v>
      </c>
      <c r="AW189" s="1303">
        <f>SUMPRODUCT(AQ189:AQ191,G189:G191)</f>
        <v>0.1</v>
      </c>
      <c r="AX189" s="1303">
        <f>SUMPRODUCT(G189:G191,K189:K191)</f>
        <v>0.2</v>
      </c>
      <c r="AY189" s="1455" t="str">
        <f t="shared" si="134"/>
        <v>En gestión</v>
      </c>
      <c r="AZ189" s="1455" t="str">
        <f t="shared" si="135"/>
        <v>En gestión</v>
      </c>
      <c r="BA189" s="318" t="s">
        <v>37</v>
      </c>
      <c r="BB189" s="2296">
        <v>19654088.399999999</v>
      </c>
      <c r="BC189" s="2299">
        <v>19654088.399999999</v>
      </c>
      <c r="BD189" s="2302">
        <v>9827044.0999999996</v>
      </c>
      <c r="BE189" s="2296">
        <v>0</v>
      </c>
      <c r="BF189" s="2305">
        <v>0</v>
      </c>
      <c r="BG189" s="2305">
        <v>0</v>
      </c>
      <c r="BH189" s="2290" t="s">
        <v>44</v>
      </c>
      <c r="BI189" s="2290" t="s">
        <v>44</v>
      </c>
      <c r="BJ189" s="2290" t="s">
        <v>44</v>
      </c>
      <c r="BK189" s="2290" t="s">
        <v>44</v>
      </c>
      <c r="BL189" s="1030"/>
      <c r="BM189" s="1270">
        <v>0.5</v>
      </c>
      <c r="BN189" s="2293" t="s">
        <v>3378</v>
      </c>
      <c r="BO189" s="58">
        <v>1</v>
      </c>
      <c r="BP189" s="11" t="s">
        <v>3379</v>
      </c>
      <c r="BQ189" s="14" t="s">
        <v>37</v>
      </c>
      <c r="BR189" s="8" t="str">
        <f t="shared" si="131"/>
        <v>Terminado</v>
      </c>
      <c r="BS189" s="8" t="str">
        <f t="shared" si="132"/>
        <v>Terminado</v>
      </c>
      <c r="BT189" s="1751" t="s">
        <v>3380</v>
      </c>
      <c r="BU189" s="1285">
        <f>SUMPRODUCT(G189:G191,BO189:BO191)</f>
        <v>0.75</v>
      </c>
      <c r="BV189" s="1285">
        <f>SUMPRODUCT(G189:G191,L189:L191)</f>
        <v>1</v>
      </c>
      <c r="BW189" s="1455" t="str">
        <f>IF(BV189&lt;1%,"Sin iniciar",IF(BV189=100%,"Terminado","En gestión"))</f>
        <v>Terminado</v>
      </c>
      <c r="BX189" s="1455" t="str">
        <f>IF(BU189&lt;1%,"Sin iniciar",IF(BU189=100%,"Terminado","En gestión"))</f>
        <v>En gestión</v>
      </c>
      <c r="BY189" s="11" t="s">
        <v>37</v>
      </c>
      <c r="BZ189" s="2291">
        <v>19654088</v>
      </c>
      <c r="CA189" s="2318">
        <v>19654088.399999999</v>
      </c>
      <c r="CB189" s="2318">
        <v>14740566.1</v>
      </c>
      <c r="CC189" s="2320">
        <v>0</v>
      </c>
      <c r="CD189" s="2322">
        <v>0</v>
      </c>
      <c r="CE189" s="1513">
        <v>0</v>
      </c>
      <c r="CF189" s="2290" t="s">
        <v>44</v>
      </c>
      <c r="CG189" s="2290" t="s">
        <v>44</v>
      </c>
      <c r="CH189" s="2290" t="s">
        <v>44</v>
      </c>
      <c r="CI189" s="2290" t="s">
        <v>44</v>
      </c>
      <c r="CJ189" s="1030"/>
      <c r="CK189" s="1270">
        <v>1</v>
      </c>
      <c r="CL189" s="2293" t="s">
        <v>1334</v>
      </c>
      <c r="CM189" s="58">
        <v>1</v>
      </c>
      <c r="CN189" s="11" t="s">
        <v>1312</v>
      </c>
      <c r="CO189" s="11" t="s">
        <v>1335</v>
      </c>
      <c r="CP189" s="8" t="str">
        <f t="shared" si="114"/>
        <v>Terminado</v>
      </c>
      <c r="CQ189" s="8" t="str">
        <f t="shared" si="133"/>
        <v>Terminado</v>
      </c>
      <c r="CR189" s="1751" t="s">
        <v>1336</v>
      </c>
      <c r="CS189" s="1264">
        <f>SUMPRODUCT(G189:G191,CM189:CM191)</f>
        <v>1</v>
      </c>
      <c r="CT189" s="1264">
        <f>SUMPRODUCT(G189:G191,M189:M191)</f>
        <v>1</v>
      </c>
      <c r="CU189" s="1455" t="str">
        <f>IF(CT189&lt;1%,"Sin iniciar",IF(CT189=100%,"Terminado","En gestión"))</f>
        <v>Terminado</v>
      </c>
      <c r="CV189" s="1455" t="str">
        <f>IF(CS189&lt;1%,"Sin iniciar",IF(CS189=100%,"Terminado","En gestión"))</f>
        <v>Terminado</v>
      </c>
      <c r="CW189" s="1995" t="s">
        <v>37</v>
      </c>
      <c r="CX189" s="2310">
        <v>19654088</v>
      </c>
      <c r="CY189" s="2308">
        <v>19654088.399999999</v>
      </c>
      <c r="CZ189" s="2308">
        <v>19654088</v>
      </c>
      <c r="DA189" s="2310" t="s">
        <v>1337</v>
      </c>
      <c r="DB189" s="2312" t="s">
        <v>1338</v>
      </c>
      <c r="DC189" s="2313">
        <v>0</v>
      </c>
      <c r="DD189" s="2314">
        <v>0</v>
      </c>
      <c r="DE189" s="2290" t="s">
        <v>44</v>
      </c>
      <c r="DF189" s="2290" t="s">
        <v>44</v>
      </c>
      <c r="DG189" s="2290" t="s">
        <v>44</v>
      </c>
      <c r="DH189" s="2290" t="s">
        <v>44</v>
      </c>
      <c r="DJ189" s="1221" t="s">
        <v>8310</v>
      </c>
      <c r="DK189" s="1220" t="s">
        <v>8270</v>
      </c>
      <c r="DL189" s="1242" t="s">
        <v>8271</v>
      </c>
    </row>
    <row r="190" spans="1:116" ht="154.5" hidden="1" customHeight="1" x14ac:dyDescent="0.45">
      <c r="A190" s="1309"/>
      <c r="B190" s="1310"/>
      <c r="C190" s="1311"/>
      <c r="D190" s="1311"/>
      <c r="E190" s="1039" t="s">
        <v>674</v>
      </c>
      <c r="F190" s="1040" t="s">
        <v>675</v>
      </c>
      <c r="G190" s="1041">
        <v>0.5</v>
      </c>
      <c r="H190" s="1042">
        <v>44621</v>
      </c>
      <c r="I190" s="1042">
        <v>44812</v>
      </c>
      <c r="J190" s="1041">
        <v>1</v>
      </c>
      <c r="K190" s="1041">
        <v>0.2</v>
      </c>
      <c r="L190" s="1043">
        <v>1</v>
      </c>
      <c r="M190" s="1044">
        <v>1</v>
      </c>
      <c r="N190" s="1311"/>
      <c r="O190" s="1312"/>
      <c r="P190" s="3309"/>
      <c r="Q190" s="2343"/>
      <c r="R190" s="2346"/>
      <c r="S190" s="231">
        <v>0</v>
      </c>
      <c r="T190" s="198" t="s">
        <v>2588</v>
      </c>
      <c r="U190" s="199" t="s">
        <v>2585</v>
      </c>
      <c r="V190" s="195" t="str">
        <f t="shared" si="127"/>
        <v>Terminado</v>
      </c>
      <c r="W190" s="195" t="str">
        <f t="shared" si="128"/>
        <v>Sin iniciar</v>
      </c>
      <c r="X190" s="2346"/>
      <c r="Y190" s="2348"/>
      <c r="Z190" s="2348"/>
      <c r="AA190" s="2335"/>
      <c r="AB190" s="2335"/>
      <c r="AC190" s="277" t="s">
        <v>2588</v>
      </c>
      <c r="AD190" s="1348"/>
      <c r="AE190" s="2337"/>
      <c r="AF190" s="2340"/>
      <c r="AG190" s="1348"/>
      <c r="AH190" s="2330"/>
      <c r="AI190" s="2330"/>
      <c r="AJ190" s="1862"/>
      <c r="AK190" s="1862"/>
      <c r="AL190" s="1862"/>
      <c r="AM190" s="1862"/>
      <c r="AN190" s="1030"/>
      <c r="AO190" s="2333"/>
      <c r="AP190" s="2325"/>
      <c r="AQ190" s="1149">
        <v>0</v>
      </c>
      <c r="AR190" s="14" t="s">
        <v>3365</v>
      </c>
      <c r="AS190" s="14" t="s">
        <v>3365</v>
      </c>
      <c r="AT190" s="8" t="str">
        <f t="shared" si="129"/>
        <v>En gestión</v>
      </c>
      <c r="AU190" s="8" t="str">
        <f t="shared" si="130"/>
        <v>Sin iniciar</v>
      </c>
      <c r="AV190" s="1768"/>
      <c r="AW190" s="1303"/>
      <c r="AX190" s="1303"/>
      <c r="AY190" s="1456"/>
      <c r="AZ190" s="1456"/>
      <c r="BA190" s="14" t="s">
        <v>3366</v>
      </c>
      <c r="BB190" s="2297"/>
      <c r="BC190" s="2300"/>
      <c r="BD190" s="2303"/>
      <c r="BE190" s="2297"/>
      <c r="BF190" s="2306"/>
      <c r="BG190" s="2306"/>
      <c r="BH190" s="1862"/>
      <c r="BI190" s="1862"/>
      <c r="BJ190" s="1862"/>
      <c r="BK190" s="1862"/>
      <c r="BL190" s="1030"/>
      <c r="BM190" s="1744"/>
      <c r="BN190" s="2294"/>
      <c r="BO190" s="57">
        <v>0.9</v>
      </c>
      <c r="BP190" s="320" t="s">
        <v>3381</v>
      </c>
      <c r="BQ190" s="320" t="s">
        <v>3382</v>
      </c>
      <c r="BR190" s="8" t="str">
        <f t="shared" si="131"/>
        <v>Terminado</v>
      </c>
      <c r="BS190" s="8" t="str">
        <f t="shared" si="132"/>
        <v>En gestión</v>
      </c>
      <c r="BT190" s="2316"/>
      <c r="BU190" s="1454"/>
      <c r="BV190" s="1454"/>
      <c r="BW190" s="1456"/>
      <c r="BX190" s="1456"/>
      <c r="BY190" s="1751" t="s">
        <v>3383</v>
      </c>
      <c r="BZ190" s="2291"/>
      <c r="CA190" s="2318"/>
      <c r="CB190" s="2318"/>
      <c r="CC190" s="2320"/>
      <c r="CD190" s="2322"/>
      <c r="CE190" s="1513"/>
      <c r="CF190" s="1862"/>
      <c r="CG190" s="1862"/>
      <c r="CH190" s="1862"/>
      <c r="CI190" s="1862"/>
      <c r="CJ190" s="1030"/>
      <c r="CK190" s="1744"/>
      <c r="CL190" s="2294"/>
      <c r="CM190" s="57">
        <v>1</v>
      </c>
      <c r="CN190" s="14" t="s">
        <v>1339</v>
      </c>
      <c r="CO190" s="1150" t="s">
        <v>2260</v>
      </c>
      <c r="CP190" s="8" t="str">
        <f t="shared" si="114"/>
        <v>Terminado</v>
      </c>
      <c r="CQ190" s="8" t="str">
        <f t="shared" si="133"/>
        <v>Terminado</v>
      </c>
      <c r="CR190" s="2316"/>
      <c r="CS190" s="2315">
        <f>SUMPRODUCT(G190:G191,CM190:CM191)</f>
        <v>0.9</v>
      </c>
      <c r="CT190" s="2315"/>
      <c r="CU190" s="1456"/>
      <c r="CV190" s="1456"/>
      <c r="CW190" s="1996"/>
      <c r="CX190" s="2310"/>
      <c r="CY190" s="2308"/>
      <c r="CZ190" s="2308"/>
      <c r="DA190" s="2310"/>
      <c r="DB190" s="2312"/>
      <c r="DC190" s="2313"/>
      <c r="DD190" s="2314"/>
      <c r="DE190" s="1862"/>
      <c r="DF190" s="1862"/>
      <c r="DG190" s="1862"/>
      <c r="DH190" s="1862"/>
      <c r="DJ190" s="1221" t="s">
        <v>8310</v>
      </c>
      <c r="DK190" s="1220" t="s">
        <v>8370</v>
      </c>
      <c r="DL190" s="1242"/>
    </row>
    <row r="191" spans="1:116" ht="154.5" hidden="1" customHeight="1" x14ac:dyDescent="0.45">
      <c r="A191" s="1309"/>
      <c r="B191" s="1310"/>
      <c r="C191" s="1311"/>
      <c r="D191" s="1311"/>
      <c r="E191" s="1039" t="s">
        <v>676</v>
      </c>
      <c r="F191" s="1040" t="s">
        <v>677</v>
      </c>
      <c r="G191" s="1041">
        <v>0.4</v>
      </c>
      <c r="H191" s="1042">
        <v>44652</v>
      </c>
      <c r="I191" s="1042">
        <v>44814</v>
      </c>
      <c r="J191" s="1041">
        <v>0</v>
      </c>
      <c r="K191" s="1041">
        <v>0</v>
      </c>
      <c r="L191" s="1043">
        <v>1</v>
      </c>
      <c r="M191" s="1044">
        <v>1</v>
      </c>
      <c r="N191" s="1311"/>
      <c r="O191" s="1312"/>
      <c r="P191" s="3309"/>
      <c r="Q191" s="2344"/>
      <c r="R191" s="2347"/>
      <c r="S191" s="231">
        <v>0</v>
      </c>
      <c r="T191" s="198" t="s">
        <v>2384</v>
      </c>
      <c r="U191" s="198" t="s">
        <v>2384</v>
      </c>
      <c r="V191" s="195" t="str">
        <f t="shared" si="127"/>
        <v>Sin iniciar</v>
      </c>
      <c r="W191" s="195" t="str">
        <f t="shared" si="128"/>
        <v>Sin iniciar</v>
      </c>
      <c r="X191" s="2347"/>
      <c r="Y191" s="2348"/>
      <c r="Z191" s="2348"/>
      <c r="AA191" s="2335"/>
      <c r="AB191" s="2335"/>
      <c r="AC191" s="199" t="s">
        <v>2511</v>
      </c>
      <c r="AD191" s="1349"/>
      <c r="AE191" s="2338"/>
      <c r="AF191" s="2341"/>
      <c r="AG191" s="1349"/>
      <c r="AH191" s="2331"/>
      <c r="AI191" s="2331"/>
      <c r="AJ191" s="1582"/>
      <c r="AK191" s="1582"/>
      <c r="AL191" s="1582"/>
      <c r="AM191" s="1582"/>
      <c r="AN191" s="1030"/>
      <c r="AO191" s="2334"/>
      <c r="AP191" s="2326"/>
      <c r="AQ191" s="1149">
        <v>0</v>
      </c>
      <c r="AR191" s="14" t="s">
        <v>3365</v>
      </c>
      <c r="AS191" s="14" t="s">
        <v>3365</v>
      </c>
      <c r="AT191" s="8" t="str">
        <f t="shared" si="129"/>
        <v>Sin iniciar</v>
      </c>
      <c r="AU191" s="8" t="str">
        <f t="shared" si="130"/>
        <v>Sin iniciar</v>
      </c>
      <c r="AV191" s="2328"/>
      <c r="AW191" s="1303"/>
      <c r="AX191" s="1303"/>
      <c r="AY191" s="1457"/>
      <c r="AZ191" s="1457"/>
      <c r="BA191" s="14" t="s">
        <v>3366</v>
      </c>
      <c r="BB191" s="2298"/>
      <c r="BC191" s="2301"/>
      <c r="BD191" s="2304"/>
      <c r="BE191" s="2298"/>
      <c r="BF191" s="2307"/>
      <c r="BG191" s="2307"/>
      <c r="BH191" s="1582"/>
      <c r="BI191" s="1582"/>
      <c r="BJ191" s="1582"/>
      <c r="BK191" s="1582"/>
      <c r="BL191" s="1030"/>
      <c r="BM191" s="1600"/>
      <c r="BN191" s="2295"/>
      <c r="BO191" s="57">
        <v>0.5</v>
      </c>
      <c r="BP191" s="320" t="s">
        <v>3384</v>
      </c>
      <c r="BQ191" s="320" t="s">
        <v>3382</v>
      </c>
      <c r="BR191" s="8" t="str">
        <f t="shared" si="131"/>
        <v>Terminado</v>
      </c>
      <c r="BS191" s="8" t="str">
        <f t="shared" si="132"/>
        <v>En gestión</v>
      </c>
      <c r="BT191" s="2317"/>
      <c r="BU191" s="1286"/>
      <c r="BV191" s="1286"/>
      <c r="BW191" s="1457"/>
      <c r="BX191" s="1457"/>
      <c r="BY191" s="1753"/>
      <c r="BZ191" s="2292"/>
      <c r="CA191" s="2319"/>
      <c r="CB191" s="2319"/>
      <c r="CC191" s="2321"/>
      <c r="CD191" s="2323"/>
      <c r="CE191" s="1514"/>
      <c r="CF191" s="1582"/>
      <c r="CG191" s="1582"/>
      <c r="CH191" s="1582"/>
      <c r="CI191" s="1582"/>
      <c r="CJ191" s="1030"/>
      <c r="CK191" s="1600"/>
      <c r="CL191" s="2295"/>
      <c r="CM191" s="57">
        <v>1</v>
      </c>
      <c r="CN191" s="14" t="s">
        <v>1340</v>
      </c>
      <c r="CO191" s="1150" t="s">
        <v>2260</v>
      </c>
      <c r="CP191" s="8" t="str">
        <f t="shared" si="114"/>
        <v>Terminado</v>
      </c>
      <c r="CQ191" s="8" t="str">
        <f t="shared" si="133"/>
        <v>Terminado</v>
      </c>
      <c r="CR191" s="2317"/>
      <c r="CS191" s="1265"/>
      <c r="CT191" s="1265"/>
      <c r="CU191" s="1457"/>
      <c r="CV191" s="1457"/>
      <c r="CW191" s="1997"/>
      <c r="CX191" s="2311"/>
      <c r="CY191" s="2309"/>
      <c r="CZ191" s="2309"/>
      <c r="DA191" s="2311"/>
      <c r="DB191" s="2312"/>
      <c r="DC191" s="2313"/>
      <c r="DD191" s="2314"/>
      <c r="DE191" s="1582"/>
      <c r="DF191" s="1582"/>
      <c r="DG191" s="1582"/>
      <c r="DH191" s="1582"/>
      <c r="DJ191" s="1221" t="s">
        <v>8310</v>
      </c>
      <c r="DK191" s="1237" t="s">
        <v>8371</v>
      </c>
      <c r="DL191" s="1242"/>
    </row>
    <row r="192" spans="1:116" ht="201.75" hidden="1" customHeight="1" x14ac:dyDescent="0.45">
      <c r="A192" s="1351" t="s">
        <v>63</v>
      </c>
      <c r="B192" s="1427" t="s">
        <v>678</v>
      </c>
      <c r="C192" s="1353" t="s">
        <v>679</v>
      </c>
      <c r="D192" s="1353" t="s">
        <v>680</v>
      </c>
      <c r="E192" s="1050" t="s">
        <v>681</v>
      </c>
      <c r="F192" s="1051" t="s">
        <v>682</v>
      </c>
      <c r="G192" s="1052">
        <v>0.4</v>
      </c>
      <c r="H192" s="1056">
        <v>44593</v>
      </c>
      <c r="I192" s="1056">
        <v>44896</v>
      </c>
      <c r="J192" s="1052">
        <v>0.02</v>
      </c>
      <c r="K192" s="1052">
        <v>0.1</v>
      </c>
      <c r="L192" s="1054">
        <v>0.15</v>
      </c>
      <c r="M192" s="1055">
        <v>1</v>
      </c>
      <c r="N192" s="1354">
        <v>1398806500</v>
      </c>
      <c r="O192" s="1353" t="s">
        <v>76</v>
      </c>
      <c r="P192" s="3309"/>
      <c r="Q192" s="1424">
        <v>1</v>
      </c>
      <c r="R192" s="1400" t="s">
        <v>2628</v>
      </c>
      <c r="S192" s="230">
        <v>0</v>
      </c>
      <c r="T192" s="136" t="s">
        <v>2629</v>
      </c>
      <c r="U192" s="136" t="s">
        <v>2629</v>
      </c>
      <c r="V192" s="171" t="str">
        <f>IF(J192&lt;1%,"Sin iniciar",IF(J192=100%,"Terminado","En gestión"))</f>
        <v>En gestión</v>
      </c>
      <c r="W192" s="171" t="str">
        <f>IF(S192&lt;1%,"Sin iniciar",IF(S192=100%,"Terminado","En gestión"))</f>
        <v>Sin iniciar</v>
      </c>
      <c r="X192" s="1423" t="s">
        <v>2630</v>
      </c>
      <c r="Y192" s="1425">
        <f>SUMPRODUCT(S192:S194,G192:G194)</f>
        <v>1.0000000000000002E-2</v>
      </c>
      <c r="Z192" s="1425">
        <f>SUMPRODUCT(G192:G194,J192:J194)</f>
        <v>8.0000000000000002E-3</v>
      </c>
      <c r="AA192" s="1422" t="str">
        <f>IF(Z192&lt;1%,"Sin iniciar",IF(Z192=100%,"Terminado","En gestión"))</f>
        <v>Sin iniciar</v>
      </c>
      <c r="AB192" s="1422" t="str">
        <f>IF(Y192&lt;1%,"Sin iniciar",IF(Y192=100%,"Terminado","En gestión"))</f>
        <v>En gestión</v>
      </c>
      <c r="AC192" s="2289" t="s">
        <v>2631</v>
      </c>
      <c r="AD192" s="1348">
        <v>0</v>
      </c>
      <c r="AE192" s="2204">
        <v>0</v>
      </c>
      <c r="AF192" s="2204">
        <v>0</v>
      </c>
      <c r="AG192" s="1348">
        <v>1398806500</v>
      </c>
      <c r="AH192" s="2287">
        <v>1398806500</v>
      </c>
      <c r="AI192" s="2287">
        <v>46804356</v>
      </c>
      <c r="AJ192" s="1686" t="s">
        <v>1357</v>
      </c>
      <c r="AK192" s="1686" t="s">
        <v>1752</v>
      </c>
      <c r="AL192" s="1686" t="s">
        <v>1753</v>
      </c>
      <c r="AM192" s="1686" t="s">
        <v>1754</v>
      </c>
      <c r="AN192" s="1030"/>
      <c r="AO192" s="2286">
        <v>0.1</v>
      </c>
      <c r="AP192" s="2182" t="s">
        <v>3385</v>
      </c>
      <c r="AQ192" s="235">
        <v>0.05</v>
      </c>
      <c r="AR192" s="42" t="s">
        <v>3386</v>
      </c>
      <c r="AS192" s="43" t="s">
        <v>3387</v>
      </c>
      <c r="AT192" s="36" t="str">
        <f>IF(K192&lt;1%,"Sin iniciar",IF(K192=100%,"Terminado","En gestión"))</f>
        <v>En gestión</v>
      </c>
      <c r="AU192" s="36" t="str">
        <f t="shared" si="130"/>
        <v>En gestión</v>
      </c>
      <c r="AV192" s="1423" t="s">
        <v>2630</v>
      </c>
      <c r="AW192" s="1327">
        <f>SUMPRODUCT(G192:G194,AQ192:AQ194)</f>
        <v>5.000000000000001E-2</v>
      </c>
      <c r="AX192" s="1327">
        <f>SUMPRODUCT(G192:G194,K192:K194)</f>
        <v>4.0000000000000008E-2</v>
      </c>
      <c r="AY192" s="1345" t="str">
        <f>IF(AX192&lt;1%,"Sin iniciar",IF(AX192=100%,"Terminado","En gestión"))</f>
        <v>En gestión</v>
      </c>
      <c r="AZ192" s="1345" t="str">
        <f>IF(AW192&lt;1%,"Sin iniciar",IF(AW192=100%,"Terminado","En gestión"))</f>
        <v>En gestión</v>
      </c>
      <c r="BA192" s="101" t="s">
        <v>3388</v>
      </c>
      <c r="BB192" s="1342">
        <v>0</v>
      </c>
      <c r="BC192" s="2210">
        <v>0</v>
      </c>
      <c r="BD192" s="2210">
        <v>0</v>
      </c>
      <c r="BE192" s="1342">
        <v>1398806500</v>
      </c>
      <c r="BF192" s="2226">
        <v>1404081433</v>
      </c>
      <c r="BG192" s="2228">
        <v>101804534.64</v>
      </c>
      <c r="BH192" s="1686" t="s">
        <v>1357</v>
      </c>
      <c r="BI192" s="1686" t="s">
        <v>1752</v>
      </c>
      <c r="BJ192" s="1686" t="s">
        <v>1753</v>
      </c>
      <c r="BK192" s="1686" t="s">
        <v>1754</v>
      </c>
      <c r="BL192" s="1030"/>
      <c r="BM192" s="2283">
        <v>0.15</v>
      </c>
      <c r="BN192" s="2285" t="s">
        <v>3444</v>
      </c>
      <c r="BO192" s="384">
        <v>0.15</v>
      </c>
      <c r="BP192" s="326" t="s">
        <v>3445</v>
      </c>
      <c r="BQ192" s="324" t="s">
        <v>3446</v>
      </c>
      <c r="BR192" s="327" t="str">
        <f>IF(L192&lt;1%,"Sin iniciar",IF(L192=100%,"Terminado","En gestión"))</f>
        <v>En gestión</v>
      </c>
      <c r="BS192" s="171" t="str">
        <f t="shared" si="132"/>
        <v>En gestión</v>
      </c>
      <c r="BT192" s="1423" t="s">
        <v>3447</v>
      </c>
      <c r="BU192" s="1425">
        <f>SUMPRODUCT(G192:G194,BO192:BO194)</f>
        <v>0.16</v>
      </c>
      <c r="BV192" s="1425">
        <f>SUMPRODUCT(G192:G194,L192:L194)</f>
        <v>0.06</v>
      </c>
      <c r="BW192" s="1422" t="str">
        <f>IF(BV192&lt;1%,"Sin iniciar",IF(BV192=100%,"Terminado","En gestión"))</f>
        <v>En gestión</v>
      </c>
      <c r="BX192" s="1422" t="str">
        <f>IF(BU192&lt;1%,"Sin iniciar",IF(BU192=100%,"Terminado","En gestión"))</f>
        <v>En gestión</v>
      </c>
      <c r="BY192" s="1423" t="s">
        <v>3447</v>
      </c>
      <c r="BZ192" s="2280">
        <v>0</v>
      </c>
      <c r="CA192" s="2281">
        <v>0</v>
      </c>
      <c r="CB192" s="2203">
        <v>0</v>
      </c>
      <c r="CC192" s="2220">
        <v>1404081433</v>
      </c>
      <c r="CD192" s="1417">
        <v>1389385699.5009</v>
      </c>
      <c r="CE192" s="1417">
        <v>263083873.04838699</v>
      </c>
      <c r="CF192" s="1686" t="s">
        <v>1357</v>
      </c>
      <c r="CG192" s="1686" t="s">
        <v>1752</v>
      </c>
      <c r="CH192" s="1686" t="s">
        <v>1753</v>
      </c>
      <c r="CI192" s="1686" t="s">
        <v>1754</v>
      </c>
      <c r="CJ192" s="1030"/>
      <c r="CK192" s="2279">
        <v>0.57699999999999996</v>
      </c>
      <c r="CL192" s="1357" t="s">
        <v>2261</v>
      </c>
      <c r="CM192" s="1151" t="s">
        <v>1748</v>
      </c>
      <c r="CN192" s="1141" t="s">
        <v>1749</v>
      </c>
      <c r="CO192" s="1143" t="s">
        <v>1750</v>
      </c>
      <c r="CP192" s="8" t="str">
        <f t="shared" si="114"/>
        <v>Terminado</v>
      </c>
      <c r="CQ192" s="1152" t="str">
        <f>IF(CM192&lt;1%,"Sin iniciar",IF(CM192=100%,"Terminado","En gestión"))</f>
        <v>En gestión</v>
      </c>
      <c r="CR192" s="1307" t="s">
        <v>2171</v>
      </c>
      <c r="CS192" s="1320">
        <f>SUMPRODUCT(G192:G194,CM192:CM194)</f>
        <v>0.26</v>
      </c>
      <c r="CT192" s="1320">
        <f>SUMPRODUCT(G192:G194,M192:M194)</f>
        <v>1</v>
      </c>
      <c r="CU192" s="1321" t="str">
        <f>IF(CT192&lt;1%,"Sin iniciar",IF(CT192=100%,"Terminado","En gestión"))</f>
        <v>Terminado</v>
      </c>
      <c r="CV192" s="1321" t="str">
        <f>IF(CS192&lt;1%,"Sin iniciar",IF(CS192=100%,"Terminado","En gestión"))</f>
        <v>En gestión</v>
      </c>
      <c r="CW192" s="1307" t="s">
        <v>1751</v>
      </c>
      <c r="CX192" s="1409">
        <v>0</v>
      </c>
      <c r="CY192" s="2197">
        <v>0</v>
      </c>
      <c r="CZ192" s="2197">
        <v>0</v>
      </c>
      <c r="DA192" s="2264">
        <v>1389385699.5009</v>
      </c>
      <c r="DB192" s="2276">
        <v>1379885699.5</v>
      </c>
      <c r="DC192" s="2193">
        <v>1330147845.7258101</v>
      </c>
      <c r="DD192" s="2277">
        <v>1361275096</v>
      </c>
      <c r="DE192" s="1686" t="s">
        <v>1357</v>
      </c>
      <c r="DF192" s="1686" t="s">
        <v>1752</v>
      </c>
      <c r="DG192" s="1686" t="s">
        <v>1753</v>
      </c>
      <c r="DH192" s="1686" t="s">
        <v>1754</v>
      </c>
      <c r="DJ192" s="1221" t="s">
        <v>8269</v>
      </c>
      <c r="DK192" s="1220" t="s">
        <v>8372</v>
      </c>
      <c r="DL192" s="1243" t="s">
        <v>8373</v>
      </c>
    </row>
    <row r="193" spans="1:116" ht="154.5" hidden="1" customHeight="1" x14ac:dyDescent="0.45">
      <c r="A193" s="1351"/>
      <c r="B193" s="1427"/>
      <c r="C193" s="1353"/>
      <c r="D193" s="1353"/>
      <c r="E193" s="1050" t="s">
        <v>683</v>
      </c>
      <c r="F193" s="1051" t="s">
        <v>684</v>
      </c>
      <c r="G193" s="1052">
        <v>0.2</v>
      </c>
      <c r="H193" s="1056">
        <v>44743</v>
      </c>
      <c r="I193" s="1056">
        <v>44896</v>
      </c>
      <c r="J193" s="1052">
        <v>0</v>
      </c>
      <c r="K193" s="1052">
        <v>0</v>
      </c>
      <c r="L193" s="1054">
        <v>0</v>
      </c>
      <c r="M193" s="1055">
        <v>1</v>
      </c>
      <c r="N193" s="1354"/>
      <c r="O193" s="1353"/>
      <c r="P193" s="3309"/>
      <c r="Q193" s="1337"/>
      <c r="R193" s="1390"/>
      <c r="S193" s="231">
        <v>0.05</v>
      </c>
      <c r="T193" s="101" t="s">
        <v>2632</v>
      </c>
      <c r="U193" s="101" t="s">
        <v>8057</v>
      </c>
      <c r="V193" s="36" t="str">
        <f t="shared" ref="V193:V241" si="139">IF(J193&lt;1%,"Sin iniciar",IF(J193=100%,"Terminado","En gestión"))</f>
        <v>Sin iniciar</v>
      </c>
      <c r="W193" s="36" t="str">
        <f t="shared" ref="W193:W222" si="140">IF(S193&lt;1%,"Sin iniciar",IF(S193=100%,"Terminado","En gestión"))</f>
        <v>En gestión</v>
      </c>
      <c r="X193" s="1338"/>
      <c r="Y193" s="1327"/>
      <c r="Z193" s="1327"/>
      <c r="AA193" s="1345"/>
      <c r="AB193" s="1345"/>
      <c r="AC193" s="2170"/>
      <c r="AD193" s="1348"/>
      <c r="AE193" s="2217"/>
      <c r="AF193" s="2217"/>
      <c r="AG193" s="1348"/>
      <c r="AH193" s="2287"/>
      <c r="AI193" s="2287"/>
      <c r="AJ193" s="1686"/>
      <c r="AK193" s="1686"/>
      <c r="AL193" s="1686"/>
      <c r="AM193" s="1686"/>
      <c r="AN193" s="1030"/>
      <c r="AO193" s="2170"/>
      <c r="AP193" s="2182"/>
      <c r="AQ193" s="235">
        <v>0.05</v>
      </c>
      <c r="AR193" s="101" t="s">
        <v>2632</v>
      </c>
      <c r="AS193" s="101" t="s">
        <v>8057</v>
      </c>
      <c r="AT193" s="36" t="str">
        <f t="shared" ref="AT193:AT222" si="141">IF(K193&lt;1%,"Sin iniciar",IF(K193=100%,"Terminado","En gestión"))</f>
        <v>Sin iniciar</v>
      </c>
      <c r="AU193" s="36" t="str">
        <f t="shared" si="130"/>
        <v>En gestión</v>
      </c>
      <c r="AV193" s="1338"/>
      <c r="AW193" s="1327"/>
      <c r="AX193" s="1327"/>
      <c r="AY193" s="1345"/>
      <c r="AZ193" s="1345"/>
      <c r="BA193" s="203" t="s">
        <v>3388</v>
      </c>
      <c r="BB193" s="1342"/>
      <c r="BC193" s="2211"/>
      <c r="BD193" s="2211"/>
      <c r="BE193" s="1342"/>
      <c r="BF193" s="2226"/>
      <c r="BG193" s="2228"/>
      <c r="BH193" s="1686"/>
      <c r="BI193" s="1686"/>
      <c r="BJ193" s="1686"/>
      <c r="BK193" s="1686"/>
      <c r="BL193" s="1030"/>
      <c r="BM193" s="2284"/>
      <c r="BN193" s="2190"/>
      <c r="BO193" s="360">
        <v>0</v>
      </c>
      <c r="BP193" s="328" t="s">
        <v>2384</v>
      </c>
      <c r="BQ193" s="138" t="s">
        <v>37</v>
      </c>
      <c r="BR193" s="202" t="str">
        <f t="shared" ref="BR193:BR222" si="142">IF(L193&lt;1%,"Sin iniciar",IF(L193=100%,"Terminado","En gestión"))</f>
        <v>Sin iniciar</v>
      </c>
      <c r="BS193" s="36" t="str">
        <f t="shared" si="132"/>
        <v>Sin iniciar</v>
      </c>
      <c r="BT193" s="1338"/>
      <c r="BU193" s="1327"/>
      <c r="BV193" s="1327"/>
      <c r="BW193" s="1345"/>
      <c r="BX193" s="1345"/>
      <c r="BY193" s="1338"/>
      <c r="BZ193" s="2253"/>
      <c r="CA193" s="2281"/>
      <c r="CB193" s="2203"/>
      <c r="CC193" s="2220"/>
      <c r="CD193" s="1340"/>
      <c r="CE193" s="1340"/>
      <c r="CF193" s="1686"/>
      <c r="CG193" s="1686"/>
      <c r="CH193" s="1686"/>
      <c r="CI193" s="1686"/>
      <c r="CJ193" s="1030"/>
      <c r="CK193" s="2279"/>
      <c r="CL193" s="1357"/>
      <c r="CM193" s="1153">
        <v>0.5</v>
      </c>
      <c r="CN193" s="1147" t="s">
        <v>1755</v>
      </c>
      <c r="CO193" s="1154" t="s">
        <v>1756</v>
      </c>
      <c r="CP193" s="8" t="str">
        <f t="shared" si="114"/>
        <v>Terminado</v>
      </c>
      <c r="CQ193" s="1152" t="str">
        <f t="shared" ref="CQ193:CQ222" si="143">IF(CM193&lt;1%,"Sin iniciar",IF(CM193=100%,"Terminado","En gestión"))</f>
        <v>En gestión</v>
      </c>
      <c r="CR193" s="1307"/>
      <c r="CS193" s="1320">
        <f>SUMPRODUCT(G193:G194,CM193:CM194)</f>
        <v>0.26</v>
      </c>
      <c r="CT193" s="1320"/>
      <c r="CU193" s="1321"/>
      <c r="CV193" s="1321"/>
      <c r="CW193" s="1307" t="s">
        <v>1757</v>
      </c>
      <c r="CX193" s="1409"/>
      <c r="CY193" s="2197"/>
      <c r="CZ193" s="2197"/>
      <c r="DA193" s="2264"/>
      <c r="DB193" s="2276"/>
      <c r="DC193" s="2193"/>
      <c r="DD193" s="2278"/>
      <c r="DE193" s="1686"/>
      <c r="DF193" s="1686"/>
      <c r="DG193" s="1686"/>
      <c r="DH193" s="1686"/>
      <c r="DJ193" s="1221" t="s">
        <v>8269</v>
      </c>
      <c r="DK193" s="1220" t="s">
        <v>8372</v>
      </c>
      <c r="DL193" s="1243"/>
    </row>
    <row r="194" spans="1:116" ht="225.75" hidden="1" customHeight="1" x14ac:dyDescent="0.45">
      <c r="A194" s="1351"/>
      <c r="B194" s="1427"/>
      <c r="C194" s="1353"/>
      <c r="D194" s="1353"/>
      <c r="E194" s="1050" t="s">
        <v>685</v>
      </c>
      <c r="F194" s="1051" t="s">
        <v>686</v>
      </c>
      <c r="G194" s="1052">
        <v>0.4</v>
      </c>
      <c r="H194" s="1056">
        <v>44743</v>
      </c>
      <c r="I194" s="1056">
        <v>44896</v>
      </c>
      <c r="J194" s="1052">
        <v>0</v>
      </c>
      <c r="K194" s="1052">
        <v>0</v>
      </c>
      <c r="L194" s="1054">
        <v>0</v>
      </c>
      <c r="M194" s="1055">
        <v>1</v>
      </c>
      <c r="N194" s="1354"/>
      <c r="O194" s="1353"/>
      <c r="P194" s="3309"/>
      <c r="Q194" s="1337"/>
      <c r="R194" s="1390"/>
      <c r="S194" s="230">
        <v>0</v>
      </c>
      <c r="T194" s="136" t="s">
        <v>2384</v>
      </c>
      <c r="U194" s="136" t="s">
        <v>2384</v>
      </c>
      <c r="V194" s="36" t="str">
        <f t="shared" si="139"/>
        <v>Sin iniciar</v>
      </c>
      <c r="W194" s="36" t="str">
        <f t="shared" si="140"/>
        <v>Sin iniciar</v>
      </c>
      <c r="X194" s="1338"/>
      <c r="Y194" s="1327"/>
      <c r="Z194" s="1327"/>
      <c r="AA194" s="1345"/>
      <c r="AB194" s="1345"/>
      <c r="AC194" s="1423"/>
      <c r="AD194" s="1349"/>
      <c r="AE194" s="2217"/>
      <c r="AF194" s="2217"/>
      <c r="AG194" s="1349"/>
      <c r="AH194" s="2288"/>
      <c r="AI194" s="2288"/>
      <c r="AJ194" s="1686"/>
      <c r="AK194" s="1686"/>
      <c r="AL194" s="1686"/>
      <c r="AM194" s="1686"/>
      <c r="AN194" s="1030"/>
      <c r="AO194" s="1423"/>
      <c r="AP194" s="2183"/>
      <c r="AQ194" s="235">
        <v>0.05</v>
      </c>
      <c r="AR194" s="187" t="s">
        <v>3389</v>
      </c>
      <c r="AS194" s="144" t="s">
        <v>3390</v>
      </c>
      <c r="AT194" s="36" t="str">
        <f t="shared" si="141"/>
        <v>Sin iniciar</v>
      </c>
      <c r="AU194" s="36" t="str">
        <f t="shared" si="130"/>
        <v>En gestión</v>
      </c>
      <c r="AV194" s="1338"/>
      <c r="AW194" s="1327"/>
      <c r="AX194" s="1327"/>
      <c r="AY194" s="1345"/>
      <c r="AZ194" s="1345"/>
      <c r="BA194" s="101" t="s">
        <v>3388</v>
      </c>
      <c r="BB194" s="1343"/>
      <c r="BC194" s="2212"/>
      <c r="BD194" s="2212"/>
      <c r="BE194" s="1343"/>
      <c r="BF194" s="2227"/>
      <c r="BG194" s="2229"/>
      <c r="BH194" s="1686"/>
      <c r="BI194" s="1686"/>
      <c r="BJ194" s="1686"/>
      <c r="BK194" s="1686"/>
      <c r="BL194" s="1030"/>
      <c r="BM194" s="2284"/>
      <c r="BN194" s="2190"/>
      <c r="BO194" s="360">
        <v>0.25</v>
      </c>
      <c r="BP194" s="282" t="s">
        <v>8058</v>
      </c>
      <c r="BQ194" s="283" t="s">
        <v>3448</v>
      </c>
      <c r="BR194" s="202" t="str">
        <f t="shared" si="142"/>
        <v>Sin iniciar</v>
      </c>
      <c r="BS194" s="36" t="str">
        <f t="shared" si="132"/>
        <v>En gestión</v>
      </c>
      <c r="BT194" s="1338"/>
      <c r="BU194" s="1327"/>
      <c r="BV194" s="1327"/>
      <c r="BW194" s="1345"/>
      <c r="BX194" s="1345"/>
      <c r="BY194" s="1338"/>
      <c r="BZ194" s="2253"/>
      <c r="CA194" s="2282"/>
      <c r="CB194" s="2204"/>
      <c r="CC194" s="2221"/>
      <c r="CD194" s="1340"/>
      <c r="CE194" s="1340"/>
      <c r="CF194" s="1686"/>
      <c r="CG194" s="1686"/>
      <c r="CH194" s="1686"/>
      <c r="CI194" s="1686"/>
      <c r="CJ194" s="1030"/>
      <c r="CK194" s="2279"/>
      <c r="CL194" s="1357"/>
      <c r="CM194" s="1155">
        <v>0.4</v>
      </c>
      <c r="CN194" s="1141" t="s">
        <v>1758</v>
      </c>
      <c r="CO194" s="1143" t="s">
        <v>1759</v>
      </c>
      <c r="CP194" s="8" t="str">
        <f t="shared" si="114"/>
        <v>Terminado</v>
      </c>
      <c r="CQ194" s="1152" t="str">
        <f t="shared" si="143"/>
        <v>En gestión</v>
      </c>
      <c r="CR194" s="1307"/>
      <c r="CS194" s="1320"/>
      <c r="CT194" s="1320"/>
      <c r="CU194" s="1321"/>
      <c r="CV194" s="1321"/>
      <c r="CW194" s="1307" t="s">
        <v>1760</v>
      </c>
      <c r="CX194" s="1409"/>
      <c r="CY194" s="2197"/>
      <c r="CZ194" s="2197"/>
      <c r="DA194" s="2264"/>
      <c r="DB194" s="2276"/>
      <c r="DC194" s="2193"/>
      <c r="DD194" s="2278"/>
      <c r="DE194" s="1686"/>
      <c r="DF194" s="1686"/>
      <c r="DG194" s="1686"/>
      <c r="DH194" s="1686"/>
      <c r="DJ194" s="1221" t="s">
        <v>8269</v>
      </c>
      <c r="DK194" s="1220" t="s">
        <v>8372</v>
      </c>
      <c r="DL194" s="1243"/>
    </row>
    <row r="195" spans="1:116" ht="154.5" hidden="1" customHeight="1" x14ac:dyDescent="0.45">
      <c r="A195" s="1351" t="s">
        <v>63</v>
      </c>
      <c r="B195" s="1427" t="s">
        <v>687</v>
      </c>
      <c r="C195" s="1353" t="s">
        <v>688</v>
      </c>
      <c r="D195" s="1353" t="s">
        <v>689</v>
      </c>
      <c r="E195" s="1050" t="s">
        <v>690</v>
      </c>
      <c r="F195" s="1051" t="s">
        <v>691</v>
      </c>
      <c r="G195" s="1052">
        <v>0.25</v>
      </c>
      <c r="H195" s="1056">
        <v>44562</v>
      </c>
      <c r="I195" s="1056">
        <v>44926</v>
      </c>
      <c r="J195" s="1052">
        <v>0.1</v>
      </c>
      <c r="K195" s="1052">
        <v>0.5</v>
      </c>
      <c r="L195" s="1054">
        <v>0.75</v>
      </c>
      <c r="M195" s="1055">
        <v>1</v>
      </c>
      <c r="N195" s="1354">
        <v>1110560164</v>
      </c>
      <c r="O195" s="1353"/>
      <c r="P195" s="3309"/>
      <c r="Q195" s="1337">
        <v>0.25</v>
      </c>
      <c r="R195" s="1390" t="s">
        <v>2633</v>
      </c>
      <c r="S195" s="232">
        <v>0.1</v>
      </c>
      <c r="T195" s="134" t="s">
        <v>2634</v>
      </c>
      <c r="U195" s="134" t="s">
        <v>2635</v>
      </c>
      <c r="V195" s="202" t="str">
        <f t="shared" si="139"/>
        <v>En gestión</v>
      </c>
      <c r="W195" s="36" t="str">
        <f t="shared" si="140"/>
        <v>En gestión</v>
      </c>
      <c r="X195" s="1418" t="s">
        <v>2636</v>
      </c>
      <c r="Y195" s="1327">
        <f>SUMPRODUCT(S195:S198,G195:G198)</f>
        <v>0.1</v>
      </c>
      <c r="Z195" s="1327">
        <f>SUMPRODUCT(G195:G198,J195:J198)</f>
        <v>0.1</v>
      </c>
      <c r="AA195" s="1345" t="str">
        <f>IF(Z195&lt;1%,"Sin iniciar",IF(Z195=100%,"Terminado","En gestión"))</f>
        <v>En gestión</v>
      </c>
      <c r="AB195" s="1345" t="str">
        <f>IF(Y195&lt;1%,"Sin iniciar",IF(Y195=100%,"Terminado","En gestión"))</f>
        <v>En gestión</v>
      </c>
      <c r="AC195" s="1418" t="s">
        <v>2636</v>
      </c>
      <c r="AD195" s="1347">
        <v>0</v>
      </c>
      <c r="AE195" s="1346">
        <v>0</v>
      </c>
      <c r="AF195" s="1346">
        <v>0</v>
      </c>
      <c r="AG195" s="1347">
        <v>1110560164</v>
      </c>
      <c r="AH195" s="2232" t="s">
        <v>2637</v>
      </c>
      <c r="AI195" s="2234">
        <v>81076653</v>
      </c>
      <c r="AJ195" s="1686" t="s">
        <v>1357</v>
      </c>
      <c r="AK195" s="1686" t="s">
        <v>1764</v>
      </c>
      <c r="AL195" s="1686" t="s">
        <v>1765</v>
      </c>
      <c r="AM195" s="1686" t="s">
        <v>1766</v>
      </c>
      <c r="AN195" s="1030"/>
      <c r="AO195" s="2169">
        <v>0.2</v>
      </c>
      <c r="AP195" s="2181" t="s">
        <v>3391</v>
      </c>
      <c r="AQ195" s="366">
        <v>0.2</v>
      </c>
      <c r="AR195" s="322" t="s">
        <v>3392</v>
      </c>
      <c r="AS195" s="283" t="s">
        <v>3393</v>
      </c>
      <c r="AT195" s="36" t="str">
        <f t="shared" si="141"/>
        <v>En gestión</v>
      </c>
      <c r="AU195" s="36" t="str">
        <f t="shared" si="130"/>
        <v>En gestión</v>
      </c>
      <c r="AV195" s="1338" t="s">
        <v>3394</v>
      </c>
      <c r="AW195" s="1327">
        <f>SUMPRODUCT(G195:G198,AQ195:AQ198)</f>
        <v>0.27499999999999997</v>
      </c>
      <c r="AX195" s="1327">
        <f>SUMPRODUCT(G195:G198,K195:K198)</f>
        <v>0.5</v>
      </c>
      <c r="AY195" s="1345" t="str">
        <f>IF(AX195&lt;1%,"Sin iniciar",IF(AX195=100%,"Terminado","En gestión"))</f>
        <v>En gestión</v>
      </c>
      <c r="AZ195" s="1345" t="str">
        <f>IF(AW195&lt;1%,"Sin iniciar",IF(AW195=100%,"Terminado","En gestión"))</f>
        <v>En gestión</v>
      </c>
      <c r="BA195" s="356" t="s">
        <v>3395</v>
      </c>
      <c r="BB195" s="1341">
        <v>0</v>
      </c>
      <c r="BC195" s="2222">
        <v>0</v>
      </c>
      <c r="BD195" s="2222">
        <v>0</v>
      </c>
      <c r="BE195" s="1341">
        <v>1110560164</v>
      </c>
      <c r="BF195" s="2226">
        <v>1110560164</v>
      </c>
      <c r="BG195" s="2228">
        <v>585161354.42999995</v>
      </c>
      <c r="BH195" s="1686" t="s">
        <v>1357</v>
      </c>
      <c r="BI195" s="1686" t="s">
        <v>1764</v>
      </c>
      <c r="BJ195" s="1686" t="s">
        <v>1765</v>
      </c>
      <c r="BK195" s="1686" t="s">
        <v>1766</v>
      </c>
      <c r="BL195" s="1030"/>
      <c r="BM195" s="2270">
        <v>0.75</v>
      </c>
      <c r="BN195" s="2225" t="s">
        <v>3449</v>
      </c>
      <c r="BO195" s="360">
        <v>0.75</v>
      </c>
      <c r="BP195" s="282" t="s">
        <v>3450</v>
      </c>
      <c r="BQ195" s="329" t="s">
        <v>3451</v>
      </c>
      <c r="BR195" s="202" t="str">
        <f t="shared" si="142"/>
        <v>En gestión</v>
      </c>
      <c r="BS195" s="36" t="str">
        <f t="shared" si="132"/>
        <v>En gestión</v>
      </c>
      <c r="BT195" s="1418" t="s">
        <v>2636</v>
      </c>
      <c r="BU195" s="1327">
        <f>SUMPRODUCT(G195:G198,BO195:BO198)</f>
        <v>0.75</v>
      </c>
      <c r="BV195" s="1327">
        <f>SUMPRODUCT(G195:G198,L195:L198)</f>
        <v>0.75</v>
      </c>
      <c r="BW195" s="1345" t="str">
        <f>IF(BV195&lt;1%,"Sin iniciar",IF(BV195=100%,"Terminado","En gestión"))</f>
        <v>En gestión</v>
      </c>
      <c r="BX195" s="1345" t="str">
        <f>IF(BU195&lt;1%,"Sin iniciar",IF(BU195=100%,"Terminado","En gestión"))</f>
        <v>En gestión</v>
      </c>
      <c r="BY195" s="1418" t="s">
        <v>2636</v>
      </c>
      <c r="BZ195" s="1348">
        <v>0</v>
      </c>
      <c r="CA195" s="2269">
        <v>0</v>
      </c>
      <c r="CB195" s="2269">
        <v>0</v>
      </c>
      <c r="CC195" s="2220">
        <v>1110560164</v>
      </c>
      <c r="CD195" s="1340">
        <v>1097271196</v>
      </c>
      <c r="CE195" s="1340">
        <v>824760541</v>
      </c>
      <c r="CF195" s="1686" t="s">
        <v>1357</v>
      </c>
      <c r="CG195" s="1686" t="s">
        <v>1764</v>
      </c>
      <c r="CH195" s="1686" t="s">
        <v>1765</v>
      </c>
      <c r="CI195" s="1686" t="s">
        <v>1766</v>
      </c>
      <c r="CJ195" s="1030"/>
      <c r="CK195" s="1987">
        <v>1</v>
      </c>
      <c r="CL195" s="1307" t="s">
        <v>1761</v>
      </c>
      <c r="CM195" s="1156">
        <v>1</v>
      </c>
      <c r="CN195" s="1141" t="s">
        <v>1762</v>
      </c>
      <c r="CO195" s="3" t="s">
        <v>1763</v>
      </c>
      <c r="CP195" s="8" t="str">
        <f t="shared" si="114"/>
        <v>Terminado</v>
      </c>
      <c r="CQ195" s="1152" t="str">
        <f t="shared" si="143"/>
        <v>Terminado</v>
      </c>
      <c r="CR195" s="1307" t="s">
        <v>2162</v>
      </c>
      <c r="CS195" s="1320">
        <f>SUMPRODUCT(G195:G198,CM195:CM198)</f>
        <v>1</v>
      </c>
      <c r="CT195" s="1320">
        <f>SUMPRODUCT(G195:G198,M195:M198)</f>
        <v>1</v>
      </c>
      <c r="CU195" s="1321" t="str">
        <f>IF(CT195&lt;1%,"Sin iniciar",IF(CT195=100%,"Terminado","En gestión"))</f>
        <v>Terminado</v>
      </c>
      <c r="CV195" s="1321" t="str">
        <f>IF(CS195&lt;1%,"Sin iniciar",IF(CS195=100%,"Terminado","En gestión"))</f>
        <v>Terminado</v>
      </c>
      <c r="CW195" s="1308" t="s">
        <v>37</v>
      </c>
      <c r="CX195" s="1409">
        <v>0</v>
      </c>
      <c r="CY195" s="2263">
        <v>0</v>
      </c>
      <c r="CZ195" s="2263">
        <v>0</v>
      </c>
      <c r="DA195" s="2264">
        <v>1049971196</v>
      </c>
      <c r="DB195" s="2192">
        <v>1049971196</v>
      </c>
      <c r="DC195" s="2193">
        <v>1002744091</v>
      </c>
      <c r="DD195" s="2194">
        <v>1010312680</v>
      </c>
      <c r="DE195" s="1686" t="s">
        <v>1357</v>
      </c>
      <c r="DF195" s="1686" t="s">
        <v>1764</v>
      </c>
      <c r="DG195" s="1686" t="s">
        <v>1765</v>
      </c>
      <c r="DH195" s="1686" t="s">
        <v>1766</v>
      </c>
      <c r="DJ195" s="1221" t="s">
        <v>8269</v>
      </c>
      <c r="DK195" s="1220" t="s">
        <v>8342</v>
      </c>
      <c r="DL195" s="1243" t="s">
        <v>8271</v>
      </c>
    </row>
    <row r="196" spans="1:116" ht="154.5" hidden="1" customHeight="1" x14ac:dyDescent="0.45">
      <c r="A196" s="1351"/>
      <c r="B196" s="1427"/>
      <c r="C196" s="1353"/>
      <c r="D196" s="1353"/>
      <c r="E196" s="1050" t="s">
        <v>692</v>
      </c>
      <c r="F196" s="1051" t="s">
        <v>693</v>
      </c>
      <c r="G196" s="1052">
        <v>0.25</v>
      </c>
      <c r="H196" s="1056">
        <v>44562</v>
      </c>
      <c r="I196" s="1056">
        <v>44926</v>
      </c>
      <c r="J196" s="1052">
        <v>0.1</v>
      </c>
      <c r="K196" s="1052">
        <v>0.5</v>
      </c>
      <c r="L196" s="1054">
        <v>0.75</v>
      </c>
      <c r="M196" s="1055">
        <v>1</v>
      </c>
      <c r="N196" s="1354"/>
      <c r="O196" s="1353"/>
      <c r="P196" s="3309"/>
      <c r="Q196" s="1337"/>
      <c r="R196" s="1390"/>
      <c r="S196" s="233">
        <v>0.1</v>
      </c>
      <c r="T196" s="138" t="s">
        <v>2638</v>
      </c>
      <c r="U196" s="134" t="s">
        <v>2639</v>
      </c>
      <c r="V196" s="202" t="str">
        <f t="shared" si="139"/>
        <v>En gestión</v>
      </c>
      <c r="W196" s="36" t="str">
        <f t="shared" si="140"/>
        <v>En gestión</v>
      </c>
      <c r="X196" s="1419"/>
      <c r="Y196" s="1327"/>
      <c r="Z196" s="1327"/>
      <c r="AA196" s="1345"/>
      <c r="AB196" s="1345"/>
      <c r="AC196" s="1419"/>
      <c r="AD196" s="1348"/>
      <c r="AE196" s="1346"/>
      <c r="AF196" s="1346"/>
      <c r="AG196" s="1348"/>
      <c r="AH196" s="2232"/>
      <c r="AI196" s="2234"/>
      <c r="AJ196" s="1686"/>
      <c r="AK196" s="1686"/>
      <c r="AL196" s="1686"/>
      <c r="AM196" s="1686"/>
      <c r="AN196" s="1030"/>
      <c r="AO196" s="2170"/>
      <c r="AP196" s="2182"/>
      <c r="AQ196" s="367">
        <v>0.5</v>
      </c>
      <c r="AR196" s="323" t="s">
        <v>3396</v>
      </c>
      <c r="AS196" s="324" t="s">
        <v>3393</v>
      </c>
      <c r="AT196" s="36" t="str">
        <f t="shared" si="141"/>
        <v>En gestión</v>
      </c>
      <c r="AU196" s="36" t="str">
        <f t="shared" si="130"/>
        <v>En gestión</v>
      </c>
      <c r="AV196" s="1338"/>
      <c r="AW196" s="1327"/>
      <c r="AX196" s="1327"/>
      <c r="AY196" s="1345"/>
      <c r="AZ196" s="1345"/>
      <c r="BA196" s="333"/>
      <c r="BB196" s="1342"/>
      <c r="BC196" s="2273"/>
      <c r="BD196" s="2273"/>
      <c r="BE196" s="1342"/>
      <c r="BF196" s="2226"/>
      <c r="BG196" s="2228"/>
      <c r="BH196" s="1686"/>
      <c r="BI196" s="1686"/>
      <c r="BJ196" s="1686"/>
      <c r="BK196" s="1686"/>
      <c r="BL196" s="1030"/>
      <c r="BM196" s="2189"/>
      <c r="BN196" s="2225"/>
      <c r="BO196" s="360">
        <v>0.75</v>
      </c>
      <c r="BP196" s="282" t="s">
        <v>8059</v>
      </c>
      <c r="BQ196" s="329" t="s">
        <v>3452</v>
      </c>
      <c r="BR196" s="202" t="str">
        <f t="shared" si="142"/>
        <v>En gestión</v>
      </c>
      <c r="BS196" s="36" t="str">
        <f t="shared" si="132"/>
        <v>En gestión</v>
      </c>
      <c r="BT196" s="1419"/>
      <c r="BU196" s="1327"/>
      <c r="BV196" s="1327"/>
      <c r="BW196" s="1345"/>
      <c r="BX196" s="1345"/>
      <c r="BY196" s="1419"/>
      <c r="BZ196" s="1348"/>
      <c r="CA196" s="2272"/>
      <c r="CB196" s="2272"/>
      <c r="CC196" s="2220"/>
      <c r="CD196" s="1340"/>
      <c r="CE196" s="1340"/>
      <c r="CF196" s="1686"/>
      <c r="CG196" s="1686"/>
      <c r="CH196" s="1686"/>
      <c r="CI196" s="1686"/>
      <c r="CJ196" s="1030"/>
      <c r="CK196" s="1308"/>
      <c r="CL196" s="1307"/>
      <c r="CM196" s="1156">
        <v>1</v>
      </c>
      <c r="CN196" s="1141" t="s">
        <v>1767</v>
      </c>
      <c r="CO196" s="3" t="s">
        <v>1768</v>
      </c>
      <c r="CP196" s="8" t="str">
        <f t="shared" si="114"/>
        <v>Terminado</v>
      </c>
      <c r="CQ196" s="1152" t="str">
        <f t="shared" si="143"/>
        <v>Terminado</v>
      </c>
      <c r="CR196" s="1307"/>
      <c r="CS196" s="1320"/>
      <c r="CT196" s="1320"/>
      <c r="CU196" s="1321"/>
      <c r="CV196" s="1321"/>
      <c r="CW196" s="1308"/>
      <c r="CX196" s="1409"/>
      <c r="CY196" s="2263"/>
      <c r="CZ196" s="2263"/>
      <c r="DA196" s="2264"/>
      <c r="DB196" s="2192"/>
      <c r="DC196" s="2193"/>
      <c r="DD196" s="2195"/>
      <c r="DE196" s="1686"/>
      <c r="DF196" s="1686"/>
      <c r="DG196" s="1686"/>
      <c r="DH196" s="1686"/>
      <c r="DJ196" s="1221" t="s">
        <v>8269</v>
      </c>
      <c r="DK196" s="1220" t="s">
        <v>8342</v>
      </c>
      <c r="DL196" s="1243"/>
    </row>
    <row r="197" spans="1:116" ht="154.5" hidden="1" customHeight="1" x14ac:dyDescent="0.45">
      <c r="A197" s="1351"/>
      <c r="B197" s="1427"/>
      <c r="C197" s="1353"/>
      <c r="D197" s="1353"/>
      <c r="E197" s="1050" t="s">
        <v>694</v>
      </c>
      <c r="F197" s="1051" t="s">
        <v>695</v>
      </c>
      <c r="G197" s="1052">
        <v>0.25</v>
      </c>
      <c r="H197" s="1056">
        <v>44562</v>
      </c>
      <c r="I197" s="1056">
        <v>44926</v>
      </c>
      <c r="J197" s="1052">
        <v>0.1</v>
      </c>
      <c r="K197" s="1052">
        <v>0.5</v>
      </c>
      <c r="L197" s="1054">
        <v>0.75</v>
      </c>
      <c r="M197" s="1055">
        <v>1</v>
      </c>
      <c r="N197" s="1354"/>
      <c r="O197" s="1353"/>
      <c r="P197" s="3309"/>
      <c r="Q197" s="1337"/>
      <c r="R197" s="1390"/>
      <c r="S197" s="233">
        <v>0.1</v>
      </c>
      <c r="T197" s="134" t="s">
        <v>2640</v>
      </c>
      <c r="U197" s="134" t="s">
        <v>2641</v>
      </c>
      <c r="V197" s="202" t="str">
        <f t="shared" si="139"/>
        <v>En gestión</v>
      </c>
      <c r="W197" s="36" t="str">
        <f t="shared" si="140"/>
        <v>En gestión</v>
      </c>
      <c r="X197" s="1419"/>
      <c r="Y197" s="1327"/>
      <c r="Z197" s="1327"/>
      <c r="AA197" s="1345"/>
      <c r="AB197" s="1345"/>
      <c r="AC197" s="1419"/>
      <c r="AD197" s="1348"/>
      <c r="AE197" s="1346"/>
      <c r="AF197" s="1346"/>
      <c r="AG197" s="1348"/>
      <c r="AH197" s="2232"/>
      <c r="AI197" s="2234"/>
      <c r="AJ197" s="1686"/>
      <c r="AK197" s="1686"/>
      <c r="AL197" s="1686"/>
      <c r="AM197" s="1686"/>
      <c r="AN197" s="1030"/>
      <c r="AO197" s="2170"/>
      <c r="AP197" s="2182"/>
      <c r="AQ197" s="367">
        <v>0.2</v>
      </c>
      <c r="AR197" s="323" t="s">
        <v>3397</v>
      </c>
      <c r="AS197" s="324" t="s">
        <v>8060</v>
      </c>
      <c r="AT197" s="36" t="str">
        <f t="shared" si="141"/>
        <v>En gestión</v>
      </c>
      <c r="AU197" s="36" t="str">
        <f t="shared" si="130"/>
        <v>En gestión</v>
      </c>
      <c r="AV197" s="1338"/>
      <c r="AW197" s="1327"/>
      <c r="AX197" s="1327"/>
      <c r="AY197" s="1345"/>
      <c r="AZ197" s="1345"/>
      <c r="BA197" s="356" t="s">
        <v>3395</v>
      </c>
      <c r="BB197" s="1342"/>
      <c r="BC197" s="2273"/>
      <c r="BD197" s="2273"/>
      <c r="BE197" s="1342"/>
      <c r="BF197" s="2226"/>
      <c r="BG197" s="2228"/>
      <c r="BH197" s="1686"/>
      <c r="BI197" s="1686"/>
      <c r="BJ197" s="1686"/>
      <c r="BK197" s="1686"/>
      <c r="BL197" s="1030"/>
      <c r="BM197" s="2189"/>
      <c r="BN197" s="2225"/>
      <c r="BO197" s="360">
        <v>0.75</v>
      </c>
      <c r="BP197" s="282" t="s">
        <v>3453</v>
      </c>
      <c r="BQ197" s="96" t="s">
        <v>3454</v>
      </c>
      <c r="BR197" s="202" t="str">
        <f t="shared" si="142"/>
        <v>En gestión</v>
      </c>
      <c r="BS197" s="36" t="str">
        <f t="shared" si="132"/>
        <v>En gestión</v>
      </c>
      <c r="BT197" s="1419"/>
      <c r="BU197" s="1327"/>
      <c r="BV197" s="1327"/>
      <c r="BW197" s="1345"/>
      <c r="BX197" s="1345"/>
      <c r="BY197" s="1419"/>
      <c r="BZ197" s="1348"/>
      <c r="CA197" s="2272"/>
      <c r="CB197" s="2272"/>
      <c r="CC197" s="2220"/>
      <c r="CD197" s="1340"/>
      <c r="CE197" s="1340"/>
      <c r="CF197" s="1686"/>
      <c r="CG197" s="1686"/>
      <c r="CH197" s="1686"/>
      <c r="CI197" s="1686"/>
      <c r="CJ197" s="1030"/>
      <c r="CK197" s="1308"/>
      <c r="CL197" s="1307"/>
      <c r="CM197" s="1156">
        <v>1</v>
      </c>
      <c r="CN197" s="1141" t="s">
        <v>1769</v>
      </c>
      <c r="CO197" s="1074" t="s">
        <v>1770</v>
      </c>
      <c r="CP197" s="8" t="str">
        <f t="shared" si="114"/>
        <v>Terminado</v>
      </c>
      <c r="CQ197" s="1152" t="str">
        <f t="shared" si="143"/>
        <v>Terminado</v>
      </c>
      <c r="CR197" s="1307"/>
      <c r="CS197" s="1320"/>
      <c r="CT197" s="1320"/>
      <c r="CU197" s="1321"/>
      <c r="CV197" s="1321"/>
      <c r="CW197" s="1308"/>
      <c r="CX197" s="1409"/>
      <c r="CY197" s="2263"/>
      <c r="CZ197" s="2263"/>
      <c r="DA197" s="2264"/>
      <c r="DB197" s="2192"/>
      <c r="DC197" s="2193"/>
      <c r="DD197" s="2195"/>
      <c r="DE197" s="1686"/>
      <c r="DF197" s="1686"/>
      <c r="DG197" s="1686"/>
      <c r="DH197" s="1686"/>
      <c r="DJ197" s="1221" t="s">
        <v>8269</v>
      </c>
      <c r="DK197" s="1220" t="s">
        <v>8342</v>
      </c>
      <c r="DL197" s="1243"/>
    </row>
    <row r="198" spans="1:116" ht="154.5" hidden="1" customHeight="1" x14ac:dyDescent="0.45">
      <c r="A198" s="1351"/>
      <c r="B198" s="1427"/>
      <c r="C198" s="1353"/>
      <c r="D198" s="1353"/>
      <c r="E198" s="1050" t="s">
        <v>696</v>
      </c>
      <c r="F198" s="1051" t="s">
        <v>697</v>
      </c>
      <c r="G198" s="1052">
        <v>0.25</v>
      </c>
      <c r="H198" s="1056">
        <v>44562</v>
      </c>
      <c r="I198" s="1056">
        <v>44926</v>
      </c>
      <c r="J198" s="1052">
        <v>0.1</v>
      </c>
      <c r="K198" s="1052">
        <v>0.5</v>
      </c>
      <c r="L198" s="1054">
        <v>0.75</v>
      </c>
      <c r="M198" s="1055">
        <v>1</v>
      </c>
      <c r="N198" s="1354"/>
      <c r="O198" s="1353"/>
      <c r="P198" s="3309"/>
      <c r="Q198" s="1337"/>
      <c r="R198" s="1390"/>
      <c r="S198" s="233">
        <v>0.1</v>
      </c>
      <c r="T198" s="134" t="s">
        <v>2642</v>
      </c>
      <c r="U198" s="134" t="s">
        <v>2643</v>
      </c>
      <c r="V198" s="202" t="str">
        <f t="shared" si="139"/>
        <v>En gestión</v>
      </c>
      <c r="W198" s="36" t="str">
        <f t="shared" si="140"/>
        <v>En gestión</v>
      </c>
      <c r="X198" s="1420"/>
      <c r="Y198" s="1327"/>
      <c r="Z198" s="1327"/>
      <c r="AA198" s="1345"/>
      <c r="AB198" s="1345"/>
      <c r="AC198" s="1420"/>
      <c r="AD198" s="1349"/>
      <c r="AE198" s="1346"/>
      <c r="AF198" s="1346"/>
      <c r="AG198" s="1349"/>
      <c r="AH198" s="2233"/>
      <c r="AI198" s="2235"/>
      <c r="AJ198" s="1686"/>
      <c r="AK198" s="1686"/>
      <c r="AL198" s="1686"/>
      <c r="AM198" s="1686"/>
      <c r="AN198" s="1030"/>
      <c r="AO198" s="2274"/>
      <c r="AP198" s="2275"/>
      <c r="AQ198" s="367">
        <v>0.2</v>
      </c>
      <c r="AR198" s="323" t="s">
        <v>3397</v>
      </c>
      <c r="AS198" s="324" t="s">
        <v>3398</v>
      </c>
      <c r="AT198" s="36" t="str">
        <f t="shared" si="141"/>
        <v>En gestión</v>
      </c>
      <c r="AU198" s="36" t="str">
        <f t="shared" si="130"/>
        <v>En gestión</v>
      </c>
      <c r="AV198" s="1338"/>
      <c r="AW198" s="1327"/>
      <c r="AX198" s="1327"/>
      <c r="AY198" s="1345"/>
      <c r="AZ198" s="1345"/>
      <c r="BA198" s="356" t="s">
        <v>3395</v>
      </c>
      <c r="BB198" s="1343"/>
      <c r="BC198" s="1417"/>
      <c r="BD198" s="1417"/>
      <c r="BE198" s="1343"/>
      <c r="BF198" s="2227"/>
      <c r="BG198" s="2229"/>
      <c r="BH198" s="1686"/>
      <c r="BI198" s="1686"/>
      <c r="BJ198" s="1686"/>
      <c r="BK198" s="1686"/>
      <c r="BL198" s="1030"/>
      <c r="BM198" s="2189"/>
      <c r="BN198" s="2225"/>
      <c r="BO198" s="360">
        <v>0.75</v>
      </c>
      <c r="BP198" s="282" t="s">
        <v>3455</v>
      </c>
      <c r="BQ198" s="283" t="s">
        <v>3456</v>
      </c>
      <c r="BR198" s="202" t="str">
        <f t="shared" si="142"/>
        <v>En gestión</v>
      </c>
      <c r="BS198" s="36" t="str">
        <f t="shared" si="132"/>
        <v>En gestión</v>
      </c>
      <c r="BT198" s="1420"/>
      <c r="BU198" s="1327"/>
      <c r="BV198" s="1327"/>
      <c r="BW198" s="1345"/>
      <c r="BX198" s="1345"/>
      <c r="BY198" s="1420"/>
      <c r="BZ198" s="1349"/>
      <c r="CA198" s="1421"/>
      <c r="CB198" s="1421"/>
      <c r="CC198" s="2221"/>
      <c r="CD198" s="1340"/>
      <c r="CE198" s="1340"/>
      <c r="CF198" s="1686"/>
      <c r="CG198" s="1686"/>
      <c r="CH198" s="1686"/>
      <c r="CI198" s="1686"/>
      <c r="CJ198" s="1030"/>
      <c r="CK198" s="1308"/>
      <c r="CL198" s="1307"/>
      <c r="CM198" s="1156">
        <v>1</v>
      </c>
      <c r="CN198" s="1141" t="s">
        <v>1771</v>
      </c>
      <c r="CO198" s="1143" t="s">
        <v>1772</v>
      </c>
      <c r="CP198" s="8" t="str">
        <f t="shared" si="114"/>
        <v>Terminado</v>
      </c>
      <c r="CQ198" s="1152" t="str">
        <f t="shared" si="143"/>
        <v>Terminado</v>
      </c>
      <c r="CR198" s="1307"/>
      <c r="CS198" s="1320"/>
      <c r="CT198" s="1320"/>
      <c r="CU198" s="1321"/>
      <c r="CV198" s="1321"/>
      <c r="CW198" s="1308"/>
      <c r="CX198" s="1409"/>
      <c r="CY198" s="2263"/>
      <c r="CZ198" s="2263"/>
      <c r="DA198" s="2264"/>
      <c r="DB198" s="2192"/>
      <c r="DC198" s="2193"/>
      <c r="DD198" s="2196"/>
      <c r="DE198" s="1686"/>
      <c r="DF198" s="1686"/>
      <c r="DG198" s="1686"/>
      <c r="DH198" s="1686"/>
      <c r="DJ198" s="1221" t="s">
        <v>8269</v>
      </c>
      <c r="DK198" s="1220" t="s">
        <v>8342</v>
      </c>
      <c r="DL198" s="1243"/>
    </row>
    <row r="199" spans="1:116" ht="154.5" hidden="1" customHeight="1" x14ac:dyDescent="0.45">
      <c r="A199" s="1351" t="s">
        <v>63</v>
      </c>
      <c r="B199" s="1427" t="s">
        <v>698</v>
      </c>
      <c r="C199" s="1353" t="s">
        <v>699</v>
      </c>
      <c r="D199" s="1353" t="s">
        <v>700</v>
      </c>
      <c r="E199" s="1050" t="s">
        <v>701</v>
      </c>
      <c r="F199" s="1051" t="s">
        <v>702</v>
      </c>
      <c r="G199" s="1052">
        <v>0.5</v>
      </c>
      <c r="H199" s="1056">
        <v>44562</v>
      </c>
      <c r="I199" s="1056">
        <v>44834</v>
      </c>
      <c r="J199" s="1052">
        <v>0.1</v>
      </c>
      <c r="K199" s="1052">
        <v>0.5</v>
      </c>
      <c r="L199" s="1054">
        <v>1</v>
      </c>
      <c r="M199" s="1055">
        <v>1</v>
      </c>
      <c r="N199" s="1354">
        <v>500000000</v>
      </c>
      <c r="O199" s="1353"/>
      <c r="P199" s="3309"/>
      <c r="Q199" s="2236">
        <v>0.2</v>
      </c>
      <c r="R199" s="1338" t="s">
        <v>2644</v>
      </c>
      <c r="S199" s="231">
        <v>0.1</v>
      </c>
      <c r="T199" s="37" t="s">
        <v>2645</v>
      </c>
      <c r="U199" s="103" t="s">
        <v>2646</v>
      </c>
      <c r="V199" s="36" t="str">
        <f t="shared" si="139"/>
        <v>En gestión</v>
      </c>
      <c r="W199" s="36" t="str">
        <f t="shared" si="140"/>
        <v>En gestión</v>
      </c>
      <c r="X199" s="1338" t="s">
        <v>2647</v>
      </c>
      <c r="Y199" s="1327">
        <f>SUMPRODUCT(S199:S200,G199:G200)</f>
        <v>0.1</v>
      </c>
      <c r="Z199" s="1327">
        <f>SUMPRODUCT(G199:G200,J199:J200)</f>
        <v>0.1</v>
      </c>
      <c r="AA199" s="1345" t="str">
        <f>IF(Z199&lt;1%,"Sin iniciar",IF(Z199=100%,"Terminado","En gestión"))</f>
        <v>En gestión</v>
      </c>
      <c r="AB199" s="1345" t="str">
        <f>IF(Y199&lt;1%,"Sin iniciar",IF(Y199=100%,"Terminado","En gestión"))</f>
        <v>En gestión</v>
      </c>
      <c r="AC199" s="1338" t="s">
        <v>2647</v>
      </c>
      <c r="AD199" s="2267">
        <v>0</v>
      </c>
      <c r="AE199" s="1346">
        <v>0</v>
      </c>
      <c r="AF199" s="1346">
        <v>0</v>
      </c>
      <c r="AG199" s="1347">
        <v>500000000</v>
      </c>
      <c r="AH199" s="2232" t="s">
        <v>2648</v>
      </c>
      <c r="AI199" s="2271">
        <v>0</v>
      </c>
      <c r="AJ199" s="1686" t="s">
        <v>1357</v>
      </c>
      <c r="AK199" s="1686" t="s">
        <v>1774</v>
      </c>
      <c r="AL199" s="1686" t="s">
        <v>1775</v>
      </c>
      <c r="AM199" s="1686" t="s">
        <v>1776</v>
      </c>
      <c r="AN199" s="1030"/>
      <c r="AO199" s="2230">
        <v>0.5</v>
      </c>
      <c r="AP199" s="2241" t="s">
        <v>3399</v>
      </c>
      <c r="AQ199" s="234">
        <v>0.5</v>
      </c>
      <c r="AR199" s="37" t="s">
        <v>3400</v>
      </c>
      <c r="AS199" s="42" t="s">
        <v>3401</v>
      </c>
      <c r="AT199" s="36" t="str">
        <f t="shared" si="141"/>
        <v>En gestión</v>
      </c>
      <c r="AU199" s="36" t="str">
        <f t="shared" si="130"/>
        <v>En gestión</v>
      </c>
      <c r="AV199" s="1338" t="s">
        <v>3399</v>
      </c>
      <c r="AW199" s="1327">
        <f>SUMPRODUCT(G199:G200,AQ199:AQ200)</f>
        <v>0.5</v>
      </c>
      <c r="AX199" s="1327">
        <f>SUMPRODUCT(G199:G200,K199:K200)</f>
        <v>0.5</v>
      </c>
      <c r="AY199" s="1345" t="str">
        <f>IF(AX199&lt;1%,"Sin iniciar",IF(AX199=100%,"Terminado","En gestión"))</f>
        <v>En gestión</v>
      </c>
      <c r="AZ199" s="1345" t="str">
        <f>IF(AW199&lt;1%,"Sin iniciar",IF(AW199=100%,"Terminado","En gestión"))</f>
        <v>En gestión</v>
      </c>
      <c r="BA199" s="333"/>
      <c r="BB199" s="1341">
        <v>0</v>
      </c>
      <c r="BC199" s="2222">
        <v>0</v>
      </c>
      <c r="BD199" s="2222">
        <v>0</v>
      </c>
      <c r="BE199" s="1341">
        <v>500000000</v>
      </c>
      <c r="BF199" s="2226">
        <v>500000000</v>
      </c>
      <c r="BG199" s="2228">
        <v>0</v>
      </c>
      <c r="BH199" s="1686" t="s">
        <v>1357</v>
      </c>
      <c r="BI199" s="1686" t="s">
        <v>1774</v>
      </c>
      <c r="BJ199" s="1686" t="s">
        <v>1775</v>
      </c>
      <c r="BK199" s="1686" t="s">
        <v>1776</v>
      </c>
      <c r="BL199" s="1030"/>
      <c r="BM199" s="2270">
        <v>0.75</v>
      </c>
      <c r="BN199" s="2225" t="s">
        <v>8061</v>
      </c>
      <c r="BO199" s="360">
        <v>1</v>
      </c>
      <c r="BP199" s="282" t="s">
        <v>8062</v>
      </c>
      <c r="BQ199" s="330" t="s">
        <v>1773</v>
      </c>
      <c r="BR199" s="202" t="str">
        <f t="shared" si="142"/>
        <v>Terminado</v>
      </c>
      <c r="BS199" s="36" t="str">
        <f t="shared" si="132"/>
        <v>Terminado</v>
      </c>
      <c r="BT199" s="1338" t="s">
        <v>2647</v>
      </c>
      <c r="BU199" s="1327">
        <f>SUMPRODUCT(G199:G200,BO199:BO200)</f>
        <v>0.875</v>
      </c>
      <c r="BV199" s="1327">
        <f>SUMPRODUCT(G199:G200,L199:L200)</f>
        <v>0.875</v>
      </c>
      <c r="BW199" s="1345" t="str">
        <f>IF(BV199&lt;1%,"Sin iniciar",IF(BV199=100%,"Terminado","En gestión"))</f>
        <v>En gestión</v>
      </c>
      <c r="BX199" s="1345" t="str">
        <f>IF(BU199&lt;1%,"Sin iniciar",IF(BU199=100%,"Terminado","En gestión"))</f>
        <v>En gestión</v>
      </c>
      <c r="BY199" s="1338" t="s">
        <v>2647</v>
      </c>
      <c r="BZ199" s="2267">
        <v>0</v>
      </c>
      <c r="CA199" s="2269">
        <v>0</v>
      </c>
      <c r="CB199" s="2269">
        <v>0</v>
      </c>
      <c r="CC199" s="2220">
        <v>500000000</v>
      </c>
      <c r="CD199" s="1340">
        <v>499999999.99910003</v>
      </c>
      <c r="CE199" s="1340">
        <v>7500000</v>
      </c>
      <c r="CF199" s="1686" t="s">
        <v>1357</v>
      </c>
      <c r="CG199" s="1686" t="s">
        <v>1774</v>
      </c>
      <c r="CH199" s="1686" t="s">
        <v>1775</v>
      </c>
      <c r="CI199" s="1686" t="s">
        <v>1776</v>
      </c>
      <c r="CJ199" s="1030"/>
      <c r="CK199" s="1987">
        <v>0.875</v>
      </c>
      <c r="CL199" s="1307" t="s">
        <v>2262</v>
      </c>
      <c r="CM199" s="1156">
        <v>1</v>
      </c>
      <c r="CN199" s="1141" t="s">
        <v>1291</v>
      </c>
      <c r="CO199" s="1157" t="s">
        <v>1773</v>
      </c>
      <c r="CP199" s="8" t="str">
        <f t="shared" si="114"/>
        <v>Terminado</v>
      </c>
      <c r="CQ199" s="1152" t="str">
        <f t="shared" si="143"/>
        <v>Terminado</v>
      </c>
      <c r="CR199" s="1307" t="s">
        <v>2263</v>
      </c>
      <c r="CS199" s="1320">
        <f>SUMPRODUCT(G199:G200,CM199:CM200)</f>
        <v>0.875</v>
      </c>
      <c r="CT199" s="1320">
        <f>SUMPRODUCT(G199:G200,M199:M200)</f>
        <v>1</v>
      </c>
      <c r="CU199" s="1321" t="str">
        <f>IF(CT199&lt;1%,"Sin iniciar",IF(CT199=100%,"Terminado","En gestión"))</f>
        <v>Terminado</v>
      </c>
      <c r="CV199" s="1321" t="str">
        <f>IF(CS199&lt;1%,"Sin iniciar",IF(CS199=100%,"Terminado","En gestión"))</f>
        <v>En gestión</v>
      </c>
      <c r="CW199" s="1154" t="s">
        <v>37</v>
      </c>
      <c r="CX199" s="2266">
        <v>0</v>
      </c>
      <c r="CY199" s="2263">
        <v>0</v>
      </c>
      <c r="CZ199" s="2263">
        <v>0</v>
      </c>
      <c r="DA199" s="2264">
        <v>499999999.99910003</v>
      </c>
      <c r="DB199" s="2265">
        <v>509500000</v>
      </c>
      <c r="DC199" s="2193">
        <v>494350000</v>
      </c>
      <c r="DD199" s="2194">
        <v>503473333</v>
      </c>
      <c r="DE199" s="1686" t="s">
        <v>1357</v>
      </c>
      <c r="DF199" s="1686" t="s">
        <v>1774</v>
      </c>
      <c r="DG199" s="1686" t="s">
        <v>1775</v>
      </c>
      <c r="DH199" s="1686" t="s">
        <v>1776</v>
      </c>
      <c r="DJ199" s="1221" t="s">
        <v>8269</v>
      </c>
      <c r="DK199" s="1220" t="s">
        <v>8351</v>
      </c>
      <c r="DL199" s="1243" t="s">
        <v>8374</v>
      </c>
    </row>
    <row r="200" spans="1:116" ht="154.5" hidden="1" customHeight="1" x14ac:dyDescent="0.45">
      <c r="A200" s="1351"/>
      <c r="B200" s="1427"/>
      <c r="C200" s="1353"/>
      <c r="D200" s="1353"/>
      <c r="E200" s="1050" t="s">
        <v>703</v>
      </c>
      <c r="F200" s="1051" t="s">
        <v>704</v>
      </c>
      <c r="G200" s="1052">
        <v>0.5</v>
      </c>
      <c r="H200" s="1056">
        <v>44562</v>
      </c>
      <c r="I200" s="1056">
        <v>44926</v>
      </c>
      <c r="J200" s="1052">
        <v>0.1</v>
      </c>
      <c r="K200" s="1052">
        <v>0.5</v>
      </c>
      <c r="L200" s="1054">
        <v>0.75</v>
      </c>
      <c r="M200" s="1055">
        <v>1</v>
      </c>
      <c r="N200" s="1354"/>
      <c r="O200" s="1353"/>
      <c r="P200" s="3309"/>
      <c r="Q200" s="2180"/>
      <c r="R200" s="1338"/>
      <c r="S200" s="231">
        <v>0.1</v>
      </c>
      <c r="T200" s="101" t="s">
        <v>2649</v>
      </c>
      <c r="U200" s="101" t="s">
        <v>2650</v>
      </c>
      <c r="V200" s="36" t="str">
        <f t="shared" si="139"/>
        <v>En gestión</v>
      </c>
      <c r="W200" s="36" t="str">
        <f t="shared" si="140"/>
        <v>En gestión</v>
      </c>
      <c r="X200" s="1338"/>
      <c r="Y200" s="1327"/>
      <c r="Z200" s="1327"/>
      <c r="AA200" s="1345"/>
      <c r="AB200" s="1345"/>
      <c r="AC200" s="1338"/>
      <c r="AD200" s="2268"/>
      <c r="AE200" s="1346"/>
      <c r="AF200" s="1346"/>
      <c r="AG200" s="1349"/>
      <c r="AH200" s="2233"/>
      <c r="AI200" s="2271"/>
      <c r="AJ200" s="1686"/>
      <c r="AK200" s="1686"/>
      <c r="AL200" s="1686"/>
      <c r="AM200" s="1686"/>
      <c r="AN200" s="1030"/>
      <c r="AO200" s="2231"/>
      <c r="AP200" s="2242"/>
      <c r="AQ200" s="235">
        <v>0.5</v>
      </c>
      <c r="AR200" s="203" t="s">
        <v>3402</v>
      </c>
      <c r="AS200" s="43" t="s">
        <v>3403</v>
      </c>
      <c r="AT200" s="36" t="str">
        <f t="shared" si="141"/>
        <v>En gestión</v>
      </c>
      <c r="AU200" s="36" t="str">
        <f t="shared" si="130"/>
        <v>En gestión</v>
      </c>
      <c r="AV200" s="1338"/>
      <c r="AW200" s="1327"/>
      <c r="AX200" s="1327"/>
      <c r="AY200" s="1345"/>
      <c r="AZ200" s="1345"/>
      <c r="BA200" s="333"/>
      <c r="BB200" s="1343"/>
      <c r="BC200" s="1417"/>
      <c r="BD200" s="1417"/>
      <c r="BE200" s="1343"/>
      <c r="BF200" s="2227"/>
      <c r="BG200" s="2229"/>
      <c r="BH200" s="1686"/>
      <c r="BI200" s="1686"/>
      <c r="BJ200" s="1686"/>
      <c r="BK200" s="1686"/>
      <c r="BL200" s="1030"/>
      <c r="BM200" s="2189"/>
      <c r="BN200" s="2225"/>
      <c r="BO200" s="360">
        <v>0.75</v>
      </c>
      <c r="BP200" s="282" t="s">
        <v>3457</v>
      </c>
      <c r="BQ200" s="330" t="s">
        <v>3458</v>
      </c>
      <c r="BR200" s="202" t="str">
        <f t="shared" si="142"/>
        <v>En gestión</v>
      </c>
      <c r="BS200" s="36" t="str">
        <f t="shared" si="132"/>
        <v>En gestión</v>
      </c>
      <c r="BT200" s="1338"/>
      <c r="BU200" s="1327"/>
      <c r="BV200" s="1327"/>
      <c r="BW200" s="1345"/>
      <c r="BX200" s="1345"/>
      <c r="BY200" s="1338"/>
      <c r="BZ200" s="2268"/>
      <c r="CA200" s="1421"/>
      <c r="CB200" s="1421"/>
      <c r="CC200" s="2221"/>
      <c r="CD200" s="1340"/>
      <c r="CE200" s="1340"/>
      <c r="CF200" s="1686"/>
      <c r="CG200" s="1686"/>
      <c r="CH200" s="1686"/>
      <c r="CI200" s="1686"/>
      <c r="CJ200" s="1030"/>
      <c r="CK200" s="1308"/>
      <c r="CL200" s="1307"/>
      <c r="CM200" s="1156">
        <v>0.75</v>
      </c>
      <c r="CN200" s="1141" t="s">
        <v>2264</v>
      </c>
      <c r="CO200" s="1157" t="s">
        <v>2264</v>
      </c>
      <c r="CP200" s="8" t="str">
        <f t="shared" si="114"/>
        <v>Terminado</v>
      </c>
      <c r="CQ200" s="1152" t="str">
        <f t="shared" si="143"/>
        <v>En gestión</v>
      </c>
      <c r="CR200" s="1307"/>
      <c r="CS200" s="1320"/>
      <c r="CT200" s="1320"/>
      <c r="CU200" s="1321"/>
      <c r="CV200" s="1321"/>
      <c r="CW200" s="1092" t="s">
        <v>2265</v>
      </c>
      <c r="CX200" s="2266"/>
      <c r="CY200" s="2263"/>
      <c r="CZ200" s="2263"/>
      <c r="DA200" s="2264"/>
      <c r="DB200" s="2265"/>
      <c r="DC200" s="2193"/>
      <c r="DD200" s="2196"/>
      <c r="DE200" s="1686"/>
      <c r="DF200" s="1686"/>
      <c r="DG200" s="1686"/>
      <c r="DH200" s="1686"/>
      <c r="DJ200" s="1221" t="s">
        <v>8269</v>
      </c>
      <c r="DK200" s="1220" t="s">
        <v>8372</v>
      </c>
      <c r="DL200" s="1243"/>
    </row>
    <row r="201" spans="1:116" ht="154.5" hidden="1" customHeight="1" x14ac:dyDescent="0.45">
      <c r="A201" s="1351" t="s">
        <v>63</v>
      </c>
      <c r="B201" s="1427" t="s">
        <v>705</v>
      </c>
      <c r="C201" s="1353" t="s">
        <v>706</v>
      </c>
      <c r="D201" s="1353" t="s">
        <v>64</v>
      </c>
      <c r="E201" s="1050" t="s">
        <v>707</v>
      </c>
      <c r="F201" s="1051" t="s">
        <v>708</v>
      </c>
      <c r="G201" s="1052">
        <v>0.35</v>
      </c>
      <c r="H201" s="1056">
        <v>44562</v>
      </c>
      <c r="I201" s="1056">
        <v>44926</v>
      </c>
      <c r="J201" s="1052">
        <v>0.1</v>
      </c>
      <c r="K201" s="1052">
        <v>0.5</v>
      </c>
      <c r="L201" s="1054">
        <v>0.75</v>
      </c>
      <c r="M201" s="1055">
        <v>1</v>
      </c>
      <c r="N201" s="1354">
        <v>75000000</v>
      </c>
      <c r="O201" s="1354">
        <v>644668356</v>
      </c>
      <c r="P201" s="3309"/>
      <c r="Q201" s="1337">
        <v>0.1</v>
      </c>
      <c r="R201" s="1390" t="s">
        <v>2651</v>
      </c>
      <c r="S201" s="231">
        <v>0.4</v>
      </c>
      <c r="T201" s="101" t="s">
        <v>2652</v>
      </c>
      <c r="U201" s="101" t="s">
        <v>2653</v>
      </c>
      <c r="V201" s="36" t="str">
        <f t="shared" si="139"/>
        <v>En gestión</v>
      </c>
      <c r="W201" s="36" t="str">
        <f t="shared" si="140"/>
        <v>En gestión</v>
      </c>
      <c r="X201" s="1338" t="s">
        <v>2654</v>
      </c>
      <c r="Y201" s="1327">
        <f>SUMPRODUCT(S201:S203,G201:G203)</f>
        <v>0.20499999999999999</v>
      </c>
      <c r="Z201" s="1327">
        <f>SUMPRODUCT(G201:G203,J201:J203)</f>
        <v>0.1</v>
      </c>
      <c r="AA201" s="1345" t="str">
        <f>IF(Z201&lt;1%,"Sin iniciar",IF(Z201=100%,"Terminado","En gestión"))</f>
        <v>En gestión</v>
      </c>
      <c r="AB201" s="1345" t="str">
        <f>IF(Y201&lt;1%,"Sin iniciar",IF(Y201=100%,"Terminado","En gestión"))</f>
        <v>En gestión</v>
      </c>
      <c r="AC201" s="1338" t="s">
        <v>2654</v>
      </c>
      <c r="AD201" s="2247">
        <v>644668356</v>
      </c>
      <c r="AE201" s="2250">
        <v>664668356</v>
      </c>
      <c r="AF201" s="2250">
        <v>166167089</v>
      </c>
      <c r="AG201" s="2247">
        <v>75000000</v>
      </c>
      <c r="AH201" s="2260" t="s">
        <v>2655</v>
      </c>
      <c r="AI201" s="2262">
        <v>7500000</v>
      </c>
      <c r="AJ201" s="1686" t="s">
        <v>1357</v>
      </c>
      <c r="AK201" s="1686" t="s">
        <v>1779</v>
      </c>
      <c r="AL201" s="1686" t="s">
        <v>1780</v>
      </c>
      <c r="AM201" s="1686" t="s">
        <v>1781</v>
      </c>
      <c r="AN201" s="1030"/>
      <c r="AO201" s="2169">
        <v>0.45</v>
      </c>
      <c r="AP201" s="2181" t="s">
        <v>3404</v>
      </c>
      <c r="AQ201" s="234">
        <v>1</v>
      </c>
      <c r="AR201" s="203" t="s">
        <v>3405</v>
      </c>
      <c r="AS201" s="35" t="s">
        <v>3406</v>
      </c>
      <c r="AT201" s="36" t="str">
        <f t="shared" si="141"/>
        <v>En gestión</v>
      </c>
      <c r="AU201" s="36" t="str">
        <f t="shared" si="130"/>
        <v>Terminado</v>
      </c>
      <c r="AV201" s="1338" t="s">
        <v>3407</v>
      </c>
      <c r="AW201" s="1327">
        <f>SUMPRODUCT(G201:G203,AQ201:AQ203)</f>
        <v>0.41</v>
      </c>
      <c r="AX201" s="1327">
        <f>SUMPRODUCT(G201:G203,K201:K203)</f>
        <v>0.49999999999999994</v>
      </c>
      <c r="AY201" s="1345" t="str">
        <f>IF(AX201&lt;1%,"Sin iniciar",IF(AX201=100%,"Terminado","En gestión"))</f>
        <v>En gestión</v>
      </c>
      <c r="AZ201" s="1345" t="str">
        <f>IF(AW201&lt;1%,"Sin iniciar",IF(AW201=100%,"Terminado","En gestión"))</f>
        <v>En gestión</v>
      </c>
      <c r="BA201" s="35"/>
      <c r="BB201" s="2254">
        <v>644668356</v>
      </c>
      <c r="BC201" s="2257">
        <v>664668356</v>
      </c>
      <c r="BD201" s="2257">
        <v>332334178</v>
      </c>
      <c r="BE201" s="2254">
        <v>75000000</v>
      </c>
      <c r="BF201" s="2226">
        <v>75000000</v>
      </c>
      <c r="BG201" s="2228">
        <v>22500000</v>
      </c>
      <c r="BH201" s="1686" t="s">
        <v>1357</v>
      </c>
      <c r="BI201" s="1686" t="s">
        <v>1779</v>
      </c>
      <c r="BJ201" s="1686" t="s">
        <v>1780</v>
      </c>
      <c r="BK201" s="1686" t="s">
        <v>1781</v>
      </c>
      <c r="BL201" s="1030"/>
      <c r="BM201" s="2253" t="s">
        <v>3459</v>
      </c>
      <c r="BN201" s="2190" t="s">
        <v>3460</v>
      </c>
      <c r="BO201" s="360">
        <v>1</v>
      </c>
      <c r="BP201" s="282" t="s">
        <v>3405</v>
      </c>
      <c r="BQ201" s="330" t="s">
        <v>3406</v>
      </c>
      <c r="BR201" s="202" t="str">
        <f t="shared" si="142"/>
        <v>En gestión</v>
      </c>
      <c r="BS201" s="36" t="str">
        <f t="shared" si="132"/>
        <v>Terminado</v>
      </c>
      <c r="BT201" s="1338" t="s">
        <v>3461</v>
      </c>
      <c r="BU201" s="1327">
        <f>SUMPRODUCT(G201:G203,BO201:BO203)</f>
        <v>0.69</v>
      </c>
      <c r="BV201" s="1327">
        <f>SUMPRODUCT(G201:G203,L201:L203)</f>
        <v>0.74999999999999989</v>
      </c>
      <c r="BW201" s="1345" t="str">
        <f>IF(BV201&lt;1%,"Sin iniciar",IF(BV201=100%,"Terminado","En gestión"))</f>
        <v>En gestión</v>
      </c>
      <c r="BX201" s="1345" t="str">
        <f>IF(BU201&lt;1%,"Sin iniciar",IF(BU201=100%,"Terminado","En gestión"))</f>
        <v>En gestión</v>
      </c>
      <c r="BY201" s="1361"/>
      <c r="BZ201" s="2247">
        <v>644668356</v>
      </c>
      <c r="CA201" s="2250">
        <v>664668356</v>
      </c>
      <c r="CB201" s="2250">
        <v>498501267</v>
      </c>
      <c r="CC201" s="2220">
        <v>75000000</v>
      </c>
      <c r="CD201" s="1340">
        <v>75000000</v>
      </c>
      <c r="CE201" s="1340">
        <v>52500000</v>
      </c>
      <c r="CF201" s="1686" t="s">
        <v>1357</v>
      </c>
      <c r="CG201" s="1686" t="s">
        <v>1779</v>
      </c>
      <c r="CH201" s="1686" t="s">
        <v>1780</v>
      </c>
      <c r="CI201" s="1686" t="s">
        <v>1781</v>
      </c>
      <c r="CJ201" s="1030"/>
      <c r="CK201" s="2246">
        <v>1</v>
      </c>
      <c r="CL201" s="1371" t="s">
        <v>1777</v>
      </c>
      <c r="CM201" s="1156">
        <v>1</v>
      </c>
      <c r="CN201" s="1141" t="s">
        <v>106</v>
      </c>
      <c r="CO201" s="1157" t="s">
        <v>1778</v>
      </c>
      <c r="CP201" s="8" t="str">
        <f t="shared" si="114"/>
        <v>Terminado</v>
      </c>
      <c r="CQ201" s="1152" t="str">
        <f t="shared" si="143"/>
        <v>Terminado</v>
      </c>
      <c r="CR201" s="1307" t="s">
        <v>2163</v>
      </c>
      <c r="CS201" s="1320">
        <f>SUMPRODUCT(G201:G203,CM201:CM203)</f>
        <v>0.99999999999999989</v>
      </c>
      <c r="CT201" s="1320">
        <f>SUMPRODUCT(G201:G203,M201:M203)</f>
        <v>0.99999999999999989</v>
      </c>
      <c r="CU201" s="1321" t="str">
        <f>IF(CT201&lt;1%,"Sin iniciar",IF(CT201=100%,"Terminado","En gestión"))</f>
        <v>Terminado</v>
      </c>
      <c r="CV201" s="1321" t="str">
        <f>IF(CS201&lt;1%,"Sin iniciar",IF(CS201=100%,"Terminado","En gestión"))</f>
        <v>Terminado</v>
      </c>
      <c r="CW201" s="1880" t="s">
        <v>37</v>
      </c>
      <c r="CX201" s="2244">
        <v>644668356</v>
      </c>
      <c r="CY201" s="2245">
        <v>664668356</v>
      </c>
      <c r="CZ201" s="2245">
        <v>664668356</v>
      </c>
      <c r="DA201" s="2218">
        <v>75000000</v>
      </c>
      <c r="DB201" s="2192">
        <v>75000000</v>
      </c>
      <c r="DC201" s="2193">
        <v>75000000</v>
      </c>
      <c r="DD201" s="2243">
        <v>75000000</v>
      </c>
      <c r="DE201" s="1686" t="s">
        <v>1357</v>
      </c>
      <c r="DF201" s="1686" t="s">
        <v>1779</v>
      </c>
      <c r="DG201" s="1686" t="s">
        <v>1780</v>
      </c>
      <c r="DH201" s="1686" t="s">
        <v>1781</v>
      </c>
      <c r="DJ201" s="1221" t="s">
        <v>8352</v>
      </c>
      <c r="DK201" s="1220" t="s">
        <v>8375</v>
      </c>
      <c r="DL201" s="1243" t="s">
        <v>8376</v>
      </c>
    </row>
    <row r="202" spans="1:116" ht="154.5" hidden="1" customHeight="1" x14ac:dyDescent="0.45">
      <c r="A202" s="1351"/>
      <c r="B202" s="1427"/>
      <c r="C202" s="1353"/>
      <c r="D202" s="1353"/>
      <c r="E202" s="1050" t="s">
        <v>709</v>
      </c>
      <c r="F202" s="1051" t="s">
        <v>710</v>
      </c>
      <c r="G202" s="1052">
        <v>0.3</v>
      </c>
      <c r="H202" s="1056">
        <v>44562</v>
      </c>
      <c r="I202" s="1056">
        <v>44926</v>
      </c>
      <c r="J202" s="1052">
        <v>0.1</v>
      </c>
      <c r="K202" s="1052">
        <v>0.5</v>
      </c>
      <c r="L202" s="1054">
        <v>0.75</v>
      </c>
      <c r="M202" s="1055">
        <v>1</v>
      </c>
      <c r="N202" s="1354"/>
      <c r="O202" s="1354"/>
      <c r="P202" s="3309"/>
      <c r="Q202" s="1337"/>
      <c r="R202" s="1390"/>
      <c r="S202" s="231">
        <v>0.1</v>
      </c>
      <c r="T202" s="101" t="s">
        <v>2656</v>
      </c>
      <c r="U202" s="101" t="s">
        <v>2657</v>
      </c>
      <c r="V202" s="36" t="str">
        <f t="shared" si="139"/>
        <v>En gestión</v>
      </c>
      <c r="W202" s="36" t="str">
        <f t="shared" si="140"/>
        <v>En gestión</v>
      </c>
      <c r="X202" s="1338"/>
      <c r="Y202" s="1327"/>
      <c r="Z202" s="1327"/>
      <c r="AA202" s="1345"/>
      <c r="AB202" s="1345"/>
      <c r="AC202" s="1338"/>
      <c r="AD202" s="2248"/>
      <c r="AE202" s="2251"/>
      <c r="AF202" s="2251"/>
      <c r="AG202" s="2248"/>
      <c r="AH202" s="2260"/>
      <c r="AI202" s="2262"/>
      <c r="AJ202" s="1686"/>
      <c r="AK202" s="1686"/>
      <c r="AL202" s="1686"/>
      <c r="AM202" s="1686"/>
      <c r="AN202" s="1030"/>
      <c r="AO202" s="2170"/>
      <c r="AP202" s="2182"/>
      <c r="AQ202" s="235">
        <v>0.2</v>
      </c>
      <c r="AR202" s="42" t="s">
        <v>3408</v>
      </c>
      <c r="AS202" s="101" t="s">
        <v>8063</v>
      </c>
      <c r="AT202" s="36" t="str">
        <f t="shared" si="141"/>
        <v>En gestión</v>
      </c>
      <c r="AU202" s="36" t="str">
        <f t="shared" si="130"/>
        <v>En gestión</v>
      </c>
      <c r="AV202" s="2180"/>
      <c r="AW202" s="1327"/>
      <c r="AX202" s="1327"/>
      <c r="AY202" s="1345"/>
      <c r="AZ202" s="1345"/>
      <c r="BA202" s="203" t="s">
        <v>3409</v>
      </c>
      <c r="BB202" s="2255"/>
      <c r="BC202" s="2258"/>
      <c r="BD202" s="2258"/>
      <c r="BE202" s="2255"/>
      <c r="BF202" s="2226"/>
      <c r="BG202" s="2228"/>
      <c r="BH202" s="1686"/>
      <c r="BI202" s="1686"/>
      <c r="BJ202" s="1686"/>
      <c r="BK202" s="1686"/>
      <c r="BL202" s="1030"/>
      <c r="BM202" s="2253"/>
      <c r="BN202" s="2190"/>
      <c r="BO202" s="360">
        <v>0.9</v>
      </c>
      <c r="BP202" s="282" t="s">
        <v>3462</v>
      </c>
      <c r="BQ202" s="283" t="s">
        <v>8063</v>
      </c>
      <c r="BR202" s="202" t="str">
        <f t="shared" si="142"/>
        <v>En gestión</v>
      </c>
      <c r="BS202" s="36" t="str">
        <f t="shared" si="132"/>
        <v>En gestión</v>
      </c>
      <c r="BT202" s="1338"/>
      <c r="BU202" s="1327"/>
      <c r="BV202" s="1327"/>
      <c r="BW202" s="1345"/>
      <c r="BX202" s="1345"/>
      <c r="BY202" s="1374"/>
      <c r="BZ202" s="2248"/>
      <c r="CA202" s="2251"/>
      <c r="CB202" s="2251"/>
      <c r="CC202" s="2220"/>
      <c r="CD202" s="1340"/>
      <c r="CE202" s="1340"/>
      <c r="CF202" s="1686"/>
      <c r="CG202" s="1686"/>
      <c r="CH202" s="1686"/>
      <c r="CI202" s="1686"/>
      <c r="CJ202" s="1030"/>
      <c r="CK202" s="2246"/>
      <c r="CL202" s="1371"/>
      <c r="CM202" s="1156">
        <v>1</v>
      </c>
      <c r="CN202" s="1141" t="s">
        <v>1782</v>
      </c>
      <c r="CO202" s="1143" t="s">
        <v>1783</v>
      </c>
      <c r="CP202" s="8" t="str">
        <f t="shared" si="114"/>
        <v>Terminado</v>
      </c>
      <c r="CQ202" s="1152" t="str">
        <f t="shared" si="143"/>
        <v>Terminado</v>
      </c>
      <c r="CR202" s="1307"/>
      <c r="CS202" s="1320">
        <f>SUMPRODUCT(G202:G203,CM202:CM203)</f>
        <v>0.64999999999999991</v>
      </c>
      <c r="CT202" s="1320"/>
      <c r="CU202" s="1321"/>
      <c r="CV202" s="1321"/>
      <c r="CW202" s="2156"/>
      <c r="CX202" s="2244"/>
      <c r="CY202" s="2245"/>
      <c r="CZ202" s="2245"/>
      <c r="DA202" s="2218"/>
      <c r="DB202" s="2192"/>
      <c r="DC202" s="2193"/>
      <c r="DD202" s="2243"/>
      <c r="DE202" s="1686"/>
      <c r="DF202" s="1686"/>
      <c r="DG202" s="1686"/>
      <c r="DH202" s="1686"/>
      <c r="DJ202" s="1221" t="s">
        <v>8352</v>
      </c>
      <c r="DK202" s="1220" t="s">
        <v>8377</v>
      </c>
      <c r="DL202" s="1243"/>
    </row>
    <row r="203" spans="1:116" ht="154.5" hidden="1" customHeight="1" x14ac:dyDescent="0.45">
      <c r="A203" s="1351"/>
      <c r="B203" s="1427"/>
      <c r="C203" s="1353"/>
      <c r="D203" s="1353"/>
      <c r="E203" s="1050" t="s">
        <v>711</v>
      </c>
      <c r="F203" s="1051" t="s">
        <v>712</v>
      </c>
      <c r="G203" s="1052">
        <v>0.35</v>
      </c>
      <c r="H203" s="1056">
        <v>44562</v>
      </c>
      <c r="I203" s="1056">
        <v>44926</v>
      </c>
      <c r="J203" s="1052">
        <v>0.1</v>
      </c>
      <c r="K203" s="1052">
        <v>0.5</v>
      </c>
      <c r="L203" s="1054">
        <v>0.75</v>
      </c>
      <c r="M203" s="1055">
        <v>1</v>
      </c>
      <c r="N203" s="1354"/>
      <c r="O203" s="1354"/>
      <c r="P203" s="3309"/>
      <c r="Q203" s="1337"/>
      <c r="R203" s="1390"/>
      <c r="S203" s="231">
        <v>0.1</v>
      </c>
      <c r="T203" s="101" t="s">
        <v>2656</v>
      </c>
      <c r="U203" s="101" t="s">
        <v>2657</v>
      </c>
      <c r="V203" s="36" t="str">
        <f t="shared" si="139"/>
        <v>En gestión</v>
      </c>
      <c r="W203" s="36" t="str">
        <f t="shared" si="140"/>
        <v>En gestión</v>
      </c>
      <c r="X203" s="1338"/>
      <c r="Y203" s="1327"/>
      <c r="Z203" s="1327"/>
      <c r="AA203" s="1345"/>
      <c r="AB203" s="1345"/>
      <c r="AC203" s="1338"/>
      <c r="AD203" s="2249"/>
      <c r="AE203" s="2252"/>
      <c r="AF203" s="2252"/>
      <c r="AG203" s="2249"/>
      <c r="AH203" s="2261"/>
      <c r="AI203" s="2262"/>
      <c r="AJ203" s="1686"/>
      <c r="AK203" s="1686"/>
      <c r="AL203" s="1686"/>
      <c r="AM203" s="1686"/>
      <c r="AN203" s="1030"/>
      <c r="AO203" s="1423"/>
      <c r="AP203" s="2183"/>
      <c r="AQ203" s="235">
        <v>0</v>
      </c>
      <c r="AR203" s="42" t="s">
        <v>2629</v>
      </c>
      <c r="AS203" s="42" t="s">
        <v>2629</v>
      </c>
      <c r="AT203" s="36" t="str">
        <f t="shared" si="141"/>
        <v>En gestión</v>
      </c>
      <c r="AU203" s="36" t="str">
        <f t="shared" si="130"/>
        <v>Sin iniciar</v>
      </c>
      <c r="AV203" s="2180"/>
      <c r="AW203" s="1327"/>
      <c r="AX203" s="1327"/>
      <c r="AY203" s="1345"/>
      <c r="AZ203" s="1345"/>
      <c r="BA203" s="42" t="s">
        <v>3410</v>
      </c>
      <c r="BB203" s="2256"/>
      <c r="BC203" s="2259"/>
      <c r="BD203" s="2259"/>
      <c r="BE203" s="2256"/>
      <c r="BF203" s="2227"/>
      <c r="BG203" s="2229"/>
      <c r="BH203" s="1686"/>
      <c r="BI203" s="1686"/>
      <c r="BJ203" s="1686"/>
      <c r="BK203" s="1686"/>
      <c r="BL203" s="1030"/>
      <c r="BM203" s="2253"/>
      <c r="BN203" s="2190"/>
      <c r="BO203" s="360">
        <v>0.2</v>
      </c>
      <c r="BP203" s="282" t="s">
        <v>8064</v>
      </c>
      <c r="BQ203" s="283" t="s">
        <v>8065</v>
      </c>
      <c r="BR203" s="202" t="str">
        <f t="shared" si="142"/>
        <v>En gestión</v>
      </c>
      <c r="BS203" s="36" t="str">
        <f t="shared" si="132"/>
        <v>En gestión</v>
      </c>
      <c r="BT203" s="1338"/>
      <c r="BU203" s="1327"/>
      <c r="BV203" s="1327"/>
      <c r="BW203" s="1345"/>
      <c r="BX203" s="1345"/>
      <c r="BY203" s="78" t="s">
        <v>3463</v>
      </c>
      <c r="BZ203" s="2249"/>
      <c r="CA203" s="2252"/>
      <c r="CB203" s="2252"/>
      <c r="CC203" s="2221"/>
      <c r="CD203" s="1340"/>
      <c r="CE203" s="1340"/>
      <c r="CF203" s="1686"/>
      <c r="CG203" s="1686"/>
      <c r="CH203" s="1686"/>
      <c r="CI203" s="1686"/>
      <c r="CJ203" s="1030"/>
      <c r="CK203" s="2246"/>
      <c r="CL203" s="1371"/>
      <c r="CM203" s="1156">
        <v>1</v>
      </c>
      <c r="CN203" s="1141" t="s">
        <v>1782</v>
      </c>
      <c r="CO203" s="1143" t="s">
        <v>1784</v>
      </c>
      <c r="CP203" s="8" t="str">
        <f t="shared" si="114"/>
        <v>Terminado</v>
      </c>
      <c r="CQ203" s="1152" t="str">
        <f t="shared" si="143"/>
        <v>Terminado</v>
      </c>
      <c r="CR203" s="1307"/>
      <c r="CS203" s="1320"/>
      <c r="CT203" s="1320"/>
      <c r="CU203" s="1321"/>
      <c r="CV203" s="1321"/>
      <c r="CW203" s="1881"/>
      <c r="CX203" s="2244"/>
      <c r="CY203" s="2245"/>
      <c r="CZ203" s="2245"/>
      <c r="DA203" s="2219"/>
      <c r="DB203" s="2192"/>
      <c r="DC203" s="2193"/>
      <c r="DD203" s="2243"/>
      <c r="DE203" s="1686"/>
      <c r="DF203" s="1686"/>
      <c r="DG203" s="1686"/>
      <c r="DH203" s="1686"/>
      <c r="DJ203" s="1221" t="s">
        <v>8352</v>
      </c>
      <c r="DK203" s="1220" t="s">
        <v>8378</v>
      </c>
      <c r="DL203" s="1243"/>
    </row>
    <row r="204" spans="1:116" ht="154.5" hidden="1" customHeight="1" x14ac:dyDescent="0.45">
      <c r="A204" s="1351" t="s">
        <v>63</v>
      </c>
      <c r="B204" s="1427" t="s">
        <v>713</v>
      </c>
      <c r="C204" s="1353" t="s">
        <v>714</v>
      </c>
      <c r="D204" s="1353" t="s">
        <v>715</v>
      </c>
      <c r="E204" s="1050" t="s">
        <v>716</v>
      </c>
      <c r="F204" s="1051" t="s">
        <v>717</v>
      </c>
      <c r="G204" s="1052">
        <v>0.5</v>
      </c>
      <c r="H204" s="1056">
        <v>44562</v>
      </c>
      <c r="I204" s="1056">
        <v>44926</v>
      </c>
      <c r="J204" s="1052">
        <v>0.1</v>
      </c>
      <c r="K204" s="1052">
        <v>0.5</v>
      </c>
      <c r="L204" s="1054">
        <v>0.75</v>
      </c>
      <c r="M204" s="1055">
        <v>1</v>
      </c>
      <c r="N204" s="1354">
        <v>133240000</v>
      </c>
      <c r="O204" s="1353" t="s">
        <v>76</v>
      </c>
      <c r="P204" s="3309"/>
      <c r="Q204" s="2236">
        <v>0.25</v>
      </c>
      <c r="R204" s="1338" t="s">
        <v>2658</v>
      </c>
      <c r="S204" s="234">
        <v>0.9</v>
      </c>
      <c r="T204" s="203" t="s">
        <v>2659</v>
      </c>
      <c r="U204" s="203" t="s">
        <v>2660</v>
      </c>
      <c r="V204" s="36" t="str">
        <f t="shared" si="139"/>
        <v>En gestión</v>
      </c>
      <c r="W204" s="36" t="str">
        <f t="shared" si="140"/>
        <v>En gestión</v>
      </c>
      <c r="X204" s="1338" t="s">
        <v>2661</v>
      </c>
      <c r="Y204" s="1327">
        <f>SUMPRODUCT(S204:S205,G204:G205)</f>
        <v>0.5</v>
      </c>
      <c r="Z204" s="1327">
        <f>SUMPRODUCT(G204:G205,J204:J205)</f>
        <v>0.1</v>
      </c>
      <c r="AA204" s="1345" t="str">
        <f>IF(Z204&lt;1%,"Sin iniciar",IF(Z204=100%,"Terminado","En gestión"))</f>
        <v>En gestión</v>
      </c>
      <c r="AB204" s="1345" t="str">
        <f>IF(Y204&lt;1%,"Sin iniciar",IF(Y204=100%,"Terminado","En gestión"))</f>
        <v>En gestión</v>
      </c>
      <c r="AC204" s="1338" t="s">
        <v>2661</v>
      </c>
      <c r="AD204" s="1347">
        <v>0</v>
      </c>
      <c r="AE204" s="2217">
        <v>0</v>
      </c>
      <c r="AF204" s="2217">
        <v>0</v>
      </c>
      <c r="AG204" s="1347">
        <v>133240000</v>
      </c>
      <c r="AH204" s="2232" t="s">
        <v>2662</v>
      </c>
      <c r="AI204" s="2234">
        <v>12800000</v>
      </c>
      <c r="AJ204" s="1686" t="s">
        <v>1357</v>
      </c>
      <c r="AK204" s="1686" t="s">
        <v>1358</v>
      </c>
      <c r="AL204" s="1686" t="s">
        <v>1359</v>
      </c>
      <c r="AM204" s="1686" t="s">
        <v>1360</v>
      </c>
      <c r="AN204" s="1030"/>
      <c r="AO204" s="2230">
        <v>0.5</v>
      </c>
      <c r="AP204" s="2241" t="s">
        <v>3411</v>
      </c>
      <c r="AQ204" s="234">
        <v>0.5</v>
      </c>
      <c r="AR204" s="203" t="s">
        <v>3412</v>
      </c>
      <c r="AS204" s="41" t="s">
        <v>3413</v>
      </c>
      <c r="AT204" s="36" t="str">
        <f t="shared" si="141"/>
        <v>En gestión</v>
      </c>
      <c r="AU204" s="36" t="str">
        <f t="shared" si="130"/>
        <v>En gestión</v>
      </c>
      <c r="AV204" s="1338" t="s">
        <v>3411</v>
      </c>
      <c r="AW204" s="1327">
        <f>SUMPRODUCT(AQ204:AQ205,G204:G205)</f>
        <v>0.5</v>
      </c>
      <c r="AX204" s="1327">
        <f>SUMPRODUCT(G204:G205,K204:K205)</f>
        <v>0.5</v>
      </c>
      <c r="AY204" s="1345" t="str">
        <f>IF(AX204&lt;1%,"Sin iniciar",IF(AX204=100%,"Terminado","En gestión"))</f>
        <v>En gestión</v>
      </c>
      <c r="AZ204" s="1345" t="str">
        <f>IF(AW204&lt;1%,"Sin iniciar",IF(AW204=100%,"Terminado","En gestión"))</f>
        <v>En gestión</v>
      </c>
      <c r="BA204" s="1338" t="s">
        <v>3411</v>
      </c>
      <c r="BB204" s="1341">
        <v>0</v>
      </c>
      <c r="BC204" s="2210">
        <v>0</v>
      </c>
      <c r="BD204" s="2210">
        <v>0</v>
      </c>
      <c r="BE204" s="1341">
        <v>133240000</v>
      </c>
      <c r="BF204" s="2226">
        <v>133240000</v>
      </c>
      <c r="BG204" s="2228">
        <v>42200000</v>
      </c>
      <c r="BH204" s="1686" t="s">
        <v>1357</v>
      </c>
      <c r="BI204" s="1686" t="s">
        <v>1358</v>
      </c>
      <c r="BJ204" s="1686" t="s">
        <v>1359</v>
      </c>
      <c r="BK204" s="1686" t="s">
        <v>1360</v>
      </c>
      <c r="BL204" s="1030"/>
      <c r="BM204" s="2239">
        <v>0.75</v>
      </c>
      <c r="BN204" s="2225" t="s">
        <v>3464</v>
      </c>
      <c r="BO204" s="360">
        <v>0.75</v>
      </c>
      <c r="BP204" s="282" t="s">
        <v>3465</v>
      </c>
      <c r="BQ204" s="330" t="s">
        <v>3466</v>
      </c>
      <c r="BR204" s="202" t="str">
        <f t="shared" si="142"/>
        <v>En gestión</v>
      </c>
      <c r="BS204" s="36" t="str">
        <f t="shared" si="132"/>
        <v>En gestión</v>
      </c>
      <c r="BT204" s="1338" t="s">
        <v>2661</v>
      </c>
      <c r="BU204" s="1327">
        <f>SUMPRODUCT(G204:G205,BO204:BO205)</f>
        <v>0.75</v>
      </c>
      <c r="BV204" s="1327">
        <f>SUMPRODUCT(G204:G205,L204:L205)</f>
        <v>0.75</v>
      </c>
      <c r="BW204" s="1345" t="str">
        <f>IF(BV204&lt;1%,"Sin iniciar",IF(BV204=100%,"Terminado","En gestión"))</f>
        <v>En gestión</v>
      </c>
      <c r="BX204" s="1345" t="str">
        <f>IF(BU204&lt;1%,"Sin iniciar",IF(BU204=100%,"Terminado","En gestión"))</f>
        <v>En gestión</v>
      </c>
      <c r="BY204" s="1338" t="s">
        <v>2661</v>
      </c>
      <c r="BZ204" s="1347">
        <v>0</v>
      </c>
      <c r="CA204" s="2202">
        <v>0</v>
      </c>
      <c r="CB204" s="2202">
        <v>0</v>
      </c>
      <c r="CC204" s="2220">
        <v>133240000</v>
      </c>
      <c r="CD204" s="1340">
        <v>133240000</v>
      </c>
      <c r="CE204" s="1340">
        <v>89600000</v>
      </c>
      <c r="CF204" s="1686" t="s">
        <v>1357</v>
      </c>
      <c r="CG204" s="1686" t="s">
        <v>1358</v>
      </c>
      <c r="CH204" s="1686" t="s">
        <v>1359</v>
      </c>
      <c r="CI204" s="1686" t="s">
        <v>1360</v>
      </c>
      <c r="CJ204" s="1030"/>
      <c r="CK204" s="1827">
        <v>1</v>
      </c>
      <c r="CL204" s="1307" t="s">
        <v>1785</v>
      </c>
      <c r="CM204" s="1153">
        <v>1</v>
      </c>
      <c r="CN204" s="1141" t="s">
        <v>1786</v>
      </c>
      <c r="CO204" s="1157" t="s">
        <v>1787</v>
      </c>
      <c r="CP204" s="8" t="str">
        <f t="shared" si="114"/>
        <v>Terminado</v>
      </c>
      <c r="CQ204" s="1152" t="str">
        <f t="shared" si="143"/>
        <v>Terminado</v>
      </c>
      <c r="CR204" s="1686" t="s">
        <v>1788</v>
      </c>
      <c r="CS204" s="1320">
        <f>SUMPRODUCT(G204:G205,CM204:CM205)</f>
        <v>1</v>
      </c>
      <c r="CT204" s="1320">
        <f>SUMPRODUCT(G204:G205,M204:M205)</f>
        <v>1</v>
      </c>
      <c r="CU204" s="1321" t="str">
        <f>IF(CT204&lt;1%,"Sin iniciar",IF(CT204=100%,"Terminado","En gestión"))</f>
        <v>Terminado</v>
      </c>
      <c r="CV204" s="1321" t="str">
        <f>IF(CS204&lt;1%,"Sin iniciar",IF(CS204=100%,"Terminado","En gestión"))</f>
        <v>Terminado</v>
      </c>
      <c r="CW204" s="1308" t="s">
        <v>37</v>
      </c>
      <c r="CX204" s="1409">
        <v>0</v>
      </c>
      <c r="CY204" s="2197">
        <v>0</v>
      </c>
      <c r="CZ204" s="2197">
        <v>0</v>
      </c>
      <c r="DA204" s="2237">
        <v>133240000</v>
      </c>
      <c r="DB204" s="2192">
        <v>166240000</v>
      </c>
      <c r="DC204" s="2193">
        <v>131680000</v>
      </c>
      <c r="DD204" s="2194">
        <v>165720000</v>
      </c>
      <c r="DE204" s="1686" t="s">
        <v>1357</v>
      </c>
      <c r="DF204" s="1686" t="s">
        <v>1358</v>
      </c>
      <c r="DG204" s="1686" t="s">
        <v>1359</v>
      </c>
      <c r="DH204" s="1686" t="s">
        <v>1360</v>
      </c>
      <c r="DJ204" s="1221" t="s">
        <v>8269</v>
      </c>
      <c r="DK204" s="1220" t="s">
        <v>8342</v>
      </c>
      <c r="DL204" s="1243" t="s">
        <v>8271</v>
      </c>
    </row>
    <row r="205" spans="1:116" ht="154.5" hidden="1" customHeight="1" x14ac:dyDescent="0.45">
      <c r="A205" s="1351"/>
      <c r="B205" s="1427"/>
      <c r="C205" s="1353"/>
      <c r="D205" s="1353"/>
      <c r="E205" s="1050" t="s">
        <v>718</v>
      </c>
      <c r="F205" s="1051" t="s">
        <v>719</v>
      </c>
      <c r="G205" s="1052">
        <v>0.5</v>
      </c>
      <c r="H205" s="1056">
        <v>44562</v>
      </c>
      <c r="I205" s="1056">
        <v>44926</v>
      </c>
      <c r="J205" s="1052">
        <v>0.1</v>
      </c>
      <c r="K205" s="1052">
        <v>0.5</v>
      </c>
      <c r="L205" s="1054">
        <v>0.75</v>
      </c>
      <c r="M205" s="1055">
        <v>1</v>
      </c>
      <c r="N205" s="1354"/>
      <c r="O205" s="1353"/>
      <c r="P205" s="3309"/>
      <c r="Q205" s="2236"/>
      <c r="R205" s="1338"/>
      <c r="S205" s="235">
        <v>0.1</v>
      </c>
      <c r="T205" s="42" t="s">
        <v>2663</v>
      </c>
      <c r="U205" s="136" t="s">
        <v>2664</v>
      </c>
      <c r="V205" s="36" t="str">
        <f t="shared" si="139"/>
        <v>En gestión</v>
      </c>
      <c r="W205" s="36" t="str">
        <f t="shared" si="140"/>
        <v>En gestión</v>
      </c>
      <c r="X205" s="1338"/>
      <c r="Y205" s="1327"/>
      <c r="Z205" s="1327"/>
      <c r="AA205" s="1345"/>
      <c r="AB205" s="1345"/>
      <c r="AC205" s="1338"/>
      <c r="AD205" s="1349"/>
      <c r="AE205" s="2217"/>
      <c r="AF205" s="2217"/>
      <c r="AG205" s="1349"/>
      <c r="AH205" s="2233"/>
      <c r="AI205" s="2235"/>
      <c r="AJ205" s="1686"/>
      <c r="AK205" s="1686"/>
      <c r="AL205" s="1686"/>
      <c r="AM205" s="1686"/>
      <c r="AN205" s="1030"/>
      <c r="AO205" s="2231"/>
      <c r="AP205" s="2242"/>
      <c r="AQ205" s="235">
        <v>0.5</v>
      </c>
      <c r="AR205" s="42" t="s">
        <v>3414</v>
      </c>
      <c r="AS205" s="41" t="s">
        <v>3415</v>
      </c>
      <c r="AT205" s="36" t="str">
        <f t="shared" si="141"/>
        <v>En gestión</v>
      </c>
      <c r="AU205" s="36" t="str">
        <f t="shared" si="130"/>
        <v>En gestión</v>
      </c>
      <c r="AV205" s="1338"/>
      <c r="AW205" s="1327"/>
      <c r="AX205" s="1327"/>
      <c r="AY205" s="1345"/>
      <c r="AZ205" s="1345"/>
      <c r="BA205" s="1338"/>
      <c r="BB205" s="1343"/>
      <c r="BC205" s="2212"/>
      <c r="BD205" s="2212"/>
      <c r="BE205" s="1343"/>
      <c r="BF205" s="2227"/>
      <c r="BG205" s="2229"/>
      <c r="BH205" s="1686"/>
      <c r="BI205" s="1686"/>
      <c r="BJ205" s="1686"/>
      <c r="BK205" s="1686"/>
      <c r="BL205" s="1030"/>
      <c r="BM205" s="2240"/>
      <c r="BN205" s="2225"/>
      <c r="BO205" s="360">
        <v>0.75</v>
      </c>
      <c r="BP205" s="282" t="s">
        <v>3467</v>
      </c>
      <c r="BQ205" s="330" t="s">
        <v>3468</v>
      </c>
      <c r="BR205" s="202" t="str">
        <f t="shared" si="142"/>
        <v>En gestión</v>
      </c>
      <c r="BS205" s="36" t="str">
        <f t="shared" si="132"/>
        <v>En gestión</v>
      </c>
      <c r="BT205" s="1338"/>
      <c r="BU205" s="1327"/>
      <c r="BV205" s="1327"/>
      <c r="BW205" s="1345"/>
      <c r="BX205" s="1345"/>
      <c r="BY205" s="1338"/>
      <c r="BZ205" s="1349"/>
      <c r="CA205" s="2204"/>
      <c r="CB205" s="2204"/>
      <c r="CC205" s="2221"/>
      <c r="CD205" s="1340"/>
      <c r="CE205" s="1340"/>
      <c r="CF205" s="1686"/>
      <c r="CG205" s="1686"/>
      <c r="CH205" s="1686"/>
      <c r="CI205" s="1686"/>
      <c r="CJ205" s="1030"/>
      <c r="CK205" s="1828"/>
      <c r="CL205" s="1307"/>
      <c r="CM205" s="1153">
        <v>1</v>
      </c>
      <c r="CN205" s="1141" t="s">
        <v>1789</v>
      </c>
      <c r="CO205" s="1157" t="s">
        <v>1790</v>
      </c>
      <c r="CP205" s="8" t="str">
        <f t="shared" si="114"/>
        <v>Terminado</v>
      </c>
      <c r="CQ205" s="1152" t="str">
        <f t="shared" si="143"/>
        <v>Terminado</v>
      </c>
      <c r="CR205" s="1686"/>
      <c r="CS205" s="1320"/>
      <c r="CT205" s="1320"/>
      <c r="CU205" s="1321"/>
      <c r="CV205" s="1321"/>
      <c r="CW205" s="1308"/>
      <c r="CX205" s="1409"/>
      <c r="CY205" s="2197"/>
      <c r="CZ205" s="2197"/>
      <c r="DA205" s="2238"/>
      <c r="DB205" s="2192"/>
      <c r="DC205" s="2193"/>
      <c r="DD205" s="2196"/>
      <c r="DE205" s="1686"/>
      <c r="DF205" s="1686"/>
      <c r="DG205" s="1686"/>
      <c r="DH205" s="1686"/>
      <c r="DJ205" s="1221" t="s">
        <v>8269</v>
      </c>
      <c r="DK205" s="1220" t="s">
        <v>8342</v>
      </c>
      <c r="DL205" s="1243"/>
    </row>
    <row r="206" spans="1:116" ht="154.5" hidden="1" customHeight="1" x14ac:dyDescent="0.45">
      <c r="A206" s="1351" t="s">
        <v>63</v>
      </c>
      <c r="B206" s="1427" t="s">
        <v>720</v>
      </c>
      <c r="C206" s="1353" t="s">
        <v>721</v>
      </c>
      <c r="D206" s="1353" t="s">
        <v>722</v>
      </c>
      <c r="E206" s="1050" t="s">
        <v>723</v>
      </c>
      <c r="F206" s="1051" t="s">
        <v>724</v>
      </c>
      <c r="G206" s="1052">
        <v>0.5</v>
      </c>
      <c r="H206" s="1056">
        <v>44562</v>
      </c>
      <c r="I206" s="1056">
        <v>44926</v>
      </c>
      <c r="J206" s="1052">
        <v>0.1</v>
      </c>
      <c r="K206" s="1052">
        <v>0.5</v>
      </c>
      <c r="L206" s="1054">
        <v>0.75</v>
      </c>
      <c r="M206" s="1055">
        <v>1</v>
      </c>
      <c r="N206" s="1354">
        <v>171852397</v>
      </c>
      <c r="O206" s="1353" t="s">
        <v>76</v>
      </c>
      <c r="P206" s="3309"/>
      <c r="Q206" s="2236">
        <v>0.2</v>
      </c>
      <c r="R206" s="1338" t="s">
        <v>2665</v>
      </c>
      <c r="S206" s="236">
        <v>0.1</v>
      </c>
      <c r="T206" s="203" t="s">
        <v>2666</v>
      </c>
      <c r="U206" s="203" t="s">
        <v>2667</v>
      </c>
      <c r="V206" s="36" t="str">
        <f t="shared" si="139"/>
        <v>En gestión</v>
      </c>
      <c r="W206" s="36" t="str">
        <f t="shared" si="140"/>
        <v>En gestión</v>
      </c>
      <c r="X206" s="1338" t="s">
        <v>2668</v>
      </c>
      <c r="Y206" s="1327">
        <f>SUMPRODUCT(S206:S207,G206:G207)</f>
        <v>0.1</v>
      </c>
      <c r="Z206" s="1327">
        <f>SUMPRODUCT(G206:G207,J206:J207)</f>
        <v>0.1</v>
      </c>
      <c r="AA206" s="1345" t="str">
        <f>IF(Z206&lt;1%,"Sin iniciar",IF(Z206=100%,"Terminado","En gestión"))</f>
        <v>En gestión</v>
      </c>
      <c r="AB206" s="1345" t="str">
        <f>IF(Y206&lt;1%,"Sin iniciar",IF(Y206=100%,"Terminado","En gestión"))</f>
        <v>En gestión</v>
      </c>
      <c r="AC206" s="1338" t="s">
        <v>2668</v>
      </c>
      <c r="AD206" s="1347">
        <v>0</v>
      </c>
      <c r="AE206" s="2217">
        <v>0</v>
      </c>
      <c r="AF206" s="2217">
        <v>0</v>
      </c>
      <c r="AG206" s="1347">
        <v>171852397</v>
      </c>
      <c r="AH206" s="2232" t="s">
        <v>2669</v>
      </c>
      <c r="AI206" s="2234">
        <v>18657827</v>
      </c>
      <c r="AJ206" s="1686" t="s">
        <v>1357</v>
      </c>
      <c r="AK206" s="1686" t="s">
        <v>1358</v>
      </c>
      <c r="AL206" s="1686" t="s">
        <v>1359</v>
      </c>
      <c r="AM206" s="1686" t="s">
        <v>1360</v>
      </c>
      <c r="AN206" s="1030"/>
      <c r="AO206" s="2230">
        <v>0.5</v>
      </c>
      <c r="AP206" s="2181" t="s">
        <v>3416</v>
      </c>
      <c r="AQ206" s="368">
        <v>0.5</v>
      </c>
      <c r="AR206" s="203" t="s">
        <v>3417</v>
      </c>
      <c r="AS206" s="41" t="s">
        <v>3418</v>
      </c>
      <c r="AT206" s="36" t="str">
        <f t="shared" si="141"/>
        <v>En gestión</v>
      </c>
      <c r="AU206" s="36" t="str">
        <f t="shared" si="130"/>
        <v>En gestión</v>
      </c>
      <c r="AV206" s="1338" t="s">
        <v>3419</v>
      </c>
      <c r="AW206" s="1327">
        <f>SUMPRODUCT(AQ206:AQ207,G206:G207)</f>
        <v>0.5</v>
      </c>
      <c r="AX206" s="1327">
        <f>SUMPRODUCT(G206:G207,K206:K207)</f>
        <v>0.5</v>
      </c>
      <c r="AY206" s="1345" t="str">
        <f>IF(AX206&lt;1%,"Sin iniciar",IF(AX206=100%,"Terminado","En gestión"))</f>
        <v>En gestión</v>
      </c>
      <c r="AZ206" s="1345" t="str">
        <f>IF(AW206&lt;1%,"Sin iniciar",IF(AW206=100%,"Terminado","En gestión"))</f>
        <v>En gestión</v>
      </c>
      <c r="BA206" s="1338" t="s">
        <v>3419</v>
      </c>
      <c r="BB206" s="1341">
        <v>0</v>
      </c>
      <c r="BC206" s="2210">
        <v>0</v>
      </c>
      <c r="BD206" s="2210">
        <v>0</v>
      </c>
      <c r="BE206" s="1341">
        <v>171852397</v>
      </c>
      <c r="BF206" s="2226">
        <v>159932397</v>
      </c>
      <c r="BG206" s="2228">
        <v>40476668.109999999</v>
      </c>
      <c r="BH206" s="1686" t="s">
        <v>1357</v>
      </c>
      <c r="BI206" s="1686" t="s">
        <v>1358</v>
      </c>
      <c r="BJ206" s="1686" t="s">
        <v>1359</v>
      </c>
      <c r="BK206" s="1686" t="s">
        <v>1360</v>
      </c>
      <c r="BL206" s="1030"/>
      <c r="BM206" s="2223">
        <v>0.65</v>
      </c>
      <c r="BN206" s="2225" t="s">
        <v>3469</v>
      </c>
      <c r="BO206" s="385">
        <v>1</v>
      </c>
      <c r="BP206" s="282" t="s">
        <v>3470</v>
      </c>
      <c r="BQ206" s="283" t="s">
        <v>1792</v>
      </c>
      <c r="BR206" s="202" t="str">
        <f t="shared" si="142"/>
        <v>En gestión</v>
      </c>
      <c r="BS206" s="36" t="str">
        <f t="shared" si="132"/>
        <v>Terminado</v>
      </c>
      <c r="BT206" s="1338" t="s">
        <v>2668</v>
      </c>
      <c r="BU206" s="1327">
        <f>SUMPRODUCT(G206:G207,BO206:BO207)</f>
        <v>0.875</v>
      </c>
      <c r="BV206" s="1327">
        <f>SUMPRODUCT(G206:G207,L206:L207)</f>
        <v>0.75</v>
      </c>
      <c r="BW206" s="1345" t="str">
        <f>IF(BV206&lt;1%,"Sin iniciar",IF(BV206=100%,"Terminado","En gestión"))</f>
        <v>En gestión</v>
      </c>
      <c r="BX206" s="1345" t="str">
        <f>IF(BU206&lt;1%,"Sin iniciar",IF(BU206=100%,"Terminado","En gestión"))</f>
        <v>En gestión</v>
      </c>
      <c r="BY206" s="1338" t="s">
        <v>2668</v>
      </c>
      <c r="BZ206" s="1347">
        <v>0</v>
      </c>
      <c r="CA206" s="2202">
        <v>0</v>
      </c>
      <c r="CB206" s="2202">
        <v>0</v>
      </c>
      <c r="CC206" s="2220">
        <v>159932397</v>
      </c>
      <c r="CD206" s="1340">
        <v>159952298.33000001</v>
      </c>
      <c r="CE206" s="1340">
        <v>96271534</v>
      </c>
      <c r="CF206" s="1686" t="s">
        <v>1357</v>
      </c>
      <c r="CG206" s="1686" t="s">
        <v>1358</v>
      </c>
      <c r="CH206" s="1686" t="s">
        <v>1359</v>
      </c>
      <c r="CI206" s="1686" t="s">
        <v>1360</v>
      </c>
      <c r="CJ206" s="1030"/>
      <c r="CK206" s="1932">
        <v>1</v>
      </c>
      <c r="CL206" s="1307" t="s">
        <v>1791</v>
      </c>
      <c r="CM206" s="1158">
        <v>1</v>
      </c>
      <c r="CN206" s="1141" t="s">
        <v>1291</v>
      </c>
      <c r="CO206" s="1143" t="s">
        <v>1792</v>
      </c>
      <c r="CP206" s="8" t="str">
        <f t="shared" si="114"/>
        <v>Terminado</v>
      </c>
      <c r="CQ206" s="1152" t="str">
        <f t="shared" si="143"/>
        <v>Terminado</v>
      </c>
      <c r="CR206" s="1686" t="s">
        <v>1793</v>
      </c>
      <c r="CS206" s="1320">
        <f>SUMPRODUCT(G206:G207,CM206:CM207)</f>
        <v>1</v>
      </c>
      <c r="CT206" s="1320">
        <f>SUMPRODUCT(G206:G207,M206:M207)</f>
        <v>1</v>
      </c>
      <c r="CU206" s="1321" t="str">
        <f>IF(CT206&lt;1%,"Sin iniciar",IF(CT206=100%,"Terminado","En gestión"))</f>
        <v>Terminado</v>
      </c>
      <c r="CV206" s="1321" t="str">
        <f>IF(CS206&lt;1%,"Sin iniciar",IF(CS206=100%,"Terminado","En gestión"))</f>
        <v>Terminado</v>
      </c>
      <c r="CW206" s="1308" t="s">
        <v>37</v>
      </c>
      <c r="CX206" s="1409">
        <v>0</v>
      </c>
      <c r="CY206" s="2197">
        <v>0</v>
      </c>
      <c r="CZ206" s="2197">
        <v>0</v>
      </c>
      <c r="DA206" s="2218">
        <v>159932397</v>
      </c>
      <c r="DB206" s="2192">
        <v>167942965</v>
      </c>
      <c r="DC206" s="2193">
        <v>146233133</v>
      </c>
      <c r="DD206" s="2194">
        <v>148511446</v>
      </c>
      <c r="DE206" s="1686" t="s">
        <v>1357</v>
      </c>
      <c r="DF206" s="1686" t="s">
        <v>1358</v>
      </c>
      <c r="DG206" s="1686" t="s">
        <v>1359</v>
      </c>
      <c r="DH206" s="1686" t="s">
        <v>1360</v>
      </c>
      <c r="DJ206" s="1221" t="s">
        <v>8269</v>
      </c>
      <c r="DK206" s="1220" t="s">
        <v>8351</v>
      </c>
      <c r="DL206" s="1243" t="s">
        <v>8271</v>
      </c>
    </row>
    <row r="207" spans="1:116" ht="154.5" hidden="1" customHeight="1" x14ac:dyDescent="0.45">
      <c r="A207" s="1351"/>
      <c r="B207" s="1427"/>
      <c r="C207" s="1353"/>
      <c r="D207" s="1353"/>
      <c r="E207" s="1050" t="s">
        <v>725</v>
      </c>
      <c r="F207" s="1051" t="s">
        <v>726</v>
      </c>
      <c r="G207" s="1052">
        <v>0.5</v>
      </c>
      <c r="H207" s="1056">
        <v>44562</v>
      </c>
      <c r="I207" s="1056">
        <v>44926</v>
      </c>
      <c r="J207" s="1052">
        <v>0.1</v>
      </c>
      <c r="K207" s="1052">
        <v>0.5</v>
      </c>
      <c r="L207" s="1054">
        <v>0.75</v>
      </c>
      <c r="M207" s="1055">
        <v>1</v>
      </c>
      <c r="N207" s="1354"/>
      <c r="O207" s="1353"/>
      <c r="P207" s="3309"/>
      <c r="Q207" s="2180"/>
      <c r="R207" s="1338"/>
      <c r="S207" s="236">
        <v>0.1</v>
      </c>
      <c r="T207" s="42" t="s">
        <v>2670</v>
      </c>
      <c r="U207" s="42" t="s">
        <v>2671</v>
      </c>
      <c r="V207" s="36" t="str">
        <f t="shared" si="139"/>
        <v>En gestión</v>
      </c>
      <c r="W207" s="36" t="str">
        <f t="shared" si="140"/>
        <v>En gestión</v>
      </c>
      <c r="X207" s="1338"/>
      <c r="Y207" s="1327"/>
      <c r="Z207" s="1327"/>
      <c r="AA207" s="1345"/>
      <c r="AB207" s="1345"/>
      <c r="AC207" s="1338"/>
      <c r="AD207" s="1349"/>
      <c r="AE207" s="2217"/>
      <c r="AF207" s="2217"/>
      <c r="AG207" s="1349"/>
      <c r="AH207" s="2233"/>
      <c r="AI207" s="2235"/>
      <c r="AJ207" s="1686"/>
      <c r="AK207" s="1686"/>
      <c r="AL207" s="1686"/>
      <c r="AM207" s="1686"/>
      <c r="AN207" s="1030"/>
      <c r="AO207" s="2231"/>
      <c r="AP207" s="2183"/>
      <c r="AQ207" s="369">
        <v>0.5</v>
      </c>
      <c r="AR207" s="42" t="s">
        <v>2670</v>
      </c>
      <c r="AS207" s="43" t="s">
        <v>3420</v>
      </c>
      <c r="AT207" s="36" t="str">
        <f t="shared" si="141"/>
        <v>En gestión</v>
      </c>
      <c r="AU207" s="36" t="str">
        <f t="shared" si="130"/>
        <v>En gestión</v>
      </c>
      <c r="AV207" s="1338"/>
      <c r="AW207" s="1327"/>
      <c r="AX207" s="1327"/>
      <c r="AY207" s="1345"/>
      <c r="AZ207" s="1345"/>
      <c r="BA207" s="1338"/>
      <c r="BB207" s="1343"/>
      <c r="BC207" s="2212"/>
      <c r="BD207" s="2212"/>
      <c r="BE207" s="1343"/>
      <c r="BF207" s="2227"/>
      <c r="BG207" s="2229"/>
      <c r="BH207" s="1686"/>
      <c r="BI207" s="1686"/>
      <c r="BJ207" s="1686"/>
      <c r="BK207" s="1686"/>
      <c r="BL207" s="1030"/>
      <c r="BM207" s="2224"/>
      <c r="BN207" s="2225"/>
      <c r="BO207" s="385">
        <v>0.75</v>
      </c>
      <c r="BP207" s="282" t="s">
        <v>3471</v>
      </c>
      <c r="BQ207" s="283" t="s">
        <v>3472</v>
      </c>
      <c r="BR207" s="202" t="str">
        <f t="shared" si="142"/>
        <v>En gestión</v>
      </c>
      <c r="BS207" s="36" t="str">
        <f t="shared" si="132"/>
        <v>En gestión</v>
      </c>
      <c r="BT207" s="1338"/>
      <c r="BU207" s="1327"/>
      <c r="BV207" s="1327"/>
      <c r="BW207" s="1345"/>
      <c r="BX207" s="1345"/>
      <c r="BY207" s="1338"/>
      <c r="BZ207" s="1349"/>
      <c r="CA207" s="2204"/>
      <c r="CB207" s="2204"/>
      <c r="CC207" s="2221"/>
      <c r="CD207" s="1340"/>
      <c r="CE207" s="2222"/>
      <c r="CF207" s="1686"/>
      <c r="CG207" s="1686"/>
      <c r="CH207" s="1686"/>
      <c r="CI207" s="1686"/>
      <c r="CJ207" s="1030"/>
      <c r="CK207" s="1829"/>
      <c r="CL207" s="1307"/>
      <c r="CM207" s="1158">
        <v>1</v>
      </c>
      <c r="CN207" s="1141" t="s">
        <v>1794</v>
      </c>
      <c r="CO207" s="1143" t="s">
        <v>1795</v>
      </c>
      <c r="CP207" s="8" t="str">
        <f t="shared" si="114"/>
        <v>Terminado</v>
      </c>
      <c r="CQ207" s="1152" t="str">
        <f t="shared" si="143"/>
        <v>Terminado</v>
      </c>
      <c r="CR207" s="1686"/>
      <c r="CS207" s="1320"/>
      <c r="CT207" s="1320"/>
      <c r="CU207" s="1321"/>
      <c r="CV207" s="1321"/>
      <c r="CW207" s="1308"/>
      <c r="CX207" s="1409"/>
      <c r="CY207" s="2197"/>
      <c r="CZ207" s="2197"/>
      <c r="DA207" s="2219"/>
      <c r="DB207" s="2192"/>
      <c r="DC207" s="2193"/>
      <c r="DD207" s="2196"/>
      <c r="DE207" s="1686"/>
      <c r="DF207" s="1686"/>
      <c r="DG207" s="1686"/>
      <c r="DH207" s="1686"/>
      <c r="DJ207" s="1221" t="s">
        <v>8269</v>
      </c>
      <c r="DK207" s="1220" t="s">
        <v>8342</v>
      </c>
      <c r="DL207" s="1243"/>
    </row>
    <row r="208" spans="1:116" ht="154.5" hidden="1" customHeight="1" x14ac:dyDescent="0.45">
      <c r="A208" s="1351" t="s">
        <v>63</v>
      </c>
      <c r="B208" s="1427" t="s">
        <v>727</v>
      </c>
      <c r="C208" s="1353" t="s">
        <v>728</v>
      </c>
      <c r="D208" s="1353" t="s">
        <v>729</v>
      </c>
      <c r="E208" s="1050" t="s">
        <v>730</v>
      </c>
      <c r="F208" s="1051" t="s">
        <v>731</v>
      </c>
      <c r="G208" s="1052">
        <v>0.34</v>
      </c>
      <c r="H208" s="1056">
        <v>44562</v>
      </c>
      <c r="I208" s="1056">
        <v>44926</v>
      </c>
      <c r="J208" s="1052">
        <v>0.1</v>
      </c>
      <c r="K208" s="1052">
        <v>0.5</v>
      </c>
      <c r="L208" s="1054">
        <v>0.75</v>
      </c>
      <c r="M208" s="1055">
        <v>1</v>
      </c>
      <c r="N208" s="1354">
        <v>91319800</v>
      </c>
      <c r="O208" s="1353" t="s">
        <v>76</v>
      </c>
      <c r="P208" s="3309"/>
      <c r="Q208" s="1337">
        <v>0.4</v>
      </c>
      <c r="R208" s="1390" t="s">
        <v>2672</v>
      </c>
      <c r="S208" s="234">
        <v>0.1</v>
      </c>
      <c r="T208" s="203" t="s">
        <v>2673</v>
      </c>
      <c r="U208" s="203" t="s">
        <v>2674</v>
      </c>
      <c r="V208" s="36" t="str">
        <f t="shared" si="139"/>
        <v>En gestión</v>
      </c>
      <c r="W208" s="36" t="str">
        <f t="shared" si="140"/>
        <v>En gestión</v>
      </c>
      <c r="X208" s="1338" t="s">
        <v>2675</v>
      </c>
      <c r="Y208" s="1327">
        <f>SUMPRODUCT(S208:S210,G208:G210)</f>
        <v>0.23200000000000001</v>
      </c>
      <c r="Z208" s="1327">
        <f>SUMPRODUCT(G208:G210,J208:J210)</f>
        <v>0.1</v>
      </c>
      <c r="AA208" s="1345" t="str">
        <f>IF(Z208&lt;1%,"Sin iniciar",IF(Z208=100%,"Terminado","En gestión"))</f>
        <v>En gestión</v>
      </c>
      <c r="AB208" s="1345" t="str">
        <f>IF(Y208&lt;1%,"Sin iniciar",IF(Y208=100%,"Terminado","En gestión"))</f>
        <v>En gestión</v>
      </c>
      <c r="AC208" s="1338" t="s">
        <v>2675</v>
      </c>
      <c r="AD208" s="1347">
        <v>0</v>
      </c>
      <c r="AE208" s="2217">
        <v>0</v>
      </c>
      <c r="AF208" s="2217">
        <v>0</v>
      </c>
      <c r="AG208" s="1347">
        <v>91319800</v>
      </c>
      <c r="AH208" s="2213">
        <v>91319800</v>
      </c>
      <c r="AI208" s="2215">
        <v>16068000</v>
      </c>
      <c r="AJ208" s="1686" t="s">
        <v>1357</v>
      </c>
      <c r="AK208" s="1686" t="s">
        <v>1358</v>
      </c>
      <c r="AL208" s="1686" t="s">
        <v>1359</v>
      </c>
      <c r="AM208" s="1686" t="s">
        <v>1360</v>
      </c>
      <c r="AN208" s="1030"/>
      <c r="AO208" s="2169">
        <v>0.5</v>
      </c>
      <c r="AP208" s="2181" t="s">
        <v>3421</v>
      </c>
      <c r="AQ208" s="234">
        <v>0.5</v>
      </c>
      <c r="AR208" s="203" t="s">
        <v>2673</v>
      </c>
      <c r="AS208" s="41" t="s">
        <v>3422</v>
      </c>
      <c r="AT208" s="36" t="str">
        <f t="shared" si="141"/>
        <v>En gestión</v>
      </c>
      <c r="AU208" s="36" t="str">
        <f t="shared" si="130"/>
        <v>En gestión</v>
      </c>
      <c r="AV208" s="1338" t="s">
        <v>3423</v>
      </c>
      <c r="AW208" s="1327">
        <f>SUMPRODUCT(AQ208:AQ210,G208:G210)</f>
        <v>0.5</v>
      </c>
      <c r="AX208" s="1327">
        <f>SUMPRODUCT(G208:G210,K208:K210)</f>
        <v>0.5</v>
      </c>
      <c r="AY208" s="1345" t="str">
        <f>IF(AX208&lt;1%,"Sin iniciar",IF(AX208=100%,"Terminado","En gestión"))</f>
        <v>En gestión</v>
      </c>
      <c r="AZ208" s="1331" t="str">
        <f>IF(AW208&lt;1%,"Sin iniciar",IF(AW208=100%,"Terminado","En gestión"))</f>
        <v>En gestión</v>
      </c>
      <c r="BA208" s="1338" t="s">
        <v>3423</v>
      </c>
      <c r="BB208" s="2209">
        <v>0</v>
      </c>
      <c r="BC208" s="2210">
        <v>0</v>
      </c>
      <c r="BD208" s="2210">
        <v>0</v>
      </c>
      <c r="BE208" s="1341">
        <v>91319800</v>
      </c>
      <c r="BF208" s="2207">
        <v>91319800</v>
      </c>
      <c r="BG208" s="2207">
        <v>16068000</v>
      </c>
      <c r="BH208" s="1686" t="s">
        <v>1357</v>
      </c>
      <c r="BI208" s="1686" t="s">
        <v>1358</v>
      </c>
      <c r="BJ208" s="1686" t="s">
        <v>1359</v>
      </c>
      <c r="BK208" s="1686" t="s">
        <v>1360</v>
      </c>
      <c r="BL208" s="1030"/>
      <c r="BM208" s="2163">
        <v>0.75</v>
      </c>
      <c r="BN208" s="2190" t="s">
        <v>3473</v>
      </c>
      <c r="BO208" s="385">
        <v>1</v>
      </c>
      <c r="BP208" s="282" t="s">
        <v>3474</v>
      </c>
      <c r="BQ208" s="283" t="s">
        <v>1798</v>
      </c>
      <c r="BR208" s="202" t="str">
        <f t="shared" si="142"/>
        <v>En gestión</v>
      </c>
      <c r="BS208" s="36" t="str">
        <f t="shared" si="132"/>
        <v>Terminado</v>
      </c>
      <c r="BT208" s="1338" t="s">
        <v>2675</v>
      </c>
      <c r="BU208" s="1327">
        <f>SUMPRODUCT(G208:G210,BO208:BO210)</f>
        <v>0.85150000000000015</v>
      </c>
      <c r="BV208" s="1327">
        <f>SUMPRODUCT(G208:G210,L208:L210)</f>
        <v>0.75</v>
      </c>
      <c r="BW208" s="1345" t="str">
        <f>IF(BV208&lt;1%,"Sin iniciar",IF(BV208=100%,"Terminado","En gestión"))</f>
        <v>En gestión</v>
      </c>
      <c r="BX208" s="1345" t="str">
        <f>IF(BU208&lt;1%,"Sin iniciar",IF(BU208=100%,"Terminado","En gestión"))</f>
        <v>En gestión</v>
      </c>
      <c r="BY208" s="1338" t="s">
        <v>2675</v>
      </c>
      <c r="BZ208" s="1347">
        <v>0</v>
      </c>
      <c r="CA208" s="2202">
        <v>0</v>
      </c>
      <c r="CB208" s="2202">
        <v>0</v>
      </c>
      <c r="CC208" s="2205">
        <v>91319800</v>
      </c>
      <c r="CD208" s="2200">
        <v>91319800</v>
      </c>
      <c r="CE208" s="2201">
        <v>56238000</v>
      </c>
      <c r="CF208" s="1686" t="s">
        <v>1357</v>
      </c>
      <c r="CG208" s="1686" t="s">
        <v>1358</v>
      </c>
      <c r="CH208" s="1686" t="s">
        <v>1359</v>
      </c>
      <c r="CI208" s="1686" t="s">
        <v>1360</v>
      </c>
      <c r="CJ208" s="1030"/>
      <c r="CK208" s="1323" t="s">
        <v>1796</v>
      </c>
      <c r="CL208" s="1371" t="s">
        <v>1797</v>
      </c>
      <c r="CM208" s="1158">
        <v>1</v>
      </c>
      <c r="CN208" s="1141" t="s">
        <v>1291</v>
      </c>
      <c r="CO208" s="1143" t="s">
        <v>1798</v>
      </c>
      <c r="CP208" s="8" t="str">
        <f t="shared" si="114"/>
        <v>Terminado</v>
      </c>
      <c r="CQ208" s="1152" t="str">
        <f t="shared" si="143"/>
        <v>Terminado</v>
      </c>
      <c r="CR208" s="1307" t="s">
        <v>1793</v>
      </c>
      <c r="CS208" s="1320">
        <f>SUMPRODUCT(G208:G210,CM208:CM210)</f>
        <v>1</v>
      </c>
      <c r="CT208" s="1320">
        <f>SUMPRODUCT(G208:G210,M208:M210)</f>
        <v>1</v>
      </c>
      <c r="CU208" s="1321" t="str">
        <f>IF(CT208&lt;1%,"Sin iniciar",IF(CT208=100%,"Terminado","En gestión"))</f>
        <v>Terminado</v>
      </c>
      <c r="CV208" s="1321" t="str">
        <f>IF(CS208&lt;1%,"Sin iniciar",IF(CS208=100%,"Terminado","En gestión"))</f>
        <v>Terminado</v>
      </c>
      <c r="CW208" s="1308" t="s">
        <v>37</v>
      </c>
      <c r="CX208" s="1409">
        <v>0</v>
      </c>
      <c r="CY208" s="2197">
        <v>0</v>
      </c>
      <c r="CZ208" s="2197">
        <v>0</v>
      </c>
      <c r="DA208" s="2198">
        <v>91319800</v>
      </c>
      <c r="DB208" s="2192">
        <v>91319800</v>
      </c>
      <c r="DC208" s="2193">
        <v>88374000</v>
      </c>
      <c r="DD208" s="2194">
        <v>90248600</v>
      </c>
      <c r="DE208" s="1686" t="s">
        <v>1357</v>
      </c>
      <c r="DF208" s="1686" t="s">
        <v>1358</v>
      </c>
      <c r="DG208" s="1686" t="s">
        <v>1359</v>
      </c>
      <c r="DH208" s="1686" t="s">
        <v>1360</v>
      </c>
      <c r="DJ208" s="1221" t="s">
        <v>8352</v>
      </c>
      <c r="DK208" s="1220" t="s">
        <v>8379</v>
      </c>
      <c r="DL208" s="1243" t="s">
        <v>8380</v>
      </c>
    </row>
    <row r="209" spans="1:116" ht="154.5" hidden="1" customHeight="1" x14ac:dyDescent="0.45">
      <c r="A209" s="1351"/>
      <c r="B209" s="1427"/>
      <c r="C209" s="1353"/>
      <c r="D209" s="1353"/>
      <c r="E209" s="1050" t="s">
        <v>732</v>
      </c>
      <c r="F209" s="1051" t="s">
        <v>733</v>
      </c>
      <c r="G209" s="1052">
        <v>0.33</v>
      </c>
      <c r="H209" s="1056">
        <v>44562</v>
      </c>
      <c r="I209" s="1056">
        <v>44926</v>
      </c>
      <c r="J209" s="1052">
        <v>0.1</v>
      </c>
      <c r="K209" s="1052">
        <v>0.5</v>
      </c>
      <c r="L209" s="1054">
        <v>0.75</v>
      </c>
      <c r="M209" s="1055">
        <v>1</v>
      </c>
      <c r="N209" s="1354"/>
      <c r="O209" s="1353"/>
      <c r="P209" s="3309"/>
      <c r="Q209" s="1337"/>
      <c r="R209" s="1390"/>
      <c r="S209" s="235">
        <v>0.3</v>
      </c>
      <c r="T209" s="42" t="s">
        <v>2676</v>
      </c>
      <c r="U209" s="42" t="s">
        <v>2677</v>
      </c>
      <c r="V209" s="36" t="str">
        <f t="shared" si="139"/>
        <v>En gestión</v>
      </c>
      <c r="W209" s="36" t="str">
        <f t="shared" si="140"/>
        <v>En gestión</v>
      </c>
      <c r="X209" s="1338"/>
      <c r="Y209" s="1327"/>
      <c r="Z209" s="1327"/>
      <c r="AA209" s="1345"/>
      <c r="AB209" s="1345"/>
      <c r="AC209" s="1338"/>
      <c r="AD209" s="1348"/>
      <c r="AE209" s="2217"/>
      <c r="AF209" s="2217"/>
      <c r="AG209" s="1348"/>
      <c r="AH209" s="2213"/>
      <c r="AI209" s="2215"/>
      <c r="AJ209" s="1686"/>
      <c r="AK209" s="1686"/>
      <c r="AL209" s="1686"/>
      <c r="AM209" s="1686"/>
      <c r="AN209" s="1030"/>
      <c r="AO209" s="2170"/>
      <c r="AP209" s="2182"/>
      <c r="AQ209" s="235">
        <v>0.5</v>
      </c>
      <c r="AR209" s="42" t="s">
        <v>2676</v>
      </c>
      <c r="AS209" s="43" t="s">
        <v>2677</v>
      </c>
      <c r="AT209" s="36" t="str">
        <f t="shared" si="141"/>
        <v>En gestión</v>
      </c>
      <c r="AU209" s="36" t="str">
        <f t="shared" si="130"/>
        <v>En gestión</v>
      </c>
      <c r="AV209" s="1338"/>
      <c r="AW209" s="1327"/>
      <c r="AX209" s="1327"/>
      <c r="AY209" s="1345"/>
      <c r="AZ209" s="1345"/>
      <c r="BA209" s="1338"/>
      <c r="BB209" s="1342"/>
      <c r="BC209" s="2211"/>
      <c r="BD209" s="2211"/>
      <c r="BE209" s="1342"/>
      <c r="BF209" s="2207"/>
      <c r="BG209" s="2207"/>
      <c r="BH209" s="1686"/>
      <c r="BI209" s="1686"/>
      <c r="BJ209" s="1686"/>
      <c r="BK209" s="1686"/>
      <c r="BL209" s="1030"/>
      <c r="BM209" s="2163"/>
      <c r="BN209" s="2190"/>
      <c r="BO209" s="385">
        <v>0.8</v>
      </c>
      <c r="BP209" s="282" t="s">
        <v>3475</v>
      </c>
      <c r="BQ209" s="283" t="s">
        <v>3476</v>
      </c>
      <c r="BR209" s="202" t="str">
        <f t="shared" si="142"/>
        <v>En gestión</v>
      </c>
      <c r="BS209" s="36" t="str">
        <f t="shared" si="132"/>
        <v>En gestión</v>
      </c>
      <c r="BT209" s="1338"/>
      <c r="BU209" s="1327"/>
      <c r="BV209" s="1327"/>
      <c r="BW209" s="1345"/>
      <c r="BX209" s="1345"/>
      <c r="BY209" s="1338"/>
      <c r="BZ209" s="1348"/>
      <c r="CA209" s="2203"/>
      <c r="CB209" s="2203"/>
      <c r="CC209" s="2205"/>
      <c r="CD209" s="2200"/>
      <c r="CE209" s="2201"/>
      <c r="CF209" s="1686"/>
      <c r="CG209" s="1686"/>
      <c r="CH209" s="1686"/>
      <c r="CI209" s="1686"/>
      <c r="CJ209" s="1030"/>
      <c r="CK209" s="1323"/>
      <c r="CL209" s="1371"/>
      <c r="CM209" s="1158">
        <v>1</v>
      </c>
      <c r="CN209" s="1141" t="s">
        <v>1799</v>
      </c>
      <c r="CO209" s="1143" t="s">
        <v>1800</v>
      </c>
      <c r="CP209" s="8" t="str">
        <f t="shared" ref="CP209:CP259" si="144">IF(M209&lt;1%,"Sin iniciar",IF(M209=100%,"Terminado","En gestión"))</f>
        <v>Terminado</v>
      </c>
      <c r="CQ209" s="1152" t="str">
        <f t="shared" si="143"/>
        <v>Terminado</v>
      </c>
      <c r="CR209" s="1307"/>
      <c r="CS209" s="1320">
        <f>SUMPRODUCT(G209:G210,CM209:CM210)</f>
        <v>0.66</v>
      </c>
      <c r="CT209" s="1320"/>
      <c r="CU209" s="1321"/>
      <c r="CV209" s="1321"/>
      <c r="CW209" s="1308"/>
      <c r="CX209" s="1409"/>
      <c r="CY209" s="2197"/>
      <c r="CZ209" s="2197"/>
      <c r="DA209" s="2198"/>
      <c r="DB209" s="2192"/>
      <c r="DC209" s="2193"/>
      <c r="DD209" s="2195"/>
      <c r="DE209" s="1686"/>
      <c r="DF209" s="1686"/>
      <c r="DG209" s="1686"/>
      <c r="DH209" s="1686"/>
      <c r="DJ209" s="1221" t="s">
        <v>8352</v>
      </c>
      <c r="DK209" s="1220" t="s">
        <v>8381</v>
      </c>
      <c r="DL209" s="1243"/>
    </row>
    <row r="210" spans="1:116" ht="154.5" hidden="1" customHeight="1" x14ac:dyDescent="0.45">
      <c r="A210" s="1351"/>
      <c r="B210" s="1427"/>
      <c r="C210" s="1353"/>
      <c r="D210" s="1353"/>
      <c r="E210" s="1050" t="s">
        <v>734</v>
      </c>
      <c r="F210" s="1051" t="s">
        <v>735</v>
      </c>
      <c r="G210" s="1052">
        <v>0.33</v>
      </c>
      <c r="H210" s="1056">
        <v>44562</v>
      </c>
      <c r="I210" s="1056">
        <v>44926</v>
      </c>
      <c r="J210" s="1052">
        <v>0.1</v>
      </c>
      <c r="K210" s="1052">
        <v>0.5</v>
      </c>
      <c r="L210" s="1054">
        <v>0.75</v>
      </c>
      <c r="M210" s="1055">
        <v>1</v>
      </c>
      <c r="N210" s="1354"/>
      <c r="O210" s="1353"/>
      <c r="P210" s="3309"/>
      <c r="Q210" s="1337"/>
      <c r="R210" s="1390"/>
      <c r="S210" s="235">
        <v>0.3</v>
      </c>
      <c r="T210" s="42" t="s">
        <v>2678</v>
      </c>
      <c r="U210" s="42" t="s">
        <v>2679</v>
      </c>
      <c r="V210" s="36" t="str">
        <f t="shared" si="139"/>
        <v>En gestión</v>
      </c>
      <c r="W210" s="36" t="str">
        <f t="shared" si="140"/>
        <v>En gestión</v>
      </c>
      <c r="X210" s="1338"/>
      <c r="Y210" s="1327"/>
      <c r="Z210" s="1327"/>
      <c r="AA210" s="1345"/>
      <c r="AB210" s="1345"/>
      <c r="AC210" s="1338"/>
      <c r="AD210" s="1349"/>
      <c r="AE210" s="2217"/>
      <c r="AF210" s="2217"/>
      <c r="AG210" s="1349"/>
      <c r="AH210" s="2214"/>
      <c r="AI210" s="2216"/>
      <c r="AJ210" s="1686"/>
      <c r="AK210" s="1686"/>
      <c r="AL210" s="1686"/>
      <c r="AM210" s="1686"/>
      <c r="AN210" s="1030"/>
      <c r="AO210" s="1423"/>
      <c r="AP210" s="2183"/>
      <c r="AQ210" s="235">
        <v>0.5</v>
      </c>
      <c r="AR210" s="42" t="s">
        <v>3424</v>
      </c>
      <c r="AS210" s="43" t="s">
        <v>2679</v>
      </c>
      <c r="AT210" s="36" t="str">
        <f t="shared" si="141"/>
        <v>En gestión</v>
      </c>
      <c r="AU210" s="36" t="str">
        <f t="shared" si="130"/>
        <v>En gestión</v>
      </c>
      <c r="AV210" s="1338"/>
      <c r="AW210" s="1327"/>
      <c r="AX210" s="1327"/>
      <c r="AY210" s="1345"/>
      <c r="AZ210" s="1345"/>
      <c r="BA210" s="1338"/>
      <c r="BB210" s="1343"/>
      <c r="BC210" s="2212"/>
      <c r="BD210" s="2212"/>
      <c r="BE210" s="1343"/>
      <c r="BF210" s="2208"/>
      <c r="BG210" s="2208"/>
      <c r="BH210" s="1686"/>
      <c r="BI210" s="1686"/>
      <c r="BJ210" s="1686"/>
      <c r="BK210" s="1686"/>
      <c r="BL210" s="1030"/>
      <c r="BM210" s="2163"/>
      <c r="BN210" s="2190"/>
      <c r="BO210" s="385">
        <v>0.75</v>
      </c>
      <c r="BP210" s="102" t="s">
        <v>3424</v>
      </c>
      <c r="BQ210" s="96" t="s">
        <v>3477</v>
      </c>
      <c r="BR210" s="202" t="str">
        <f t="shared" si="142"/>
        <v>En gestión</v>
      </c>
      <c r="BS210" s="36" t="str">
        <f t="shared" si="132"/>
        <v>En gestión</v>
      </c>
      <c r="BT210" s="1338"/>
      <c r="BU210" s="1327"/>
      <c r="BV210" s="1327"/>
      <c r="BW210" s="1345"/>
      <c r="BX210" s="1345"/>
      <c r="BY210" s="1338"/>
      <c r="BZ210" s="1349"/>
      <c r="CA210" s="2204"/>
      <c r="CB210" s="2204"/>
      <c r="CC210" s="2206"/>
      <c r="CD210" s="2200"/>
      <c r="CE210" s="2201"/>
      <c r="CF210" s="1686"/>
      <c r="CG210" s="1686"/>
      <c r="CH210" s="1686"/>
      <c r="CI210" s="1686"/>
      <c r="CJ210" s="1030"/>
      <c r="CK210" s="1323"/>
      <c r="CL210" s="1371"/>
      <c r="CM210" s="1158">
        <v>1</v>
      </c>
      <c r="CN210" s="1141" t="s">
        <v>1801</v>
      </c>
      <c r="CO210" s="1143" t="s">
        <v>1802</v>
      </c>
      <c r="CP210" s="8" t="str">
        <f t="shared" si="144"/>
        <v>Terminado</v>
      </c>
      <c r="CQ210" s="1152" t="str">
        <f t="shared" si="143"/>
        <v>Terminado</v>
      </c>
      <c r="CR210" s="1307"/>
      <c r="CS210" s="1320"/>
      <c r="CT210" s="1320"/>
      <c r="CU210" s="1321"/>
      <c r="CV210" s="1321"/>
      <c r="CW210" s="1308"/>
      <c r="CX210" s="1409"/>
      <c r="CY210" s="2197"/>
      <c r="CZ210" s="2197"/>
      <c r="DA210" s="2199"/>
      <c r="DB210" s="2192"/>
      <c r="DC210" s="2193"/>
      <c r="DD210" s="2196"/>
      <c r="DE210" s="1686"/>
      <c r="DF210" s="1686"/>
      <c r="DG210" s="1686"/>
      <c r="DH210" s="1686"/>
      <c r="DJ210" s="1221" t="s">
        <v>8352</v>
      </c>
      <c r="DK210" s="1220" t="s">
        <v>8382</v>
      </c>
      <c r="DL210" s="1243"/>
    </row>
    <row r="211" spans="1:116" ht="210" hidden="1" customHeight="1" x14ac:dyDescent="0.45">
      <c r="A211" s="1351" t="s">
        <v>63</v>
      </c>
      <c r="B211" s="1427" t="s">
        <v>736</v>
      </c>
      <c r="C211" s="1353" t="s">
        <v>737</v>
      </c>
      <c r="D211" s="1353" t="s">
        <v>738</v>
      </c>
      <c r="E211" s="1050" t="s">
        <v>739</v>
      </c>
      <c r="F211" s="1051" t="s">
        <v>740</v>
      </c>
      <c r="G211" s="1052">
        <v>0.25</v>
      </c>
      <c r="H211" s="1056">
        <v>44562</v>
      </c>
      <c r="I211" s="1056">
        <v>44926</v>
      </c>
      <c r="J211" s="1052">
        <v>0.1</v>
      </c>
      <c r="K211" s="1052">
        <v>0.5</v>
      </c>
      <c r="L211" s="1054">
        <v>0.75</v>
      </c>
      <c r="M211" s="1055">
        <v>1</v>
      </c>
      <c r="N211" s="1353" t="s">
        <v>529</v>
      </c>
      <c r="O211" s="1354">
        <v>938566920</v>
      </c>
      <c r="P211" s="3309"/>
      <c r="Q211" s="1337">
        <v>0.25</v>
      </c>
      <c r="R211" s="1390" t="s">
        <v>2680</v>
      </c>
      <c r="S211" s="231">
        <v>0.1</v>
      </c>
      <c r="T211" s="203" t="s">
        <v>2681</v>
      </c>
      <c r="U211" s="204" t="s">
        <v>2682</v>
      </c>
      <c r="V211" s="36" t="str">
        <f t="shared" si="139"/>
        <v>En gestión</v>
      </c>
      <c r="W211" s="36" t="str">
        <f t="shared" si="140"/>
        <v>En gestión</v>
      </c>
      <c r="X211" s="1338" t="s">
        <v>2683</v>
      </c>
      <c r="Y211" s="1327">
        <f>SUMPRODUCT(S211:S214,G211:G214)</f>
        <v>0.1</v>
      </c>
      <c r="Z211" s="1328">
        <f>SUMPRODUCT(G211:G214,J211:J214)</f>
        <v>0.1</v>
      </c>
      <c r="AA211" s="1345" t="str">
        <f>IF(Z211&lt;1%,"Sin iniciar",IF(Z211=100%,"Terminado","En gestión"))</f>
        <v>En gestión</v>
      </c>
      <c r="AB211" s="1345" t="str">
        <f>IF(Y211&lt;1%,"Sin iniciar",IF(Y211=100%,"Terminado","En gestión"))</f>
        <v>En gestión</v>
      </c>
      <c r="AC211" s="1338" t="s">
        <v>2683</v>
      </c>
      <c r="AD211" s="1347">
        <v>938566920</v>
      </c>
      <c r="AE211" s="1401">
        <v>938566920</v>
      </c>
      <c r="AF211" s="1401">
        <v>234641730</v>
      </c>
      <c r="AG211" s="1347">
        <v>0</v>
      </c>
      <c r="AH211" s="2174">
        <v>0</v>
      </c>
      <c r="AI211" s="2174">
        <v>0</v>
      </c>
      <c r="AJ211" s="1686" t="s">
        <v>44</v>
      </c>
      <c r="AK211" s="1686" t="s">
        <v>44</v>
      </c>
      <c r="AL211" s="1686" t="s">
        <v>44</v>
      </c>
      <c r="AM211" s="1686" t="s">
        <v>44</v>
      </c>
      <c r="AN211" s="1030"/>
      <c r="AO211" s="2169">
        <v>0.5</v>
      </c>
      <c r="AP211" s="2181" t="s">
        <v>8066</v>
      </c>
      <c r="AQ211" s="234">
        <v>1</v>
      </c>
      <c r="AR211" s="203" t="s">
        <v>3425</v>
      </c>
      <c r="AS211" s="41" t="s">
        <v>1804</v>
      </c>
      <c r="AT211" s="36" t="str">
        <f t="shared" si="141"/>
        <v>En gestión</v>
      </c>
      <c r="AU211" s="36" t="str">
        <f t="shared" si="130"/>
        <v>Terminado</v>
      </c>
      <c r="AV211" s="1338" t="s">
        <v>3426</v>
      </c>
      <c r="AW211" s="1327">
        <f>SUMPRODUCT(AQ211:AQ214,G211:G214)</f>
        <v>1</v>
      </c>
      <c r="AX211" s="1328">
        <f>SUMPRODUCT(G211:G214,K211:K214)</f>
        <v>0.5</v>
      </c>
      <c r="AY211" s="1345" t="str">
        <f>IF(AX211&lt;1%,"Sin iniciar",IF(AX211=100%,"Terminado","En gestión"))</f>
        <v>En gestión</v>
      </c>
      <c r="AZ211" s="1345" t="str">
        <f>IF(AW211&lt;1%,"Sin iniciar",IF(AW211=100%,"Terminado","En gestión"))</f>
        <v>Terminado</v>
      </c>
      <c r="BA211" s="1338" t="s">
        <v>3426</v>
      </c>
      <c r="BB211" s="1341">
        <v>938566920</v>
      </c>
      <c r="BC211" s="1392">
        <v>938566920</v>
      </c>
      <c r="BD211" s="1392">
        <v>469283460</v>
      </c>
      <c r="BE211" s="1341">
        <v>0</v>
      </c>
      <c r="BF211" s="2165">
        <v>0</v>
      </c>
      <c r="BG211" s="2165">
        <v>0</v>
      </c>
      <c r="BH211" s="1686" t="s">
        <v>44</v>
      </c>
      <c r="BI211" s="1686" t="s">
        <v>44</v>
      </c>
      <c r="BJ211" s="1686" t="s">
        <v>44</v>
      </c>
      <c r="BK211" s="1686" t="s">
        <v>44</v>
      </c>
      <c r="BL211" s="1030"/>
      <c r="BM211" s="2163">
        <v>1</v>
      </c>
      <c r="BN211" s="2190" t="s">
        <v>3478</v>
      </c>
      <c r="BO211" s="360">
        <v>1</v>
      </c>
      <c r="BP211" s="2191" t="s">
        <v>3478</v>
      </c>
      <c r="BQ211" s="2189" t="s">
        <v>37</v>
      </c>
      <c r="BR211" s="202" t="str">
        <f t="shared" si="142"/>
        <v>En gestión</v>
      </c>
      <c r="BS211" s="36" t="str">
        <f t="shared" si="132"/>
        <v>Terminado</v>
      </c>
      <c r="BT211" s="1338" t="s">
        <v>2683</v>
      </c>
      <c r="BU211" s="1327">
        <f>SUMPRODUCT(G211:G214,BO211:BO214)</f>
        <v>1</v>
      </c>
      <c r="BV211" s="1328">
        <f>SUMPRODUCT(G211:G214,L211:L214)</f>
        <v>0.75</v>
      </c>
      <c r="BW211" s="1345" t="str">
        <f>IF(BV211&lt;1%,"Sin iniciar",IF(BV211=100%,"Terminado","En gestión"))</f>
        <v>En gestión</v>
      </c>
      <c r="BX211" s="1345" t="str">
        <f>IF(BU211&lt;1%,"Sin iniciar",IF(BU211=100%,"Terminado","En gestión"))</f>
        <v>Terminado</v>
      </c>
      <c r="BY211" s="1338" t="s">
        <v>2683</v>
      </c>
      <c r="BZ211" s="1347">
        <v>938566920</v>
      </c>
      <c r="CA211" s="1401">
        <v>938566920</v>
      </c>
      <c r="CB211" s="1401">
        <v>703925190</v>
      </c>
      <c r="CC211" s="2161">
        <v>0</v>
      </c>
      <c r="CD211" s="2187">
        <v>0</v>
      </c>
      <c r="CE211" s="2187">
        <v>0</v>
      </c>
      <c r="CF211" s="1686" t="s">
        <v>44</v>
      </c>
      <c r="CG211" s="1686" t="s">
        <v>44</v>
      </c>
      <c r="CH211" s="1686" t="s">
        <v>44</v>
      </c>
      <c r="CI211" s="1686" t="s">
        <v>44</v>
      </c>
      <c r="CJ211" s="1030"/>
      <c r="CK211" s="1323">
        <v>1</v>
      </c>
      <c r="CL211" s="1371" t="s">
        <v>1803</v>
      </c>
      <c r="CM211" s="1153">
        <v>1</v>
      </c>
      <c r="CN211" s="1147" t="s">
        <v>1312</v>
      </c>
      <c r="CO211" s="1308" t="s">
        <v>1804</v>
      </c>
      <c r="CP211" s="8" t="str">
        <f t="shared" si="144"/>
        <v>Terminado</v>
      </c>
      <c r="CQ211" s="1152" t="str">
        <f t="shared" si="143"/>
        <v>Terminado</v>
      </c>
      <c r="CR211" s="1307" t="s">
        <v>1793</v>
      </c>
      <c r="CS211" s="1320">
        <f>SUMPRODUCT(G211:G214,CM211:CM214)</f>
        <v>1</v>
      </c>
      <c r="CT211" s="1320">
        <f>SUMPRODUCT(G211:G214,M211:M214)</f>
        <v>1</v>
      </c>
      <c r="CU211" s="1321" t="str">
        <f>IF(CT211&lt;1%,"Sin iniciar",IF(CT211=100%,"Terminado","En gestión"))</f>
        <v>Terminado</v>
      </c>
      <c r="CV211" s="1321" t="str">
        <f>IF(CS211&lt;1%,"Sin iniciar",IF(CS211=100%,"Terminado","En gestión"))</f>
        <v>Terminado</v>
      </c>
      <c r="CW211" s="1308" t="s">
        <v>37</v>
      </c>
      <c r="CX211" s="1409">
        <v>938566920</v>
      </c>
      <c r="CY211" s="2157">
        <v>938566920</v>
      </c>
      <c r="CZ211" s="2157">
        <v>938566920</v>
      </c>
      <c r="DA211" s="2158">
        <v>0</v>
      </c>
      <c r="DB211" s="2184">
        <v>0</v>
      </c>
      <c r="DC211" s="2185">
        <v>0</v>
      </c>
      <c r="DD211" s="2186">
        <v>0</v>
      </c>
      <c r="DE211" s="1686" t="s">
        <v>44</v>
      </c>
      <c r="DF211" s="1686" t="s">
        <v>44</v>
      </c>
      <c r="DG211" s="1686" t="s">
        <v>44</v>
      </c>
      <c r="DH211" s="1686" t="s">
        <v>44</v>
      </c>
      <c r="DJ211" s="1221" t="s">
        <v>8352</v>
      </c>
      <c r="DK211" s="1220" t="s">
        <v>8383</v>
      </c>
      <c r="DL211" s="1243" t="s">
        <v>8384</v>
      </c>
    </row>
    <row r="212" spans="1:116" ht="266.25" hidden="1" customHeight="1" x14ac:dyDescent="0.45">
      <c r="A212" s="1351"/>
      <c r="B212" s="1427"/>
      <c r="C212" s="1353"/>
      <c r="D212" s="1353"/>
      <c r="E212" s="1050" t="s">
        <v>741</v>
      </c>
      <c r="F212" s="1051" t="s">
        <v>742</v>
      </c>
      <c r="G212" s="1052">
        <v>0.25</v>
      </c>
      <c r="H212" s="1056">
        <v>44562</v>
      </c>
      <c r="I212" s="1056">
        <v>44926</v>
      </c>
      <c r="J212" s="1052">
        <v>0.1</v>
      </c>
      <c r="K212" s="1052">
        <v>0.5</v>
      </c>
      <c r="L212" s="1054">
        <v>0.75</v>
      </c>
      <c r="M212" s="1055">
        <v>1</v>
      </c>
      <c r="N212" s="1353"/>
      <c r="O212" s="1354"/>
      <c r="P212" s="3309"/>
      <c r="Q212" s="1337"/>
      <c r="R212" s="1390"/>
      <c r="S212" s="231">
        <v>0.1</v>
      </c>
      <c r="T212" s="42" t="s">
        <v>2684</v>
      </c>
      <c r="U212" s="205" t="s">
        <v>2685</v>
      </c>
      <c r="V212" s="36" t="str">
        <f t="shared" si="139"/>
        <v>En gestión</v>
      </c>
      <c r="W212" s="36" t="str">
        <f t="shared" si="140"/>
        <v>En gestión</v>
      </c>
      <c r="X212" s="1338"/>
      <c r="Y212" s="1327"/>
      <c r="Z212" s="1329"/>
      <c r="AA212" s="1345"/>
      <c r="AB212" s="1345"/>
      <c r="AC212" s="1338"/>
      <c r="AD212" s="1348"/>
      <c r="AE212" s="1402"/>
      <c r="AF212" s="1402"/>
      <c r="AG212" s="1348"/>
      <c r="AH212" s="2174"/>
      <c r="AI212" s="2174"/>
      <c r="AJ212" s="1686"/>
      <c r="AK212" s="1686"/>
      <c r="AL212" s="1686"/>
      <c r="AM212" s="1686"/>
      <c r="AN212" s="1030"/>
      <c r="AO212" s="2170"/>
      <c r="AP212" s="2182"/>
      <c r="AQ212" s="234">
        <v>1</v>
      </c>
      <c r="AR212" s="42" t="s">
        <v>3427</v>
      </c>
      <c r="AS212" s="43" t="s">
        <v>1805</v>
      </c>
      <c r="AT212" s="36" t="str">
        <f t="shared" si="141"/>
        <v>En gestión</v>
      </c>
      <c r="AU212" s="36" t="str">
        <f t="shared" si="130"/>
        <v>Terminado</v>
      </c>
      <c r="AV212" s="1338"/>
      <c r="AW212" s="1327"/>
      <c r="AX212" s="1329"/>
      <c r="AY212" s="1345"/>
      <c r="AZ212" s="1345"/>
      <c r="BA212" s="1338"/>
      <c r="BB212" s="1342"/>
      <c r="BC212" s="1393"/>
      <c r="BD212" s="1393"/>
      <c r="BE212" s="1342"/>
      <c r="BF212" s="2165"/>
      <c r="BG212" s="2165"/>
      <c r="BH212" s="1686"/>
      <c r="BI212" s="1686"/>
      <c r="BJ212" s="1686"/>
      <c r="BK212" s="1686"/>
      <c r="BL212" s="1030"/>
      <c r="BM212" s="2163"/>
      <c r="BN212" s="2190"/>
      <c r="BO212" s="360">
        <v>1</v>
      </c>
      <c r="BP212" s="2191"/>
      <c r="BQ212" s="2189"/>
      <c r="BR212" s="202" t="str">
        <f t="shared" si="142"/>
        <v>En gestión</v>
      </c>
      <c r="BS212" s="36" t="str">
        <f t="shared" si="132"/>
        <v>Terminado</v>
      </c>
      <c r="BT212" s="1338"/>
      <c r="BU212" s="1327"/>
      <c r="BV212" s="1329"/>
      <c r="BW212" s="1345"/>
      <c r="BX212" s="1345"/>
      <c r="BY212" s="1338"/>
      <c r="BZ212" s="1348"/>
      <c r="CA212" s="1402"/>
      <c r="CB212" s="1402"/>
      <c r="CC212" s="2161"/>
      <c r="CD212" s="2187"/>
      <c r="CE212" s="2187"/>
      <c r="CF212" s="1686"/>
      <c r="CG212" s="1686"/>
      <c r="CH212" s="1686"/>
      <c r="CI212" s="1686"/>
      <c r="CJ212" s="1030"/>
      <c r="CK212" s="1323"/>
      <c r="CL212" s="1371"/>
      <c r="CM212" s="1153">
        <v>1</v>
      </c>
      <c r="CN212" s="1147" t="s">
        <v>1312</v>
      </c>
      <c r="CO212" s="1308" t="s">
        <v>1805</v>
      </c>
      <c r="CP212" s="8" t="str">
        <f t="shared" si="144"/>
        <v>Terminado</v>
      </c>
      <c r="CQ212" s="1152" t="str">
        <f t="shared" si="143"/>
        <v>Terminado</v>
      </c>
      <c r="CR212" s="1307"/>
      <c r="CS212" s="1320"/>
      <c r="CT212" s="1320"/>
      <c r="CU212" s="1321"/>
      <c r="CV212" s="1321"/>
      <c r="CW212" s="1308"/>
      <c r="CX212" s="1409"/>
      <c r="CY212" s="2157"/>
      <c r="CZ212" s="2157"/>
      <c r="DA212" s="2158"/>
      <c r="DB212" s="2184"/>
      <c r="DC212" s="2185"/>
      <c r="DD212" s="2186"/>
      <c r="DE212" s="1686"/>
      <c r="DF212" s="1686"/>
      <c r="DG212" s="1686"/>
      <c r="DH212" s="1686"/>
      <c r="DJ212" s="1221" t="s">
        <v>8352</v>
      </c>
      <c r="DK212" s="1220" t="s">
        <v>8385</v>
      </c>
      <c r="DL212" s="1243"/>
    </row>
    <row r="213" spans="1:116" ht="154.5" hidden="1" customHeight="1" x14ac:dyDescent="0.45">
      <c r="A213" s="1351"/>
      <c r="B213" s="1427"/>
      <c r="C213" s="1353"/>
      <c r="D213" s="1353"/>
      <c r="E213" s="1050" t="s">
        <v>743</v>
      </c>
      <c r="F213" s="1051" t="s">
        <v>744</v>
      </c>
      <c r="G213" s="1052">
        <v>0.25</v>
      </c>
      <c r="H213" s="1056">
        <v>44562</v>
      </c>
      <c r="I213" s="1056">
        <v>44926</v>
      </c>
      <c r="J213" s="1052">
        <v>0.1</v>
      </c>
      <c r="K213" s="1052">
        <v>0.5</v>
      </c>
      <c r="L213" s="1054">
        <v>0.75</v>
      </c>
      <c r="M213" s="1055">
        <v>1</v>
      </c>
      <c r="N213" s="1353"/>
      <c r="O213" s="1354"/>
      <c r="P213" s="3309"/>
      <c r="Q213" s="1337"/>
      <c r="R213" s="1390"/>
      <c r="S213" s="231">
        <v>0.1</v>
      </c>
      <c r="T213" s="42" t="s">
        <v>2686</v>
      </c>
      <c r="U213" s="205" t="s">
        <v>2687</v>
      </c>
      <c r="V213" s="36" t="str">
        <f t="shared" si="139"/>
        <v>En gestión</v>
      </c>
      <c r="W213" s="36" t="str">
        <f t="shared" si="140"/>
        <v>En gestión</v>
      </c>
      <c r="X213" s="1338"/>
      <c r="Y213" s="1327"/>
      <c r="Z213" s="1329"/>
      <c r="AA213" s="1345"/>
      <c r="AB213" s="1345"/>
      <c r="AC213" s="1338"/>
      <c r="AD213" s="1348"/>
      <c r="AE213" s="1402"/>
      <c r="AF213" s="1402"/>
      <c r="AG213" s="1348"/>
      <c r="AH213" s="2174"/>
      <c r="AI213" s="2174"/>
      <c r="AJ213" s="1686"/>
      <c r="AK213" s="1686"/>
      <c r="AL213" s="1686"/>
      <c r="AM213" s="1686"/>
      <c r="AN213" s="1030"/>
      <c r="AO213" s="2170"/>
      <c r="AP213" s="2182"/>
      <c r="AQ213" s="234">
        <v>1</v>
      </c>
      <c r="AR213" s="42" t="s">
        <v>3428</v>
      </c>
      <c r="AS213" s="43" t="s">
        <v>1806</v>
      </c>
      <c r="AT213" s="36" t="str">
        <f t="shared" si="141"/>
        <v>En gestión</v>
      </c>
      <c r="AU213" s="36" t="str">
        <f t="shared" si="130"/>
        <v>Terminado</v>
      </c>
      <c r="AV213" s="1338"/>
      <c r="AW213" s="1327"/>
      <c r="AX213" s="1329"/>
      <c r="AY213" s="1345"/>
      <c r="AZ213" s="1345"/>
      <c r="BA213" s="1338"/>
      <c r="BB213" s="1342"/>
      <c r="BC213" s="1393"/>
      <c r="BD213" s="1393"/>
      <c r="BE213" s="1342"/>
      <c r="BF213" s="2165"/>
      <c r="BG213" s="2165"/>
      <c r="BH213" s="1686"/>
      <c r="BI213" s="1686"/>
      <c r="BJ213" s="1686"/>
      <c r="BK213" s="1686"/>
      <c r="BL213" s="1030"/>
      <c r="BM213" s="2163"/>
      <c r="BN213" s="2190"/>
      <c r="BO213" s="360">
        <v>1</v>
      </c>
      <c r="BP213" s="2191"/>
      <c r="BQ213" s="2189"/>
      <c r="BR213" s="202" t="str">
        <f t="shared" si="142"/>
        <v>En gestión</v>
      </c>
      <c r="BS213" s="36" t="str">
        <f t="shared" si="132"/>
        <v>Terminado</v>
      </c>
      <c r="BT213" s="1338"/>
      <c r="BU213" s="1327"/>
      <c r="BV213" s="1329"/>
      <c r="BW213" s="1345"/>
      <c r="BX213" s="1345"/>
      <c r="BY213" s="1338"/>
      <c r="BZ213" s="1348"/>
      <c r="CA213" s="1402"/>
      <c r="CB213" s="1402"/>
      <c r="CC213" s="2161"/>
      <c r="CD213" s="2187"/>
      <c r="CE213" s="2187"/>
      <c r="CF213" s="1686"/>
      <c r="CG213" s="1686"/>
      <c r="CH213" s="1686"/>
      <c r="CI213" s="1686"/>
      <c r="CJ213" s="1030"/>
      <c r="CK213" s="1323"/>
      <c r="CL213" s="1371"/>
      <c r="CM213" s="1153">
        <v>1</v>
      </c>
      <c r="CN213" s="1147" t="s">
        <v>1312</v>
      </c>
      <c r="CO213" s="1308" t="s">
        <v>1806</v>
      </c>
      <c r="CP213" s="8" t="str">
        <f t="shared" si="144"/>
        <v>Terminado</v>
      </c>
      <c r="CQ213" s="1152" t="str">
        <f t="shared" si="143"/>
        <v>Terminado</v>
      </c>
      <c r="CR213" s="1307"/>
      <c r="CS213" s="1320"/>
      <c r="CT213" s="1320"/>
      <c r="CU213" s="1321"/>
      <c r="CV213" s="1321"/>
      <c r="CW213" s="1308"/>
      <c r="CX213" s="1409"/>
      <c r="CY213" s="2157"/>
      <c r="CZ213" s="2157"/>
      <c r="DA213" s="2158"/>
      <c r="DB213" s="2184"/>
      <c r="DC213" s="2185"/>
      <c r="DD213" s="2186"/>
      <c r="DE213" s="1686"/>
      <c r="DF213" s="1686"/>
      <c r="DG213" s="1686"/>
      <c r="DH213" s="1686"/>
      <c r="DJ213" s="1221" t="s">
        <v>8352</v>
      </c>
      <c r="DK213" s="1220" t="s">
        <v>8386</v>
      </c>
      <c r="DL213" s="1243"/>
    </row>
    <row r="214" spans="1:116" ht="180" hidden="1" customHeight="1" x14ac:dyDescent="0.45">
      <c r="A214" s="1351"/>
      <c r="B214" s="1427"/>
      <c r="C214" s="1353"/>
      <c r="D214" s="1353"/>
      <c r="E214" s="1050" t="s">
        <v>745</v>
      </c>
      <c r="F214" s="1051" t="s">
        <v>746</v>
      </c>
      <c r="G214" s="1052">
        <v>0.25</v>
      </c>
      <c r="H214" s="1056">
        <v>44562</v>
      </c>
      <c r="I214" s="1056">
        <v>44926</v>
      </c>
      <c r="J214" s="1052">
        <v>0.1</v>
      </c>
      <c r="K214" s="1052">
        <v>0.5</v>
      </c>
      <c r="L214" s="1054">
        <v>0.75</v>
      </c>
      <c r="M214" s="1055">
        <v>1</v>
      </c>
      <c r="N214" s="1353"/>
      <c r="O214" s="1354"/>
      <c r="P214" s="3309"/>
      <c r="Q214" s="1337"/>
      <c r="R214" s="1390"/>
      <c r="S214" s="231">
        <v>0.1</v>
      </c>
      <c r="T214" s="42" t="s">
        <v>2688</v>
      </c>
      <c r="U214" s="205" t="s">
        <v>2689</v>
      </c>
      <c r="V214" s="36" t="str">
        <f t="shared" si="139"/>
        <v>En gestión</v>
      </c>
      <c r="W214" s="36" t="str">
        <f t="shared" si="140"/>
        <v>En gestión</v>
      </c>
      <c r="X214" s="1338"/>
      <c r="Y214" s="1327"/>
      <c r="Z214" s="1330"/>
      <c r="AA214" s="1345"/>
      <c r="AB214" s="1345"/>
      <c r="AC214" s="1338"/>
      <c r="AD214" s="1349"/>
      <c r="AE214" s="1403"/>
      <c r="AF214" s="1403"/>
      <c r="AG214" s="1349"/>
      <c r="AH214" s="2175"/>
      <c r="AI214" s="2175"/>
      <c r="AJ214" s="1686"/>
      <c r="AK214" s="1686"/>
      <c r="AL214" s="1686"/>
      <c r="AM214" s="1686"/>
      <c r="AN214" s="1030"/>
      <c r="AO214" s="1423"/>
      <c r="AP214" s="2183"/>
      <c r="AQ214" s="234">
        <v>1</v>
      </c>
      <c r="AR214" s="42" t="s">
        <v>8067</v>
      </c>
      <c r="AS214" s="43" t="s">
        <v>1807</v>
      </c>
      <c r="AT214" s="36" t="str">
        <f t="shared" si="141"/>
        <v>En gestión</v>
      </c>
      <c r="AU214" s="36" t="str">
        <f t="shared" si="130"/>
        <v>Terminado</v>
      </c>
      <c r="AV214" s="1338"/>
      <c r="AW214" s="1327"/>
      <c r="AX214" s="1330"/>
      <c r="AY214" s="1345"/>
      <c r="AZ214" s="1345"/>
      <c r="BA214" s="1338"/>
      <c r="BB214" s="1343"/>
      <c r="BC214" s="1394"/>
      <c r="BD214" s="1394"/>
      <c r="BE214" s="1343"/>
      <c r="BF214" s="2166"/>
      <c r="BG214" s="2166"/>
      <c r="BH214" s="1686"/>
      <c r="BI214" s="1686"/>
      <c r="BJ214" s="1686"/>
      <c r="BK214" s="1686"/>
      <c r="BL214" s="1030"/>
      <c r="BM214" s="2163"/>
      <c r="BN214" s="2190"/>
      <c r="BO214" s="360">
        <v>1</v>
      </c>
      <c r="BP214" s="2191"/>
      <c r="BQ214" s="2189"/>
      <c r="BR214" s="202" t="str">
        <f t="shared" si="142"/>
        <v>En gestión</v>
      </c>
      <c r="BS214" s="36" t="str">
        <f t="shared" si="132"/>
        <v>Terminado</v>
      </c>
      <c r="BT214" s="1338"/>
      <c r="BU214" s="1327"/>
      <c r="BV214" s="1330"/>
      <c r="BW214" s="1345"/>
      <c r="BX214" s="1345"/>
      <c r="BY214" s="1338"/>
      <c r="BZ214" s="1349"/>
      <c r="CA214" s="1403"/>
      <c r="CB214" s="1403"/>
      <c r="CC214" s="2162"/>
      <c r="CD214" s="2188"/>
      <c r="CE214" s="2188"/>
      <c r="CF214" s="1686"/>
      <c r="CG214" s="1686"/>
      <c r="CH214" s="1686"/>
      <c r="CI214" s="1686"/>
      <c r="CJ214" s="1030"/>
      <c r="CK214" s="1323"/>
      <c r="CL214" s="1371"/>
      <c r="CM214" s="1153">
        <v>1</v>
      </c>
      <c r="CN214" s="1147" t="s">
        <v>1312</v>
      </c>
      <c r="CO214" s="1308" t="s">
        <v>1807</v>
      </c>
      <c r="CP214" s="8" t="str">
        <f t="shared" si="144"/>
        <v>Terminado</v>
      </c>
      <c r="CQ214" s="1152" t="str">
        <f t="shared" si="143"/>
        <v>Terminado</v>
      </c>
      <c r="CR214" s="1307"/>
      <c r="CS214" s="1320"/>
      <c r="CT214" s="1320"/>
      <c r="CU214" s="1321"/>
      <c r="CV214" s="1321"/>
      <c r="CW214" s="1308"/>
      <c r="CX214" s="1409"/>
      <c r="CY214" s="2157"/>
      <c r="CZ214" s="2157"/>
      <c r="DA214" s="2159"/>
      <c r="DB214" s="2184"/>
      <c r="DC214" s="2185"/>
      <c r="DD214" s="2186"/>
      <c r="DE214" s="1686"/>
      <c r="DF214" s="1686"/>
      <c r="DG214" s="1686"/>
      <c r="DH214" s="1686"/>
      <c r="DJ214" s="1221" t="s">
        <v>8352</v>
      </c>
      <c r="DK214" s="1220" t="s">
        <v>8387</v>
      </c>
      <c r="DL214" s="1243"/>
    </row>
    <row r="215" spans="1:116" ht="154.5" hidden="1" customHeight="1" x14ac:dyDescent="0.45">
      <c r="A215" s="1351" t="s">
        <v>63</v>
      </c>
      <c r="B215" s="1427" t="s">
        <v>747</v>
      </c>
      <c r="C215" s="1353" t="s">
        <v>748</v>
      </c>
      <c r="D215" s="1353" t="s">
        <v>749</v>
      </c>
      <c r="E215" s="1050" t="s">
        <v>750</v>
      </c>
      <c r="F215" s="1051" t="s">
        <v>751</v>
      </c>
      <c r="G215" s="1052">
        <v>0.25</v>
      </c>
      <c r="H215" s="1056">
        <v>44562</v>
      </c>
      <c r="I215" s="1056">
        <v>44926</v>
      </c>
      <c r="J215" s="1052">
        <v>0.1</v>
      </c>
      <c r="K215" s="1052">
        <v>0.5</v>
      </c>
      <c r="L215" s="1054">
        <v>0.75</v>
      </c>
      <c r="M215" s="1055">
        <v>1</v>
      </c>
      <c r="N215" s="1353" t="s">
        <v>529</v>
      </c>
      <c r="O215" s="1354">
        <v>263776632</v>
      </c>
      <c r="P215" s="3309"/>
      <c r="Q215" s="1337">
        <v>0.1</v>
      </c>
      <c r="R215" s="1390" t="s">
        <v>2690</v>
      </c>
      <c r="S215" s="231">
        <v>0.1</v>
      </c>
      <c r="T215" s="206" t="s">
        <v>2691</v>
      </c>
      <c r="U215" s="207" t="s">
        <v>2692</v>
      </c>
      <c r="V215" s="36" t="str">
        <f t="shared" si="139"/>
        <v>En gestión</v>
      </c>
      <c r="W215" s="36" t="str">
        <f t="shared" si="140"/>
        <v>En gestión</v>
      </c>
      <c r="X215" s="1338" t="s">
        <v>2693</v>
      </c>
      <c r="Y215" s="1327">
        <f>SUMPRODUCT(S215:S218,G215:G218)</f>
        <v>0.1</v>
      </c>
      <c r="Z215" s="1328">
        <f>SUMPRODUCT(G215:G218,J215:J218)</f>
        <v>0.1</v>
      </c>
      <c r="AA215" s="1345" t="str">
        <f>IF(Z215&lt;1%,"Sin iniciar",IF(Z215=100%,"Terminado","En gestión"))</f>
        <v>En gestión</v>
      </c>
      <c r="AB215" s="1345" t="str">
        <f>IF(Y215&lt;1%,"Sin iniciar",IF(Y215=100%,"Terminado","En gestión"))</f>
        <v>En gestión</v>
      </c>
      <c r="AC215" s="1338" t="s">
        <v>2693</v>
      </c>
      <c r="AD215" s="1347">
        <v>263776632</v>
      </c>
      <c r="AE215" s="1401">
        <v>263776632</v>
      </c>
      <c r="AF215" s="1401">
        <v>65944158</v>
      </c>
      <c r="AG215" s="1347">
        <v>0</v>
      </c>
      <c r="AH215" s="2174">
        <v>0</v>
      </c>
      <c r="AI215" s="2174">
        <v>0</v>
      </c>
      <c r="AJ215" s="1686" t="s">
        <v>44</v>
      </c>
      <c r="AK215" s="1686" t="s">
        <v>44</v>
      </c>
      <c r="AL215" s="1686" t="s">
        <v>44</v>
      </c>
      <c r="AM215" s="1686" t="s">
        <v>44</v>
      </c>
      <c r="AN215" s="1030"/>
      <c r="AO215" s="1337">
        <v>0.5</v>
      </c>
      <c r="AP215" s="2181" t="s">
        <v>3429</v>
      </c>
      <c r="AQ215" s="249">
        <v>0.5</v>
      </c>
      <c r="AR215" s="206" t="s">
        <v>8068</v>
      </c>
      <c r="AS215" s="283" t="s">
        <v>8069</v>
      </c>
      <c r="AT215" s="36" t="str">
        <f t="shared" si="141"/>
        <v>En gestión</v>
      </c>
      <c r="AU215" s="36" t="str">
        <f t="shared" si="130"/>
        <v>En gestión</v>
      </c>
      <c r="AV215" s="1338" t="s">
        <v>3430</v>
      </c>
      <c r="AW215" s="1327">
        <f>SUMPRODUCT(AQ215:AQ218,G215:G218)</f>
        <v>0.5</v>
      </c>
      <c r="AX215" s="1328">
        <f>SUMPRODUCT(G215:G218,K215:K218)</f>
        <v>0.5</v>
      </c>
      <c r="AY215" s="1345" t="str">
        <f>IF(AX215&lt;1%,"Sin iniciar",IF(AX215=100%,"Terminado","En gestión"))</f>
        <v>En gestión</v>
      </c>
      <c r="AZ215" s="1345" t="str">
        <f>IF(AW215&lt;1%,"Sin iniciar",IF(AW215=100%,"Terminado","En gestión"))</f>
        <v>En gestión</v>
      </c>
      <c r="BA215" s="1338" t="s">
        <v>3430</v>
      </c>
      <c r="BB215" s="1341">
        <v>263776632</v>
      </c>
      <c r="BC215" s="1392">
        <v>263776632</v>
      </c>
      <c r="BD215" s="1392">
        <v>131888316</v>
      </c>
      <c r="BE215" s="1341">
        <v>0</v>
      </c>
      <c r="BF215" s="2165">
        <v>0</v>
      </c>
      <c r="BG215" s="2165">
        <v>0</v>
      </c>
      <c r="BH215" s="1686" t="s">
        <v>44</v>
      </c>
      <c r="BI215" s="1686" t="s">
        <v>44</v>
      </c>
      <c r="BJ215" s="1686" t="s">
        <v>44</v>
      </c>
      <c r="BK215" s="1686" t="s">
        <v>44</v>
      </c>
      <c r="BL215" s="1030"/>
      <c r="BM215" s="2163">
        <v>0.75</v>
      </c>
      <c r="BN215" s="2179" t="s">
        <v>3479</v>
      </c>
      <c r="BO215" s="360">
        <v>0.75</v>
      </c>
      <c r="BP215" s="282" t="s">
        <v>3480</v>
      </c>
      <c r="BQ215" s="331" t="s">
        <v>3481</v>
      </c>
      <c r="BR215" s="202" t="str">
        <f t="shared" si="142"/>
        <v>En gestión</v>
      </c>
      <c r="BS215" s="36" t="str">
        <f t="shared" si="132"/>
        <v>En gestión</v>
      </c>
      <c r="BT215" s="1338" t="s">
        <v>2693</v>
      </c>
      <c r="BU215" s="1327">
        <f>SUMPRODUCT(G215:G218,BO215:BO218)</f>
        <v>0.75</v>
      </c>
      <c r="BV215" s="1328">
        <f>SUMPRODUCT(G215:G218,L215:L218)</f>
        <v>0.75</v>
      </c>
      <c r="BW215" s="1345" t="str">
        <f>IF(BV215&lt;1%,"Sin iniciar",IF(BV215=100%,"Terminado","En gestión"))</f>
        <v>En gestión</v>
      </c>
      <c r="BX215" s="1345" t="str">
        <f>IF(BU215&lt;1%,"Sin iniciar",IF(BU215=100%,"Terminado","En gestión"))</f>
        <v>En gestión</v>
      </c>
      <c r="BY215" s="1338" t="s">
        <v>2693</v>
      </c>
      <c r="BZ215" s="1347">
        <v>263776632</v>
      </c>
      <c r="CA215" s="1401">
        <v>263776632</v>
      </c>
      <c r="CB215" s="1401">
        <v>197832474</v>
      </c>
      <c r="CC215" s="2161">
        <v>0</v>
      </c>
      <c r="CD215" s="2160">
        <v>0</v>
      </c>
      <c r="CE215" s="2160">
        <v>0</v>
      </c>
      <c r="CF215" s="1686" t="s">
        <v>44</v>
      </c>
      <c r="CG215" s="1686" t="s">
        <v>44</v>
      </c>
      <c r="CH215" s="1686" t="s">
        <v>44</v>
      </c>
      <c r="CI215" s="1686" t="s">
        <v>44</v>
      </c>
      <c r="CJ215" s="1030"/>
      <c r="CK215" s="1323">
        <v>1</v>
      </c>
      <c r="CL215" s="1358" t="s">
        <v>1808</v>
      </c>
      <c r="CM215" s="1153">
        <v>1</v>
      </c>
      <c r="CN215" s="1141" t="s">
        <v>1809</v>
      </c>
      <c r="CO215" s="4" t="s">
        <v>1810</v>
      </c>
      <c r="CP215" s="8" t="str">
        <f t="shared" si="144"/>
        <v>Terminado</v>
      </c>
      <c r="CQ215" s="1152" t="str">
        <f t="shared" si="143"/>
        <v>Terminado</v>
      </c>
      <c r="CR215" s="1307" t="s">
        <v>1811</v>
      </c>
      <c r="CS215" s="1320">
        <f>SUMPRODUCT(G215:G218,CM215:CM218)</f>
        <v>1</v>
      </c>
      <c r="CT215" s="1320">
        <f>SUMPRODUCT(G215:G218,M215:M218)</f>
        <v>1</v>
      </c>
      <c r="CU215" s="1321" t="str">
        <f>IF(CT215&lt;1%,"Sin iniciar",IF(CT215=100%,"Terminado","En gestión"))</f>
        <v>Terminado</v>
      </c>
      <c r="CV215" s="1321" t="str">
        <f>IF(CS215&lt;1%,"Sin iniciar",IF(CS215=100%,"Terminado","En gestión"))</f>
        <v>Terminado</v>
      </c>
      <c r="CW215" s="1308" t="s">
        <v>37</v>
      </c>
      <c r="CX215" s="1409">
        <v>263776632</v>
      </c>
      <c r="CY215" s="2157">
        <v>263776632</v>
      </c>
      <c r="CZ215" s="2157">
        <v>263776632</v>
      </c>
      <c r="DA215" s="2158">
        <v>0</v>
      </c>
      <c r="DB215" s="2153">
        <v>0</v>
      </c>
      <c r="DC215" s="2154">
        <v>0</v>
      </c>
      <c r="DD215" s="2155">
        <v>0</v>
      </c>
      <c r="DE215" s="1686" t="s">
        <v>44</v>
      </c>
      <c r="DF215" s="1686" t="s">
        <v>44</v>
      </c>
      <c r="DG215" s="1686" t="s">
        <v>44</v>
      </c>
      <c r="DH215" s="1686" t="s">
        <v>44</v>
      </c>
      <c r="DJ215" s="1221" t="s">
        <v>8269</v>
      </c>
      <c r="DK215" s="1220" t="s">
        <v>8342</v>
      </c>
      <c r="DL215" s="1243" t="s">
        <v>8271</v>
      </c>
    </row>
    <row r="216" spans="1:116" ht="154.5" hidden="1" customHeight="1" x14ac:dyDescent="0.45">
      <c r="A216" s="1351"/>
      <c r="B216" s="1427"/>
      <c r="C216" s="1353"/>
      <c r="D216" s="1353"/>
      <c r="E216" s="1050" t="s">
        <v>752</v>
      </c>
      <c r="F216" s="1051" t="s">
        <v>753</v>
      </c>
      <c r="G216" s="1052">
        <v>0.25</v>
      </c>
      <c r="H216" s="1056">
        <v>44562</v>
      </c>
      <c r="I216" s="1056">
        <v>44926</v>
      </c>
      <c r="J216" s="1052">
        <v>0.1</v>
      </c>
      <c r="K216" s="1052">
        <v>0.5</v>
      </c>
      <c r="L216" s="1054">
        <v>0.75</v>
      </c>
      <c r="M216" s="1055">
        <v>1</v>
      </c>
      <c r="N216" s="1353"/>
      <c r="O216" s="1354"/>
      <c r="P216" s="3309"/>
      <c r="Q216" s="1337"/>
      <c r="R216" s="1390"/>
      <c r="S216" s="231">
        <v>0.1</v>
      </c>
      <c r="T216" s="208" t="s">
        <v>2694</v>
      </c>
      <c r="U216" s="209" t="s">
        <v>8070</v>
      </c>
      <c r="V216" s="36" t="str">
        <f t="shared" si="139"/>
        <v>En gestión</v>
      </c>
      <c r="W216" s="36" t="str">
        <f t="shared" si="140"/>
        <v>En gestión</v>
      </c>
      <c r="X216" s="1338"/>
      <c r="Y216" s="1327"/>
      <c r="Z216" s="1329"/>
      <c r="AA216" s="1345"/>
      <c r="AB216" s="1345"/>
      <c r="AC216" s="1338"/>
      <c r="AD216" s="1348"/>
      <c r="AE216" s="1402"/>
      <c r="AF216" s="1402"/>
      <c r="AG216" s="1348"/>
      <c r="AH216" s="2174"/>
      <c r="AI216" s="2174"/>
      <c r="AJ216" s="1686"/>
      <c r="AK216" s="1686"/>
      <c r="AL216" s="1686"/>
      <c r="AM216" s="1686"/>
      <c r="AN216" s="1030"/>
      <c r="AO216" s="1337"/>
      <c r="AP216" s="2182"/>
      <c r="AQ216" s="249">
        <v>0.5</v>
      </c>
      <c r="AR216" s="208" t="s">
        <v>3431</v>
      </c>
      <c r="AS216" s="324" t="s">
        <v>3432</v>
      </c>
      <c r="AT216" s="36" t="str">
        <f t="shared" si="141"/>
        <v>En gestión</v>
      </c>
      <c r="AU216" s="36" t="str">
        <f t="shared" si="130"/>
        <v>En gestión</v>
      </c>
      <c r="AV216" s="2180"/>
      <c r="AW216" s="1327"/>
      <c r="AX216" s="1329"/>
      <c r="AY216" s="1345"/>
      <c r="AZ216" s="1345"/>
      <c r="BA216" s="2180"/>
      <c r="BB216" s="1342"/>
      <c r="BC216" s="1393"/>
      <c r="BD216" s="1393"/>
      <c r="BE216" s="1342"/>
      <c r="BF216" s="2165"/>
      <c r="BG216" s="2165"/>
      <c r="BH216" s="1686"/>
      <c r="BI216" s="1686"/>
      <c r="BJ216" s="1686"/>
      <c r="BK216" s="1686"/>
      <c r="BL216" s="1030"/>
      <c r="BM216" s="2163"/>
      <c r="BN216" s="2179"/>
      <c r="BO216" s="360">
        <v>0.75</v>
      </c>
      <c r="BP216" s="282" t="s">
        <v>3482</v>
      </c>
      <c r="BQ216" s="331" t="s">
        <v>3483</v>
      </c>
      <c r="BR216" s="202" t="str">
        <f t="shared" si="142"/>
        <v>En gestión</v>
      </c>
      <c r="BS216" s="36" t="str">
        <f t="shared" si="132"/>
        <v>En gestión</v>
      </c>
      <c r="BT216" s="1338"/>
      <c r="BU216" s="1327"/>
      <c r="BV216" s="1329"/>
      <c r="BW216" s="1345"/>
      <c r="BX216" s="1345"/>
      <c r="BY216" s="1338"/>
      <c r="BZ216" s="1348"/>
      <c r="CA216" s="1402"/>
      <c r="CB216" s="1402"/>
      <c r="CC216" s="2161"/>
      <c r="CD216" s="2160"/>
      <c r="CE216" s="2160"/>
      <c r="CF216" s="1686"/>
      <c r="CG216" s="1686"/>
      <c r="CH216" s="1686"/>
      <c r="CI216" s="1686"/>
      <c r="CJ216" s="1030"/>
      <c r="CK216" s="1323"/>
      <c r="CL216" s="1358"/>
      <c r="CM216" s="1153">
        <v>1</v>
      </c>
      <c r="CN216" s="1141" t="s">
        <v>2266</v>
      </c>
      <c r="CO216" s="4" t="s">
        <v>1812</v>
      </c>
      <c r="CP216" s="8" t="str">
        <f t="shared" si="144"/>
        <v>Terminado</v>
      </c>
      <c r="CQ216" s="1152" t="str">
        <f t="shared" si="143"/>
        <v>Terminado</v>
      </c>
      <c r="CR216" s="1307"/>
      <c r="CS216" s="1320"/>
      <c r="CT216" s="1320"/>
      <c r="CU216" s="1321"/>
      <c r="CV216" s="1321"/>
      <c r="CW216" s="1308"/>
      <c r="CX216" s="1409"/>
      <c r="CY216" s="2157"/>
      <c r="CZ216" s="2157"/>
      <c r="DA216" s="2158"/>
      <c r="DB216" s="2153"/>
      <c r="DC216" s="2154"/>
      <c r="DD216" s="2155"/>
      <c r="DE216" s="1686"/>
      <c r="DF216" s="1686"/>
      <c r="DG216" s="1686"/>
      <c r="DH216" s="1686"/>
      <c r="DJ216" s="1221" t="s">
        <v>8269</v>
      </c>
      <c r="DK216" s="1220" t="s">
        <v>8342</v>
      </c>
      <c r="DL216" s="1243"/>
    </row>
    <row r="217" spans="1:116" ht="154.5" hidden="1" customHeight="1" x14ac:dyDescent="0.45">
      <c r="A217" s="1351"/>
      <c r="B217" s="1427"/>
      <c r="C217" s="1353"/>
      <c r="D217" s="1353"/>
      <c r="E217" s="1050" t="s">
        <v>754</v>
      </c>
      <c r="F217" s="1051" t="s">
        <v>755</v>
      </c>
      <c r="G217" s="1052">
        <v>0.25</v>
      </c>
      <c r="H217" s="1056">
        <v>44562</v>
      </c>
      <c r="I217" s="1056">
        <v>44926</v>
      </c>
      <c r="J217" s="1052">
        <v>0.1</v>
      </c>
      <c r="K217" s="1052">
        <v>0.5</v>
      </c>
      <c r="L217" s="1054">
        <v>0.75</v>
      </c>
      <c r="M217" s="1055">
        <v>1</v>
      </c>
      <c r="N217" s="1353"/>
      <c r="O217" s="1354"/>
      <c r="P217" s="3309"/>
      <c r="Q217" s="1337"/>
      <c r="R217" s="1390"/>
      <c r="S217" s="231">
        <v>0.1</v>
      </c>
      <c r="T217" s="208" t="s">
        <v>2695</v>
      </c>
      <c r="U217" s="209" t="s">
        <v>2696</v>
      </c>
      <c r="V217" s="36" t="str">
        <f t="shared" si="139"/>
        <v>En gestión</v>
      </c>
      <c r="W217" s="36" t="str">
        <f t="shared" si="140"/>
        <v>En gestión</v>
      </c>
      <c r="X217" s="1338"/>
      <c r="Y217" s="1327"/>
      <c r="Z217" s="1329"/>
      <c r="AA217" s="1345"/>
      <c r="AB217" s="1345"/>
      <c r="AC217" s="1338"/>
      <c r="AD217" s="1348"/>
      <c r="AE217" s="1402"/>
      <c r="AF217" s="1402"/>
      <c r="AG217" s="1348"/>
      <c r="AH217" s="2174"/>
      <c r="AI217" s="2174"/>
      <c r="AJ217" s="1686"/>
      <c r="AK217" s="1686"/>
      <c r="AL217" s="1686"/>
      <c r="AM217" s="1686"/>
      <c r="AN217" s="1030"/>
      <c r="AO217" s="1337"/>
      <c r="AP217" s="2182"/>
      <c r="AQ217" s="249">
        <v>0.5</v>
      </c>
      <c r="AR217" s="208" t="s">
        <v>3433</v>
      </c>
      <c r="AS217" s="324" t="s">
        <v>8071</v>
      </c>
      <c r="AT217" s="36" t="str">
        <f t="shared" si="141"/>
        <v>En gestión</v>
      </c>
      <c r="AU217" s="36" t="str">
        <f t="shared" si="130"/>
        <v>En gestión</v>
      </c>
      <c r="AV217" s="2180"/>
      <c r="AW217" s="1327"/>
      <c r="AX217" s="1329"/>
      <c r="AY217" s="1345"/>
      <c r="AZ217" s="1345"/>
      <c r="BA217" s="2180"/>
      <c r="BB217" s="1342"/>
      <c r="BC217" s="1393"/>
      <c r="BD217" s="1393"/>
      <c r="BE217" s="1342"/>
      <c r="BF217" s="2165"/>
      <c r="BG217" s="2165"/>
      <c r="BH217" s="1686"/>
      <c r="BI217" s="1686"/>
      <c r="BJ217" s="1686"/>
      <c r="BK217" s="1686"/>
      <c r="BL217" s="1030"/>
      <c r="BM217" s="2163"/>
      <c r="BN217" s="2179"/>
      <c r="BO217" s="360">
        <v>0.75</v>
      </c>
      <c r="BP217" s="282" t="s">
        <v>1813</v>
      </c>
      <c r="BQ217" s="331" t="s">
        <v>3484</v>
      </c>
      <c r="BR217" s="202" t="str">
        <f t="shared" si="142"/>
        <v>En gestión</v>
      </c>
      <c r="BS217" s="36" t="str">
        <f t="shared" si="132"/>
        <v>En gestión</v>
      </c>
      <c r="BT217" s="1338"/>
      <c r="BU217" s="1327"/>
      <c r="BV217" s="1329"/>
      <c r="BW217" s="1345"/>
      <c r="BX217" s="1345"/>
      <c r="BY217" s="1338"/>
      <c r="BZ217" s="1348"/>
      <c r="CA217" s="1402"/>
      <c r="CB217" s="1402"/>
      <c r="CC217" s="2161"/>
      <c r="CD217" s="2160"/>
      <c r="CE217" s="2160"/>
      <c r="CF217" s="1686"/>
      <c r="CG217" s="1686"/>
      <c r="CH217" s="1686"/>
      <c r="CI217" s="1686"/>
      <c r="CJ217" s="1030"/>
      <c r="CK217" s="1323"/>
      <c r="CL217" s="1358"/>
      <c r="CM217" s="1153">
        <v>1</v>
      </c>
      <c r="CN217" s="1141" t="s">
        <v>1813</v>
      </c>
      <c r="CO217" s="5" t="s">
        <v>1814</v>
      </c>
      <c r="CP217" s="8" t="str">
        <f t="shared" si="144"/>
        <v>Terminado</v>
      </c>
      <c r="CQ217" s="1152" t="str">
        <f t="shared" si="143"/>
        <v>Terminado</v>
      </c>
      <c r="CR217" s="1307"/>
      <c r="CS217" s="1320"/>
      <c r="CT217" s="1320"/>
      <c r="CU217" s="1321"/>
      <c r="CV217" s="1321"/>
      <c r="CW217" s="1308"/>
      <c r="CX217" s="1409"/>
      <c r="CY217" s="2157"/>
      <c r="CZ217" s="2157"/>
      <c r="DA217" s="2158"/>
      <c r="DB217" s="2153"/>
      <c r="DC217" s="2154"/>
      <c r="DD217" s="2155"/>
      <c r="DE217" s="1686"/>
      <c r="DF217" s="1686"/>
      <c r="DG217" s="1686"/>
      <c r="DH217" s="1686"/>
      <c r="DJ217" s="1221" t="s">
        <v>8269</v>
      </c>
      <c r="DK217" s="1220" t="s">
        <v>8342</v>
      </c>
      <c r="DL217" s="1243"/>
    </row>
    <row r="218" spans="1:116" ht="154.5" hidden="1" customHeight="1" x14ac:dyDescent="0.45">
      <c r="A218" s="1351"/>
      <c r="B218" s="1427"/>
      <c r="C218" s="1353"/>
      <c r="D218" s="1353"/>
      <c r="E218" s="1050" t="s">
        <v>756</v>
      </c>
      <c r="F218" s="1051" t="s">
        <v>757</v>
      </c>
      <c r="G218" s="1052">
        <v>0.25</v>
      </c>
      <c r="H218" s="1056">
        <v>44562</v>
      </c>
      <c r="I218" s="1056">
        <v>44926</v>
      </c>
      <c r="J218" s="1052">
        <v>0.1</v>
      </c>
      <c r="K218" s="1052">
        <v>0.5</v>
      </c>
      <c r="L218" s="1054">
        <v>0.75</v>
      </c>
      <c r="M218" s="1055">
        <v>1</v>
      </c>
      <c r="N218" s="1353"/>
      <c r="O218" s="1354"/>
      <c r="P218" s="3309"/>
      <c r="Q218" s="1337"/>
      <c r="R218" s="1390"/>
      <c r="S218" s="231">
        <v>0.1</v>
      </c>
      <c r="T218" s="208" t="s">
        <v>2697</v>
      </c>
      <c r="U218" s="209" t="s">
        <v>2698</v>
      </c>
      <c r="V218" s="36" t="str">
        <f t="shared" si="139"/>
        <v>En gestión</v>
      </c>
      <c r="W218" s="36" t="str">
        <f t="shared" si="140"/>
        <v>En gestión</v>
      </c>
      <c r="X218" s="1338"/>
      <c r="Y218" s="1327"/>
      <c r="Z218" s="1330"/>
      <c r="AA218" s="1345"/>
      <c r="AB218" s="1345"/>
      <c r="AC218" s="1338"/>
      <c r="AD218" s="1349"/>
      <c r="AE218" s="1403"/>
      <c r="AF218" s="1403"/>
      <c r="AG218" s="1349"/>
      <c r="AH218" s="2175"/>
      <c r="AI218" s="2175"/>
      <c r="AJ218" s="1686"/>
      <c r="AK218" s="1686"/>
      <c r="AL218" s="1686"/>
      <c r="AM218" s="1686"/>
      <c r="AN218" s="1030"/>
      <c r="AO218" s="1337"/>
      <c r="AP218" s="2183"/>
      <c r="AQ218" s="249">
        <v>0.5</v>
      </c>
      <c r="AR218" s="208" t="s">
        <v>3434</v>
      </c>
      <c r="AS218" s="324" t="s">
        <v>3435</v>
      </c>
      <c r="AT218" s="36" t="str">
        <f t="shared" si="141"/>
        <v>En gestión</v>
      </c>
      <c r="AU218" s="36" t="str">
        <f t="shared" si="130"/>
        <v>En gestión</v>
      </c>
      <c r="AV218" s="2180"/>
      <c r="AW218" s="1327"/>
      <c r="AX218" s="1330"/>
      <c r="AY218" s="1345"/>
      <c r="AZ218" s="1345"/>
      <c r="BA218" s="2180"/>
      <c r="BB218" s="1343"/>
      <c r="BC218" s="1394"/>
      <c r="BD218" s="1394"/>
      <c r="BE218" s="1343"/>
      <c r="BF218" s="2166"/>
      <c r="BG218" s="2166"/>
      <c r="BH218" s="1686"/>
      <c r="BI218" s="1686"/>
      <c r="BJ218" s="1686"/>
      <c r="BK218" s="1686"/>
      <c r="BL218" s="1030"/>
      <c r="BM218" s="2163"/>
      <c r="BN218" s="2179"/>
      <c r="BO218" s="360">
        <v>0.75</v>
      </c>
      <c r="BP218" s="282" t="s">
        <v>1815</v>
      </c>
      <c r="BQ218" s="331" t="s">
        <v>3485</v>
      </c>
      <c r="BR218" s="202" t="str">
        <f t="shared" si="142"/>
        <v>En gestión</v>
      </c>
      <c r="BS218" s="36" t="str">
        <f t="shared" si="132"/>
        <v>En gestión</v>
      </c>
      <c r="BT218" s="1338"/>
      <c r="BU218" s="1327"/>
      <c r="BV218" s="1330"/>
      <c r="BW218" s="1345"/>
      <c r="BX218" s="1345"/>
      <c r="BY218" s="1338"/>
      <c r="BZ218" s="1349"/>
      <c r="CA218" s="1403"/>
      <c r="CB218" s="1403"/>
      <c r="CC218" s="2162"/>
      <c r="CD218" s="2160"/>
      <c r="CE218" s="2160"/>
      <c r="CF218" s="1686"/>
      <c r="CG218" s="1686"/>
      <c r="CH218" s="1686"/>
      <c r="CI218" s="1686"/>
      <c r="CJ218" s="1030"/>
      <c r="CK218" s="1323"/>
      <c r="CL218" s="1358"/>
      <c r="CM218" s="1153">
        <v>1</v>
      </c>
      <c r="CN218" s="1141" t="s">
        <v>1815</v>
      </c>
      <c r="CO218" s="4" t="s">
        <v>1816</v>
      </c>
      <c r="CP218" s="8" t="str">
        <f t="shared" si="144"/>
        <v>Terminado</v>
      </c>
      <c r="CQ218" s="1152" t="str">
        <f t="shared" si="143"/>
        <v>Terminado</v>
      </c>
      <c r="CR218" s="1307"/>
      <c r="CS218" s="1320"/>
      <c r="CT218" s="1320"/>
      <c r="CU218" s="1321"/>
      <c r="CV218" s="1321"/>
      <c r="CW218" s="1308"/>
      <c r="CX218" s="1409"/>
      <c r="CY218" s="2157"/>
      <c r="CZ218" s="2157"/>
      <c r="DA218" s="2159"/>
      <c r="DB218" s="2153"/>
      <c r="DC218" s="2154"/>
      <c r="DD218" s="2155"/>
      <c r="DE218" s="1686"/>
      <c r="DF218" s="1686"/>
      <c r="DG218" s="1686"/>
      <c r="DH218" s="1686"/>
      <c r="DJ218" s="1221" t="s">
        <v>8269</v>
      </c>
      <c r="DK218" s="1220" t="s">
        <v>8342</v>
      </c>
      <c r="DL218" s="1243"/>
    </row>
    <row r="219" spans="1:116" ht="218.25" hidden="1" customHeight="1" x14ac:dyDescent="0.45">
      <c r="A219" s="1351" t="s">
        <v>63</v>
      </c>
      <c r="B219" s="1427" t="s">
        <v>758</v>
      </c>
      <c r="C219" s="1353" t="s">
        <v>759</v>
      </c>
      <c r="D219" s="1353" t="s">
        <v>760</v>
      </c>
      <c r="E219" s="1050" t="s">
        <v>761</v>
      </c>
      <c r="F219" s="1051" t="s">
        <v>762</v>
      </c>
      <c r="G219" s="1052">
        <v>0.33</v>
      </c>
      <c r="H219" s="1056">
        <v>44562</v>
      </c>
      <c r="I219" s="1056">
        <v>44926</v>
      </c>
      <c r="J219" s="1052">
        <v>0.1</v>
      </c>
      <c r="K219" s="1052">
        <v>0.5</v>
      </c>
      <c r="L219" s="1054">
        <v>0.75</v>
      </c>
      <c r="M219" s="1055">
        <v>1</v>
      </c>
      <c r="N219" s="1353" t="s">
        <v>529</v>
      </c>
      <c r="O219" s="1354">
        <v>37737919</v>
      </c>
      <c r="P219" s="3309"/>
      <c r="Q219" s="1337">
        <v>0.2</v>
      </c>
      <c r="R219" s="2176" t="s">
        <v>2699</v>
      </c>
      <c r="S219" s="234">
        <v>0.1</v>
      </c>
      <c r="T219" s="203" t="s">
        <v>8072</v>
      </c>
      <c r="U219" s="1361" t="s">
        <v>2700</v>
      </c>
      <c r="V219" s="36" t="str">
        <f t="shared" si="139"/>
        <v>En gestión</v>
      </c>
      <c r="W219" s="36" t="str">
        <f t="shared" si="140"/>
        <v>En gestión</v>
      </c>
      <c r="X219" s="1338" t="s">
        <v>2701</v>
      </c>
      <c r="Y219" s="1327">
        <f>SUMPRODUCT(S219:S222,G219:G222)</f>
        <v>0.1</v>
      </c>
      <c r="Z219" s="1328">
        <f>SUMPRODUCT(G219:G222,J219:J222)</f>
        <v>0.1</v>
      </c>
      <c r="AA219" s="1345" t="str">
        <f>IF(Z219&lt;1%,"Sin iniciar",IF(Z219=100%,"Terminado","En gestión"))</f>
        <v>En gestión</v>
      </c>
      <c r="AB219" s="1345" t="str">
        <f>IF(Y219&lt;1%,"Sin iniciar",IF(Y219=100%,"Terminado","En gestión"))</f>
        <v>En gestión</v>
      </c>
      <c r="AC219" s="1338" t="s">
        <v>2701</v>
      </c>
      <c r="AD219" s="1347">
        <v>37737919.200000003</v>
      </c>
      <c r="AE219" s="1401">
        <v>37737919</v>
      </c>
      <c r="AF219" s="1401">
        <v>9434479</v>
      </c>
      <c r="AG219" s="1347">
        <v>0</v>
      </c>
      <c r="AH219" s="2174">
        <v>0</v>
      </c>
      <c r="AI219" s="2174">
        <v>0</v>
      </c>
      <c r="AJ219" s="1686" t="s">
        <v>44</v>
      </c>
      <c r="AK219" s="1686" t="s">
        <v>44</v>
      </c>
      <c r="AL219" s="1686" t="s">
        <v>44</v>
      </c>
      <c r="AM219" s="1686" t="s">
        <v>44</v>
      </c>
      <c r="AN219" s="1030"/>
      <c r="AO219" s="2169">
        <v>0.5</v>
      </c>
      <c r="AP219" s="2171" t="s">
        <v>3436</v>
      </c>
      <c r="AQ219" s="249">
        <v>0.5</v>
      </c>
      <c r="AR219" s="208" t="s">
        <v>3437</v>
      </c>
      <c r="AS219" s="101" t="s">
        <v>3438</v>
      </c>
      <c r="AT219" s="36" t="str">
        <f t="shared" si="141"/>
        <v>En gestión</v>
      </c>
      <c r="AU219" s="36" t="str">
        <f t="shared" si="130"/>
        <v>En gestión</v>
      </c>
      <c r="AV219" s="2167" t="s">
        <v>3439</v>
      </c>
      <c r="AW219" s="1327">
        <f>SUMPRODUCT(AQ219:AQ222,G219:G222)</f>
        <v>0.5</v>
      </c>
      <c r="AX219" s="1328">
        <f>SUMPRODUCT(G219:G222,K219:K222)</f>
        <v>0.5</v>
      </c>
      <c r="AY219" s="1345" t="str">
        <f>IF(AX219&lt;1%,"Sin iniciar",IF(AX219=100%,"Terminado","En gestión"))</f>
        <v>En gestión</v>
      </c>
      <c r="AZ219" s="1345" t="str">
        <f>IF(AW219&lt;1%,"Sin iniciar",IF(AW219=100%,"Terminado","En gestión"))</f>
        <v>En gestión</v>
      </c>
      <c r="BA219" s="2167" t="s">
        <v>3439</v>
      </c>
      <c r="BB219" s="1341">
        <v>37737919.200000003</v>
      </c>
      <c r="BC219" s="1392">
        <v>37737919</v>
      </c>
      <c r="BD219" s="1392">
        <v>18868960</v>
      </c>
      <c r="BE219" s="1341">
        <v>0</v>
      </c>
      <c r="BF219" s="2165">
        <v>0</v>
      </c>
      <c r="BG219" s="2165">
        <v>0</v>
      </c>
      <c r="BH219" s="1686" t="s">
        <v>44</v>
      </c>
      <c r="BI219" s="1686" t="s">
        <v>44</v>
      </c>
      <c r="BJ219" s="1686" t="s">
        <v>44</v>
      </c>
      <c r="BK219" s="1686" t="s">
        <v>44</v>
      </c>
      <c r="BL219" s="1030"/>
      <c r="BM219" s="2163">
        <v>0.38</v>
      </c>
      <c r="BN219" s="2164" t="s">
        <v>8073</v>
      </c>
      <c r="BO219" s="360">
        <v>0.75</v>
      </c>
      <c r="BP219" s="282" t="s">
        <v>8074</v>
      </c>
      <c r="BQ219" s="301" t="s">
        <v>3486</v>
      </c>
      <c r="BR219" s="202" t="str">
        <f t="shared" si="142"/>
        <v>En gestión</v>
      </c>
      <c r="BS219" s="36" t="str">
        <f t="shared" si="132"/>
        <v>En gestión</v>
      </c>
      <c r="BT219" s="1338" t="s">
        <v>2701</v>
      </c>
      <c r="BU219" s="1327">
        <f>SUMPRODUCT(G219:G222,BO219:BO222)</f>
        <v>0.375</v>
      </c>
      <c r="BV219" s="1328">
        <f>SUMPRODUCT(G219:G222,L219:L222)</f>
        <v>0.75</v>
      </c>
      <c r="BW219" s="1345" t="str">
        <f>IF(BV219&lt;1%,"Sin iniciar",IF(BV219=100%,"Terminado","En gestión"))</f>
        <v>En gestión</v>
      </c>
      <c r="BX219" s="1345" t="str">
        <f>IF(BU219&lt;1%,"Sin iniciar",IF(BU219=100%,"Terminado","En gestión"))</f>
        <v>En gestión</v>
      </c>
      <c r="BY219" s="333"/>
      <c r="BZ219" s="1347">
        <v>37737919.200000003</v>
      </c>
      <c r="CA219" s="1401">
        <v>37737919</v>
      </c>
      <c r="CB219" s="1401">
        <v>28303439</v>
      </c>
      <c r="CC219" s="2161">
        <v>0</v>
      </c>
      <c r="CD219" s="2160">
        <v>0</v>
      </c>
      <c r="CE219" s="2160">
        <v>0</v>
      </c>
      <c r="CF219" s="1686" t="s">
        <v>44</v>
      </c>
      <c r="CG219" s="1686" t="s">
        <v>44</v>
      </c>
      <c r="CH219" s="1686" t="s">
        <v>44</v>
      </c>
      <c r="CI219" s="1686" t="s">
        <v>44</v>
      </c>
      <c r="CJ219" s="1030"/>
      <c r="CK219" s="1323">
        <v>1</v>
      </c>
      <c r="CL219" s="1323" t="s">
        <v>2267</v>
      </c>
      <c r="CM219" s="1153">
        <v>1</v>
      </c>
      <c r="CN219" s="1141" t="s">
        <v>2268</v>
      </c>
      <c r="CO219" s="1090" t="s">
        <v>1817</v>
      </c>
      <c r="CP219" s="8" t="str">
        <f t="shared" si="144"/>
        <v>Terminado</v>
      </c>
      <c r="CQ219" s="1152" t="str">
        <f t="shared" si="143"/>
        <v>Terminado</v>
      </c>
      <c r="CR219" s="1307" t="s">
        <v>1788</v>
      </c>
      <c r="CS219" s="1320">
        <f>SUMPRODUCT(G219:G222,CM219:CM222)</f>
        <v>1</v>
      </c>
      <c r="CT219" s="1320">
        <f>SUMPRODUCT(G219:G222,M219:M222)</f>
        <v>1</v>
      </c>
      <c r="CU219" s="1321" t="str">
        <f>IF(CT219&lt;1%,"Sin iniciar",IF(CT219=100%,"Terminado","En gestión"))</f>
        <v>Terminado</v>
      </c>
      <c r="CV219" s="1321" t="str">
        <f>IF(CS219&lt;1%,"Sin iniciar",IF(CS219=100%,"Terminado","En gestión"))</f>
        <v>Terminado</v>
      </c>
      <c r="CW219" s="1880" t="s">
        <v>37</v>
      </c>
      <c r="CX219" s="1409">
        <v>37737919.200000003</v>
      </c>
      <c r="CY219" s="2157">
        <v>37737919</v>
      </c>
      <c r="CZ219" s="2157">
        <v>37737919</v>
      </c>
      <c r="DA219" s="2158">
        <v>0</v>
      </c>
      <c r="DB219" s="2153">
        <v>0</v>
      </c>
      <c r="DC219" s="2154">
        <v>0</v>
      </c>
      <c r="DD219" s="2155">
        <v>0</v>
      </c>
      <c r="DE219" s="1686" t="s">
        <v>44</v>
      </c>
      <c r="DF219" s="1686" t="s">
        <v>44</v>
      </c>
      <c r="DG219" s="1686" t="s">
        <v>44</v>
      </c>
      <c r="DH219" s="1686" t="s">
        <v>44</v>
      </c>
      <c r="DJ219" s="1221" t="s">
        <v>8269</v>
      </c>
      <c r="DK219" s="1220" t="s">
        <v>8342</v>
      </c>
      <c r="DL219" s="1243" t="s">
        <v>8271</v>
      </c>
    </row>
    <row r="220" spans="1:116" ht="154.5" hidden="1" customHeight="1" x14ac:dyDescent="0.45">
      <c r="A220" s="1351"/>
      <c r="B220" s="1427"/>
      <c r="C220" s="1353"/>
      <c r="D220" s="1353"/>
      <c r="E220" s="1050" t="s">
        <v>763</v>
      </c>
      <c r="F220" s="1051" t="s">
        <v>764</v>
      </c>
      <c r="G220" s="1052">
        <v>0.33</v>
      </c>
      <c r="H220" s="1056">
        <v>44562</v>
      </c>
      <c r="I220" s="1056">
        <v>44926</v>
      </c>
      <c r="J220" s="1052">
        <v>0.1</v>
      </c>
      <c r="K220" s="1052">
        <v>0.5</v>
      </c>
      <c r="L220" s="1054">
        <v>0.75</v>
      </c>
      <c r="M220" s="1055">
        <v>1</v>
      </c>
      <c r="N220" s="1353"/>
      <c r="O220" s="1354"/>
      <c r="P220" s="3309"/>
      <c r="Q220" s="1337"/>
      <c r="R220" s="2177"/>
      <c r="S220" s="235">
        <v>0.1</v>
      </c>
      <c r="T220" s="42" t="s">
        <v>2702</v>
      </c>
      <c r="U220" s="1374"/>
      <c r="V220" s="36" t="str">
        <f t="shared" si="139"/>
        <v>En gestión</v>
      </c>
      <c r="W220" s="36" t="str">
        <f t="shared" si="140"/>
        <v>En gestión</v>
      </c>
      <c r="X220" s="1338"/>
      <c r="Y220" s="1327"/>
      <c r="Z220" s="1329"/>
      <c r="AA220" s="1345"/>
      <c r="AB220" s="1345"/>
      <c r="AC220" s="1338"/>
      <c r="AD220" s="1348"/>
      <c r="AE220" s="1402"/>
      <c r="AF220" s="1402"/>
      <c r="AG220" s="1348"/>
      <c r="AH220" s="2174"/>
      <c r="AI220" s="2174"/>
      <c r="AJ220" s="1686"/>
      <c r="AK220" s="1686"/>
      <c r="AL220" s="1686"/>
      <c r="AM220" s="1686"/>
      <c r="AN220" s="1030"/>
      <c r="AO220" s="2170"/>
      <c r="AP220" s="2172"/>
      <c r="AQ220" s="249">
        <v>0.5</v>
      </c>
      <c r="AR220" s="101" t="s">
        <v>3440</v>
      </c>
      <c r="AS220" s="101" t="s">
        <v>8075</v>
      </c>
      <c r="AT220" s="36" t="str">
        <f t="shared" si="141"/>
        <v>En gestión</v>
      </c>
      <c r="AU220" s="36" t="str">
        <f t="shared" si="130"/>
        <v>En gestión</v>
      </c>
      <c r="AV220" s="2168"/>
      <c r="AW220" s="1327"/>
      <c r="AX220" s="1329"/>
      <c r="AY220" s="1345"/>
      <c r="AZ220" s="1345"/>
      <c r="BA220" s="2168"/>
      <c r="BB220" s="1342"/>
      <c r="BC220" s="1393"/>
      <c r="BD220" s="1393"/>
      <c r="BE220" s="1342"/>
      <c r="BF220" s="2165"/>
      <c r="BG220" s="2165"/>
      <c r="BH220" s="1686"/>
      <c r="BI220" s="1686"/>
      <c r="BJ220" s="1686"/>
      <c r="BK220" s="1686"/>
      <c r="BL220" s="1030"/>
      <c r="BM220" s="2163"/>
      <c r="BN220" s="2164"/>
      <c r="BO220" s="360">
        <v>0</v>
      </c>
      <c r="BP220" s="299" t="s">
        <v>3487</v>
      </c>
      <c r="BQ220" s="282" t="s">
        <v>37</v>
      </c>
      <c r="BR220" s="202" t="str">
        <f t="shared" si="142"/>
        <v>En gestión</v>
      </c>
      <c r="BS220" s="36" t="str">
        <f t="shared" si="132"/>
        <v>Sin iniciar</v>
      </c>
      <c r="BT220" s="1338"/>
      <c r="BU220" s="1327"/>
      <c r="BV220" s="1329"/>
      <c r="BW220" s="1345"/>
      <c r="BX220" s="1345"/>
      <c r="BY220" s="332" t="s">
        <v>3487</v>
      </c>
      <c r="BZ220" s="1348"/>
      <c r="CA220" s="1402"/>
      <c r="CB220" s="1402"/>
      <c r="CC220" s="2161"/>
      <c r="CD220" s="2160"/>
      <c r="CE220" s="2160"/>
      <c r="CF220" s="1686"/>
      <c r="CG220" s="1686"/>
      <c r="CH220" s="1686"/>
      <c r="CI220" s="1686"/>
      <c r="CJ220" s="1030"/>
      <c r="CK220" s="1323"/>
      <c r="CL220" s="1323"/>
      <c r="CM220" s="1153">
        <v>1</v>
      </c>
      <c r="CN220" s="1088" t="s">
        <v>1818</v>
      </c>
      <c r="CO220" s="1141" t="s">
        <v>1819</v>
      </c>
      <c r="CP220" s="8" t="str">
        <f t="shared" si="144"/>
        <v>Terminado</v>
      </c>
      <c r="CQ220" s="1152" t="str">
        <f t="shared" si="143"/>
        <v>Terminado</v>
      </c>
      <c r="CR220" s="1308"/>
      <c r="CS220" s="1320"/>
      <c r="CT220" s="1320"/>
      <c r="CU220" s="1321"/>
      <c r="CV220" s="1321"/>
      <c r="CW220" s="2156"/>
      <c r="CX220" s="1409"/>
      <c r="CY220" s="2157"/>
      <c r="CZ220" s="2157"/>
      <c r="DA220" s="2158"/>
      <c r="DB220" s="2153"/>
      <c r="DC220" s="2154"/>
      <c r="DD220" s="2155"/>
      <c r="DE220" s="1686"/>
      <c r="DF220" s="1686"/>
      <c r="DG220" s="1686"/>
      <c r="DH220" s="1686"/>
      <c r="DJ220" s="1221" t="s">
        <v>8269</v>
      </c>
      <c r="DK220" s="1220" t="s">
        <v>8342</v>
      </c>
      <c r="DL220" s="1243"/>
    </row>
    <row r="221" spans="1:116" ht="154.5" hidden="1" customHeight="1" x14ac:dyDescent="0.45">
      <c r="A221" s="1351"/>
      <c r="B221" s="1427"/>
      <c r="C221" s="1353"/>
      <c r="D221" s="1353"/>
      <c r="E221" s="1050" t="s">
        <v>765</v>
      </c>
      <c r="F221" s="1051" t="s">
        <v>766</v>
      </c>
      <c r="G221" s="1052">
        <v>0.17</v>
      </c>
      <c r="H221" s="1056">
        <v>44562</v>
      </c>
      <c r="I221" s="1056">
        <v>44926</v>
      </c>
      <c r="J221" s="1052">
        <v>0.1</v>
      </c>
      <c r="K221" s="1052">
        <v>0.5</v>
      </c>
      <c r="L221" s="1054">
        <v>0.75</v>
      </c>
      <c r="M221" s="1055">
        <v>1</v>
      </c>
      <c r="N221" s="1353"/>
      <c r="O221" s="1354"/>
      <c r="P221" s="3309"/>
      <c r="Q221" s="1337"/>
      <c r="R221" s="2177"/>
      <c r="S221" s="231">
        <v>0.1</v>
      </c>
      <c r="T221" s="101" t="s">
        <v>2703</v>
      </c>
      <c r="U221" s="35" t="s">
        <v>2704</v>
      </c>
      <c r="V221" s="36" t="str">
        <f t="shared" si="139"/>
        <v>En gestión</v>
      </c>
      <c r="W221" s="36" t="str">
        <f t="shared" si="140"/>
        <v>En gestión</v>
      </c>
      <c r="X221" s="1338"/>
      <c r="Y221" s="1327"/>
      <c r="Z221" s="1329"/>
      <c r="AA221" s="1345"/>
      <c r="AB221" s="1345"/>
      <c r="AC221" s="1338"/>
      <c r="AD221" s="1348"/>
      <c r="AE221" s="1402"/>
      <c r="AF221" s="1402"/>
      <c r="AG221" s="1348"/>
      <c r="AH221" s="2174"/>
      <c r="AI221" s="2174"/>
      <c r="AJ221" s="1686"/>
      <c r="AK221" s="1686"/>
      <c r="AL221" s="1686"/>
      <c r="AM221" s="1686"/>
      <c r="AN221" s="1030"/>
      <c r="AO221" s="2170"/>
      <c r="AP221" s="2172"/>
      <c r="AQ221" s="249">
        <v>0.5</v>
      </c>
      <c r="AR221" s="41" t="s">
        <v>3441</v>
      </c>
      <c r="AS221" s="41" t="s">
        <v>3442</v>
      </c>
      <c r="AT221" s="36" t="str">
        <f t="shared" si="141"/>
        <v>En gestión</v>
      </c>
      <c r="AU221" s="36" t="str">
        <f t="shared" si="130"/>
        <v>En gestión</v>
      </c>
      <c r="AV221" s="2168"/>
      <c r="AW221" s="1327"/>
      <c r="AX221" s="1329"/>
      <c r="AY221" s="1345"/>
      <c r="AZ221" s="1345"/>
      <c r="BA221" s="2168"/>
      <c r="BB221" s="1342"/>
      <c r="BC221" s="1393"/>
      <c r="BD221" s="1393"/>
      <c r="BE221" s="1342"/>
      <c r="BF221" s="2165"/>
      <c r="BG221" s="2165"/>
      <c r="BH221" s="1686"/>
      <c r="BI221" s="1686"/>
      <c r="BJ221" s="1686"/>
      <c r="BK221" s="1686"/>
      <c r="BL221" s="1030"/>
      <c r="BM221" s="2163"/>
      <c r="BN221" s="2164"/>
      <c r="BO221" s="360">
        <v>0.75</v>
      </c>
      <c r="BP221" s="282" t="s">
        <v>3488</v>
      </c>
      <c r="BQ221" s="282" t="s">
        <v>3489</v>
      </c>
      <c r="BR221" s="202" t="str">
        <f t="shared" si="142"/>
        <v>En gestión</v>
      </c>
      <c r="BS221" s="36" t="str">
        <f t="shared" si="132"/>
        <v>En gestión</v>
      </c>
      <c r="BT221" s="1338"/>
      <c r="BU221" s="1327"/>
      <c r="BV221" s="1329"/>
      <c r="BW221" s="1345"/>
      <c r="BX221" s="1345"/>
      <c r="BY221" s="333"/>
      <c r="BZ221" s="1348"/>
      <c r="CA221" s="1402"/>
      <c r="CB221" s="1402"/>
      <c r="CC221" s="2161"/>
      <c r="CD221" s="2160"/>
      <c r="CE221" s="2160"/>
      <c r="CF221" s="1686"/>
      <c r="CG221" s="1686"/>
      <c r="CH221" s="1686"/>
      <c r="CI221" s="1686"/>
      <c r="CJ221" s="1030"/>
      <c r="CK221" s="1323"/>
      <c r="CL221" s="1323"/>
      <c r="CM221" s="1153">
        <v>1</v>
      </c>
      <c r="CN221" s="1141" t="s">
        <v>1820</v>
      </c>
      <c r="CO221" s="1141" t="s">
        <v>1821</v>
      </c>
      <c r="CP221" s="8" t="str">
        <f t="shared" si="144"/>
        <v>Terminado</v>
      </c>
      <c r="CQ221" s="1152" t="str">
        <f t="shared" si="143"/>
        <v>Terminado</v>
      </c>
      <c r="CR221" s="1308"/>
      <c r="CS221" s="1320"/>
      <c r="CT221" s="1320"/>
      <c r="CU221" s="1321"/>
      <c r="CV221" s="1321"/>
      <c r="CW221" s="2156"/>
      <c r="CX221" s="1409"/>
      <c r="CY221" s="2157"/>
      <c r="CZ221" s="2157"/>
      <c r="DA221" s="2158"/>
      <c r="DB221" s="2153"/>
      <c r="DC221" s="2154"/>
      <c r="DD221" s="2155"/>
      <c r="DE221" s="1686"/>
      <c r="DF221" s="1686"/>
      <c r="DG221" s="1686"/>
      <c r="DH221" s="1686"/>
      <c r="DJ221" s="1221" t="s">
        <v>8269</v>
      </c>
      <c r="DK221" s="1220" t="s">
        <v>8342</v>
      </c>
      <c r="DL221" s="1243"/>
    </row>
    <row r="222" spans="1:116" ht="154.5" hidden="1" customHeight="1" x14ac:dyDescent="0.45">
      <c r="A222" s="1351"/>
      <c r="B222" s="1427"/>
      <c r="C222" s="1353"/>
      <c r="D222" s="1353"/>
      <c r="E222" s="1050" t="s">
        <v>767</v>
      </c>
      <c r="F222" s="1051" t="s">
        <v>768</v>
      </c>
      <c r="G222" s="1052">
        <v>0.17</v>
      </c>
      <c r="H222" s="1056">
        <v>44562</v>
      </c>
      <c r="I222" s="1056">
        <v>44926</v>
      </c>
      <c r="J222" s="1052">
        <v>0.1</v>
      </c>
      <c r="K222" s="1052">
        <v>0.5</v>
      </c>
      <c r="L222" s="1054">
        <v>0.75</v>
      </c>
      <c r="M222" s="1055">
        <v>1</v>
      </c>
      <c r="N222" s="1353"/>
      <c r="O222" s="1354"/>
      <c r="P222" s="3309"/>
      <c r="Q222" s="1337"/>
      <c r="R222" s="2178"/>
      <c r="S222" s="231">
        <v>0.1</v>
      </c>
      <c r="T222" s="101" t="s">
        <v>2705</v>
      </c>
      <c r="U222" s="35" t="s">
        <v>2706</v>
      </c>
      <c r="V222" s="36" t="str">
        <f t="shared" si="139"/>
        <v>En gestión</v>
      </c>
      <c r="W222" s="36" t="str">
        <f t="shared" si="140"/>
        <v>En gestión</v>
      </c>
      <c r="X222" s="1338"/>
      <c r="Y222" s="1327"/>
      <c r="Z222" s="1330"/>
      <c r="AA222" s="1345"/>
      <c r="AB222" s="1345"/>
      <c r="AC222" s="1338"/>
      <c r="AD222" s="1349"/>
      <c r="AE222" s="1403"/>
      <c r="AF222" s="1403"/>
      <c r="AG222" s="1349"/>
      <c r="AH222" s="2175"/>
      <c r="AI222" s="2175"/>
      <c r="AJ222" s="1686"/>
      <c r="AK222" s="1686"/>
      <c r="AL222" s="1686"/>
      <c r="AM222" s="1686"/>
      <c r="AN222" s="1030"/>
      <c r="AO222" s="1423"/>
      <c r="AP222" s="2173"/>
      <c r="AQ222" s="234">
        <v>0.5</v>
      </c>
      <c r="AR222" s="203" t="s">
        <v>3443</v>
      </c>
      <c r="AS222" s="325" t="s">
        <v>2706</v>
      </c>
      <c r="AT222" s="36" t="str">
        <f t="shared" si="141"/>
        <v>En gestión</v>
      </c>
      <c r="AU222" s="36" t="str">
        <f t="shared" si="130"/>
        <v>En gestión</v>
      </c>
      <c r="AV222" s="2168"/>
      <c r="AW222" s="1327"/>
      <c r="AX222" s="1330"/>
      <c r="AY222" s="1345"/>
      <c r="AZ222" s="1345"/>
      <c r="BA222" s="2168"/>
      <c r="BB222" s="1343"/>
      <c r="BC222" s="1394"/>
      <c r="BD222" s="1394"/>
      <c r="BE222" s="1343"/>
      <c r="BF222" s="2166"/>
      <c r="BG222" s="2166"/>
      <c r="BH222" s="1686"/>
      <c r="BI222" s="1686"/>
      <c r="BJ222" s="1686"/>
      <c r="BK222" s="1686"/>
      <c r="BL222" s="1030"/>
      <c r="BM222" s="2163"/>
      <c r="BN222" s="2164"/>
      <c r="BO222" s="360">
        <v>0</v>
      </c>
      <c r="BP222" s="102" t="s">
        <v>3490</v>
      </c>
      <c r="BQ222" s="328" t="s">
        <v>37</v>
      </c>
      <c r="BR222" s="202" t="str">
        <f t="shared" si="142"/>
        <v>En gestión</v>
      </c>
      <c r="BS222" s="36" t="str">
        <f t="shared" si="132"/>
        <v>Sin iniciar</v>
      </c>
      <c r="BT222" s="1338"/>
      <c r="BU222" s="1327"/>
      <c r="BV222" s="1330"/>
      <c r="BW222" s="1345"/>
      <c r="BX222" s="1345"/>
      <c r="BY222" s="322" t="s">
        <v>3491</v>
      </c>
      <c r="BZ222" s="1349"/>
      <c r="CA222" s="1403"/>
      <c r="CB222" s="1403"/>
      <c r="CC222" s="2162"/>
      <c r="CD222" s="2160"/>
      <c r="CE222" s="2160"/>
      <c r="CF222" s="1686"/>
      <c r="CG222" s="1686"/>
      <c r="CH222" s="1686"/>
      <c r="CI222" s="1686"/>
      <c r="CJ222" s="1030"/>
      <c r="CK222" s="1323"/>
      <c r="CL222" s="1323"/>
      <c r="CM222" s="1153">
        <v>1</v>
      </c>
      <c r="CN222" s="1141" t="s">
        <v>2269</v>
      </c>
      <c r="CO222" s="1147" t="s">
        <v>2270</v>
      </c>
      <c r="CP222" s="8" t="str">
        <f t="shared" si="144"/>
        <v>Terminado</v>
      </c>
      <c r="CQ222" s="1152" t="str">
        <f t="shared" si="143"/>
        <v>Terminado</v>
      </c>
      <c r="CR222" s="1308"/>
      <c r="CS222" s="1320"/>
      <c r="CT222" s="1320"/>
      <c r="CU222" s="1321"/>
      <c r="CV222" s="1321"/>
      <c r="CW222" s="1881"/>
      <c r="CX222" s="1409"/>
      <c r="CY222" s="2157"/>
      <c r="CZ222" s="2157"/>
      <c r="DA222" s="2159"/>
      <c r="DB222" s="2153"/>
      <c r="DC222" s="2154"/>
      <c r="DD222" s="2155"/>
      <c r="DE222" s="1686"/>
      <c r="DF222" s="1686"/>
      <c r="DG222" s="1686"/>
      <c r="DH222" s="1686"/>
      <c r="DJ222" s="1221" t="s">
        <v>8269</v>
      </c>
      <c r="DK222" s="1220" t="s">
        <v>8342</v>
      </c>
      <c r="DL222" s="1243"/>
    </row>
    <row r="223" spans="1:116" ht="186.75" hidden="1" customHeight="1" x14ac:dyDescent="0.45">
      <c r="A223" s="1309" t="s">
        <v>48</v>
      </c>
      <c r="B223" s="1310" t="s">
        <v>769</v>
      </c>
      <c r="C223" s="1311" t="s">
        <v>770</v>
      </c>
      <c r="D223" s="1311" t="s">
        <v>771</v>
      </c>
      <c r="E223" s="1039" t="s">
        <v>772</v>
      </c>
      <c r="F223" s="1040" t="s">
        <v>773</v>
      </c>
      <c r="G223" s="1065">
        <v>0.6</v>
      </c>
      <c r="H223" s="1066">
        <v>44593</v>
      </c>
      <c r="I223" s="1066">
        <v>44925</v>
      </c>
      <c r="J223" s="1041">
        <v>0.25</v>
      </c>
      <c r="K223" s="1041">
        <v>0.5</v>
      </c>
      <c r="L223" s="1043">
        <v>0.75</v>
      </c>
      <c r="M223" s="1067">
        <v>1</v>
      </c>
      <c r="N223" s="1312">
        <v>308009000</v>
      </c>
      <c r="O223" s="1312">
        <v>74465000</v>
      </c>
      <c r="P223" s="3309"/>
      <c r="Q223" s="2092">
        <v>0.25</v>
      </c>
      <c r="R223" s="1488" t="s">
        <v>2589</v>
      </c>
      <c r="S223" s="238">
        <v>0.25</v>
      </c>
      <c r="T223" s="9" t="s">
        <v>2590</v>
      </c>
      <c r="U223" s="159" t="s">
        <v>2591</v>
      </c>
      <c r="V223" s="193" t="str">
        <f t="shared" si="139"/>
        <v>En gestión</v>
      </c>
      <c r="W223" s="192" t="str">
        <f>IF(S223&lt;1%,"Sin iniciar",IF(S223=100%,"Terminado","En gestión"))</f>
        <v>En gestión</v>
      </c>
      <c r="X223" s="1488" t="s">
        <v>8076</v>
      </c>
      <c r="Y223" s="2027">
        <f>SUMPRODUCT(S223:S224,G223:G224)</f>
        <v>0.25</v>
      </c>
      <c r="Z223" s="2027">
        <f>SUMPRODUCT(G223:G224,J223:J224)</f>
        <v>0.25</v>
      </c>
      <c r="AA223" s="2026" t="str">
        <f>IF(Z223&lt;1%,"Sin iniciar",IF(Z223=100%,"Terminado","En gestión"))</f>
        <v>En gestión</v>
      </c>
      <c r="AB223" s="2026" t="str">
        <f>IF(Y223&lt;1%,"Sin iniciar",IF(Y223=100%,"Terminado","En gestión"))</f>
        <v>En gestión</v>
      </c>
      <c r="AC223" s="1488" t="s">
        <v>8076</v>
      </c>
      <c r="AD223" s="1711">
        <v>74465000</v>
      </c>
      <c r="AE223" s="2080">
        <v>74465000</v>
      </c>
      <c r="AF223" s="2083">
        <v>18616250</v>
      </c>
      <c r="AG223" s="1279">
        <v>308009000</v>
      </c>
      <c r="AH223" s="2085">
        <v>307118000</v>
      </c>
      <c r="AI223" s="2088">
        <v>39528000</v>
      </c>
      <c r="AJ223" s="1614" t="s">
        <v>1416</v>
      </c>
      <c r="AK223" s="1614" t="s">
        <v>1417</v>
      </c>
      <c r="AL223" s="1614" t="s">
        <v>1418</v>
      </c>
      <c r="AM223" s="1614" t="s">
        <v>1419</v>
      </c>
      <c r="AN223" s="1030"/>
      <c r="AO223" s="2151">
        <v>0.5</v>
      </c>
      <c r="AP223" s="1488" t="s">
        <v>3492</v>
      </c>
      <c r="AQ223" s="57">
        <v>0.5</v>
      </c>
      <c r="AR223" s="9" t="s">
        <v>3493</v>
      </c>
      <c r="AS223" s="159" t="s">
        <v>1414</v>
      </c>
      <c r="AT223" s="8" t="str">
        <f>IF(K223&lt;1%,"Sin iniciar",IF(K223=100%,"Terminado","En gestión"))</f>
        <v>En gestión</v>
      </c>
      <c r="AU223" s="8" t="str">
        <f>IF(AQ223&lt;1%,"Sin iniciar",IF(AQ223=100%,"Terminado","En gestión"))</f>
        <v>En gestión</v>
      </c>
      <c r="AV223" s="1488" t="s">
        <v>3494</v>
      </c>
      <c r="AW223" s="2027">
        <f>SUMPRODUCT(AQ223:AQ224,G223:G224)</f>
        <v>0.5</v>
      </c>
      <c r="AX223" s="2027">
        <f>SUMPRODUCT(G223:G224,K223:K224)</f>
        <v>0.5</v>
      </c>
      <c r="AY223" s="2144" t="str">
        <f>IF(AX223&lt;1%,"Sin iniciar",IF(AX223=100%,"Terminado","En gestión"))</f>
        <v>En gestión</v>
      </c>
      <c r="AZ223" s="1536" t="str">
        <f>IF(AW223&lt;1%,"Sin iniciar",IF(AW223=100%,"Terminado","En gestión"))</f>
        <v>En gestión</v>
      </c>
      <c r="BA223" s="1488" t="s">
        <v>3494</v>
      </c>
      <c r="BB223" s="2077">
        <v>74465000</v>
      </c>
      <c r="BC223" s="2061">
        <v>74465000</v>
      </c>
      <c r="BD223" s="2064">
        <v>37232500</v>
      </c>
      <c r="BE223" s="2066">
        <v>308009000</v>
      </c>
      <c r="BF223" s="2149">
        <v>307118000</v>
      </c>
      <c r="BG223" s="2130">
        <v>133674533</v>
      </c>
      <c r="BH223" s="1614" t="s">
        <v>1416</v>
      </c>
      <c r="BI223" s="1614" t="s">
        <v>1417</v>
      </c>
      <c r="BJ223" s="1614" t="s">
        <v>1418</v>
      </c>
      <c r="BK223" s="1614" t="s">
        <v>1419</v>
      </c>
      <c r="BL223" s="1030"/>
      <c r="BM223" s="1476">
        <v>0.75</v>
      </c>
      <c r="BN223" s="2057" t="s">
        <v>2589</v>
      </c>
      <c r="BO223" s="224">
        <v>0.75</v>
      </c>
      <c r="BP223" s="278" t="s">
        <v>3522</v>
      </c>
      <c r="BQ223" s="279" t="s">
        <v>1414</v>
      </c>
      <c r="BR223" s="148" t="str">
        <f>IF(L223&lt;1%,"Sin iniciar",IF(L223=100%,"Terminado","En gestión"))</f>
        <v>En gestión</v>
      </c>
      <c r="BS223" s="148" t="str">
        <f>IF(BO223&lt;1%,"Sin iniciar",IF(BO223=100%,"Terminado","En gestión"))</f>
        <v>En gestión</v>
      </c>
      <c r="BT223" s="2057" t="s">
        <v>8077</v>
      </c>
      <c r="BU223" s="1454">
        <f>SUMPRODUCT(G223:G224,BO223:BO224)</f>
        <v>0.75</v>
      </c>
      <c r="BV223" s="1454">
        <f>SUMPRODUCT(G223:G224,L223:L224)</f>
        <v>0.75</v>
      </c>
      <c r="BW223" s="1456" t="str">
        <f>IF(BV223&lt;1%,"Sin iniciar",IF(BV223=100%,"Terminado","En gestión"))</f>
        <v>En gestión</v>
      </c>
      <c r="BX223" s="1456" t="str">
        <f>IF(BU223&lt;1%,"Sin iniciar",IF(BU223=100%,"Terminado","En gestión"))</f>
        <v>En gestión</v>
      </c>
      <c r="BY223" s="1996" t="s">
        <v>37</v>
      </c>
      <c r="BZ223" s="2147">
        <v>74465000</v>
      </c>
      <c r="CA223" s="2145">
        <v>74465000</v>
      </c>
      <c r="CB223" s="2123">
        <v>55848750</v>
      </c>
      <c r="CC223" s="2039">
        <v>307118000</v>
      </c>
      <c r="CD223" s="1726">
        <v>321953499.98666698</v>
      </c>
      <c r="CE223" s="1726">
        <v>225128900</v>
      </c>
      <c r="CF223" s="1614" t="s">
        <v>1416</v>
      </c>
      <c r="CG223" s="1614" t="s">
        <v>1417</v>
      </c>
      <c r="CH223" s="1614" t="s">
        <v>1418</v>
      </c>
      <c r="CI223" s="1614" t="s">
        <v>1419</v>
      </c>
      <c r="CJ223" s="1030"/>
      <c r="CK223" s="1554">
        <v>1</v>
      </c>
      <c r="CL223" s="1307" t="s">
        <v>1412</v>
      </c>
      <c r="CM223" s="1077">
        <v>1</v>
      </c>
      <c r="CN223" s="1090" t="s">
        <v>1413</v>
      </c>
      <c r="CO223" s="1106" t="s">
        <v>1414</v>
      </c>
      <c r="CP223" s="1078" t="str">
        <f t="shared" si="144"/>
        <v>Terminado</v>
      </c>
      <c r="CQ223" s="1078" t="str">
        <f>IF(CM223&lt;1%,"Sin iniciar",IF(CM223=100%,"Terminado","En gestión"))</f>
        <v>Terminado</v>
      </c>
      <c r="CR223" s="1800" t="s">
        <v>2164</v>
      </c>
      <c r="CS223" s="1556">
        <f>SUMPRODUCT(G223:G224,CM223:CM224)</f>
        <v>1</v>
      </c>
      <c r="CT223" s="1556">
        <f>SUMPRODUCT(G223:G224,M223:M224)</f>
        <v>1</v>
      </c>
      <c r="CU223" s="1548" t="str">
        <f>IF(CT223&lt;1%,"Sin iniciar",IF(CT223=100%,"Terminado","En gestión"))</f>
        <v>Terminado</v>
      </c>
      <c r="CV223" s="1548" t="str">
        <f>IF(CS223&lt;1%,"Sin iniciar",IF(CS223=100%,"Terminado","En gestión"))</f>
        <v>Terminado</v>
      </c>
      <c r="CW223" s="1549" t="s">
        <v>37</v>
      </c>
      <c r="CX223" s="2133" t="s">
        <v>1415</v>
      </c>
      <c r="CY223" s="2134" t="s">
        <v>1415</v>
      </c>
      <c r="CZ223" s="2029">
        <v>74465000</v>
      </c>
      <c r="DA223" s="2031">
        <v>321953499.98666698</v>
      </c>
      <c r="DB223" s="2032">
        <v>321953499.98666698</v>
      </c>
      <c r="DC223" s="2033">
        <v>318847099</v>
      </c>
      <c r="DD223" s="2034">
        <v>321851566.99000001</v>
      </c>
      <c r="DE223" s="1614" t="s">
        <v>1416</v>
      </c>
      <c r="DF223" s="1614" t="s">
        <v>1417</v>
      </c>
      <c r="DG223" s="1614" t="s">
        <v>1418</v>
      </c>
      <c r="DH223" s="1614" t="s">
        <v>1419</v>
      </c>
      <c r="DJ223" s="1221" t="s">
        <v>8269</v>
      </c>
      <c r="DK223" s="1220" t="s">
        <v>8342</v>
      </c>
      <c r="DL223" s="1242" t="s">
        <v>8271</v>
      </c>
    </row>
    <row r="224" spans="1:116" ht="203.25" hidden="1" customHeight="1" x14ac:dyDescent="0.45">
      <c r="A224" s="1309"/>
      <c r="B224" s="1310"/>
      <c r="C224" s="1311"/>
      <c r="D224" s="1311"/>
      <c r="E224" s="1039" t="s">
        <v>774</v>
      </c>
      <c r="F224" s="1040" t="s">
        <v>775</v>
      </c>
      <c r="G224" s="1065">
        <v>0.4</v>
      </c>
      <c r="H224" s="1066">
        <v>44593</v>
      </c>
      <c r="I224" s="1066">
        <v>44925</v>
      </c>
      <c r="J224" s="1041">
        <v>0.25</v>
      </c>
      <c r="K224" s="1041">
        <v>0.5</v>
      </c>
      <c r="L224" s="1043">
        <v>0.75</v>
      </c>
      <c r="M224" s="1067">
        <v>1</v>
      </c>
      <c r="N224" s="1312"/>
      <c r="O224" s="1312"/>
      <c r="P224" s="3309"/>
      <c r="Q224" s="2093"/>
      <c r="R224" s="1489"/>
      <c r="S224" s="238">
        <v>0.25</v>
      </c>
      <c r="T224" s="9" t="s">
        <v>2592</v>
      </c>
      <c r="U224" s="159" t="s">
        <v>8078</v>
      </c>
      <c r="V224" s="193" t="str">
        <f t="shared" si="139"/>
        <v>En gestión</v>
      </c>
      <c r="W224" s="193" t="str">
        <f t="shared" ref="W224:W241" si="145">IF(S224&lt;1%,"Sin iniciar",IF(S224=100%,"Terminado","En gestión"))</f>
        <v>En gestión</v>
      </c>
      <c r="X224" s="1489"/>
      <c r="Y224" s="1877"/>
      <c r="Z224" s="1877"/>
      <c r="AA224" s="1870"/>
      <c r="AB224" s="1870"/>
      <c r="AC224" s="1489"/>
      <c r="AD224" s="1597"/>
      <c r="AE224" s="2081"/>
      <c r="AF224" s="1540"/>
      <c r="AG224" s="1280"/>
      <c r="AH224" s="2086"/>
      <c r="AI224" s="2089"/>
      <c r="AJ224" s="1614"/>
      <c r="AK224" s="1614"/>
      <c r="AL224" s="1614"/>
      <c r="AM224" s="1614"/>
      <c r="AN224" s="1030"/>
      <c r="AO224" s="2152"/>
      <c r="AP224" s="1489"/>
      <c r="AQ224" s="57">
        <v>0.5</v>
      </c>
      <c r="AR224" s="9" t="s">
        <v>3495</v>
      </c>
      <c r="AS224" s="159" t="s">
        <v>1421</v>
      </c>
      <c r="AT224" s="8" t="str">
        <f t="shared" ref="AT224:AT241" si="146">IF(K224&lt;1%,"Sin iniciar",IF(K224=100%,"Terminado","En gestión"))</f>
        <v>En gestión</v>
      </c>
      <c r="AU224" s="8" t="str">
        <f t="shared" ref="AU224:AU241" si="147">IF(AQ224&lt;1%,"Sin iniciar",IF(AQ224=100%,"Terminado","En gestión"))</f>
        <v>En gestión</v>
      </c>
      <c r="AV224" s="1489"/>
      <c r="AW224" s="1877"/>
      <c r="AX224" s="1877"/>
      <c r="AY224" s="2110"/>
      <c r="AZ224" s="1457"/>
      <c r="BA224" s="1489"/>
      <c r="BB224" s="2141"/>
      <c r="BC224" s="2062"/>
      <c r="BD224" s="1535"/>
      <c r="BE224" s="2142"/>
      <c r="BF224" s="2150"/>
      <c r="BG224" s="2119"/>
      <c r="BH224" s="1614"/>
      <c r="BI224" s="1614"/>
      <c r="BJ224" s="1614"/>
      <c r="BK224" s="1614"/>
      <c r="BL224" s="1030"/>
      <c r="BM224" s="2101"/>
      <c r="BN224" s="2058"/>
      <c r="BO224" s="253">
        <v>0.75</v>
      </c>
      <c r="BP224" s="278" t="s">
        <v>3523</v>
      </c>
      <c r="BQ224" s="279" t="s">
        <v>1421</v>
      </c>
      <c r="BR224" s="8" t="str">
        <f t="shared" ref="BR224:BR287" si="148">IF(L224&lt;1%,"Sin iniciar",IF(L224=100%,"Terminado","En gestión"))</f>
        <v>En gestión</v>
      </c>
      <c r="BS224" s="8" t="str">
        <f t="shared" ref="BS224:BS241" si="149">IF(BO224&lt;1%,"Sin iniciar",IF(BO224=100%,"Terminado","En gestión"))</f>
        <v>En gestión</v>
      </c>
      <c r="BT224" s="2058"/>
      <c r="BU224" s="1286"/>
      <c r="BV224" s="1286"/>
      <c r="BW224" s="1457"/>
      <c r="BX224" s="1457"/>
      <c r="BY224" s="1997"/>
      <c r="BZ224" s="2148"/>
      <c r="CA224" s="2146"/>
      <c r="CB224" s="2114"/>
      <c r="CC224" s="2040"/>
      <c r="CD224" s="1727"/>
      <c r="CE224" s="1727"/>
      <c r="CF224" s="1614"/>
      <c r="CG224" s="1614"/>
      <c r="CH224" s="1614"/>
      <c r="CI224" s="1614"/>
      <c r="CJ224" s="1030"/>
      <c r="CK224" s="1554"/>
      <c r="CL224" s="1307"/>
      <c r="CM224" s="1077">
        <v>1</v>
      </c>
      <c r="CN224" s="1090" t="s">
        <v>1420</v>
      </c>
      <c r="CO224" s="1106" t="s">
        <v>1421</v>
      </c>
      <c r="CP224" s="1078" t="str">
        <f t="shared" si="144"/>
        <v>Terminado</v>
      </c>
      <c r="CQ224" s="1078" t="str">
        <f t="shared" ref="CQ224:CQ241" si="150">IF(CM224&lt;1%,"Sin iniciar",IF(CM224=100%,"Terminado","En gestión"))</f>
        <v>Terminado</v>
      </c>
      <c r="CR224" s="1800"/>
      <c r="CS224" s="1556"/>
      <c r="CT224" s="1556"/>
      <c r="CU224" s="1548"/>
      <c r="CV224" s="1548"/>
      <c r="CW224" s="1549"/>
      <c r="CX224" s="2133"/>
      <c r="CY224" s="2134"/>
      <c r="CZ224" s="2029"/>
      <c r="DA224" s="2031"/>
      <c r="DB224" s="2032"/>
      <c r="DC224" s="2033"/>
      <c r="DD224" s="2034"/>
      <c r="DE224" s="1614"/>
      <c r="DF224" s="1614"/>
      <c r="DG224" s="1614"/>
      <c r="DH224" s="1614"/>
      <c r="DJ224" s="1221" t="s">
        <v>8269</v>
      </c>
      <c r="DK224" s="1220" t="s">
        <v>8342</v>
      </c>
      <c r="DL224" s="1242"/>
    </row>
    <row r="225" spans="1:116" ht="154.5" hidden="1" customHeight="1" x14ac:dyDescent="0.45">
      <c r="A225" s="1309" t="s">
        <v>48</v>
      </c>
      <c r="B225" s="1310" t="s">
        <v>776</v>
      </c>
      <c r="C225" s="1311" t="s">
        <v>777</v>
      </c>
      <c r="D225" s="1311" t="s">
        <v>778</v>
      </c>
      <c r="E225" s="1039" t="s">
        <v>779</v>
      </c>
      <c r="F225" s="1040" t="s">
        <v>780</v>
      </c>
      <c r="G225" s="1041">
        <v>0.5</v>
      </c>
      <c r="H225" s="1042">
        <v>44593</v>
      </c>
      <c r="I225" s="1042">
        <v>44803</v>
      </c>
      <c r="J225" s="1041">
        <v>0.25</v>
      </c>
      <c r="K225" s="1041">
        <v>0.75</v>
      </c>
      <c r="L225" s="1043">
        <v>1</v>
      </c>
      <c r="M225" s="1044">
        <v>1</v>
      </c>
      <c r="N225" s="1312">
        <v>171960000</v>
      </c>
      <c r="O225" s="1312">
        <v>29150000</v>
      </c>
      <c r="P225" s="3309"/>
      <c r="Q225" s="2092">
        <v>0.25</v>
      </c>
      <c r="R225" s="1488" t="s">
        <v>2593</v>
      </c>
      <c r="S225" s="238">
        <v>0.25</v>
      </c>
      <c r="T225" s="9" t="s">
        <v>2594</v>
      </c>
      <c r="U225" s="159" t="s">
        <v>2595</v>
      </c>
      <c r="V225" s="193" t="str">
        <f t="shared" si="139"/>
        <v>En gestión</v>
      </c>
      <c r="W225" s="193" t="str">
        <f t="shared" si="145"/>
        <v>En gestión</v>
      </c>
      <c r="X225" s="1488" t="s">
        <v>2596</v>
      </c>
      <c r="Y225" s="1877">
        <f>SUMPRODUCT(S225:S226,G225:G226)</f>
        <v>0.25</v>
      </c>
      <c r="Z225" s="1877">
        <f>SUMPRODUCT(G225:G226,J225:J226)</f>
        <v>0.25</v>
      </c>
      <c r="AA225" s="1870" t="str">
        <f>IF(Z225&lt;1%,"Sin iniciar",IF(Z225=100%,"Terminado","En gestión"))</f>
        <v>En gestión</v>
      </c>
      <c r="AB225" s="1870" t="str">
        <f>IF(Y225&lt;1%,"Sin iniciar",IF(Y225=100%,"Terminado","En gestión"))</f>
        <v>En gestión</v>
      </c>
      <c r="AC225" s="1488" t="s">
        <v>2596</v>
      </c>
      <c r="AD225" s="1596">
        <v>29150000</v>
      </c>
      <c r="AE225" s="2079">
        <v>29150000</v>
      </c>
      <c r="AF225" s="2082">
        <v>7287500</v>
      </c>
      <c r="AG225" s="1599">
        <v>171960000</v>
      </c>
      <c r="AH225" s="2084">
        <v>98920000</v>
      </c>
      <c r="AI225" s="2087">
        <v>17738000</v>
      </c>
      <c r="AJ225" s="1614" t="s">
        <v>1416</v>
      </c>
      <c r="AK225" s="1614" t="s">
        <v>1417</v>
      </c>
      <c r="AL225" s="1614" t="s">
        <v>1418</v>
      </c>
      <c r="AM225" s="1614" t="s">
        <v>1419</v>
      </c>
      <c r="AN225" s="1030"/>
      <c r="AO225" s="2132" t="s">
        <v>3496</v>
      </c>
      <c r="AP225" s="1488" t="s">
        <v>3497</v>
      </c>
      <c r="AQ225" s="57">
        <v>0.75</v>
      </c>
      <c r="AR225" s="9" t="s">
        <v>3498</v>
      </c>
      <c r="AS225" s="11" t="s">
        <v>1423</v>
      </c>
      <c r="AT225" s="8" t="str">
        <f t="shared" si="146"/>
        <v>En gestión</v>
      </c>
      <c r="AU225" s="8" t="str">
        <f t="shared" si="147"/>
        <v>En gestión</v>
      </c>
      <c r="AV225" s="1488" t="s">
        <v>3499</v>
      </c>
      <c r="AW225" s="2072">
        <f>SUMPRODUCT(AQ225:AQ226,G225:G226)</f>
        <v>0.625</v>
      </c>
      <c r="AX225" s="2027">
        <f>SUMPRODUCT(G225:G226,K225:K226)</f>
        <v>0.625</v>
      </c>
      <c r="AY225" s="2144" t="str">
        <f>IF(AX225&lt;1%,"Sin iniciar",IF(AX225=100%,"Terminado","En gestión"))</f>
        <v>En gestión</v>
      </c>
      <c r="AZ225" s="1536" t="str">
        <f>IF(AW225&lt;1%,"Sin iniciar",IF(AW225=100%,"Terminado","En gestión"))</f>
        <v>En gestión</v>
      </c>
      <c r="BA225" s="1488" t="s">
        <v>3499</v>
      </c>
      <c r="BB225" s="2131">
        <v>29150000</v>
      </c>
      <c r="BC225" s="2060">
        <v>29150000</v>
      </c>
      <c r="BD225" s="2063">
        <v>14575000</v>
      </c>
      <c r="BE225" s="2128">
        <v>171960000</v>
      </c>
      <c r="BF225" s="2104">
        <v>98920000</v>
      </c>
      <c r="BG225" s="2130">
        <v>47414000</v>
      </c>
      <c r="BH225" s="1614" t="s">
        <v>1416</v>
      </c>
      <c r="BI225" s="1614" t="s">
        <v>1417</v>
      </c>
      <c r="BJ225" s="1614" t="s">
        <v>1418</v>
      </c>
      <c r="BK225" s="1614" t="s">
        <v>1419</v>
      </c>
      <c r="BL225" s="1030"/>
      <c r="BM225" s="1476">
        <v>0.875</v>
      </c>
      <c r="BN225" s="2057" t="s">
        <v>2593</v>
      </c>
      <c r="BO225" s="253">
        <v>1</v>
      </c>
      <c r="BP225" s="278" t="s">
        <v>3524</v>
      </c>
      <c r="BQ225" s="279" t="s">
        <v>1423</v>
      </c>
      <c r="BR225" s="8" t="str">
        <f t="shared" si="148"/>
        <v>Terminado</v>
      </c>
      <c r="BS225" s="8" t="str">
        <f t="shared" si="149"/>
        <v>Terminado</v>
      </c>
      <c r="BT225" s="2057" t="s">
        <v>8079</v>
      </c>
      <c r="BU225" s="1285">
        <f>SUMPRODUCT(G225:G226,BO225:BO226)</f>
        <v>0.875</v>
      </c>
      <c r="BV225" s="1285">
        <f>SUMPRODUCT(G225:G226,L225:L226)</f>
        <v>0.875</v>
      </c>
      <c r="BW225" s="1455" t="str">
        <f>IF(BV225&lt;1%,"Sin iniciar",IF(BV225=100%,"Terminado","En gestión"))</f>
        <v>En gestión</v>
      </c>
      <c r="BX225" s="1455" t="str">
        <f>IF(BU225&lt;1%,"Sin iniciar",IF(BU225=100%,"Terminado","En gestión"))</f>
        <v>En gestión</v>
      </c>
      <c r="BY225" s="1995" t="s">
        <v>37</v>
      </c>
      <c r="BZ225" s="2135">
        <v>29150000</v>
      </c>
      <c r="CA225" s="2137">
        <v>29150000</v>
      </c>
      <c r="CB225" s="2139">
        <v>21862500</v>
      </c>
      <c r="CC225" s="2038">
        <v>98920000</v>
      </c>
      <c r="CD225" s="1728">
        <v>104019900</v>
      </c>
      <c r="CE225" s="1728">
        <v>79136000</v>
      </c>
      <c r="CF225" s="1614" t="s">
        <v>1416</v>
      </c>
      <c r="CG225" s="1614" t="s">
        <v>1417</v>
      </c>
      <c r="CH225" s="1614" t="s">
        <v>1418</v>
      </c>
      <c r="CI225" s="1614" t="s">
        <v>1419</v>
      </c>
      <c r="CJ225" s="1030"/>
      <c r="CK225" s="1554">
        <v>1</v>
      </c>
      <c r="CL225" s="2036" t="s">
        <v>1422</v>
      </c>
      <c r="CM225" s="1077">
        <v>1</v>
      </c>
      <c r="CN225" s="1090" t="s">
        <v>1291</v>
      </c>
      <c r="CO225" s="1106" t="s">
        <v>1423</v>
      </c>
      <c r="CP225" s="1078" t="str">
        <f t="shared" si="144"/>
        <v>Terminado</v>
      </c>
      <c r="CQ225" s="1078" t="str">
        <f t="shared" si="150"/>
        <v>Terminado</v>
      </c>
      <c r="CR225" s="1800" t="s">
        <v>2271</v>
      </c>
      <c r="CS225" s="1556">
        <f>SUMPRODUCT(G225:G226,CM225:CM226)</f>
        <v>1</v>
      </c>
      <c r="CT225" s="1556">
        <f>SUMPRODUCT(G225:G226,M225:M226)</f>
        <v>1</v>
      </c>
      <c r="CU225" s="1548" t="str">
        <f>IF(CT225&lt;1%,"Sin iniciar",IF(CT225=100%,"Terminado","En gestión"))</f>
        <v>Terminado</v>
      </c>
      <c r="CV225" s="1548" t="str">
        <f>IF(CS225&lt;1%,"Sin iniciar",IF(CS225=100%,"Terminado","En gestión"))</f>
        <v>Terminado</v>
      </c>
      <c r="CW225" s="1549" t="s">
        <v>37</v>
      </c>
      <c r="CX225" s="2133" t="s">
        <v>1424</v>
      </c>
      <c r="CY225" s="2134" t="s">
        <v>1424</v>
      </c>
      <c r="CZ225" s="2111">
        <v>29150000</v>
      </c>
      <c r="DA225" s="2096">
        <v>104019900</v>
      </c>
      <c r="DB225" s="2033">
        <v>104019900</v>
      </c>
      <c r="DC225" s="2033">
        <v>101273800</v>
      </c>
      <c r="DD225" s="2034">
        <v>101273800</v>
      </c>
      <c r="DE225" s="1614" t="s">
        <v>1416</v>
      </c>
      <c r="DF225" s="1614" t="s">
        <v>1417</v>
      </c>
      <c r="DG225" s="1614" t="s">
        <v>1418</v>
      </c>
      <c r="DH225" s="1614" t="s">
        <v>1419</v>
      </c>
      <c r="DJ225" s="1221" t="s">
        <v>8269</v>
      </c>
      <c r="DK225" s="1220" t="s">
        <v>8351</v>
      </c>
      <c r="DL225" s="1242" t="s">
        <v>8271</v>
      </c>
    </row>
    <row r="226" spans="1:116" ht="154.5" hidden="1" customHeight="1" x14ac:dyDescent="0.45">
      <c r="A226" s="1309"/>
      <c r="B226" s="1310"/>
      <c r="C226" s="1311"/>
      <c r="D226" s="1311"/>
      <c r="E226" s="1039" t="s">
        <v>781</v>
      </c>
      <c r="F226" s="1040" t="s">
        <v>782</v>
      </c>
      <c r="G226" s="1041">
        <v>0.5</v>
      </c>
      <c r="H226" s="1042">
        <v>44593</v>
      </c>
      <c r="I226" s="1042">
        <v>44925</v>
      </c>
      <c r="J226" s="1041">
        <v>0.25</v>
      </c>
      <c r="K226" s="1041">
        <v>0.5</v>
      </c>
      <c r="L226" s="1043">
        <v>0.75</v>
      </c>
      <c r="M226" s="1044">
        <v>1</v>
      </c>
      <c r="N226" s="1312"/>
      <c r="O226" s="1312"/>
      <c r="P226" s="3309"/>
      <c r="Q226" s="2093"/>
      <c r="R226" s="1489"/>
      <c r="S226" s="238">
        <v>0.25</v>
      </c>
      <c r="T226" s="9" t="s">
        <v>8080</v>
      </c>
      <c r="U226" s="159" t="s">
        <v>8081</v>
      </c>
      <c r="V226" s="193" t="str">
        <f t="shared" si="139"/>
        <v>En gestión</v>
      </c>
      <c r="W226" s="193" t="str">
        <f t="shared" si="145"/>
        <v>En gestión</v>
      </c>
      <c r="X226" s="1489"/>
      <c r="Y226" s="1877"/>
      <c r="Z226" s="1877"/>
      <c r="AA226" s="1870"/>
      <c r="AB226" s="1870"/>
      <c r="AC226" s="1489"/>
      <c r="AD226" s="1597"/>
      <c r="AE226" s="2081"/>
      <c r="AF226" s="1540"/>
      <c r="AG226" s="1280"/>
      <c r="AH226" s="2086"/>
      <c r="AI226" s="2089"/>
      <c r="AJ226" s="1614"/>
      <c r="AK226" s="1614"/>
      <c r="AL226" s="1614"/>
      <c r="AM226" s="1614"/>
      <c r="AN226" s="1030"/>
      <c r="AO226" s="2143"/>
      <c r="AP226" s="1489"/>
      <c r="AQ226" s="57">
        <v>0.5</v>
      </c>
      <c r="AR226" s="9" t="s">
        <v>3500</v>
      </c>
      <c r="AS226" s="11" t="s">
        <v>1426</v>
      </c>
      <c r="AT226" s="8" t="str">
        <f t="shared" si="146"/>
        <v>En gestión</v>
      </c>
      <c r="AU226" s="8" t="str">
        <f t="shared" si="147"/>
        <v>En gestión</v>
      </c>
      <c r="AV226" s="1489"/>
      <c r="AW226" s="2027"/>
      <c r="AX226" s="1877"/>
      <c r="AY226" s="2110"/>
      <c r="AZ226" s="1457"/>
      <c r="BA226" s="1489"/>
      <c r="BB226" s="2141"/>
      <c r="BC226" s="2062"/>
      <c r="BD226" s="1535"/>
      <c r="BE226" s="2142"/>
      <c r="BF226" s="2105"/>
      <c r="BG226" s="2119"/>
      <c r="BH226" s="1614"/>
      <c r="BI226" s="1614"/>
      <c r="BJ226" s="1614"/>
      <c r="BK226" s="1614"/>
      <c r="BL226" s="1030"/>
      <c r="BM226" s="2101"/>
      <c r="BN226" s="2058"/>
      <c r="BO226" s="253">
        <v>0.75</v>
      </c>
      <c r="BP226" s="278" t="s">
        <v>3525</v>
      </c>
      <c r="BQ226" s="279" t="s">
        <v>1426</v>
      </c>
      <c r="BR226" s="8" t="str">
        <f t="shared" si="148"/>
        <v>En gestión</v>
      </c>
      <c r="BS226" s="8" t="str">
        <f t="shared" si="149"/>
        <v>En gestión</v>
      </c>
      <c r="BT226" s="2058"/>
      <c r="BU226" s="1286"/>
      <c r="BV226" s="1286"/>
      <c r="BW226" s="1457"/>
      <c r="BX226" s="1457"/>
      <c r="BY226" s="1997"/>
      <c r="BZ226" s="2136"/>
      <c r="CA226" s="2138"/>
      <c r="CB226" s="2140"/>
      <c r="CC226" s="2040"/>
      <c r="CD226" s="1727"/>
      <c r="CE226" s="1727"/>
      <c r="CF226" s="1614"/>
      <c r="CG226" s="1614"/>
      <c r="CH226" s="1614"/>
      <c r="CI226" s="1614"/>
      <c r="CJ226" s="1030"/>
      <c r="CK226" s="1554"/>
      <c r="CL226" s="2036"/>
      <c r="CM226" s="1077">
        <v>1</v>
      </c>
      <c r="CN226" s="1090" t="s">
        <v>1425</v>
      </c>
      <c r="CO226" s="1106" t="s">
        <v>1426</v>
      </c>
      <c r="CP226" s="1078" t="str">
        <f t="shared" si="144"/>
        <v>Terminado</v>
      </c>
      <c r="CQ226" s="1078" t="str">
        <f t="shared" si="150"/>
        <v>Terminado</v>
      </c>
      <c r="CR226" s="1800"/>
      <c r="CS226" s="1556"/>
      <c r="CT226" s="1556"/>
      <c r="CU226" s="1548"/>
      <c r="CV226" s="1548"/>
      <c r="CW226" s="1549"/>
      <c r="CX226" s="2133"/>
      <c r="CY226" s="2134"/>
      <c r="CZ226" s="2111"/>
      <c r="DA226" s="2112"/>
      <c r="DB226" s="2033"/>
      <c r="DC226" s="2033"/>
      <c r="DD226" s="2034"/>
      <c r="DE226" s="1614"/>
      <c r="DF226" s="1614"/>
      <c r="DG226" s="1614"/>
      <c r="DH226" s="1614"/>
      <c r="DJ226" s="1221" t="s">
        <v>8269</v>
      </c>
      <c r="DK226" s="1220" t="s">
        <v>8342</v>
      </c>
      <c r="DL226" s="1242"/>
    </row>
    <row r="227" spans="1:116" ht="239.25" hidden="1" customHeight="1" x14ac:dyDescent="0.45">
      <c r="A227" s="1309" t="s">
        <v>48</v>
      </c>
      <c r="B227" s="1310" t="s">
        <v>783</v>
      </c>
      <c r="C227" s="1311" t="s">
        <v>784</v>
      </c>
      <c r="D227" s="1311" t="s">
        <v>785</v>
      </c>
      <c r="E227" s="1039" t="s">
        <v>786</v>
      </c>
      <c r="F227" s="1040" t="s">
        <v>787</v>
      </c>
      <c r="G227" s="1065">
        <v>0.4</v>
      </c>
      <c r="H227" s="1066">
        <v>44562</v>
      </c>
      <c r="I227" s="1066">
        <v>44925</v>
      </c>
      <c r="J227" s="1041">
        <v>0.1</v>
      </c>
      <c r="K227" s="1041">
        <v>0.5</v>
      </c>
      <c r="L227" s="1043">
        <v>0.75</v>
      </c>
      <c r="M227" s="1067">
        <v>1</v>
      </c>
      <c r="N227" s="1312">
        <v>1116071300</v>
      </c>
      <c r="O227" s="1312">
        <v>604200000</v>
      </c>
      <c r="P227" s="3309"/>
      <c r="Q227" s="2092">
        <v>0.12</v>
      </c>
      <c r="R227" s="1488" t="s">
        <v>8082</v>
      </c>
      <c r="S227" s="238">
        <v>0.1</v>
      </c>
      <c r="T227" s="9" t="s">
        <v>2597</v>
      </c>
      <c r="U227" s="159" t="s">
        <v>1428</v>
      </c>
      <c r="V227" s="193" t="str">
        <f t="shared" si="139"/>
        <v>En gestión</v>
      </c>
      <c r="W227" s="193" t="str">
        <f t="shared" si="145"/>
        <v>En gestión</v>
      </c>
      <c r="X227" s="1488" t="s">
        <v>2598</v>
      </c>
      <c r="Y227" s="1877">
        <f>SUMPRODUCT(S227:S231,G227:G231)</f>
        <v>0.16250000000000003</v>
      </c>
      <c r="Z227" s="1877">
        <f>SUMPRODUCT(G227:G231,J227:J231)</f>
        <v>0.16250000000000003</v>
      </c>
      <c r="AA227" s="1870" t="str">
        <f>IF(Z227&lt;1%,"Sin iniciar",IF(Z227=100%,"Terminado","En gestión"))</f>
        <v>En gestión</v>
      </c>
      <c r="AB227" s="1870" t="str">
        <f>IF(Y227&lt;1%,"Sin iniciar",IF(Y227=100%,"Terminado","En gestión"))</f>
        <v>En gestión</v>
      </c>
      <c r="AC227" s="1488" t="s">
        <v>2598</v>
      </c>
      <c r="AD227" s="1596">
        <v>604200000</v>
      </c>
      <c r="AE227" s="2079">
        <v>604200000</v>
      </c>
      <c r="AF227" s="2082">
        <v>151050000</v>
      </c>
      <c r="AG227" s="1599">
        <v>1116071300</v>
      </c>
      <c r="AH227" s="2084">
        <v>1196242300</v>
      </c>
      <c r="AI227" s="2087">
        <v>159341644</v>
      </c>
      <c r="AJ227" s="1614" t="s">
        <v>1416</v>
      </c>
      <c r="AK227" s="1614" t="s">
        <v>1417</v>
      </c>
      <c r="AL227" s="1614" t="s">
        <v>1418</v>
      </c>
      <c r="AM227" s="1614" t="s">
        <v>1430</v>
      </c>
      <c r="AN227" s="1030"/>
      <c r="AO227" s="2132" t="s">
        <v>3501</v>
      </c>
      <c r="AP227" s="1488" t="s">
        <v>1427</v>
      </c>
      <c r="AQ227" s="57">
        <v>0.5</v>
      </c>
      <c r="AR227" s="9" t="s">
        <v>3502</v>
      </c>
      <c r="AS227" s="159" t="s">
        <v>1428</v>
      </c>
      <c r="AT227" s="8" t="str">
        <f t="shared" si="146"/>
        <v>En gestión</v>
      </c>
      <c r="AU227" s="8" t="str">
        <f t="shared" si="147"/>
        <v>En gestión</v>
      </c>
      <c r="AV227" s="1488" t="s">
        <v>8083</v>
      </c>
      <c r="AW227" s="2072">
        <f>SUMPRODUCT(AQ227:AQ231,G227:G231)</f>
        <v>0.47500000000000003</v>
      </c>
      <c r="AX227" s="1877">
        <f>SUMPRODUCT(G227:G231,K227:K231)</f>
        <v>0.47500000000000003</v>
      </c>
      <c r="AY227" s="2074" t="str">
        <f>IF(AX227&lt;1%,"Sin iniciar",IF(AX227=100%,"Terminado","En gestión"))</f>
        <v>En gestión</v>
      </c>
      <c r="AZ227" s="1455" t="str">
        <f>IF(AW227&lt;1%,"Sin iniciar",IF(AW227=100%,"Terminado","En gestión"))</f>
        <v>En gestión</v>
      </c>
      <c r="BA227" s="1488" t="s">
        <v>8083</v>
      </c>
      <c r="BB227" s="2131">
        <v>604200000</v>
      </c>
      <c r="BC227" s="2060">
        <v>604200000</v>
      </c>
      <c r="BD227" s="2063">
        <v>302100000</v>
      </c>
      <c r="BE227" s="2128">
        <v>1116071300</v>
      </c>
      <c r="BF227" s="2104">
        <v>1170169450</v>
      </c>
      <c r="BG227" s="2118">
        <v>475949046</v>
      </c>
      <c r="BH227" s="1614" t="s">
        <v>1416</v>
      </c>
      <c r="BI227" s="1614" t="s">
        <v>1417</v>
      </c>
      <c r="BJ227" s="1614" t="s">
        <v>1418</v>
      </c>
      <c r="BK227" s="1614" t="s">
        <v>1430</v>
      </c>
      <c r="BL227" s="1030"/>
      <c r="BM227" s="1543">
        <v>0.71</v>
      </c>
      <c r="BN227" s="2057" t="s">
        <v>1427</v>
      </c>
      <c r="BO227" s="253">
        <v>0.75</v>
      </c>
      <c r="BP227" s="278" t="s">
        <v>3526</v>
      </c>
      <c r="BQ227" s="279" t="s">
        <v>1428</v>
      </c>
      <c r="BR227" s="8" t="str">
        <f t="shared" si="148"/>
        <v>En gestión</v>
      </c>
      <c r="BS227" s="8" t="str">
        <f t="shared" si="149"/>
        <v>En gestión</v>
      </c>
      <c r="BT227" s="2057" t="s">
        <v>8084</v>
      </c>
      <c r="BU227" s="1285">
        <f>SUMPRODUCT(G227:G231,BO227:BO231)</f>
        <v>0.71249999999999991</v>
      </c>
      <c r="BV227" s="1285">
        <f>SUMPRODUCT(G227:G231,L227:L231)</f>
        <v>0.71249999999999991</v>
      </c>
      <c r="BW227" s="1455" t="str">
        <f>IF(BV227&lt;1%,"Sin iniciar",IF(BV227=100%,"Terminado","En gestión"))</f>
        <v>En gestión</v>
      </c>
      <c r="BX227" s="1455" t="str">
        <f>IF(BU227&lt;1%,"Sin iniciar",IF(BU227=100%,"Terminado","En gestión"))</f>
        <v>En gestión</v>
      </c>
      <c r="BY227" s="2124" t="s">
        <v>37</v>
      </c>
      <c r="BZ227" s="2116">
        <v>604200000</v>
      </c>
      <c r="CA227" s="2113">
        <v>604200000</v>
      </c>
      <c r="CB227" s="2113">
        <v>453150000</v>
      </c>
      <c r="CC227" s="2038">
        <v>1170169450</v>
      </c>
      <c r="CD227" s="1728">
        <v>1183625650</v>
      </c>
      <c r="CE227" s="1728">
        <v>875610645</v>
      </c>
      <c r="CF227" s="1614" t="s">
        <v>1416</v>
      </c>
      <c r="CG227" s="1614" t="s">
        <v>1417</v>
      </c>
      <c r="CH227" s="1614" t="s">
        <v>1418</v>
      </c>
      <c r="CI227" s="1614" t="s">
        <v>1430</v>
      </c>
      <c r="CJ227" s="1030"/>
      <c r="CK227" s="1554">
        <v>1</v>
      </c>
      <c r="CL227" s="2036" t="s">
        <v>1427</v>
      </c>
      <c r="CM227" s="1077">
        <v>1</v>
      </c>
      <c r="CN227" s="1160" t="s">
        <v>2153</v>
      </c>
      <c r="CO227" s="1106" t="s">
        <v>1428</v>
      </c>
      <c r="CP227" s="1078" t="str">
        <f t="shared" si="144"/>
        <v>Terminado</v>
      </c>
      <c r="CQ227" s="1078" t="str">
        <f t="shared" si="150"/>
        <v>Terminado</v>
      </c>
      <c r="CR227" s="1800" t="s">
        <v>2165</v>
      </c>
      <c r="CS227" s="1556">
        <f>SUMPRODUCT(G227:G231,CM227:CM231)</f>
        <v>0.99999999999999989</v>
      </c>
      <c r="CT227" s="1556">
        <f>SUMPRODUCT(G227:G231,M227:M231)</f>
        <v>0.99999999999999989</v>
      </c>
      <c r="CU227" s="1548" t="str">
        <f>IF(CT227&lt;1%,"Sin iniciar",IF(CT227=100%,"Terminado","En gestión"))</f>
        <v>Terminado</v>
      </c>
      <c r="CV227" s="1548" t="str">
        <f>IF(CS227&lt;1%,"Sin iniciar",IF(CS227=100%,"Terminado","En gestión"))</f>
        <v>Terminado</v>
      </c>
      <c r="CW227" s="1549" t="s">
        <v>37</v>
      </c>
      <c r="CX227" s="2122" t="s">
        <v>1429</v>
      </c>
      <c r="CY227" s="2094" t="s">
        <v>1429</v>
      </c>
      <c r="CZ227" s="2094" t="s">
        <v>1429</v>
      </c>
      <c r="DA227" s="2095">
        <v>1183625650</v>
      </c>
      <c r="DB227" s="2033">
        <v>1183625650</v>
      </c>
      <c r="DC227" s="2033">
        <v>1157318918</v>
      </c>
      <c r="DD227" s="2034">
        <v>1178898118</v>
      </c>
      <c r="DE227" s="1614" t="s">
        <v>1416</v>
      </c>
      <c r="DF227" s="1614" t="s">
        <v>1417</v>
      </c>
      <c r="DG227" s="1614" t="s">
        <v>1418</v>
      </c>
      <c r="DH227" s="1614" t="s">
        <v>1430</v>
      </c>
      <c r="DJ227" s="1221" t="s">
        <v>8352</v>
      </c>
      <c r="DK227" s="1220" t="s">
        <v>8388</v>
      </c>
      <c r="DL227" s="1242" t="s">
        <v>8389</v>
      </c>
    </row>
    <row r="228" spans="1:116" ht="154.5" hidden="1" customHeight="1" x14ac:dyDescent="0.45">
      <c r="A228" s="1309"/>
      <c r="B228" s="1310"/>
      <c r="C228" s="1311"/>
      <c r="D228" s="1311"/>
      <c r="E228" s="1039" t="s">
        <v>788</v>
      </c>
      <c r="F228" s="1040" t="s">
        <v>789</v>
      </c>
      <c r="G228" s="1065">
        <v>0.05</v>
      </c>
      <c r="H228" s="1066">
        <v>44593</v>
      </c>
      <c r="I228" s="1066">
        <v>44925</v>
      </c>
      <c r="J228" s="1041">
        <v>0</v>
      </c>
      <c r="K228" s="1041">
        <v>0</v>
      </c>
      <c r="L228" s="1043">
        <v>0</v>
      </c>
      <c r="M228" s="1067">
        <v>1</v>
      </c>
      <c r="N228" s="1312"/>
      <c r="O228" s="1312"/>
      <c r="P228" s="3309"/>
      <c r="Q228" s="2092"/>
      <c r="R228" s="1488"/>
      <c r="S228" s="238">
        <v>0</v>
      </c>
      <c r="T228" s="159" t="s">
        <v>2599</v>
      </c>
      <c r="U228" s="159" t="s">
        <v>2599</v>
      </c>
      <c r="V228" s="193" t="str">
        <f t="shared" si="139"/>
        <v>Sin iniciar</v>
      </c>
      <c r="W228" s="193" t="str">
        <f t="shared" si="145"/>
        <v>Sin iniciar</v>
      </c>
      <c r="X228" s="1488"/>
      <c r="Y228" s="1877"/>
      <c r="Z228" s="1877"/>
      <c r="AA228" s="1870"/>
      <c r="AB228" s="1870"/>
      <c r="AC228" s="1488"/>
      <c r="AD228" s="1711"/>
      <c r="AE228" s="2080"/>
      <c r="AF228" s="2083"/>
      <c r="AG228" s="1279"/>
      <c r="AH228" s="2085"/>
      <c r="AI228" s="2088"/>
      <c r="AJ228" s="1614"/>
      <c r="AK228" s="1614"/>
      <c r="AL228" s="1614"/>
      <c r="AM228" s="1614"/>
      <c r="AN228" s="1030"/>
      <c r="AO228" s="1968"/>
      <c r="AP228" s="1488"/>
      <c r="AQ228" s="57">
        <v>0</v>
      </c>
      <c r="AR228" s="159" t="s">
        <v>3503</v>
      </c>
      <c r="AS228" s="159" t="s">
        <v>2599</v>
      </c>
      <c r="AT228" s="8" t="str">
        <f t="shared" si="146"/>
        <v>Sin iniciar</v>
      </c>
      <c r="AU228" s="8" t="str">
        <f t="shared" si="147"/>
        <v>Sin iniciar</v>
      </c>
      <c r="AV228" s="1488"/>
      <c r="AW228" s="2073"/>
      <c r="AX228" s="1877"/>
      <c r="AY228" s="2075"/>
      <c r="AZ228" s="1456"/>
      <c r="BA228" s="1488"/>
      <c r="BB228" s="2077"/>
      <c r="BC228" s="2061"/>
      <c r="BD228" s="2064"/>
      <c r="BE228" s="2066"/>
      <c r="BF228" s="2129"/>
      <c r="BG228" s="2130"/>
      <c r="BH228" s="1614"/>
      <c r="BI228" s="1614"/>
      <c r="BJ228" s="1614"/>
      <c r="BK228" s="1614"/>
      <c r="BL228" s="1030"/>
      <c r="BM228" s="1477"/>
      <c r="BN228" s="2057"/>
      <c r="BO228" s="253">
        <v>0</v>
      </c>
      <c r="BP228" s="279" t="s">
        <v>3527</v>
      </c>
      <c r="BQ228" s="279" t="s">
        <v>2599</v>
      </c>
      <c r="BR228" s="8" t="str">
        <f t="shared" si="148"/>
        <v>Sin iniciar</v>
      </c>
      <c r="BS228" s="8" t="str">
        <f t="shared" si="149"/>
        <v>Sin iniciar</v>
      </c>
      <c r="BT228" s="2057"/>
      <c r="BU228" s="1454"/>
      <c r="BV228" s="1454"/>
      <c r="BW228" s="1456"/>
      <c r="BX228" s="1456"/>
      <c r="BY228" s="2125"/>
      <c r="BZ228" s="2127"/>
      <c r="CA228" s="2123"/>
      <c r="CB228" s="2123"/>
      <c r="CC228" s="2039"/>
      <c r="CD228" s="1726"/>
      <c r="CE228" s="1726"/>
      <c r="CF228" s="1614"/>
      <c r="CG228" s="1614"/>
      <c r="CH228" s="1614"/>
      <c r="CI228" s="1614"/>
      <c r="CJ228" s="1030"/>
      <c r="CK228" s="1554"/>
      <c r="CL228" s="2036"/>
      <c r="CM228" s="1077">
        <v>1</v>
      </c>
      <c r="CN228" s="1106" t="s">
        <v>1431</v>
      </c>
      <c r="CO228" s="1106" t="s">
        <v>1432</v>
      </c>
      <c r="CP228" s="1078" t="str">
        <f t="shared" si="144"/>
        <v>Terminado</v>
      </c>
      <c r="CQ228" s="1078" t="str">
        <f t="shared" si="150"/>
        <v>Terminado</v>
      </c>
      <c r="CR228" s="1800"/>
      <c r="CS228" s="1556"/>
      <c r="CT228" s="1556"/>
      <c r="CU228" s="1548"/>
      <c r="CV228" s="1548"/>
      <c r="CW228" s="1549"/>
      <c r="CX228" s="2122"/>
      <c r="CY228" s="2094"/>
      <c r="CZ228" s="2094"/>
      <c r="DA228" s="2096"/>
      <c r="DB228" s="2033"/>
      <c r="DC228" s="2033"/>
      <c r="DD228" s="2034"/>
      <c r="DE228" s="1614"/>
      <c r="DF228" s="1614"/>
      <c r="DG228" s="1614"/>
      <c r="DH228" s="1614"/>
      <c r="DJ228" s="1221" t="s">
        <v>8352</v>
      </c>
      <c r="DK228" s="1220" t="s">
        <v>8390</v>
      </c>
      <c r="DL228" s="1242"/>
    </row>
    <row r="229" spans="1:116" ht="197.25" hidden="1" customHeight="1" x14ac:dyDescent="0.45">
      <c r="A229" s="1309"/>
      <c r="B229" s="1310"/>
      <c r="C229" s="1311"/>
      <c r="D229" s="1311"/>
      <c r="E229" s="1039" t="s">
        <v>790</v>
      </c>
      <c r="F229" s="1040" t="s">
        <v>791</v>
      </c>
      <c r="G229" s="1065">
        <v>0.15</v>
      </c>
      <c r="H229" s="1066">
        <v>44562</v>
      </c>
      <c r="I229" s="1066">
        <v>44925</v>
      </c>
      <c r="J229" s="1041">
        <v>0.25</v>
      </c>
      <c r="K229" s="1041">
        <v>0.5</v>
      </c>
      <c r="L229" s="1043">
        <v>0.75</v>
      </c>
      <c r="M229" s="1067">
        <v>1</v>
      </c>
      <c r="N229" s="1312"/>
      <c r="O229" s="1312"/>
      <c r="P229" s="3309"/>
      <c r="Q229" s="2092"/>
      <c r="R229" s="1488"/>
      <c r="S229" s="238">
        <v>0.25</v>
      </c>
      <c r="T229" s="9" t="s">
        <v>8085</v>
      </c>
      <c r="U229" s="159" t="s">
        <v>1433</v>
      </c>
      <c r="V229" s="193" t="str">
        <f t="shared" si="139"/>
        <v>En gestión</v>
      </c>
      <c r="W229" s="193" t="str">
        <f t="shared" si="145"/>
        <v>En gestión</v>
      </c>
      <c r="X229" s="1488"/>
      <c r="Y229" s="1877"/>
      <c r="Z229" s="1877"/>
      <c r="AA229" s="1870"/>
      <c r="AB229" s="1870"/>
      <c r="AC229" s="1488"/>
      <c r="AD229" s="1711"/>
      <c r="AE229" s="2080"/>
      <c r="AF229" s="2083"/>
      <c r="AG229" s="1279"/>
      <c r="AH229" s="2085"/>
      <c r="AI229" s="2088"/>
      <c r="AJ229" s="1614"/>
      <c r="AK229" s="1614"/>
      <c r="AL229" s="1614"/>
      <c r="AM229" s="1614"/>
      <c r="AN229" s="1030"/>
      <c r="AO229" s="1968"/>
      <c r="AP229" s="1488"/>
      <c r="AQ229" s="57">
        <v>0.5</v>
      </c>
      <c r="AR229" s="9" t="s">
        <v>8086</v>
      </c>
      <c r="AS229" s="159" t="s">
        <v>1433</v>
      </c>
      <c r="AT229" s="8" t="str">
        <f t="shared" si="146"/>
        <v>En gestión</v>
      </c>
      <c r="AU229" s="8" t="str">
        <f t="shared" si="147"/>
        <v>En gestión</v>
      </c>
      <c r="AV229" s="1488"/>
      <c r="AW229" s="2073"/>
      <c r="AX229" s="1877"/>
      <c r="AY229" s="2075"/>
      <c r="AZ229" s="1456"/>
      <c r="BA229" s="1488"/>
      <c r="BB229" s="2077"/>
      <c r="BC229" s="2061"/>
      <c r="BD229" s="2064"/>
      <c r="BE229" s="2066"/>
      <c r="BF229" s="2129"/>
      <c r="BG229" s="2130"/>
      <c r="BH229" s="1614"/>
      <c r="BI229" s="1614"/>
      <c r="BJ229" s="1614"/>
      <c r="BK229" s="1614"/>
      <c r="BL229" s="1030"/>
      <c r="BM229" s="1477"/>
      <c r="BN229" s="2057"/>
      <c r="BO229" s="253">
        <v>0.75</v>
      </c>
      <c r="BP229" s="278" t="s">
        <v>3528</v>
      </c>
      <c r="BQ229" s="279" t="s">
        <v>1433</v>
      </c>
      <c r="BR229" s="8" t="str">
        <f t="shared" si="148"/>
        <v>En gestión</v>
      </c>
      <c r="BS229" s="8" t="str">
        <f t="shared" si="149"/>
        <v>En gestión</v>
      </c>
      <c r="BT229" s="2057"/>
      <c r="BU229" s="1454"/>
      <c r="BV229" s="1454"/>
      <c r="BW229" s="1456"/>
      <c r="BX229" s="1456"/>
      <c r="BY229" s="2125"/>
      <c r="BZ229" s="2127"/>
      <c r="CA229" s="2123"/>
      <c r="CB229" s="2123"/>
      <c r="CC229" s="2039"/>
      <c r="CD229" s="1726"/>
      <c r="CE229" s="1726"/>
      <c r="CF229" s="1614"/>
      <c r="CG229" s="1614"/>
      <c r="CH229" s="1614"/>
      <c r="CI229" s="1614"/>
      <c r="CJ229" s="1030"/>
      <c r="CK229" s="1554"/>
      <c r="CL229" s="2036"/>
      <c r="CM229" s="1077">
        <v>1</v>
      </c>
      <c r="CN229" s="1090" t="s">
        <v>8087</v>
      </c>
      <c r="CO229" s="1106" t="s">
        <v>1433</v>
      </c>
      <c r="CP229" s="1078" t="str">
        <f t="shared" si="144"/>
        <v>Terminado</v>
      </c>
      <c r="CQ229" s="1078" t="str">
        <f t="shared" si="150"/>
        <v>Terminado</v>
      </c>
      <c r="CR229" s="1800"/>
      <c r="CS229" s="1556"/>
      <c r="CT229" s="1556"/>
      <c r="CU229" s="1548"/>
      <c r="CV229" s="1548"/>
      <c r="CW229" s="1549"/>
      <c r="CX229" s="2122"/>
      <c r="CY229" s="2094"/>
      <c r="CZ229" s="2094"/>
      <c r="DA229" s="2096"/>
      <c r="DB229" s="2033"/>
      <c r="DC229" s="2033"/>
      <c r="DD229" s="2034"/>
      <c r="DE229" s="1614"/>
      <c r="DF229" s="1614"/>
      <c r="DG229" s="1614"/>
      <c r="DH229" s="1614"/>
      <c r="DJ229" s="1221" t="s">
        <v>8352</v>
      </c>
      <c r="DK229" s="1220" t="s">
        <v>8391</v>
      </c>
      <c r="DL229" s="1242"/>
    </row>
    <row r="230" spans="1:116" ht="154.5" hidden="1" customHeight="1" x14ac:dyDescent="0.45">
      <c r="A230" s="1309"/>
      <c r="B230" s="1310"/>
      <c r="C230" s="1311"/>
      <c r="D230" s="1311"/>
      <c r="E230" s="1039" t="s">
        <v>792</v>
      </c>
      <c r="F230" s="1040" t="s">
        <v>793</v>
      </c>
      <c r="G230" s="1065">
        <v>0.3</v>
      </c>
      <c r="H230" s="1066">
        <v>44562</v>
      </c>
      <c r="I230" s="1066">
        <v>44925</v>
      </c>
      <c r="J230" s="1041">
        <v>0.25</v>
      </c>
      <c r="K230" s="1041">
        <v>0.5</v>
      </c>
      <c r="L230" s="1043">
        <v>0.75</v>
      </c>
      <c r="M230" s="1067">
        <v>1</v>
      </c>
      <c r="N230" s="1312"/>
      <c r="O230" s="1312"/>
      <c r="P230" s="3309"/>
      <c r="Q230" s="2092"/>
      <c r="R230" s="1488"/>
      <c r="S230" s="238">
        <v>0.25</v>
      </c>
      <c r="T230" s="159" t="s">
        <v>2600</v>
      </c>
      <c r="U230" s="159" t="s">
        <v>1435</v>
      </c>
      <c r="V230" s="193" t="str">
        <f t="shared" si="139"/>
        <v>En gestión</v>
      </c>
      <c r="W230" s="193" t="str">
        <f t="shared" si="145"/>
        <v>En gestión</v>
      </c>
      <c r="X230" s="1488"/>
      <c r="Y230" s="1877"/>
      <c r="Z230" s="1877"/>
      <c r="AA230" s="1870"/>
      <c r="AB230" s="1870"/>
      <c r="AC230" s="1488"/>
      <c r="AD230" s="1711"/>
      <c r="AE230" s="2080"/>
      <c r="AF230" s="2083"/>
      <c r="AG230" s="1279"/>
      <c r="AH230" s="2085"/>
      <c r="AI230" s="2088"/>
      <c r="AJ230" s="1614"/>
      <c r="AK230" s="1614"/>
      <c r="AL230" s="1614"/>
      <c r="AM230" s="1614"/>
      <c r="AN230" s="1030"/>
      <c r="AO230" s="1968"/>
      <c r="AP230" s="1488"/>
      <c r="AQ230" s="57">
        <v>0.5</v>
      </c>
      <c r="AR230" s="9" t="s">
        <v>3504</v>
      </c>
      <c r="AS230" s="159" t="s">
        <v>1435</v>
      </c>
      <c r="AT230" s="8" t="str">
        <f t="shared" si="146"/>
        <v>En gestión</v>
      </c>
      <c r="AU230" s="8" t="str">
        <f t="shared" si="147"/>
        <v>En gestión</v>
      </c>
      <c r="AV230" s="1488"/>
      <c r="AW230" s="2073"/>
      <c r="AX230" s="1877"/>
      <c r="AY230" s="2075"/>
      <c r="AZ230" s="1456"/>
      <c r="BA230" s="1488"/>
      <c r="BB230" s="2077"/>
      <c r="BC230" s="2061"/>
      <c r="BD230" s="2064"/>
      <c r="BE230" s="2066"/>
      <c r="BF230" s="2129"/>
      <c r="BG230" s="2130"/>
      <c r="BH230" s="1614"/>
      <c r="BI230" s="1614"/>
      <c r="BJ230" s="1614"/>
      <c r="BK230" s="1614"/>
      <c r="BL230" s="1030"/>
      <c r="BM230" s="1477"/>
      <c r="BN230" s="2057"/>
      <c r="BO230" s="253">
        <v>0.75</v>
      </c>
      <c r="BP230" s="278" t="s">
        <v>3529</v>
      </c>
      <c r="BQ230" s="334" t="s">
        <v>1435</v>
      </c>
      <c r="BR230" s="8" t="str">
        <f t="shared" si="148"/>
        <v>En gestión</v>
      </c>
      <c r="BS230" s="8" t="str">
        <f t="shared" si="149"/>
        <v>En gestión</v>
      </c>
      <c r="BT230" s="2057"/>
      <c r="BU230" s="1454"/>
      <c r="BV230" s="1454"/>
      <c r="BW230" s="1456"/>
      <c r="BX230" s="1456"/>
      <c r="BY230" s="2125"/>
      <c r="BZ230" s="2127"/>
      <c r="CA230" s="2123"/>
      <c r="CB230" s="2123"/>
      <c r="CC230" s="2039"/>
      <c r="CD230" s="1726"/>
      <c r="CE230" s="1726"/>
      <c r="CF230" s="1614"/>
      <c r="CG230" s="1614"/>
      <c r="CH230" s="1614"/>
      <c r="CI230" s="1614"/>
      <c r="CJ230" s="1030"/>
      <c r="CK230" s="1554"/>
      <c r="CL230" s="2036"/>
      <c r="CM230" s="1077">
        <v>1</v>
      </c>
      <c r="CN230" s="1090" t="s">
        <v>1434</v>
      </c>
      <c r="CO230" s="1097" t="s">
        <v>1435</v>
      </c>
      <c r="CP230" s="1078" t="str">
        <f t="shared" si="144"/>
        <v>Terminado</v>
      </c>
      <c r="CQ230" s="1078" t="str">
        <f t="shared" si="150"/>
        <v>Terminado</v>
      </c>
      <c r="CR230" s="1800"/>
      <c r="CS230" s="1556"/>
      <c r="CT230" s="1556"/>
      <c r="CU230" s="1548"/>
      <c r="CV230" s="1548"/>
      <c r="CW230" s="1549"/>
      <c r="CX230" s="2122"/>
      <c r="CY230" s="2094"/>
      <c r="CZ230" s="2094"/>
      <c r="DA230" s="2096"/>
      <c r="DB230" s="2033"/>
      <c r="DC230" s="2033"/>
      <c r="DD230" s="2034"/>
      <c r="DE230" s="1614"/>
      <c r="DF230" s="1614"/>
      <c r="DG230" s="1614"/>
      <c r="DH230" s="1614"/>
      <c r="DJ230" s="1221" t="s">
        <v>8352</v>
      </c>
      <c r="DK230" s="1220" t="s">
        <v>8392</v>
      </c>
      <c r="DL230" s="1242"/>
    </row>
    <row r="231" spans="1:116" ht="288" hidden="1" customHeight="1" x14ac:dyDescent="0.45">
      <c r="A231" s="1309"/>
      <c r="B231" s="1310"/>
      <c r="C231" s="1311"/>
      <c r="D231" s="1311"/>
      <c r="E231" s="1039" t="s">
        <v>794</v>
      </c>
      <c r="F231" s="1040" t="s">
        <v>795</v>
      </c>
      <c r="G231" s="1065">
        <v>0.1</v>
      </c>
      <c r="H231" s="1066">
        <v>44593</v>
      </c>
      <c r="I231" s="1066">
        <v>44925</v>
      </c>
      <c r="J231" s="1041">
        <v>0.1</v>
      </c>
      <c r="K231" s="1041">
        <v>0.5</v>
      </c>
      <c r="L231" s="1043">
        <v>0.75</v>
      </c>
      <c r="M231" s="1067">
        <v>1</v>
      </c>
      <c r="N231" s="1312"/>
      <c r="O231" s="1312"/>
      <c r="P231" s="3309"/>
      <c r="Q231" s="2093"/>
      <c r="R231" s="1489"/>
      <c r="S231" s="238">
        <v>0.1</v>
      </c>
      <c r="T231" s="9" t="s">
        <v>2601</v>
      </c>
      <c r="U231" s="159" t="s">
        <v>1437</v>
      </c>
      <c r="V231" s="193" t="str">
        <f t="shared" si="139"/>
        <v>En gestión</v>
      </c>
      <c r="W231" s="193" t="str">
        <f t="shared" si="145"/>
        <v>En gestión</v>
      </c>
      <c r="X231" s="1489"/>
      <c r="Y231" s="1877"/>
      <c r="Z231" s="1877"/>
      <c r="AA231" s="1870"/>
      <c r="AB231" s="1870"/>
      <c r="AC231" s="1489"/>
      <c r="AD231" s="2091"/>
      <c r="AE231" s="2081"/>
      <c r="AF231" s="1540"/>
      <c r="AG231" s="1836"/>
      <c r="AH231" s="2086"/>
      <c r="AI231" s="2089"/>
      <c r="AJ231" s="1614"/>
      <c r="AK231" s="1614"/>
      <c r="AL231" s="1614"/>
      <c r="AM231" s="1614"/>
      <c r="AN231" s="1030"/>
      <c r="AO231" s="1969"/>
      <c r="AP231" s="1489"/>
      <c r="AQ231" s="57">
        <v>0.5</v>
      </c>
      <c r="AR231" s="9" t="s">
        <v>3505</v>
      </c>
      <c r="AS231" s="159" t="s">
        <v>1437</v>
      </c>
      <c r="AT231" s="8" t="str">
        <f t="shared" si="146"/>
        <v>En gestión</v>
      </c>
      <c r="AU231" s="8" t="str">
        <f t="shared" si="147"/>
        <v>En gestión</v>
      </c>
      <c r="AV231" s="1489"/>
      <c r="AW231" s="2027"/>
      <c r="AX231" s="1877"/>
      <c r="AY231" s="2110"/>
      <c r="AZ231" s="1457"/>
      <c r="BA231" s="1489"/>
      <c r="BB231" s="2078"/>
      <c r="BC231" s="2062"/>
      <c r="BD231" s="1535"/>
      <c r="BE231" s="2067"/>
      <c r="BF231" s="2105"/>
      <c r="BG231" s="2119"/>
      <c r="BH231" s="1614"/>
      <c r="BI231" s="1614"/>
      <c r="BJ231" s="1614"/>
      <c r="BK231" s="1614"/>
      <c r="BL231" s="1030"/>
      <c r="BM231" s="1478"/>
      <c r="BN231" s="2058"/>
      <c r="BO231" s="253">
        <v>0.75</v>
      </c>
      <c r="BP231" s="278" t="s">
        <v>3530</v>
      </c>
      <c r="BQ231" s="279" t="s">
        <v>1437</v>
      </c>
      <c r="BR231" s="8" t="str">
        <f t="shared" si="148"/>
        <v>En gestión</v>
      </c>
      <c r="BS231" s="8" t="str">
        <f t="shared" si="149"/>
        <v>En gestión</v>
      </c>
      <c r="BT231" s="2058"/>
      <c r="BU231" s="1286"/>
      <c r="BV231" s="1454"/>
      <c r="BW231" s="1456"/>
      <c r="BX231" s="1456"/>
      <c r="BY231" s="2126"/>
      <c r="BZ231" s="2117"/>
      <c r="CA231" s="2114"/>
      <c r="CB231" s="2114"/>
      <c r="CC231" s="2040"/>
      <c r="CD231" s="1727"/>
      <c r="CE231" s="1727"/>
      <c r="CF231" s="1614"/>
      <c r="CG231" s="1614"/>
      <c r="CH231" s="1614"/>
      <c r="CI231" s="1614"/>
      <c r="CJ231" s="1030"/>
      <c r="CK231" s="1554"/>
      <c r="CL231" s="2036"/>
      <c r="CM231" s="1077">
        <v>1</v>
      </c>
      <c r="CN231" s="1090" t="s">
        <v>1436</v>
      </c>
      <c r="CO231" s="1106" t="s">
        <v>1437</v>
      </c>
      <c r="CP231" s="1078" t="str">
        <f t="shared" si="144"/>
        <v>Terminado</v>
      </c>
      <c r="CQ231" s="1078" t="str">
        <f t="shared" si="150"/>
        <v>Terminado</v>
      </c>
      <c r="CR231" s="1800"/>
      <c r="CS231" s="1556"/>
      <c r="CT231" s="1556"/>
      <c r="CU231" s="1548"/>
      <c r="CV231" s="1548"/>
      <c r="CW231" s="1549"/>
      <c r="CX231" s="2122"/>
      <c r="CY231" s="2094"/>
      <c r="CZ231" s="2094"/>
      <c r="DA231" s="2112"/>
      <c r="DB231" s="2033"/>
      <c r="DC231" s="2033"/>
      <c r="DD231" s="2034"/>
      <c r="DE231" s="1614"/>
      <c r="DF231" s="1614"/>
      <c r="DG231" s="1614"/>
      <c r="DH231" s="1614"/>
      <c r="DJ231" s="1221" t="s">
        <v>8352</v>
      </c>
      <c r="DK231" s="1220" t="s">
        <v>8393</v>
      </c>
      <c r="DL231" s="1242"/>
    </row>
    <row r="232" spans="1:116" ht="154.5" hidden="1" customHeight="1" x14ac:dyDescent="0.45">
      <c r="A232" s="1309" t="s">
        <v>48</v>
      </c>
      <c r="B232" s="1310" t="s">
        <v>796</v>
      </c>
      <c r="C232" s="1311" t="s">
        <v>797</v>
      </c>
      <c r="D232" s="1311" t="s">
        <v>785</v>
      </c>
      <c r="E232" s="1039" t="s">
        <v>798</v>
      </c>
      <c r="F232" s="1064" t="s">
        <v>799</v>
      </c>
      <c r="G232" s="1065">
        <v>0.3</v>
      </c>
      <c r="H232" s="1066">
        <v>44562</v>
      </c>
      <c r="I232" s="1066">
        <v>44925</v>
      </c>
      <c r="J232" s="1041">
        <v>0.1</v>
      </c>
      <c r="K232" s="1041">
        <v>0.5</v>
      </c>
      <c r="L232" s="1043">
        <v>0.75</v>
      </c>
      <c r="M232" s="1067">
        <v>1</v>
      </c>
      <c r="N232" s="1312">
        <v>250903200</v>
      </c>
      <c r="O232" s="1312">
        <v>212530000</v>
      </c>
      <c r="P232" s="3309"/>
      <c r="Q232" s="2092">
        <v>1</v>
      </c>
      <c r="R232" s="1527" t="s">
        <v>2602</v>
      </c>
      <c r="S232" s="238">
        <v>0.1</v>
      </c>
      <c r="T232" s="9" t="s">
        <v>8088</v>
      </c>
      <c r="U232" s="159" t="s">
        <v>2603</v>
      </c>
      <c r="V232" s="193" t="str">
        <f t="shared" si="139"/>
        <v>En gestión</v>
      </c>
      <c r="W232" s="193" t="str">
        <f t="shared" si="145"/>
        <v>En gestión</v>
      </c>
      <c r="X232" s="1488" t="s">
        <v>2604</v>
      </c>
      <c r="Y232" s="1877">
        <f>SUMPRODUCT(S232:S233,G232:G233)</f>
        <v>9.9999999999999992E-2</v>
      </c>
      <c r="Z232" s="1877">
        <f>SUMPRODUCT(G232:G233,J232:J233)</f>
        <v>9.9999999999999992E-2</v>
      </c>
      <c r="AA232" s="1870" t="str">
        <f>IF(Z232&lt;1%,"Sin iniciar",IF(Z232=100%,"Terminado","En gestión"))</f>
        <v>En gestión</v>
      </c>
      <c r="AB232" s="1870" t="str">
        <f>IF(Y232&lt;1%,"Sin iniciar",IF(Y232=100%,"Terminado","En gestión"))</f>
        <v>En gestión</v>
      </c>
      <c r="AC232" s="1488" t="s">
        <v>2604</v>
      </c>
      <c r="AD232" s="2090">
        <v>212530000</v>
      </c>
      <c r="AE232" s="2079">
        <v>212530000</v>
      </c>
      <c r="AF232" s="2082">
        <v>53132500</v>
      </c>
      <c r="AG232" s="1835">
        <v>250903200</v>
      </c>
      <c r="AH232" s="2084">
        <v>250903200</v>
      </c>
      <c r="AI232" s="2087">
        <v>48122400</v>
      </c>
      <c r="AJ232" s="1614" t="s">
        <v>1416</v>
      </c>
      <c r="AK232" s="1614" t="s">
        <v>1417</v>
      </c>
      <c r="AL232" s="1614" t="s">
        <v>1418</v>
      </c>
      <c r="AM232" s="1614" t="s">
        <v>1440</v>
      </c>
      <c r="AN232" s="1030"/>
      <c r="AO232" s="1967" t="s">
        <v>2537</v>
      </c>
      <c r="AP232" s="1527" t="s">
        <v>3506</v>
      </c>
      <c r="AQ232" s="57">
        <v>0.5</v>
      </c>
      <c r="AR232" s="9" t="s">
        <v>8089</v>
      </c>
      <c r="AS232" s="159" t="s">
        <v>1438</v>
      </c>
      <c r="AT232" s="8" t="str">
        <f t="shared" si="146"/>
        <v>En gestión</v>
      </c>
      <c r="AU232" s="8" t="str">
        <f t="shared" si="147"/>
        <v>En gestión</v>
      </c>
      <c r="AV232" s="1488" t="s">
        <v>3507</v>
      </c>
      <c r="AW232" s="2072">
        <f>SUMPRODUCT(AQ232:AQ233,G232:G233)</f>
        <v>0.5</v>
      </c>
      <c r="AX232" s="2027">
        <f>SUMPRODUCT(G232:G233,K232:K233)</f>
        <v>0.5</v>
      </c>
      <c r="AY232" s="2074" t="str">
        <f>IF(AX232&lt;1%,"Sin iniciar",IF(AX232=100%,"Terminado","En gestión"))</f>
        <v>En gestión</v>
      </c>
      <c r="AZ232" s="1455" t="str">
        <f>IF(AW232&lt;1%,"Sin iniciar",IF(AW232=100%,"Terminado","En gestión"))</f>
        <v>En gestión</v>
      </c>
      <c r="BA232" s="1488" t="s">
        <v>3507</v>
      </c>
      <c r="BB232" s="2076">
        <v>212530000</v>
      </c>
      <c r="BC232" s="2060">
        <v>212530000</v>
      </c>
      <c r="BD232" s="2063">
        <v>106265000</v>
      </c>
      <c r="BE232" s="2065">
        <v>250903200</v>
      </c>
      <c r="BF232" s="2104">
        <v>250903200</v>
      </c>
      <c r="BG232" s="2118">
        <v>82029000</v>
      </c>
      <c r="BH232" s="1614" t="s">
        <v>1416</v>
      </c>
      <c r="BI232" s="1614" t="s">
        <v>1417</v>
      </c>
      <c r="BJ232" s="1614" t="s">
        <v>1418</v>
      </c>
      <c r="BK232" s="1614" t="s">
        <v>1440</v>
      </c>
      <c r="BL232" s="1030"/>
      <c r="BM232" s="1543">
        <v>0.78500000000000003</v>
      </c>
      <c r="BN232" s="2056" t="s">
        <v>3531</v>
      </c>
      <c r="BO232" s="253">
        <v>0.75</v>
      </c>
      <c r="BP232" s="278" t="s">
        <v>3510</v>
      </c>
      <c r="BQ232" s="279" t="s">
        <v>1438</v>
      </c>
      <c r="BR232" s="8" t="str">
        <f t="shared" si="148"/>
        <v>En gestión</v>
      </c>
      <c r="BS232" s="8" t="str">
        <f t="shared" si="149"/>
        <v>En gestión</v>
      </c>
      <c r="BT232" s="2057" t="s">
        <v>3532</v>
      </c>
      <c r="BU232" s="2102">
        <f t="shared" ref="BU232" si="151">SUMPRODUCT(G232:G233,BO232:BO233)</f>
        <v>0.78499999999999992</v>
      </c>
      <c r="BV232" s="1816">
        <f>SUMPRODUCT(G232:G233,L232:L233)</f>
        <v>0.74999999999999989</v>
      </c>
      <c r="BW232" s="1435" t="str">
        <f>IF(BV232&lt;1%,"Sin iniciar",IF(BV232=100%,"Terminado","En gestión"))</f>
        <v>En gestión</v>
      </c>
      <c r="BX232" s="1435" t="str">
        <f>IF(BU232&lt;1%,"Sin iniciar",IF(BU232=100%,"Terminado","En gestión"))</f>
        <v>En gestión</v>
      </c>
      <c r="BY232" s="2047" t="s">
        <v>37</v>
      </c>
      <c r="BZ232" s="2120">
        <v>212530000</v>
      </c>
      <c r="CA232" s="1528">
        <v>212530000</v>
      </c>
      <c r="CB232" s="1528">
        <v>159397500</v>
      </c>
      <c r="CC232" s="2038">
        <v>250903200</v>
      </c>
      <c r="CD232" s="1728">
        <v>253908200</v>
      </c>
      <c r="CE232" s="1728">
        <v>212181600</v>
      </c>
      <c r="CF232" s="1614" t="s">
        <v>1416</v>
      </c>
      <c r="CG232" s="1614" t="s">
        <v>1417</v>
      </c>
      <c r="CH232" s="1614" t="s">
        <v>1418</v>
      </c>
      <c r="CI232" s="1614" t="s">
        <v>1440</v>
      </c>
      <c r="CJ232" s="1030"/>
      <c r="CK232" s="1554">
        <v>1</v>
      </c>
      <c r="CL232" s="2036" t="s">
        <v>2272</v>
      </c>
      <c r="CM232" s="1077">
        <v>1</v>
      </c>
      <c r="CN232" s="1090" t="s">
        <v>2273</v>
      </c>
      <c r="CO232" s="1106" t="s">
        <v>1438</v>
      </c>
      <c r="CP232" s="1078" t="str">
        <f t="shared" si="144"/>
        <v>Terminado</v>
      </c>
      <c r="CQ232" s="1078" t="str">
        <f t="shared" si="150"/>
        <v>Terminado</v>
      </c>
      <c r="CR232" s="1800" t="s">
        <v>2166</v>
      </c>
      <c r="CS232" s="1556">
        <f>SUMPRODUCT(G232:G233,CM232:CM233)</f>
        <v>1</v>
      </c>
      <c r="CT232" s="1556">
        <f>SUMPRODUCT(G232:G233,M232:M233)</f>
        <v>1</v>
      </c>
      <c r="CU232" s="1548" t="str">
        <f>IF(CT232&lt;1%,"Sin iniciar",IF(CT232=100%,"Terminado","En gestión"))</f>
        <v>Terminado</v>
      </c>
      <c r="CV232" s="1548" t="str">
        <f>IF(CS232&lt;1%,"Sin iniciar",IF(CS232=100%,"Terminado","En gestión"))</f>
        <v>Terminado</v>
      </c>
      <c r="CW232" s="1549" t="s">
        <v>37</v>
      </c>
      <c r="CX232" s="2035">
        <v>212530000</v>
      </c>
      <c r="CY232" s="2094" t="s">
        <v>1439</v>
      </c>
      <c r="CZ232" s="2111">
        <v>212530000</v>
      </c>
      <c r="DA232" s="2095">
        <v>253908200</v>
      </c>
      <c r="DB232" s="2033">
        <v>253908200</v>
      </c>
      <c r="DC232" s="2033">
        <v>253908200</v>
      </c>
      <c r="DD232" s="2034">
        <v>253908200</v>
      </c>
      <c r="DE232" s="1614" t="s">
        <v>1416</v>
      </c>
      <c r="DF232" s="1614" t="s">
        <v>1417</v>
      </c>
      <c r="DG232" s="1614" t="s">
        <v>1418</v>
      </c>
      <c r="DH232" s="1614" t="s">
        <v>1440</v>
      </c>
      <c r="DJ232" s="1221" t="s">
        <v>8269</v>
      </c>
      <c r="DK232" s="1220" t="s">
        <v>8342</v>
      </c>
      <c r="DL232" s="1242" t="s">
        <v>8271</v>
      </c>
    </row>
    <row r="233" spans="1:116" ht="285.75" hidden="1" customHeight="1" x14ac:dyDescent="0.45">
      <c r="A233" s="1309"/>
      <c r="B233" s="1310"/>
      <c r="C233" s="1311"/>
      <c r="D233" s="1311"/>
      <c r="E233" s="1039" t="s">
        <v>800</v>
      </c>
      <c r="F233" s="1064" t="s">
        <v>801</v>
      </c>
      <c r="G233" s="1065">
        <v>0.7</v>
      </c>
      <c r="H233" s="1066">
        <v>44562</v>
      </c>
      <c r="I233" s="1066">
        <v>44925</v>
      </c>
      <c r="J233" s="1041">
        <v>0.1</v>
      </c>
      <c r="K233" s="1041">
        <v>0.5</v>
      </c>
      <c r="L233" s="1043">
        <v>0.75</v>
      </c>
      <c r="M233" s="1067">
        <v>1</v>
      </c>
      <c r="N233" s="1312"/>
      <c r="O233" s="1312"/>
      <c r="P233" s="3309"/>
      <c r="Q233" s="2093"/>
      <c r="R233" s="1489"/>
      <c r="S233" s="238">
        <v>0.1</v>
      </c>
      <c r="T233" s="9" t="s">
        <v>2605</v>
      </c>
      <c r="U233" s="159" t="s">
        <v>2603</v>
      </c>
      <c r="V233" s="193" t="str">
        <f t="shared" si="139"/>
        <v>En gestión</v>
      </c>
      <c r="W233" s="193" t="str">
        <f t="shared" si="145"/>
        <v>En gestión</v>
      </c>
      <c r="X233" s="1489"/>
      <c r="Y233" s="1877"/>
      <c r="Z233" s="1877"/>
      <c r="AA233" s="1870"/>
      <c r="AB233" s="1870"/>
      <c r="AC233" s="1489"/>
      <c r="AD233" s="2091"/>
      <c r="AE233" s="2081"/>
      <c r="AF233" s="1540"/>
      <c r="AG233" s="1836"/>
      <c r="AH233" s="2086"/>
      <c r="AI233" s="2089"/>
      <c r="AJ233" s="1614"/>
      <c r="AK233" s="1614"/>
      <c r="AL233" s="1614"/>
      <c r="AM233" s="1614"/>
      <c r="AN233" s="1030"/>
      <c r="AO233" s="1969"/>
      <c r="AP233" s="1489"/>
      <c r="AQ233" s="57">
        <v>0.5</v>
      </c>
      <c r="AR233" s="9" t="s">
        <v>3508</v>
      </c>
      <c r="AS233" s="159" t="s">
        <v>1442</v>
      </c>
      <c r="AT233" s="8" t="str">
        <f t="shared" si="146"/>
        <v>En gestión</v>
      </c>
      <c r="AU233" s="8" t="str">
        <f t="shared" si="147"/>
        <v>En gestión</v>
      </c>
      <c r="AV233" s="1489"/>
      <c r="AW233" s="2027"/>
      <c r="AX233" s="1877"/>
      <c r="AY233" s="2110"/>
      <c r="AZ233" s="1457"/>
      <c r="BA233" s="1489"/>
      <c r="BB233" s="2078"/>
      <c r="BC233" s="2062"/>
      <c r="BD233" s="1535"/>
      <c r="BE233" s="2067"/>
      <c r="BF233" s="2105"/>
      <c r="BG233" s="2119"/>
      <c r="BH233" s="1614"/>
      <c r="BI233" s="1614"/>
      <c r="BJ233" s="1614"/>
      <c r="BK233" s="1614"/>
      <c r="BL233" s="1030"/>
      <c r="BM233" s="2101"/>
      <c r="BN233" s="2058"/>
      <c r="BO233" s="253">
        <v>0.8</v>
      </c>
      <c r="BP233" s="278" t="s">
        <v>8090</v>
      </c>
      <c r="BQ233" s="279" t="s">
        <v>1442</v>
      </c>
      <c r="BR233" s="8" t="str">
        <f t="shared" si="148"/>
        <v>En gestión</v>
      </c>
      <c r="BS233" s="8" t="str">
        <f t="shared" si="149"/>
        <v>En gestión</v>
      </c>
      <c r="BT233" s="2058"/>
      <c r="BU233" s="2115"/>
      <c r="BV233" s="1816"/>
      <c r="BW233" s="1435"/>
      <c r="BX233" s="1435"/>
      <c r="BY233" s="2049"/>
      <c r="BZ233" s="2121"/>
      <c r="CA233" s="1530"/>
      <c r="CB233" s="1530"/>
      <c r="CC233" s="2040"/>
      <c r="CD233" s="1727"/>
      <c r="CE233" s="1727"/>
      <c r="CF233" s="1614"/>
      <c r="CG233" s="1614"/>
      <c r="CH233" s="1614"/>
      <c r="CI233" s="1614"/>
      <c r="CJ233" s="1030"/>
      <c r="CK233" s="1554"/>
      <c r="CL233" s="2036"/>
      <c r="CM233" s="1077">
        <v>1</v>
      </c>
      <c r="CN233" s="1090" t="s">
        <v>1441</v>
      </c>
      <c r="CO233" s="1106" t="s">
        <v>1442</v>
      </c>
      <c r="CP233" s="1078" t="str">
        <f t="shared" si="144"/>
        <v>Terminado</v>
      </c>
      <c r="CQ233" s="1078" t="str">
        <f t="shared" si="150"/>
        <v>Terminado</v>
      </c>
      <c r="CR233" s="1800"/>
      <c r="CS233" s="1556"/>
      <c r="CT233" s="1556"/>
      <c r="CU233" s="1548"/>
      <c r="CV233" s="1548"/>
      <c r="CW233" s="1549"/>
      <c r="CX233" s="2035"/>
      <c r="CY233" s="2094"/>
      <c r="CZ233" s="2111"/>
      <c r="DA233" s="2112"/>
      <c r="DB233" s="2033"/>
      <c r="DC233" s="2033"/>
      <c r="DD233" s="2034"/>
      <c r="DE233" s="1614"/>
      <c r="DF233" s="1614"/>
      <c r="DG233" s="1614"/>
      <c r="DH233" s="1614"/>
      <c r="DJ233" s="1221" t="s">
        <v>8269</v>
      </c>
      <c r="DK233" s="1220" t="s">
        <v>8342</v>
      </c>
      <c r="DL233" s="1242"/>
    </row>
    <row r="234" spans="1:116" ht="213" hidden="1" customHeight="1" x14ac:dyDescent="0.45">
      <c r="A234" s="1309" t="s">
        <v>48</v>
      </c>
      <c r="B234" s="1310" t="s">
        <v>802</v>
      </c>
      <c r="C234" s="1311" t="s">
        <v>803</v>
      </c>
      <c r="D234" s="1311" t="s">
        <v>804</v>
      </c>
      <c r="E234" s="1039" t="s">
        <v>805</v>
      </c>
      <c r="F234" s="1040" t="s">
        <v>806</v>
      </c>
      <c r="G234" s="1041">
        <v>0.3</v>
      </c>
      <c r="H234" s="1042">
        <v>44593</v>
      </c>
      <c r="I234" s="1042">
        <v>44925</v>
      </c>
      <c r="J234" s="1041">
        <v>0.25</v>
      </c>
      <c r="K234" s="1041">
        <v>0.5</v>
      </c>
      <c r="L234" s="1043">
        <v>0.75</v>
      </c>
      <c r="M234" s="1044">
        <v>1</v>
      </c>
      <c r="N234" s="1312">
        <v>41191500</v>
      </c>
      <c r="O234" s="1312">
        <v>54855000</v>
      </c>
      <c r="P234" s="3309"/>
      <c r="Q234" s="2092">
        <v>0.22</v>
      </c>
      <c r="R234" s="1527" t="s">
        <v>2606</v>
      </c>
      <c r="S234" s="238">
        <v>0.25</v>
      </c>
      <c r="T234" s="9" t="s">
        <v>2607</v>
      </c>
      <c r="U234" s="159" t="s">
        <v>2608</v>
      </c>
      <c r="V234" s="193" t="str">
        <f t="shared" si="139"/>
        <v>En gestión</v>
      </c>
      <c r="W234" s="193" t="str">
        <f t="shared" si="145"/>
        <v>En gestión</v>
      </c>
      <c r="X234" s="1488" t="s">
        <v>2609</v>
      </c>
      <c r="Y234" s="1877">
        <f>SUMPRODUCT(S234:S235,G234:G235)</f>
        <v>0.21499999999999997</v>
      </c>
      <c r="Z234" s="1877">
        <f>SUMPRODUCT(G234:G235,J234:J235)</f>
        <v>0.21499999999999997</v>
      </c>
      <c r="AA234" s="1870" t="str">
        <f>IF(Z234&lt;1%,"Sin iniciar",IF(Z234=100%,"Terminado","En gestión"))</f>
        <v>En gestión</v>
      </c>
      <c r="AB234" s="1870" t="str">
        <f>IF(Y234&lt;1%,"Sin iniciar",IF(Y234=100%,"Terminado","En gestión"))</f>
        <v>En gestión</v>
      </c>
      <c r="AC234" s="1488" t="s">
        <v>2609</v>
      </c>
      <c r="AD234" s="2090">
        <v>54855000</v>
      </c>
      <c r="AE234" s="2079">
        <v>54855000</v>
      </c>
      <c r="AF234" s="2082">
        <v>13713750</v>
      </c>
      <c r="AG234" s="1835">
        <v>41191500</v>
      </c>
      <c r="AH234" s="2084">
        <v>41191500</v>
      </c>
      <c r="AI234" s="2087">
        <v>7846000</v>
      </c>
      <c r="AJ234" s="1614" t="s">
        <v>1447</v>
      </c>
      <c r="AK234" s="1614" t="s">
        <v>1448</v>
      </c>
      <c r="AL234" s="1614" t="s">
        <v>1449</v>
      </c>
      <c r="AM234" s="1614" t="s">
        <v>1450</v>
      </c>
      <c r="AN234" s="1030"/>
      <c r="AO234" s="1967" t="s">
        <v>2537</v>
      </c>
      <c r="AP234" s="1527" t="s">
        <v>3509</v>
      </c>
      <c r="AQ234" s="57">
        <v>0.5</v>
      </c>
      <c r="AR234" s="9" t="s">
        <v>3510</v>
      </c>
      <c r="AS234" s="159" t="s">
        <v>1445</v>
      </c>
      <c r="AT234" s="8" t="str">
        <f t="shared" si="146"/>
        <v>En gestión</v>
      </c>
      <c r="AU234" s="8" t="str">
        <f t="shared" si="147"/>
        <v>En gestión</v>
      </c>
      <c r="AV234" s="1488" t="s">
        <v>3511</v>
      </c>
      <c r="AW234" s="2072">
        <f>SUMPRODUCT(AQ234:AQ235,G234:G235)</f>
        <v>0.5</v>
      </c>
      <c r="AX234" s="2027">
        <f>SUMPRODUCT(G234:G235,K234:K235)</f>
        <v>0.5</v>
      </c>
      <c r="AY234" s="2074" t="str">
        <f>IF(AX234&lt;1%,"Sin iniciar",IF(AX234=100%,"Terminado","En gestión"))</f>
        <v>En gestión</v>
      </c>
      <c r="AZ234" s="1455" t="str">
        <f>IF(AW234&lt;1%,"Sin iniciar",IF(AW234=100%,"Terminado","En gestión"))</f>
        <v>En gestión</v>
      </c>
      <c r="BA234" s="1488" t="s">
        <v>3511</v>
      </c>
      <c r="BB234" s="2076">
        <v>54855000</v>
      </c>
      <c r="BC234" s="2060">
        <v>54855000</v>
      </c>
      <c r="BD234" s="2063">
        <v>27427500</v>
      </c>
      <c r="BE234" s="2065">
        <v>41191500</v>
      </c>
      <c r="BF234" s="2104">
        <v>41191500</v>
      </c>
      <c r="BG234" s="2118">
        <v>11769000</v>
      </c>
      <c r="BH234" s="1614" t="s">
        <v>1447</v>
      </c>
      <c r="BI234" s="1614" t="s">
        <v>1448</v>
      </c>
      <c r="BJ234" s="1614" t="s">
        <v>1449</v>
      </c>
      <c r="BK234" s="1614" t="s">
        <v>1450</v>
      </c>
      <c r="BL234" s="1030"/>
      <c r="BM234" s="1543">
        <v>0.78500000000000003</v>
      </c>
      <c r="BN234" s="2056" t="s">
        <v>3531</v>
      </c>
      <c r="BO234" s="253">
        <v>0.75</v>
      </c>
      <c r="BP234" s="278" t="s">
        <v>3510</v>
      </c>
      <c r="BQ234" s="279" t="s">
        <v>1445</v>
      </c>
      <c r="BR234" s="8" t="str">
        <f t="shared" si="148"/>
        <v>En gestión</v>
      </c>
      <c r="BS234" s="8" t="str">
        <f t="shared" si="149"/>
        <v>En gestión</v>
      </c>
      <c r="BT234" s="2057" t="s">
        <v>3533</v>
      </c>
      <c r="BU234" s="2102">
        <f t="shared" ref="BU234" si="152">SUMPRODUCT(G234:G235,BO234:BO235)</f>
        <v>0.78499999999999992</v>
      </c>
      <c r="BV234" s="1816">
        <f>SUMPRODUCT(G234:G235,L234:L235)</f>
        <v>0.78499999999999992</v>
      </c>
      <c r="BW234" s="1435" t="str">
        <f>IF(BV234&lt;1%,"Sin iniciar",IF(BV234=100%,"Terminado","En gestión"))</f>
        <v>En gestión</v>
      </c>
      <c r="BX234" s="1435" t="str">
        <f>IF(BU234&lt;1%,"Sin iniciar",IF(BU234=100%,"Terminado","En gestión"))</f>
        <v>En gestión</v>
      </c>
      <c r="BY234" s="2047" t="s">
        <v>37</v>
      </c>
      <c r="BZ234" s="2116">
        <v>54855000</v>
      </c>
      <c r="CA234" s="2113">
        <v>54855000</v>
      </c>
      <c r="CB234" s="2113">
        <v>41141250</v>
      </c>
      <c r="CC234" s="2038">
        <v>41191500</v>
      </c>
      <c r="CD234" s="1728">
        <v>41191500</v>
      </c>
      <c r="CE234" s="2041">
        <v>31384000</v>
      </c>
      <c r="CF234" s="1614" t="s">
        <v>1447</v>
      </c>
      <c r="CG234" s="1614" t="s">
        <v>1448</v>
      </c>
      <c r="CH234" s="1614" t="s">
        <v>1449</v>
      </c>
      <c r="CI234" s="1614" t="s">
        <v>1450</v>
      </c>
      <c r="CJ234" s="1030"/>
      <c r="CK234" s="1554">
        <v>1</v>
      </c>
      <c r="CL234" s="2036" t="s">
        <v>1443</v>
      </c>
      <c r="CM234" s="1077">
        <v>1</v>
      </c>
      <c r="CN234" s="1090" t="s">
        <v>1444</v>
      </c>
      <c r="CO234" s="1106" t="s">
        <v>1445</v>
      </c>
      <c r="CP234" s="1078" t="str">
        <f t="shared" si="144"/>
        <v>Terminado</v>
      </c>
      <c r="CQ234" s="1078" t="str">
        <f t="shared" si="150"/>
        <v>Terminado</v>
      </c>
      <c r="CR234" s="1800" t="s">
        <v>2167</v>
      </c>
      <c r="CS234" s="1556">
        <f>SUMPRODUCT(G234:G235,CM234:CM235)</f>
        <v>1</v>
      </c>
      <c r="CT234" s="1556">
        <f>SUMPRODUCT(G234:G235,M234:M235)</f>
        <v>1</v>
      </c>
      <c r="CU234" s="1548" t="str">
        <f>IF(CT234&lt;1%,"Sin iniciar",IF(CT234=100%,"Terminado","En gestión"))</f>
        <v>Terminado</v>
      </c>
      <c r="CV234" s="1548" t="str">
        <f>IF(CS234&lt;1%,"Sin iniciar",IF(CS234=100%,"Terminado","En gestión"))</f>
        <v>Terminado</v>
      </c>
      <c r="CW234" s="1549" t="s">
        <v>37</v>
      </c>
      <c r="CX234" s="2035">
        <v>54855000</v>
      </c>
      <c r="CY234" s="2094" t="s">
        <v>1446</v>
      </c>
      <c r="CZ234" s="2111">
        <v>54855000</v>
      </c>
      <c r="DA234" s="2095">
        <v>41191500</v>
      </c>
      <c r="DB234" s="2033">
        <v>42106866.670000002</v>
      </c>
      <c r="DC234" s="2033">
        <v>42106866.670000002</v>
      </c>
      <c r="DD234" s="2034">
        <v>42106866.670000002</v>
      </c>
      <c r="DE234" s="1614" t="s">
        <v>1447</v>
      </c>
      <c r="DF234" s="1614" t="s">
        <v>1448</v>
      </c>
      <c r="DG234" s="1614" t="s">
        <v>1449</v>
      </c>
      <c r="DH234" s="1614" t="s">
        <v>1450</v>
      </c>
      <c r="DJ234" s="1221" t="s">
        <v>8269</v>
      </c>
      <c r="DK234" s="1220" t="s">
        <v>8342</v>
      </c>
      <c r="DL234" s="1242" t="s">
        <v>8271</v>
      </c>
    </row>
    <row r="235" spans="1:116" ht="325.5" hidden="1" customHeight="1" x14ac:dyDescent="0.45">
      <c r="A235" s="1309"/>
      <c r="B235" s="1310"/>
      <c r="C235" s="1311"/>
      <c r="D235" s="1311"/>
      <c r="E235" s="1039" t="s">
        <v>807</v>
      </c>
      <c r="F235" s="1040" t="s">
        <v>808</v>
      </c>
      <c r="G235" s="1041">
        <v>0.7</v>
      </c>
      <c r="H235" s="1042">
        <v>44593</v>
      </c>
      <c r="I235" s="1042">
        <v>44925</v>
      </c>
      <c r="J235" s="1041">
        <v>0.2</v>
      </c>
      <c r="K235" s="1041">
        <v>0.5</v>
      </c>
      <c r="L235" s="1043">
        <v>0.8</v>
      </c>
      <c r="M235" s="1044">
        <v>1</v>
      </c>
      <c r="N235" s="1312"/>
      <c r="O235" s="1312"/>
      <c r="P235" s="3309"/>
      <c r="Q235" s="2093"/>
      <c r="R235" s="1489"/>
      <c r="S235" s="238">
        <v>0.2</v>
      </c>
      <c r="T235" s="9" t="s">
        <v>2610</v>
      </c>
      <c r="U235" s="159" t="s">
        <v>2611</v>
      </c>
      <c r="V235" s="193" t="str">
        <f t="shared" si="139"/>
        <v>En gestión</v>
      </c>
      <c r="W235" s="193" t="str">
        <f t="shared" si="145"/>
        <v>En gestión</v>
      </c>
      <c r="X235" s="1489"/>
      <c r="Y235" s="1877"/>
      <c r="Z235" s="1877"/>
      <c r="AA235" s="1870"/>
      <c r="AB235" s="1870"/>
      <c r="AC235" s="1489"/>
      <c r="AD235" s="2091"/>
      <c r="AE235" s="2081"/>
      <c r="AF235" s="1540"/>
      <c r="AG235" s="1836"/>
      <c r="AH235" s="2086"/>
      <c r="AI235" s="2089"/>
      <c r="AJ235" s="1614"/>
      <c r="AK235" s="1614"/>
      <c r="AL235" s="1614"/>
      <c r="AM235" s="1614"/>
      <c r="AN235" s="1030"/>
      <c r="AO235" s="1969"/>
      <c r="AP235" s="1489"/>
      <c r="AQ235" s="57">
        <v>0.5</v>
      </c>
      <c r="AR235" s="9" t="s">
        <v>8091</v>
      </c>
      <c r="AS235" s="159" t="s">
        <v>1452</v>
      </c>
      <c r="AT235" s="8" t="str">
        <f t="shared" si="146"/>
        <v>En gestión</v>
      </c>
      <c r="AU235" s="8" t="str">
        <f t="shared" si="147"/>
        <v>En gestión</v>
      </c>
      <c r="AV235" s="1489"/>
      <c r="AW235" s="2027"/>
      <c r="AX235" s="1877"/>
      <c r="AY235" s="2110"/>
      <c r="AZ235" s="1457"/>
      <c r="BA235" s="1489"/>
      <c r="BB235" s="2078"/>
      <c r="BC235" s="2062"/>
      <c r="BD235" s="1535"/>
      <c r="BE235" s="2067"/>
      <c r="BF235" s="2105"/>
      <c r="BG235" s="2119"/>
      <c r="BH235" s="1614"/>
      <c r="BI235" s="1614"/>
      <c r="BJ235" s="1614"/>
      <c r="BK235" s="1614"/>
      <c r="BL235" s="1030"/>
      <c r="BM235" s="2101"/>
      <c r="BN235" s="2058"/>
      <c r="BO235" s="224">
        <v>0.8</v>
      </c>
      <c r="BP235" s="278" t="s">
        <v>8090</v>
      </c>
      <c r="BQ235" s="279" t="s">
        <v>1452</v>
      </c>
      <c r="BR235" s="8" t="str">
        <f t="shared" si="148"/>
        <v>En gestión</v>
      </c>
      <c r="BS235" s="8" t="str">
        <f t="shared" si="149"/>
        <v>En gestión</v>
      </c>
      <c r="BT235" s="2058"/>
      <c r="BU235" s="2115"/>
      <c r="BV235" s="1816"/>
      <c r="BW235" s="1435"/>
      <c r="BX235" s="1435"/>
      <c r="BY235" s="2049"/>
      <c r="BZ235" s="2117"/>
      <c r="CA235" s="2114"/>
      <c r="CB235" s="2114"/>
      <c r="CC235" s="2040"/>
      <c r="CD235" s="1727"/>
      <c r="CE235" s="2043"/>
      <c r="CF235" s="1614"/>
      <c r="CG235" s="1614"/>
      <c r="CH235" s="1614"/>
      <c r="CI235" s="1614"/>
      <c r="CJ235" s="1030"/>
      <c r="CK235" s="1554"/>
      <c r="CL235" s="2036"/>
      <c r="CM235" s="1077">
        <v>1</v>
      </c>
      <c r="CN235" s="1090" t="s">
        <v>1451</v>
      </c>
      <c r="CO235" s="1106" t="s">
        <v>1452</v>
      </c>
      <c r="CP235" s="1078" t="str">
        <f t="shared" si="144"/>
        <v>Terminado</v>
      </c>
      <c r="CQ235" s="1078" t="str">
        <f t="shared" si="150"/>
        <v>Terminado</v>
      </c>
      <c r="CR235" s="1800"/>
      <c r="CS235" s="1556"/>
      <c r="CT235" s="1556"/>
      <c r="CU235" s="1548"/>
      <c r="CV235" s="1548"/>
      <c r="CW235" s="1549"/>
      <c r="CX235" s="2035"/>
      <c r="CY235" s="2094"/>
      <c r="CZ235" s="2111"/>
      <c r="DA235" s="2112"/>
      <c r="DB235" s="2033"/>
      <c r="DC235" s="2033"/>
      <c r="DD235" s="2034"/>
      <c r="DE235" s="1614"/>
      <c r="DF235" s="1614"/>
      <c r="DG235" s="1614"/>
      <c r="DH235" s="1614"/>
      <c r="DJ235" s="1221" t="s">
        <v>8269</v>
      </c>
      <c r="DK235" s="1220" t="s">
        <v>8342</v>
      </c>
      <c r="DL235" s="1242"/>
    </row>
    <row r="236" spans="1:116" ht="284.25" hidden="1" customHeight="1" x14ac:dyDescent="0.45">
      <c r="A236" s="1309" t="s">
        <v>48</v>
      </c>
      <c r="B236" s="1310" t="s">
        <v>809</v>
      </c>
      <c r="C236" s="1311" t="s">
        <v>810</v>
      </c>
      <c r="D236" s="1311" t="s">
        <v>778</v>
      </c>
      <c r="E236" s="1039" t="s">
        <v>811</v>
      </c>
      <c r="F236" s="1040" t="s">
        <v>812</v>
      </c>
      <c r="G236" s="1041">
        <v>0.5</v>
      </c>
      <c r="H236" s="1042">
        <v>44593</v>
      </c>
      <c r="I236" s="1042">
        <v>44895</v>
      </c>
      <c r="J236" s="1041">
        <v>0.2</v>
      </c>
      <c r="K236" s="1041">
        <v>0.5</v>
      </c>
      <c r="L236" s="1043">
        <v>0.8</v>
      </c>
      <c r="M236" s="1044">
        <v>1</v>
      </c>
      <c r="N236" s="1312">
        <v>224503000</v>
      </c>
      <c r="O236" s="1312">
        <v>54855000</v>
      </c>
      <c r="P236" s="3309"/>
      <c r="Q236" s="2092">
        <v>0.2</v>
      </c>
      <c r="R236" s="1527" t="s">
        <v>2612</v>
      </c>
      <c r="S236" s="238">
        <v>0.2</v>
      </c>
      <c r="T236" s="9" t="s">
        <v>2613</v>
      </c>
      <c r="U236" s="159" t="s">
        <v>2614</v>
      </c>
      <c r="V236" s="193" t="str">
        <f t="shared" si="139"/>
        <v>En gestión</v>
      </c>
      <c r="W236" s="193" t="str">
        <f t="shared" si="145"/>
        <v>En gestión</v>
      </c>
      <c r="X236" s="1488" t="s">
        <v>2615</v>
      </c>
      <c r="Y236" s="1877">
        <f>SUMPRODUCT(S236:S237,G236:G237)</f>
        <v>0.2</v>
      </c>
      <c r="Z236" s="1877">
        <f>SUMPRODUCT(G236:G237,J236:J237)</f>
        <v>0.2</v>
      </c>
      <c r="AA236" s="1870" t="str">
        <f>IF(Z236&lt;1%,"Sin iniciar",IF(Z236=100%,"Terminado","En gestión"))</f>
        <v>En gestión</v>
      </c>
      <c r="AB236" s="1870" t="str">
        <f>IF(Y236&lt;1%,"Sin iniciar",IF(Y236=100%,"Terminado","En gestión"))</f>
        <v>En gestión</v>
      </c>
      <c r="AC236" s="1488" t="s">
        <v>2615</v>
      </c>
      <c r="AD236" s="2090">
        <v>54855000</v>
      </c>
      <c r="AE236" s="2079">
        <v>54855000</v>
      </c>
      <c r="AF236" s="2082">
        <v>13713750</v>
      </c>
      <c r="AG236" s="1835">
        <v>224503000</v>
      </c>
      <c r="AH236" s="2084">
        <v>224503000</v>
      </c>
      <c r="AI236" s="2087">
        <v>41540000</v>
      </c>
      <c r="AJ236" s="1614" t="s">
        <v>1416</v>
      </c>
      <c r="AK236" s="1614" t="s">
        <v>1448</v>
      </c>
      <c r="AL236" s="1614" t="s">
        <v>1449</v>
      </c>
      <c r="AM236" s="1614" t="s">
        <v>1450</v>
      </c>
      <c r="AN236" s="1030"/>
      <c r="AO236" s="1967" t="s">
        <v>2537</v>
      </c>
      <c r="AP236" s="1527" t="s">
        <v>8092</v>
      </c>
      <c r="AQ236" s="57">
        <v>0.5</v>
      </c>
      <c r="AR236" s="9" t="s">
        <v>3512</v>
      </c>
      <c r="AS236" s="159" t="s">
        <v>3513</v>
      </c>
      <c r="AT236" s="8" t="str">
        <f t="shared" si="146"/>
        <v>En gestión</v>
      </c>
      <c r="AU236" s="8" t="str">
        <f t="shared" si="147"/>
        <v>En gestión</v>
      </c>
      <c r="AV236" s="1488" t="s">
        <v>3514</v>
      </c>
      <c r="AW236" s="2108">
        <f>SUMPRODUCT(AQ236:AQ237,G236:G237)</f>
        <v>0.5</v>
      </c>
      <c r="AX236" s="2027">
        <f>SUMPRODUCT(G236:G237,K236:K237)</f>
        <v>0.5</v>
      </c>
      <c r="AY236" s="2074" t="str">
        <f>IF(AX236&lt;1%,"Sin iniciar",IF(AX236=100%,"Terminado","En gestión"))</f>
        <v>En gestión</v>
      </c>
      <c r="AZ236" s="1455" t="str">
        <f>IF(AW236&lt;1%,"Sin iniciar",IF(AW236=100%,"Terminado","En gestión"))</f>
        <v>En gestión</v>
      </c>
      <c r="BA236" s="1488" t="s">
        <v>3514</v>
      </c>
      <c r="BB236" s="2076">
        <v>54855000</v>
      </c>
      <c r="BC236" s="2060">
        <v>54855000</v>
      </c>
      <c r="BD236" s="2063">
        <v>27427500</v>
      </c>
      <c r="BE236" s="2065">
        <v>224503000</v>
      </c>
      <c r="BF236" s="2104">
        <v>224503000</v>
      </c>
      <c r="BG236" s="2106">
        <v>66220508</v>
      </c>
      <c r="BH236" s="1614" t="s">
        <v>1416</v>
      </c>
      <c r="BI236" s="1614" t="s">
        <v>1448</v>
      </c>
      <c r="BJ236" s="1614" t="s">
        <v>1449</v>
      </c>
      <c r="BK236" s="1614" t="s">
        <v>1450</v>
      </c>
      <c r="BL236" s="1030"/>
      <c r="BM236" s="1543">
        <v>0.8</v>
      </c>
      <c r="BN236" s="2056" t="s">
        <v>3535</v>
      </c>
      <c r="BO236" s="224">
        <v>0.8</v>
      </c>
      <c r="BP236" s="278" t="s">
        <v>3536</v>
      </c>
      <c r="BQ236" s="279" t="s">
        <v>1455</v>
      </c>
      <c r="BR236" s="8" t="str">
        <f t="shared" si="148"/>
        <v>En gestión</v>
      </c>
      <c r="BS236" s="8" t="str">
        <f t="shared" si="149"/>
        <v>En gestión</v>
      </c>
      <c r="BT236" s="2057" t="s">
        <v>3537</v>
      </c>
      <c r="BU236" s="2102">
        <f>SUMPRODUCT(G236:G237,BO236:BO237)</f>
        <v>0.8</v>
      </c>
      <c r="BV236" s="2045">
        <f>SUMPRODUCT(G236:G237,L236:L237)</f>
        <v>0.8</v>
      </c>
      <c r="BW236" s="2046" t="str">
        <f>IF(BV236&lt;1%,"Sin iniciar",IF(BV236=100%,"Terminado","En gestión"))</f>
        <v>En gestión</v>
      </c>
      <c r="BX236" s="2046" t="str">
        <f>IF(BU236&lt;1%,"Sin iniciar",IF(BU236=100%,"Terminado","En gestión"))</f>
        <v>En gestión</v>
      </c>
      <c r="BY236" s="2047" t="s">
        <v>37</v>
      </c>
      <c r="BZ236" s="2097" t="s">
        <v>1446</v>
      </c>
      <c r="CA236" s="2099" t="s">
        <v>1446</v>
      </c>
      <c r="CB236" s="2099" t="s">
        <v>3534</v>
      </c>
      <c r="CC236" s="2038">
        <v>224503000</v>
      </c>
      <c r="CD236" s="1728">
        <v>224503000</v>
      </c>
      <c r="CE236" s="2041">
        <v>174081016</v>
      </c>
      <c r="CF236" s="1614" t="s">
        <v>1416</v>
      </c>
      <c r="CG236" s="1614" t="s">
        <v>1448</v>
      </c>
      <c r="CH236" s="1614" t="s">
        <v>1449</v>
      </c>
      <c r="CI236" s="1614" t="s">
        <v>1450</v>
      </c>
      <c r="CJ236" s="1030"/>
      <c r="CK236" s="1554">
        <v>1</v>
      </c>
      <c r="CL236" s="2036" t="s">
        <v>1453</v>
      </c>
      <c r="CM236" s="1077">
        <v>1</v>
      </c>
      <c r="CN236" s="1090" t="s">
        <v>1454</v>
      </c>
      <c r="CO236" s="1106" t="s">
        <v>1455</v>
      </c>
      <c r="CP236" s="1078" t="str">
        <f t="shared" si="144"/>
        <v>Terminado</v>
      </c>
      <c r="CQ236" s="1078" t="str">
        <f t="shared" si="150"/>
        <v>Terminado</v>
      </c>
      <c r="CR236" s="1800" t="s">
        <v>2168</v>
      </c>
      <c r="CS236" s="1556">
        <f>SUMPRODUCT(G236:G237,CM236:CM237)</f>
        <v>1</v>
      </c>
      <c r="CT236" s="1556">
        <f>SUMPRODUCT(G236:G237,M236:M237)</f>
        <v>1</v>
      </c>
      <c r="CU236" s="1548" t="str">
        <f>IF(CT236&lt;1%,"Sin iniciar",IF(CT236=100%,"Terminado","En gestión"))</f>
        <v>Terminado</v>
      </c>
      <c r="CV236" s="1548" t="str">
        <f>IF(CS236&lt;1%,"Sin iniciar",IF(CS236=100%,"Terminado","En gestión"))</f>
        <v>Terminado</v>
      </c>
      <c r="CW236" s="1549" t="s">
        <v>37</v>
      </c>
      <c r="CX236" s="2035">
        <v>54855000</v>
      </c>
      <c r="CY236" s="2094" t="s">
        <v>1446</v>
      </c>
      <c r="CZ236" s="2094">
        <v>54855000</v>
      </c>
      <c r="DA236" s="2095">
        <v>224503000</v>
      </c>
      <c r="DB236" s="2033">
        <v>223587633</v>
      </c>
      <c r="DC236" s="2033">
        <v>223504016</v>
      </c>
      <c r="DD236" s="2034">
        <v>223504016</v>
      </c>
      <c r="DE236" s="1614" t="s">
        <v>1416</v>
      </c>
      <c r="DF236" s="1614" t="s">
        <v>1448</v>
      </c>
      <c r="DG236" s="1614" t="s">
        <v>1449</v>
      </c>
      <c r="DH236" s="1614" t="s">
        <v>1450</v>
      </c>
      <c r="DJ236" s="1221" t="s">
        <v>8269</v>
      </c>
      <c r="DK236" s="1220" t="s">
        <v>8342</v>
      </c>
      <c r="DL236" s="1242" t="s">
        <v>8271</v>
      </c>
    </row>
    <row r="237" spans="1:116" ht="408" hidden="1" customHeight="1" x14ac:dyDescent="0.45">
      <c r="A237" s="1309"/>
      <c r="B237" s="1310"/>
      <c r="C237" s="1311"/>
      <c r="D237" s="1311"/>
      <c r="E237" s="1039" t="s">
        <v>813</v>
      </c>
      <c r="F237" s="1040" t="s">
        <v>814</v>
      </c>
      <c r="G237" s="1041">
        <v>0.5</v>
      </c>
      <c r="H237" s="1042">
        <v>44593</v>
      </c>
      <c r="I237" s="1042">
        <v>44895</v>
      </c>
      <c r="J237" s="1041">
        <v>0.2</v>
      </c>
      <c r="K237" s="1041">
        <v>0.5</v>
      </c>
      <c r="L237" s="1043">
        <v>0.8</v>
      </c>
      <c r="M237" s="1044">
        <v>1</v>
      </c>
      <c r="N237" s="1312"/>
      <c r="O237" s="1312"/>
      <c r="P237" s="3309"/>
      <c r="Q237" s="2093"/>
      <c r="R237" s="1489"/>
      <c r="S237" s="238">
        <v>0.2</v>
      </c>
      <c r="T237" s="9" t="s">
        <v>2616</v>
      </c>
      <c r="U237" s="159" t="s">
        <v>2617</v>
      </c>
      <c r="V237" s="193" t="str">
        <f t="shared" si="139"/>
        <v>En gestión</v>
      </c>
      <c r="W237" s="193" t="str">
        <f t="shared" si="145"/>
        <v>En gestión</v>
      </c>
      <c r="X237" s="1489"/>
      <c r="Y237" s="1877"/>
      <c r="Z237" s="1877"/>
      <c r="AA237" s="1870"/>
      <c r="AB237" s="1870"/>
      <c r="AC237" s="1489"/>
      <c r="AD237" s="2091"/>
      <c r="AE237" s="2081"/>
      <c r="AF237" s="1540"/>
      <c r="AG237" s="1836"/>
      <c r="AH237" s="2086"/>
      <c r="AI237" s="2089"/>
      <c r="AJ237" s="1614"/>
      <c r="AK237" s="1614"/>
      <c r="AL237" s="1614"/>
      <c r="AM237" s="1614"/>
      <c r="AN237" s="1030"/>
      <c r="AO237" s="1969"/>
      <c r="AP237" s="1489"/>
      <c r="AQ237" s="57">
        <v>0.5</v>
      </c>
      <c r="AR237" s="9" t="s">
        <v>3515</v>
      </c>
      <c r="AS237" s="159" t="s">
        <v>3516</v>
      </c>
      <c r="AT237" s="8" t="str">
        <f t="shared" si="146"/>
        <v>En gestión</v>
      </c>
      <c r="AU237" s="8" t="str">
        <f t="shared" si="147"/>
        <v>En gestión</v>
      </c>
      <c r="AV237" s="1489"/>
      <c r="AW237" s="2109"/>
      <c r="AX237" s="1877"/>
      <c r="AY237" s="2110"/>
      <c r="AZ237" s="1457"/>
      <c r="BA237" s="1489"/>
      <c r="BB237" s="2078"/>
      <c r="BC237" s="2062"/>
      <c r="BD237" s="1535"/>
      <c r="BE237" s="2067"/>
      <c r="BF237" s="2105"/>
      <c r="BG237" s="2107"/>
      <c r="BH237" s="1614"/>
      <c r="BI237" s="1614"/>
      <c r="BJ237" s="1614"/>
      <c r="BK237" s="1614"/>
      <c r="BL237" s="1030"/>
      <c r="BM237" s="2101"/>
      <c r="BN237" s="2058"/>
      <c r="BO237" s="224">
        <v>0.8</v>
      </c>
      <c r="BP237" s="278" t="s">
        <v>8093</v>
      </c>
      <c r="BQ237" s="279" t="s">
        <v>1457</v>
      </c>
      <c r="BR237" s="8" t="str">
        <f t="shared" si="148"/>
        <v>En gestión</v>
      </c>
      <c r="BS237" s="8" t="str">
        <f t="shared" si="149"/>
        <v>En gestión</v>
      </c>
      <c r="BT237" s="2057"/>
      <c r="BU237" s="2103"/>
      <c r="BV237" s="1816"/>
      <c r="BW237" s="1435"/>
      <c r="BX237" s="1435"/>
      <c r="BY237" s="2049"/>
      <c r="BZ237" s="2098"/>
      <c r="CA237" s="2100"/>
      <c r="CB237" s="2100"/>
      <c r="CC237" s="2040"/>
      <c r="CD237" s="1727"/>
      <c r="CE237" s="2043"/>
      <c r="CF237" s="1614"/>
      <c r="CG237" s="1614"/>
      <c r="CH237" s="1614"/>
      <c r="CI237" s="1614"/>
      <c r="CJ237" s="1030"/>
      <c r="CK237" s="1554"/>
      <c r="CL237" s="2036"/>
      <c r="CM237" s="1077">
        <v>1</v>
      </c>
      <c r="CN237" s="1090" t="s">
        <v>1456</v>
      </c>
      <c r="CO237" s="1106" t="s">
        <v>1457</v>
      </c>
      <c r="CP237" s="1078" t="str">
        <f t="shared" si="144"/>
        <v>Terminado</v>
      </c>
      <c r="CQ237" s="1078" t="str">
        <f t="shared" si="150"/>
        <v>Terminado</v>
      </c>
      <c r="CR237" s="1800"/>
      <c r="CS237" s="1556"/>
      <c r="CT237" s="1556"/>
      <c r="CU237" s="1548"/>
      <c r="CV237" s="1548"/>
      <c r="CW237" s="1549"/>
      <c r="CX237" s="2035"/>
      <c r="CY237" s="2094"/>
      <c r="CZ237" s="2094"/>
      <c r="DA237" s="2096"/>
      <c r="DB237" s="2033"/>
      <c r="DC237" s="2033"/>
      <c r="DD237" s="2034"/>
      <c r="DE237" s="1614"/>
      <c r="DF237" s="1614"/>
      <c r="DG237" s="1614"/>
      <c r="DH237" s="1614"/>
      <c r="DJ237" s="1221" t="s">
        <v>8269</v>
      </c>
      <c r="DK237" s="1220" t="s">
        <v>8342</v>
      </c>
      <c r="DL237" s="1242"/>
    </row>
    <row r="238" spans="1:116" ht="284.25" hidden="1" customHeight="1" x14ac:dyDescent="0.45">
      <c r="A238" s="1309" t="s">
        <v>48</v>
      </c>
      <c r="B238" s="1310" t="s">
        <v>815</v>
      </c>
      <c r="C238" s="1311" t="s">
        <v>816</v>
      </c>
      <c r="D238" s="1311" t="s">
        <v>771</v>
      </c>
      <c r="E238" s="1039" t="s">
        <v>817</v>
      </c>
      <c r="F238" s="1040" t="s">
        <v>818</v>
      </c>
      <c r="G238" s="1041">
        <v>0.5</v>
      </c>
      <c r="H238" s="1042">
        <v>44593</v>
      </c>
      <c r="I238" s="1042">
        <v>44925</v>
      </c>
      <c r="J238" s="1041">
        <v>0.1</v>
      </c>
      <c r="K238" s="1041">
        <v>0.4</v>
      </c>
      <c r="L238" s="1043">
        <v>0.7</v>
      </c>
      <c r="M238" s="1044">
        <v>1</v>
      </c>
      <c r="N238" s="1312">
        <v>506516000</v>
      </c>
      <c r="O238" s="1312">
        <v>100567500</v>
      </c>
      <c r="P238" s="3309"/>
      <c r="Q238" s="2092">
        <v>1</v>
      </c>
      <c r="R238" s="1527" t="s">
        <v>2618</v>
      </c>
      <c r="S238" s="238">
        <v>0.1</v>
      </c>
      <c r="T238" s="9" t="s">
        <v>2619</v>
      </c>
      <c r="U238" s="159" t="s">
        <v>2620</v>
      </c>
      <c r="V238" s="193" t="str">
        <f t="shared" si="139"/>
        <v>En gestión</v>
      </c>
      <c r="W238" s="193" t="str">
        <f t="shared" si="145"/>
        <v>En gestión</v>
      </c>
      <c r="X238" s="1488" t="s">
        <v>2621</v>
      </c>
      <c r="Y238" s="1877">
        <f>SUMPRODUCT(S238:S240,G238:G240)</f>
        <v>0.1</v>
      </c>
      <c r="Z238" s="1877">
        <f>SUMPRODUCT(G238:G240,J238:J240)</f>
        <v>0.1</v>
      </c>
      <c r="AA238" s="1870" t="str">
        <f>IF(Z238&lt;1%,"Sin iniciar",IF(Z238=100%,"Terminado","En gestión"))</f>
        <v>En gestión</v>
      </c>
      <c r="AB238" s="1870" t="str">
        <f>IF(Y238&lt;1%,"Sin iniciar",IF(Y238=100%,"Terminado","En gestión"))</f>
        <v>En gestión</v>
      </c>
      <c r="AC238" s="1488" t="s">
        <v>2621</v>
      </c>
      <c r="AD238" s="2090">
        <v>100567500</v>
      </c>
      <c r="AE238" s="2079">
        <v>100567500</v>
      </c>
      <c r="AF238" s="2082">
        <v>25141875</v>
      </c>
      <c r="AG238" s="1835">
        <v>506516000</v>
      </c>
      <c r="AH238" s="2084">
        <v>500276000</v>
      </c>
      <c r="AI238" s="2087">
        <v>69376000</v>
      </c>
      <c r="AJ238" s="1614" t="s">
        <v>1416</v>
      </c>
      <c r="AK238" s="1614" t="s">
        <v>1448</v>
      </c>
      <c r="AL238" s="1614" t="s">
        <v>1449</v>
      </c>
      <c r="AM238" s="1614" t="s">
        <v>1462</v>
      </c>
      <c r="AN238" s="1030"/>
      <c r="AO238" s="1967" t="s">
        <v>3347</v>
      </c>
      <c r="AP238" s="1527" t="s">
        <v>3517</v>
      </c>
      <c r="AQ238" s="57">
        <v>0.4</v>
      </c>
      <c r="AR238" s="9" t="s">
        <v>3518</v>
      </c>
      <c r="AS238" s="159" t="s">
        <v>1460</v>
      </c>
      <c r="AT238" s="8" t="str">
        <f t="shared" si="146"/>
        <v>En gestión</v>
      </c>
      <c r="AU238" s="8" t="str">
        <f t="shared" si="147"/>
        <v>En gestión</v>
      </c>
      <c r="AV238" s="1488" t="s">
        <v>3519</v>
      </c>
      <c r="AW238" s="2072">
        <f>SUMPRODUCT(AQ238:AQ240,G238:G240)</f>
        <v>0.4</v>
      </c>
      <c r="AX238" s="1877">
        <f>SUMPRODUCT(G238:G239:G240,K238:K239:K240)</f>
        <v>0.4</v>
      </c>
      <c r="AY238" s="2074" t="str">
        <f>IF(AX238&lt;1%,"Sin iniciar",IF(AX238=100%,"Terminado","En gestión"))</f>
        <v>En gestión</v>
      </c>
      <c r="AZ238" s="1455" t="str">
        <f>IF(AW238&lt;1%,"Sin iniciar",IF(AW238=100%,"Terminado","En gestión"))</f>
        <v>En gestión</v>
      </c>
      <c r="BA238" s="1488" t="s">
        <v>3519</v>
      </c>
      <c r="BB238" s="2076">
        <v>100567500</v>
      </c>
      <c r="BC238" s="2060">
        <v>100567500</v>
      </c>
      <c r="BD238" s="2063">
        <v>50283750</v>
      </c>
      <c r="BE238" s="2065">
        <v>506516000</v>
      </c>
      <c r="BF238" s="2068">
        <v>526348850</v>
      </c>
      <c r="BG238" s="2071">
        <v>188416000</v>
      </c>
      <c r="BH238" s="1614" t="s">
        <v>1416</v>
      </c>
      <c r="BI238" s="1614" t="s">
        <v>1448</v>
      </c>
      <c r="BJ238" s="1614" t="s">
        <v>1449</v>
      </c>
      <c r="BK238" s="1614" t="s">
        <v>1462</v>
      </c>
      <c r="BL238" s="1030"/>
      <c r="BM238" s="2053">
        <v>0.7</v>
      </c>
      <c r="BN238" s="2056" t="s">
        <v>3538</v>
      </c>
      <c r="BO238" s="224">
        <v>0.7</v>
      </c>
      <c r="BP238" s="278" t="s">
        <v>3539</v>
      </c>
      <c r="BQ238" s="279" t="s">
        <v>1460</v>
      </c>
      <c r="BR238" s="8" t="str">
        <f t="shared" si="148"/>
        <v>En gestión</v>
      </c>
      <c r="BS238" s="335" t="str">
        <f t="shared" si="149"/>
        <v>En gestión</v>
      </c>
      <c r="BT238" s="2059" t="s">
        <v>8094</v>
      </c>
      <c r="BU238" s="2044">
        <f>SUMPRODUCT(G238:G240,BO238:BO240)</f>
        <v>0.69999999999999984</v>
      </c>
      <c r="BV238" s="2045">
        <f>SUMPRODUCT(G238:G240,L238:L240)</f>
        <v>0.69999999999999984</v>
      </c>
      <c r="BW238" s="2046" t="str">
        <f>IF(BV238&lt;1%,"Sin iniciar",IF(BV238=100%,"Terminado","En gestión"))</f>
        <v>En gestión</v>
      </c>
      <c r="BX238" s="2046" t="str">
        <f>IF(BU238&lt;1%,"Sin iniciar",IF(BU238=100%,"Terminado","En gestión"))</f>
        <v>En gestión</v>
      </c>
      <c r="BY238" s="2047" t="s">
        <v>37</v>
      </c>
      <c r="BZ238" s="2050" t="s">
        <v>1461</v>
      </c>
      <c r="CA238" s="2037" t="s">
        <v>1461</v>
      </c>
      <c r="CB238" s="1733" t="s">
        <v>3540</v>
      </c>
      <c r="CC238" s="2038">
        <v>526348850</v>
      </c>
      <c r="CD238" s="1728">
        <v>489873522.70999998</v>
      </c>
      <c r="CE238" s="2041">
        <v>363053522.70999998</v>
      </c>
      <c r="CF238" s="1614" t="s">
        <v>1416</v>
      </c>
      <c r="CG238" s="1614" t="s">
        <v>1448</v>
      </c>
      <c r="CH238" s="1614" t="s">
        <v>1449</v>
      </c>
      <c r="CI238" s="1614" t="s">
        <v>1462</v>
      </c>
      <c r="CJ238" s="1030"/>
      <c r="CK238" s="1554">
        <v>1</v>
      </c>
      <c r="CL238" s="2036" t="s">
        <v>1458</v>
      </c>
      <c r="CM238" s="1077">
        <v>1</v>
      </c>
      <c r="CN238" s="1090" t="s">
        <v>1459</v>
      </c>
      <c r="CO238" s="1106" t="s">
        <v>1460</v>
      </c>
      <c r="CP238" s="1078" t="str">
        <f t="shared" si="144"/>
        <v>Terminado</v>
      </c>
      <c r="CQ238" s="1078" t="str">
        <f t="shared" si="150"/>
        <v>Terminado</v>
      </c>
      <c r="CR238" s="1800" t="s">
        <v>2274</v>
      </c>
      <c r="CS238" s="1556">
        <f>SUMPRODUCT(G238:G240,CM238:CM240)</f>
        <v>1</v>
      </c>
      <c r="CT238" s="1556">
        <f>SUMPRODUCT(G238:G240,M238:M240)</f>
        <v>1</v>
      </c>
      <c r="CU238" s="1548" t="str">
        <f>IF(CT238&lt;1%,"Sin iniciar",IF(CT238=100%,"Terminado","En gestión"))</f>
        <v>Terminado</v>
      </c>
      <c r="CV238" s="1548" t="str">
        <f>IF(CS238&lt;1%,"Sin iniciar",IF(CS238=100%,"Terminado","En gestión"))</f>
        <v>Terminado</v>
      </c>
      <c r="CW238" s="1549" t="s">
        <v>37</v>
      </c>
      <c r="CX238" s="2035">
        <v>100567500</v>
      </c>
      <c r="CY238" s="2029">
        <v>489873522.70999998</v>
      </c>
      <c r="CZ238" s="2030">
        <v>489873522.70999998</v>
      </c>
      <c r="DA238" s="2031">
        <v>489873522.70999998</v>
      </c>
      <c r="DB238" s="2032">
        <v>489873523.00999999</v>
      </c>
      <c r="DC238" s="2033">
        <v>484326322.70999998</v>
      </c>
      <c r="DD238" s="2034">
        <v>489803655.70999998</v>
      </c>
      <c r="DE238" s="1614" t="s">
        <v>1416</v>
      </c>
      <c r="DF238" s="1614" t="s">
        <v>1448</v>
      </c>
      <c r="DG238" s="1614" t="s">
        <v>1449</v>
      </c>
      <c r="DH238" s="1614" t="s">
        <v>1462</v>
      </c>
      <c r="DJ238" s="1221" t="s">
        <v>8352</v>
      </c>
      <c r="DK238" s="1220" t="s">
        <v>8394</v>
      </c>
      <c r="DL238" s="1242" t="s">
        <v>8395</v>
      </c>
    </row>
    <row r="239" spans="1:116" ht="284.25" hidden="1" customHeight="1" x14ac:dyDescent="0.45">
      <c r="A239" s="1309"/>
      <c r="B239" s="1310"/>
      <c r="C239" s="1311"/>
      <c r="D239" s="1311"/>
      <c r="E239" s="1039" t="s">
        <v>819</v>
      </c>
      <c r="F239" s="1040" t="s">
        <v>820</v>
      </c>
      <c r="G239" s="1041">
        <v>0.4</v>
      </c>
      <c r="H239" s="1042">
        <v>44593</v>
      </c>
      <c r="I239" s="1042">
        <v>44925</v>
      </c>
      <c r="J239" s="1041">
        <v>0.1</v>
      </c>
      <c r="K239" s="1041">
        <v>0.4</v>
      </c>
      <c r="L239" s="1043">
        <v>0.7</v>
      </c>
      <c r="M239" s="1044">
        <v>1</v>
      </c>
      <c r="N239" s="1312"/>
      <c r="O239" s="1312"/>
      <c r="P239" s="3309"/>
      <c r="Q239" s="2092"/>
      <c r="R239" s="1488"/>
      <c r="S239" s="238">
        <v>0.1</v>
      </c>
      <c r="T239" s="9" t="s">
        <v>2622</v>
      </c>
      <c r="U239" s="159" t="s">
        <v>8095</v>
      </c>
      <c r="V239" s="193" t="str">
        <f t="shared" si="139"/>
        <v>En gestión</v>
      </c>
      <c r="W239" s="193" t="str">
        <f t="shared" si="145"/>
        <v>En gestión</v>
      </c>
      <c r="X239" s="1488"/>
      <c r="Y239" s="1877"/>
      <c r="Z239" s="1877"/>
      <c r="AA239" s="1870"/>
      <c r="AB239" s="1870"/>
      <c r="AC239" s="1488"/>
      <c r="AD239" s="1711"/>
      <c r="AE239" s="2080"/>
      <c r="AF239" s="2083"/>
      <c r="AG239" s="1279"/>
      <c r="AH239" s="2085"/>
      <c r="AI239" s="2088"/>
      <c r="AJ239" s="1614"/>
      <c r="AK239" s="1614"/>
      <c r="AL239" s="1614"/>
      <c r="AM239" s="1614"/>
      <c r="AN239" s="1030"/>
      <c r="AO239" s="1968"/>
      <c r="AP239" s="1488"/>
      <c r="AQ239" s="57">
        <v>0.4</v>
      </c>
      <c r="AR239" s="9" t="s">
        <v>8096</v>
      </c>
      <c r="AS239" s="159" t="s">
        <v>1464</v>
      </c>
      <c r="AT239" s="8" t="str">
        <f t="shared" si="146"/>
        <v>En gestión</v>
      </c>
      <c r="AU239" s="8" t="str">
        <f t="shared" si="147"/>
        <v>En gestión</v>
      </c>
      <c r="AV239" s="1488"/>
      <c r="AW239" s="2073"/>
      <c r="AX239" s="1877"/>
      <c r="AY239" s="2075"/>
      <c r="AZ239" s="1456"/>
      <c r="BA239" s="1488"/>
      <c r="BB239" s="2077"/>
      <c r="BC239" s="2061"/>
      <c r="BD239" s="2064"/>
      <c r="BE239" s="2066"/>
      <c r="BF239" s="2069"/>
      <c r="BG239" s="2071"/>
      <c r="BH239" s="1614"/>
      <c r="BI239" s="1614"/>
      <c r="BJ239" s="1614"/>
      <c r="BK239" s="1614"/>
      <c r="BL239" s="1030"/>
      <c r="BM239" s="2054"/>
      <c r="BN239" s="2057"/>
      <c r="BO239" s="224">
        <v>0.7</v>
      </c>
      <c r="BP239" s="278" t="s">
        <v>3541</v>
      </c>
      <c r="BQ239" s="279" t="s">
        <v>1464</v>
      </c>
      <c r="BR239" s="8" t="str">
        <f t="shared" si="148"/>
        <v>En gestión</v>
      </c>
      <c r="BS239" s="335" t="str">
        <f t="shared" si="149"/>
        <v>En gestión</v>
      </c>
      <c r="BT239" s="2059"/>
      <c r="BU239" s="2044"/>
      <c r="BV239" s="1816"/>
      <c r="BW239" s="1435"/>
      <c r="BX239" s="1435"/>
      <c r="BY239" s="2048"/>
      <c r="BZ239" s="2051"/>
      <c r="CA239" s="1445"/>
      <c r="CB239" s="1734"/>
      <c r="CC239" s="2039"/>
      <c r="CD239" s="1726"/>
      <c r="CE239" s="2042"/>
      <c r="CF239" s="1614"/>
      <c r="CG239" s="1614"/>
      <c r="CH239" s="1614"/>
      <c r="CI239" s="1614"/>
      <c r="CJ239" s="1030"/>
      <c r="CK239" s="1554"/>
      <c r="CL239" s="2036"/>
      <c r="CM239" s="1077">
        <v>1</v>
      </c>
      <c r="CN239" s="1090" t="s">
        <v>1463</v>
      </c>
      <c r="CO239" s="1106" t="s">
        <v>1464</v>
      </c>
      <c r="CP239" s="1078" t="str">
        <f t="shared" si="144"/>
        <v>Terminado</v>
      </c>
      <c r="CQ239" s="1078" t="str">
        <f t="shared" si="150"/>
        <v>Terminado</v>
      </c>
      <c r="CR239" s="1800"/>
      <c r="CS239" s="1556">
        <f>SUMPRODUCT(G239:G240,CM239:CM240)</f>
        <v>0.5</v>
      </c>
      <c r="CT239" s="1556"/>
      <c r="CU239" s="1548"/>
      <c r="CV239" s="1548"/>
      <c r="CW239" s="1549"/>
      <c r="CX239" s="2035"/>
      <c r="CY239" s="2029"/>
      <c r="CZ239" s="2030"/>
      <c r="DA239" s="2031"/>
      <c r="DB239" s="2032"/>
      <c r="DC239" s="2033"/>
      <c r="DD239" s="2034"/>
      <c r="DE239" s="1614"/>
      <c r="DF239" s="1614"/>
      <c r="DG239" s="1614"/>
      <c r="DH239" s="1614"/>
      <c r="DJ239" s="1221" t="s">
        <v>8352</v>
      </c>
      <c r="DK239" s="1220" t="s">
        <v>8396</v>
      </c>
      <c r="DL239" s="1242"/>
    </row>
    <row r="240" spans="1:116" ht="284.25" hidden="1" customHeight="1" x14ac:dyDescent="0.45">
      <c r="A240" s="1309"/>
      <c r="B240" s="1310"/>
      <c r="C240" s="1311"/>
      <c r="D240" s="1311"/>
      <c r="E240" s="1039" t="s">
        <v>821</v>
      </c>
      <c r="F240" s="1040" t="s">
        <v>822</v>
      </c>
      <c r="G240" s="1041">
        <v>0.1</v>
      </c>
      <c r="H240" s="1042">
        <v>44593</v>
      </c>
      <c r="I240" s="1042">
        <v>44925</v>
      </c>
      <c r="J240" s="1041">
        <v>0.1</v>
      </c>
      <c r="K240" s="1041">
        <v>0.4</v>
      </c>
      <c r="L240" s="1043">
        <v>0.7</v>
      </c>
      <c r="M240" s="1044">
        <v>1</v>
      </c>
      <c r="N240" s="1312"/>
      <c r="O240" s="1312"/>
      <c r="P240" s="3309"/>
      <c r="Q240" s="2093"/>
      <c r="R240" s="1489"/>
      <c r="S240" s="238">
        <v>0.1</v>
      </c>
      <c r="T240" s="9" t="s">
        <v>2623</v>
      </c>
      <c r="U240" s="159" t="s">
        <v>2624</v>
      </c>
      <c r="V240" s="193" t="str">
        <f t="shared" si="139"/>
        <v>En gestión</v>
      </c>
      <c r="W240" s="193" t="str">
        <f t="shared" si="145"/>
        <v>En gestión</v>
      </c>
      <c r="X240" s="1489"/>
      <c r="Y240" s="1877"/>
      <c r="Z240" s="1877"/>
      <c r="AA240" s="1870"/>
      <c r="AB240" s="1870"/>
      <c r="AC240" s="1489"/>
      <c r="AD240" s="2091"/>
      <c r="AE240" s="2081"/>
      <c r="AF240" s="1540"/>
      <c r="AG240" s="1836"/>
      <c r="AH240" s="2086"/>
      <c r="AI240" s="2089"/>
      <c r="AJ240" s="1614"/>
      <c r="AK240" s="1614"/>
      <c r="AL240" s="1614"/>
      <c r="AM240" s="1614"/>
      <c r="AN240" s="1030"/>
      <c r="AO240" s="1968"/>
      <c r="AP240" s="1489"/>
      <c r="AQ240" s="57">
        <v>0.4</v>
      </c>
      <c r="AR240" s="9" t="s">
        <v>3520</v>
      </c>
      <c r="AS240" s="159" t="s">
        <v>1465</v>
      </c>
      <c r="AT240" s="8" t="str">
        <f t="shared" si="146"/>
        <v>En gestión</v>
      </c>
      <c r="AU240" s="8" t="str">
        <f t="shared" si="147"/>
        <v>En gestión</v>
      </c>
      <c r="AV240" s="1489"/>
      <c r="AW240" s="2027"/>
      <c r="AX240" s="1877"/>
      <c r="AY240" s="2075"/>
      <c r="AZ240" s="1456"/>
      <c r="BA240" s="1489"/>
      <c r="BB240" s="2078"/>
      <c r="BC240" s="2062"/>
      <c r="BD240" s="1535"/>
      <c r="BE240" s="2067"/>
      <c r="BF240" s="2070"/>
      <c r="BG240" s="2071"/>
      <c r="BH240" s="1614"/>
      <c r="BI240" s="1614"/>
      <c r="BJ240" s="1614"/>
      <c r="BK240" s="1614"/>
      <c r="BL240" s="1030"/>
      <c r="BM240" s="2055"/>
      <c r="BN240" s="2058"/>
      <c r="BO240" s="224">
        <v>0.7</v>
      </c>
      <c r="BP240" s="278" t="s">
        <v>3542</v>
      </c>
      <c r="BQ240" s="279" t="s">
        <v>1465</v>
      </c>
      <c r="BR240" s="8" t="str">
        <f t="shared" si="148"/>
        <v>En gestión</v>
      </c>
      <c r="BS240" s="335" t="str">
        <f t="shared" si="149"/>
        <v>En gestión</v>
      </c>
      <c r="BT240" s="2059"/>
      <c r="BU240" s="2044"/>
      <c r="BV240" s="1816"/>
      <c r="BW240" s="1435"/>
      <c r="BX240" s="1435"/>
      <c r="BY240" s="2049"/>
      <c r="BZ240" s="2052"/>
      <c r="CA240" s="1446"/>
      <c r="CB240" s="1735"/>
      <c r="CC240" s="2040"/>
      <c r="CD240" s="1727"/>
      <c r="CE240" s="2043"/>
      <c r="CF240" s="1614"/>
      <c r="CG240" s="1614"/>
      <c r="CH240" s="1614"/>
      <c r="CI240" s="1614"/>
      <c r="CJ240" s="1030"/>
      <c r="CK240" s="1554"/>
      <c r="CL240" s="2036"/>
      <c r="CM240" s="1077">
        <v>1</v>
      </c>
      <c r="CN240" s="1090" t="s">
        <v>2275</v>
      </c>
      <c r="CO240" s="1106" t="s">
        <v>1465</v>
      </c>
      <c r="CP240" s="1078" t="str">
        <f t="shared" si="144"/>
        <v>Terminado</v>
      </c>
      <c r="CQ240" s="1078" t="str">
        <f t="shared" si="150"/>
        <v>Terminado</v>
      </c>
      <c r="CR240" s="1800"/>
      <c r="CS240" s="1556"/>
      <c r="CT240" s="1556"/>
      <c r="CU240" s="1548"/>
      <c r="CV240" s="1548"/>
      <c r="CW240" s="1549"/>
      <c r="CX240" s="2035"/>
      <c r="CY240" s="2029"/>
      <c r="CZ240" s="2030"/>
      <c r="DA240" s="2031"/>
      <c r="DB240" s="2032"/>
      <c r="DC240" s="2033"/>
      <c r="DD240" s="2034"/>
      <c r="DE240" s="1614"/>
      <c r="DF240" s="1614"/>
      <c r="DG240" s="1614"/>
      <c r="DH240" s="1614"/>
      <c r="DJ240" s="1221" t="s">
        <v>8352</v>
      </c>
      <c r="DK240" s="1220" t="s">
        <v>8397</v>
      </c>
      <c r="DL240" s="1242"/>
    </row>
    <row r="241" spans="1:116" ht="154.5" hidden="1" customHeight="1" x14ac:dyDescent="0.45">
      <c r="A241" s="1038" t="s">
        <v>48</v>
      </c>
      <c r="B241" s="1039" t="s">
        <v>823</v>
      </c>
      <c r="C241" s="1040" t="s">
        <v>824</v>
      </c>
      <c r="D241" s="1040" t="s">
        <v>804</v>
      </c>
      <c r="E241" s="1039" t="s">
        <v>825</v>
      </c>
      <c r="F241" s="1040" t="s">
        <v>826</v>
      </c>
      <c r="G241" s="1041">
        <v>1</v>
      </c>
      <c r="H241" s="1042">
        <v>44593</v>
      </c>
      <c r="I241" s="1042">
        <v>44925</v>
      </c>
      <c r="J241" s="1041">
        <v>0.25</v>
      </c>
      <c r="K241" s="1041">
        <v>0.5</v>
      </c>
      <c r="L241" s="1043">
        <v>0.75</v>
      </c>
      <c r="M241" s="1044">
        <v>1</v>
      </c>
      <c r="N241" s="1045">
        <v>105600000</v>
      </c>
      <c r="O241" s="1093">
        <v>100567500</v>
      </c>
      <c r="P241" s="3309"/>
      <c r="Q241" s="947">
        <v>2.5</v>
      </c>
      <c r="R241" s="86" t="s">
        <v>2625</v>
      </c>
      <c r="S241" s="238">
        <v>0.25</v>
      </c>
      <c r="T241" s="9" t="s">
        <v>2626</v>
      </c>
      <c r="U241" s="159" t="s">
        <v>2627</v>
      </c>
      <c r="V241" s="193" t="str">
        <f t="shared" si="139"/>
        <v>En gestión</v>
      </c>
      <c r="W241" s="193" t="str">
        <f t="shared" si="145"/>
        <v>En gestión</v>
      </c>
      <c r="X241" s="86" t="s">
        <v>8097</v>
      </c>
      <c r="Y241" s="160">
        <f>(S241*G241)</f>
        <v>0.25</v>
      </c>
      <c r="Z241" s="160">
        <f>SUMPRODUCT(G241,J241:J241)</f>
        <v>0.25</v>
      </c>
      <c r="AA241" s="1138" t="str">
        <f>IF(Z241&lt;1%,"Sin iniciar",IF(Z241=100%,"Terminado","En gestión"))</f>
        <v>En gestión</v>
      </c>
      <c r="AB241" s="1138" t="str">
        <f>IF(Y241&lt;1%,"Sin iniciar",IF(Y241=100%,"Terminado","En gestión"))</f>
        <v>En gestión</v>
      </c>
      <c r="AC241" s="86" t="s">
        <v>8097</v>
      </c>
      <c r="AD241" s="201">
        <v>100567500</v>
      </c>
      <c r="AE241" s="262">
        <v>100567500</v>
      </c>
      <c r="AF241" s="262">
        <v>25141875</v>
      </c>
      <c r="AG241" s="268">
        <v>105600000</v>
      </c>
      <c r="AH241" s="263">
        <v>105600000</v>
      </c>
      <c r="AI241" s="264">
        <v>19200000</v>
      </c>
      <c r="AJ241" s="1084" t="s">
        <v>1416</v>
      </c>
      <c r="AK241" s="1084" t="s">
        <v>1448</v>
      </c>
      <c r="AL241" s="1084" t="s">
        <v>1449</v>
      </c>
      <c r="AM241" s="1084" t="s">
        <v>1462</v>
      </c>
      <c r="AN241" s="1030"/>
      <c r="AO241" s="954" t="s">
        <v>2537</v>
      </c>
      <c r="AP241" s="86" t="s">
        <v>2625</v>
      </c>
      <c r="AQ241" s="57">
        <v>0.5</v>
      </c>
      <c r="AR241" s="9" t="s">
        <v>8098</v>
      </c>
      <c r="AS241" s="11" t="s">
        <v>1468</v>
      </c>
      <c r="AT241" s="8" t="str">
        <f t="shared" si="146"/>
        <v>En gestión</v>
      </c>
      <c r="AU241" s="8" t="str">
        <f t="shared" si="147"/>
        <v>En gestión</v>
      </c>
      <c r="AV241" s="86" t="s">
        <v>3521</v>
      </c>
      <c r="AW241" s="160">
        <f>SUMPRODUCT(AQ241,G241)</f>
        <v>0.5</v>
      </c>
      <c r="AX241" s="167">
        <f>SUMPRODUCT(G241,K241)</f>
        <v>0.5</v>
      </c>
      <c r="AY241" s="1047" t="str">
        <f>IF(AX241&lt;1%,"Sin iniciar",IF(AX241=100%,"Terminado","En gestión"))</f>
        <v>En gestión</v>
      </c>
      <c r="AZ241" s="1047" t="str">
        <f>IF(AW241&lt;1%,"Sin iniciar",IF(AW241=100%,"Terminado","En gestión"))</f>
        <v>En gestión</v>
      </c>
      <c r="BA241" s="86" t="s">
        <v>3521</v>
      </c>
      <c r="BB241" s="982">
        <v>100567500</v>
      </c>
      <c r="BC241" s="983">
        <v>100567500</v>
      </c>
      <c r="BD241" s="983">
        <v>50283750</v>
      </c>
      <c r="BE241" s="984">
        <v>105600000</v>
      </c>
      <c r="BF241" s="985">
        <v>28080000</v>
      </c>
      <c r="BG241" s="986">
        <v>14040000</v>
      </c>
      <c r="BH241" s="1084" t="s">
        <v>1416</v>
      </c>
      <c r="BI241" s="1084" t="s">
        <v>1448</v>
      </c>
      <c r="BJ241" s="1084" t="s">
        <v>1449</v>
      </c>
      <c r="BK241" s="1084" t="s">
        <v>1462</v>
      </c>
      <c r="BL241" s="1030"/>
      <c r="BM241" s="955">
        <v>0.75</v>
      </c>
      <c r="BN241" s="336" t="s">
        <v>3543</v>
      </c>
      <c r="BO241" s="253">
        <v>0.75</v>
      </c>
      <c r="BP241" s="278" t="s">
        <v>3544</v>
      </c>
      <c r="BQ241" s="334" t="s">
        <v>1468</v>
      </c>
      <c r="BR241" s="8" t="str">
        <f t="shared" si="148"/>
        <v>En gestión</v>
      </c>
      <c r="BS241" s="8" t="str">
        <f t="shared" si="149"/>
        <v>En gestión</v>
      </c>
      <c r="BT241" s="336" t="s">
        <v>3545</v>
      </c>
      <c r="BU241" s="157">
        <f>SUMPRODUCT(G241,BO241)</f>
        <v>0.75</v>
      </c>
      <c r="BV241" s="157">
        <f>SUMPRODUCT(G241,L241)</f>
        <v>0.75</v>
      </c>
      <c r="BW241" s="1048" t="str">
        <f>IF(BV241&lt;1%,"Sin iniciar",IF(BV241=100%,"Terminado","En gestión"))</f>
        <v>En gestión</v>
      </c>
      <c r="BX241" s="1048" t="str">
        <f>IF(BU241&lt;1%,"Sin iniciar",IF(BU241=100%,"Terminado","En gestión"))</f>
        <v>En gestión</v>
      </c>
      <c r="BY241" s="11" t="s">
        <v>37</v>
      </c>
      <c r="BZ241" s="409" t="s">
        <v>1461</v>
      </c>
      <c r="CA241" s="401" t="s">
        <v>1461</v>
      </c>
      <c r="CB241" s="401" t="s">
        <v>3540</v>
      </c>
      <c r="CC241" s="406">
        <v>28080000</v>
      </c>
      <c r="CD241" s="125">
        <v>28080000</v>
      </c>
      <c r="CE241" s="125">
        <v>22464000</v>
      </c>
      <c r="CF241" s="1084" t="s">
        <v>1416</v>
      </c>
      <c r="CG241" s="1084" t="s">
        <v>1448</v>
      </c>
      <c r="CH241" s="1084" t="s">
        <v>1449</v>
      </c>
      <c r="CI241" s="1084" t="s">
        <v>1462</v>
      </c>
      <c r="CJ241" s="1030"/>
      <c r="CK241" s="1137">
        <v>1</v>
      </c>
      <c r="CL241" s="1092" t="s">
        <v>1466</v>
      </c>
      <c r="CM241" s="1077">
        <v>1</v>
      </c>
      <c r="CN241" s="1090" t="s">
        <v>1467</v>
      </c>
      <c r="CO241" s="1097" t="s">
        <v>1468</v>
      </c>
      <c r="CP241" s="1078" t="str">
        <f t="shared" si="144"/>
        <v>Terminado</v>
      </c>
      <c r="CQ241" s="1078" t="str">
        <f t="shared" si="150"/>
        <v>Terminado</v>
      </c>
      <c r="CR241" s="1090" t="s">
        <v>2169</v>
      </c>
      <c r="CS241" s="1080">
        <f>SUMPRODUCT(G241,CM241)</f>
        <v>1</v>
      </c>
      <c r="CT241" s="1080">
        <f>SUMPRODUCT(G241,M241)</f>
        <v>1</v>
      </c>
      <c r="CU241" s="1081" t="str">
        <f>IF(CT241&lt;1%,"Sin iniciar",IF(CT241=100%,"Terminado","En gestión"))</f>
        <v>Terminado</v>
      </c>
      <c r="CV241" s="1081" t="str">
        <f>IF(CS241&lt;1%,"Sin iniciar",IF(CS241=100%,"Terminado","En gestión"))</f>
        <v>Terminado</v>
      </c>
      <c r="CW241" s="1083" t="s">
        <v>37</v>
      </c>
      <c r="CX241" s="1161">
        <v>100567500</v>
      </c>
      <c r="CY241" s="1159">
        <v>28080000</v>
      </c>
      <c r="CZ241" s="1159">
        <v>28080000</v>
      </c>
      <c r="DA241" s="108">
        <v>28080000</v>
      </c>
      <c r="DB241" s="125">
        <v>28080000</v>
      </c>
      <c r="DC241" s="125">
        <v>28080000</v>
      </c>
      <c r="DD241" s="1001">
        <v>28080000</v>
      </c>
      <c r="DE241" s="1084" t="s">
        <v>1416</v>
      </c>
      <c r="DF241" s="1084" t="s">
        <v>1448</v>
      </c>
      <c r="DG241" s="1084" t="s">
        <v>1449</v>
      </c>
      <c r="DH241" s="1084" t="s">
        <v>1462</v>
      </c>
      <c r="DJ241" s="1221" t="s">
        <v>8269</v>
      </c>
      <c r="DK241" s="1220" t="s">
        <v>8342</v>
      </c>
      <c r="DL241" s="1236" t="s">
        <v>8271</v>
      </c>
    </row>
    <row r="242" spans="1:116" ht="207.75" hidden="1" customHeight="1" x14ac:dyDescent="0.45">
      <c r="A242" s="1309" t="s">
        <v>58</v>
      </c>
      <c r="B242" s="2028" t="s">
        <v>827</v>
      </c>
      <c r="C242" s="1311" t="s">
        <v>828</v>
      </c>
      <c r="D242" s="1311" t="s">
        <v>829</v>
      </c>
      <c r="E242" s="1039" t="s">
        <v>830</v>
      </c>
      <c r="F242" s="1040" t="s">
        <v>831</v>
      </c>
      <c r="G242" s="1041">
        <v>0.25</v>
      </c>
      <c r="H242" s="1042">
        <v>44576</v>
      </c>
      <c r="I242" s="1042">
        <v>44926</v>
      </c>
      <c r="J242" s="1041">
        <v>0.05</v>
      </c>
      <c r="K242" s="1041">
        <v>0.1</v>
      </c>
      <c r="L242" s="1043">
        <v>0.5</v>
      </c>
      <c r="M242" s="1044">
        <v>1</v>
      </c>
      <c r="N242" s="1312">
        <v>194417000</v>
      </c>
      <c r="O242" s="1312">
        <v>312818564</v>
      </c>
      <c r="P242" s="3309"/>
      <c r="Q242" s="1859">
        <v>0.15</v>
      </c>
      <c r="R242" s="1862" t="s">
        <v>2707</v>
      </c>
      <c r="S242" s="63">
        <v>0.1</v>
      </c>
      <c r="T242" s="220" t="s">
        <v>2708</v>
      </c>
      <c r="U242" s="9" t="s">
        <v>2709</v>
      </c>
      <c r="V242" s="192" t="str">
        <f>IF(K242&lt;1%,"Sin iniciar",IF(K242=100%,"Terminado","En gestión"))</f>
        <v>En gestión</v>
      </c>
      <c r="W242" s="192" t="str">
        <f>IF(S242&lt;1%,"Sin iniciar",IF(S242=100%,"Terminado","En gestión"))</f>
        <v>En gestión</v>
      </c>
      <c r="X242" s="1701" t="s">
        <v>2707</v>
      </c>
      <c r="Y242" s="2027">
        <f>SUMPRODUCT(S242:S246,G242:G246)</f>
        <v>0.15000000000000002</v>
      </c>
      <c r="Z242" s="2027">
        <f>SUMPRODUCT(G242:G246,J242:J246)</f>
        <v>4.250000000000001E-2</v>
      </c>
      <c r="AA242" s="2026" t="str">
        <f>IF(Z242&lt;1%,"Sin iniciar",IF(Z242=100%,"Terminado","En gestión"))</f>
        <v>En gestión</v>
      </c>
      <c r="AB242" s="2026" t="str">
        <f>IF(Y242&lt;1%,"Sin iniciar",IF(Y242=100%,"Terminado","En gestión"))</f>
        <v>En gestión</v>
      </c>
      <c r="AC242" s="2022" t="s">
        <v>2710</v>
      </c>
      <c r="AD242" s="1279">
        <v>312818564</v>
      </c>
      <c r="AE242" s="1838">
        <v>312818564</v>
      </c>
      <c r="AF242" s="1838">
        <v>78204641</v>
      </c>
      <c r="AG242" s="1279">
        <v>194417000</v>
      </c>
      <c r="AH242" s="2025">
        <v>194417000</v>
      </c>
      <c r="AI242" s="2025">
        <v>40983000</v>
      </c>
      <c r="AJ242" s="1307" t="s">
        <v>1928</v>
      </c>
      <c r="AK242" s="1307" t="s">
        <v>1929</v>
      </c>
      <c r="AL242" s="1307" t="s">
        <v>1930</v>
      </c>
      <c r="AM242" s="1307" t="s">
        <v>1931</v>
      </c>
      <c r="AN242" s="1030"/>
      <c r="AO242" s="1859">
        <v>0.15</v>
      </c>
      <c r="AP242" s="1862" t="s">
        <v>2707</v>
      </c>
      <c r="AQ242" s="63">
        <v>0.1</v>
      </c>
      <c r="AR242" s="220" t="s">
        <v>2708</v>
      </c>
      <c r="AS242" s="9" t="s">
        <v>2709</v>
      </c>
      <c r="AT242" s="148" t="str">
        <f>IF(K242&lt;1%,"Sin iniciar",IF(K242=100%,"Terminado","En gestión"))</f>
        <v>En gestión</v>
      </c>
      <c r="AU242" s="148" t="str">
        <f>IF(AQ242&lt;1%,"Sin iniciar",IF(AQ242=100%,"Terminado","En gestión"))</f>
        <v>En gestión</v>
      </c>
      <c r="AV242" s="2016" t="s">
        <v>3546</v>
      </c>
      <c r="AW242" s="2020">
        <f>SUMPRODUCT(AQ242:AQ246,G242:G246)</f>
        <v>0.15000000000000002</v>
      </c>
      <c r="AX242" s="2021">
        <f>SUMPRODUCT(G242:G246,K242:K246)</f>
        <v>0.17500000000000002</v>
      </c>
      <c r="AY242" s="1162" t="str">
        <f t="shared" ref="AY242:AY287" si="153">IF(AX242&lt;1%,"Sin iniciar",IF(AX242=100%,"Terminado","En gestión"))</f>
        <v>En gestión</v>
      </c>
      <c r="AZ242" s="1048" t="str">
        <f t="shared" ref="AZ242:AZ287" si="154">IF(AW242&lt;1%,"Sin iniciar",IF(AW242=100%,"Terminado","En gestión"))</f>
        <v>En gestión</v>
      </c>
      <c r="BA242" s="2022" t="s">
        <v>2710</v>
      </c>
      <c r="BB242" s="1297">
        <v>312818564</v>
      </c>
      <c r="BC242" s="1857">
        <v>312818564</v>
      </c>
      <c r="BD242" s="1857">
        <v>156409282</v>
      </c>
      <c r="BE242" s="1297">
        <v>194417000</v>
      </c>
      <c r="BF242" s="2019">
        <v>194417000</v>
      </c>
      <c r="BG242" s="2019">
        <v>63509500</v>
      </c>
      <c r="BH242" s="1307" t="s">
        <v>1928</v>
      </c>
      <c r="BI242" s="1307" t="s">
        <v>1929</v>
      </c>
      <c r="BJ242" s="1307" t="s">
        <v>1930</v>
      </c>
      <c r="BK242" s="1307" t="s">
        <v>1931</v>
      </c>
      <c r="BL242" s="1030"/>
      <c r="BM242" s="1270">
        <v>0.4</v>
      </c>
      <c r="BN242" s="1544" t="s">
        <v>2707</v>
      </c>
      <c r="BO242" s="149">
        <v>0.5</v>
      </c>
      <c r="BP242" s="9" t="s">
        <v>8099</v>
      </c>
      <c r="BQ242" s="14" t="s">
        <v>1927</v>
      </c>
      <c r="BR242" s="8" t="str">
        <f t="shared" si="148"/>
        <v>En gestión</v>
      </c>
      <c r="BS242" s="8" t="str">
        <f>IF(BO242&lt;1%,"Sin iniciar",IF(BO242=100%,"Terminado","En gestión"))</f>
        <v>En gestión</v>
      </c>
      <c r="BT242" s="2016" t="s">
        <v>3546</v>
      </c>
      <c r="BU242" s="1285">
        <f>SUMPRODUCT(G242:G246,BO242:BO246)</f>
        <v>0.52</v>
      </c>
      <c r="BV242" s="1285">
        <f>SUMPRODUCT(G242:G246,L242:L246)</f>
        <v>0.55000000000000004</v>
      </c>
      <c r="BW242" s="1455" t="str">
        <f>IF(BV242&lt;1%,"Sin iniciar",IF(BV242=100%,"Terminado","En gestión"))</f>
        <v>En gestión</v>
      </c>
      <c r="BX242" s="1455" t="str">
        <f>IF(BU242&lt;1%,"Sin iniciar",IF(BU242=100%,"Terminado","En gestión"))</f>
        <v>En gestión</v>
      </c>
      <c r="BY242" s="2017" t="s">
        <v>3593</v>
      </c>
      <c r="BZ242" s="1279">
        <v>312818564</v>
      </c>
      <c r="CA242" s="1838">
        <v>312818564</v>
      </c>
      <c r="CB242" s="2009">
        <v>234613923</v>
      </c>
      <c r="CC242" s="2012">
        <v>194417000</v>
      </c>
      <c r="CD242" s="2013">
        <v>194417000</v>
      </c>
      <c r="CE242" s="1501">
        <v>152685500</v>
      </c>
      <c r="CF242" s="1307" t="s">
        <v>1928</v>
      </c>
      <c r="CG242" s="1307" t="s">
        <v>1929</v>
      </c>
      <c r="CH242" s="1307" t="s">
        <v>1930</v>
      </c>
      <c r="CI242" s="1307" t="s">
        <v>1931</v>
      </c>
      <c r="CJ242" s="1030"/>
      <c r="CK242" s="1323">
        <v>1</v>
      </c>
      <c r="CL242" s="1307" t="s">
        <v>1926</v>
      </c>
      <c r="CM242" s="1163">
        <v>1</v>
      </c>
      <c r="CN242" s="1143" t="s">
        <v>2276</v>
      </c>
      <c r="CO242" s="1092" t="s">
        <v>1927</v>
      </c>
      <c r="CP242" s="1152" t="str">
        <f t="shared" si="144"/>
        <v>Terminado</v>
      </c>
      <c r="CQ242" s="1152" t="s">
        <v>1352</v>
      </c>
      <c r="CR242" s="1686" t="s">
        <v>1926</v>
      </c>
      <c r="CS242" s="1320">
        <f>SUMPRODUCT(G242:G246,CM242:CM246)</f>
        <v>1</v>
      </c>
      <c r="CT242" s="1320">
        <f>SUMPRODUCT(G242:G246,M242:M246)</f>
        <v>1</v>
      </c>
      <c r="CU242" s="1822" t="str">
        <f>IF(CT242&lt;1%,"Sin iniciar",IF(CT242=100%,"Terminado","En gestión"))</f>
        <v>Terminado</v>
      </c>
      <c r="CV242" s="1822" t="str">
        <f>IF(CS242&lt;1%,"Sin iniciar",IF(CS242=100%,"Terminado","En gestión"))</f>
        <v>Terminado</v>
      </c>
      <c r="CW242" s="1781" t="s">
        <v>37</v>
      </c>
      <c r="CX242" s="1823">
        <v>312818564</v>
      </c>
      <c r="CY242" s="1824">
        <v>312818564</v>
      </c>
      <c r="CZ242" s="1824">
        <v>312818564</v>
      </c>
      <c r="DA242" s="1949">
        <v>194417000</v>
      </c>
      <c r="DB242" s="2008">
        <v>194417000</v>
      </c>
      <c r="DC242" s="1508">
        <v>194417000</v>
      </c>
      <c r="DD242" s="1931">
        <v>194417000</v>
      </c>
      <c r="DE242" s="1307" t="s">
        <v>1928</v>
      </c>
      <c r="DF242" s="1307" t="s">
        <v>1929</v>
      </c>
      <c r="DG242" s="1307" t="s">
        <v>1930</v>
      </c>
      <c r="DH242" s="1307" t="s">
        <v>1931</v>
      </c>
      <c r="DJ242" s="1221" t="s">
        <v>8273</v>
      </c>
      <c r="DK242" s="1220" t="s">
        <v>8398</v>
      </c>
      <c r="DL242" s="1242" t="s">
        <v>8399</v>
      </c>
    </row>
    <row r="243" spans="1:116" ht="154.5" hidden="1" customHeight="1" x14ac:dyDescent="0.45">
      <c r="A243" s="1309"/>
      <c r="B243" s="2028"/>
      <c r="C243" s="1311"/>
      <c r="D243" s="1311"/>
      <c r="E243" s="1039" t="s">
        <v>832</v>
      </c>
      <c r="F243" s="1040" t="s">
        <v>833</v>
      </c>
      <c r="G243" s="1041">
        <v>0.15</v>
      </c>
      <c r="H243" s="1042">
        <v>44576</v>
      </c>
      <c r="I243" s="1042">
        <v>44926</v>
      </c>
      <c r="J243" s="1041">
        <v>0</v>
      </c>
      <c r="K243" s="1041">
        <v>0</v>
      </c>
      <c r="L243" s="1043">
        <v>0.5</v>
      </c>
      <c r="M243" s="1044">
        <v>1</v>
      </c>
      <c r="N243" s="1312"/>
      <c r="O243" s="1312"/>
      <c r="P243" s="3309"/>
      <c r="Q243" s="1860"/>
      <c r="R243" s="1862"/>
      <c r="S243" s="67">
        <v>0.2</v>
      </c>
      <c r="T243" s="220" t="s">
        <v>2711</v>
      </c>
      <c r="U243" s="9" t="s">
        <v>1932</v>
      </c>
      <c r="V243" s="193" t="str">
        <f t="shared" ref="V243:V289" si="155">IF(K243&lt;1%,"Sin iniciar",IF(K243=100%,"Terminado","En gestión"))</f>
        <v>Sin iniciar</v>
      </c>
      <c r="W243" s="193" t="str">
        <f t="shared" ref="W243:W289" si="156">IF(S243&lt;1%,"Sin iniciar",IF(S243=100%,"Terminado","En gestión"))</f>
        <v>En gestión</v>
      </c>
      <c r="X243" s="1720"/>
      <c r="Y243" s="1877"/>
      <c r="Z243" s="1877"/>
      <c r="AA243" s="1870"/>
      <c r="AB243" s="1870"/>
      <c r="AC243" s="2023"/>
      <c r="AD243" s="1279"/>
      <c r="AE243" s="1838"/>
      <c r="AF243" s="1838"/>
      <c r="AG243" s="1279"/>
      <c r="AH243" s="1869"/>
      <c r="AI243" s="1869"/>
      <c r="AJ243" s="1307"/>
      <c r="AK243" s="1308"/>
      <c r="AL243" s="1308"/>
      <c r="AM243" s="1308"/>
      <c r="AN243" s="1030"/>
      <c r="AO243" s="1860"/>
      <c r="AP243" s="1862"/>
      <c r="AQ243" s="67">
        <v>0.2</v>
      </c>
      <c r="AR243" s="220" t="s">
        <v>2711</v>
      </c>
      <c r="AS243" s="9" t="s">
        <v>1932</v>
      </c>
      <c r="AT243" s="8" t="str">
        <f t="shared" ref="AT243:AT282" si="157">IF(K243&lt;1%,"Sin iniciar",IF(K243=100%,"Terminado","En gestión"))</f>
        <v>Sin iniciar</v>
      </c>
      <c r="AU243" s="8" t="str">
        <f t="shared" ref="AU243:AU282" si="158">IF(AQ243&lt;1%,"Sin iniciar",IF(AQ243=100%,"Terminado","En gestión"))</f>
        <v>En gestión</v>
      </c>
      <c r="AV243" s="1482"/>
      <c r="AW243" s="1924"/>
      <c r="AX243" s="1454"/>
      <c r="AY243" s="1164" t="str">
        <f t="shared" si="153"/>
        <v>Sin iniciar</v>
      </c>
      <c r="AZ243" s="1048" t="str">
        <f t="shared" si="154"/>
        <v>Sin iniciar</v>
      </c>
      <c r="BA243" s="2023"/>
      <c r="BB243" s="1297"/>
      <c r="BC243" s="1857"/>
      <c r="BD243" s="1857"/>
      <c r="BE243" s="1297"/>
      <c r="BF243" s="1848"/>
      <c r="BG243" s="1848"/>
      <c r="BH243" s="1307"/>
      <c r="BI243" s="1308"/>
      <c r="BJ243" s="1308"/>
      <c r="BK243" s="1308"/>
      <c r="BL243" s="1030"/>
      <c r="BM243" s="1744"/>
      <c r="BN243" s="1474"/>
      <c r="BO243" s="149">
        <v>0.5</v>
      </c>
      <c r="BP243" s="9" t="s">
        <v>1932</v>
      </c>
      <c r="BQ243" s="9" t="s">
        <v>3594</v>
      </c>
      <c r="BR243" s="8" t="str">
        <f t="shared" si="148"/>
        <v>En gestión</v>
      </c>
      <c r="BS243" s="8" t="str">
        <f t="shared" ref="BS243:BS289" si="159">IF(BO243&lt;1%,"Sin iniciar",IF(BO243=100%,"Terminado","En gestión"))</f>
        <v>En gestión</v>
      </c>
      <c r="BT243" s="1482"/>
      <c r="BU243" s="1454"/>
      <c r="BV243" s="1454"/>
      <c r="BW243" s="1456"/>
      <c r="BX243" s="1456"/>
      <c r="BY243" s="2017"/>
      <c r="BZ243" s="1279"/>
      <c r="CA243" s="1838"/>
      <c r="CB243" s="2010"/>
      <c r="CC243" s="2012"/>
      <c r="CD243" s="2014"/>
      <c r="CE243" s="1502"/>
      <c r="CF243" s="1307"/>
      <c r="CG243" s="1308"/>
      <c r="CH243" s="1308"/>
      <c r="CI243" s="1308"/>
      <c r="CJ243" s="1030"/>
      <c r="CK243" s="1323"/>
      <c r="CL243" s="1307"/>
      <c r="CM243" s="1163">
        <v>1</v>
      </c>
      <c r="CN243" s="1143" t="s">
        <v>1932</v>
      </c>
      <c r="CO243" s="1143" t="s">
        <v>1933</v>
      </c>
      <c r="CP243" s="1152" t="str">
        <f t="shared" si="144"/>
        <v>Terminado</v>
      </c>
      <c r="CQ243" s="1152" t="s">
        <v>1352</v>
      </c>
      <c r="CR243" s="1686"/>
      <c r="CS243" s="1320"/>
      <c r="CT243" s="1320"/>
      <c r="CU243" s="1822"/>
      <c r="CV243" s="1822"/>
      <c r="CW243" s="1781"/>
      <c r="CX243" s="1823"/>
      <c r="CY243" s="1824"/>
      <c r="CZ243" s="1824"/>
      <c r="DA243" s="1949"/>
      <c r="DB243" s="2008"/>
      <c r="DC243" s="1508"/>
      <c r="DD243" s="1931"/>
      <c r="DE243" s="1307"/>
      <c r="DF243" s="1308"/>
      <c r="DG243" s="1308"/>
      <c r="DH243" s="1308"/>
      <c r="DJ243" s="1221" t="s">
        <v>8273</v>
      </c>
      <c r="DK243" s="1220" t="s">
        <v>8400</v>
      </c>
      <c r="DL243" s="1242"/>
    </row>
    <row r="244" spans="1:116" ht="154.5" hidden="1" customHeight="1" x14ac:dyDescent="0.45">
      <c r="A244" s="1309"/>
      <c r="B244" s="2028"/>
      <c r="C244" s="1311"/>
      <c r="D244" s="1311"/>
      <c r="E244" s="1039" t="s">
        <v>834</v>
      </c>
      <c r="F244" s="1040" t="s">
        <v>835</v>
      </c>
      <c r="G244" s="1041">
        <v>0.1</v>
      </c>
      <c r="H244" s="1042">
        <v>44576</v>
      </c>
      <c r="I244" s="1042">
        <v>44772</v>
      </c>
      <c r="J244" s="1041">
        <v>0.05</v>
      </c>
      <c r="K244" s="1041">
        <v>1</v>
      </c>
      <c r="L244" s="1043">
        <v>1</v>
      </c>
      <c r="M244" s="1044">
        <v>1</v>
      </c>
      <c r="N244" s="1312"/>
      <c r="O244" s="1312"/>
      <c r="P244" s="3309"/>
      <c r="Q244" s="1860"/>
      <c r="R244" s="1862"/>
      <c r="S244" s="67">
        <v>0.05</v>
      </c>
      <c r="T244" s="220" t="s">
        <v>2712</v>
      </c>
      <c r="U244" s="9" t="s">
        <v>1934</v>
      </c>
      <c r="V244" s="193" t="str">
        <f t="shared" si="155"/>
        <v>Terminado</v>
      </c>
      <c r="W244" s="193" t="str">
        <f t="shared" si="156"/>
        <v>En gestión</v>
      </c>
      <c r="X244" s="1720"/>
      <c r="Y244" s="1877"/>
      <c r="Z244" s="1877"/>
      <c r="AA244" s="1870"/>
      <c r="AB244" s="1870"/>
      <c r="AC244" s="2023"/>
      <c r="AD244" s="1279"/>
      <c r="AE244" s="1838"/>
      <c r="AF244" s="1838"/>
      <c r="AG244" s="1279"/>
      <c r="AH244" s="1869"/>
      <c r="AI244" s="1869"/>
      <c r="AJ244" s="1307"/>
      <c r="AK244" s="1308"/>
      <c r="AL244" s="1308"/>
      <c r="AM244" s="1308"/>
      <c r="AN244" s="1030"/>
      <c r="AO244" s="1860"/>
      <c r="AP244" s="1862"/>
      <c r="AQ244" s="67">
        <v>0.05</v>
      </c>
      <c r="AR244" s="220" t="s">
        <v>2712</v>
      </c>
      <c r="AS244" s="9" t="s">
        <v>1934</v>
      </c>
      <c r="AT244" s="8" t="str">
        <f t="shared" si="157"/>
        <v>Terminado</v>
      </c>
      <c r="AU244" s="8" t="str">
        <f t="shared" si="158"/>
        <v>En gestión</v>
      </c>
      <c r="AV244" s="1482"/>
      <c r="AW244" s="1924"/>
      <c r="AX244" s="1454"/>
      <c r="AY244" s="1164" t="str">
        <f t="shared" si="153"/>
        <v>Sin iniciar</v>
      </c>
      <c r="AZ244" s="1060" t="str">
        <f t="shared" si="154"/>
        <v>Sin iniciar</v>
      </c>
      <c r="BA244" s="2023"/>
      <c r="BB244" s="1297"/>
      <c r="BC244" s="1857"/>
      <c r="BD244" s="1857"/>
      <c r="BE244" s="1297"/>
      <c r="BF244" s="1848"/>
      <c r="BG244" s="1848"/>
      <c r="BH244" s="1307"/>
      <c r="BI244" s="1308"/>
      <c r="BJ244" s="1308"/>
      <c r="BK244" s="1308"/>
      <c r="BL244" s="1030"/>
      <c r="BM244" s="1744"/>
      <c r="BN244" s="1474"/>
      <c r="BO244" s="149">
        <v>0.8</v>
      </c>
      <c r="BP244" s="9" t="s">
        <v>1934</v>
      </c>
      <c r="BQ244" s="9" t="s">
        <v>3595</v>
      </c>
      <c r="BR244" s="8" t="str">
        <f t="shared" si="148"/>
        <v>Terminado</v>
      </c>
      <c r="BS244" s="8" t="str">
        <f t="shared" si="159"/>
        <v>En gestión</v>
      </c>
      <c r="BT244" s="1482"/>
      <c r="BU244" s="1454"/>
      <c r="BV244" s="1454"/>
      <c r="BW244" s="1456"/>
      <c r="BX244" s="1456"/>
      <c r="BY244" s="2017"/>
      <c r="BZ244" s="1279"/>
      <c r="CA244" s="1838"/>
      <c r="CB244" s="2010"/>
      <c r="CC244" s="2012"/>
      <c r="CD244" s="2014"/>
      <c r="CE244" s="1502"/>
      <c r="CF244" s="1307"/>
      <c r="CG244" s="1308"/>
      <c r="CH244" s="1308"/>
      <c r="CI244" s="1308"/>
      <c r="CJ244" s="1030"/>
      <c r="CK244" s="1323"/>
      <c r="CL244" s="1307"/>
      <c r="CM244" s="1163">
        <v>1</v>
      </c>
      <c r="CN244" s="1143" t="s">
        <v>1934</v>
      </c>
      <c r="CO244" s="1143" t="s">
        <v>1935</v>
      </c>
      <c r="CP244" s="1152" t="str">
        <f t="shared" si="144"/>
        <v>Terminado</v>
      </c>
      <c r="CQ244" s="1152" t="s">
        <v>1352</v>
      </c>
      <c r="CR244" s="1686"/>
      <c r="CS244" s="1320"/>
      <c r="CT244" s="1320"/>
      <c r="CU244" s="1822"/>
      <c r="CV244" s="1822"/>
      <c r="CW244" s="1781"/>
      <c r="CX244" s="1823"/>
      <c r="CY244" s="1824"/>
      <c r="CZ244" s="1824"/>
      <c r="DA244" s="1949"/>
      <c r="DB244" s="2008"/>
      <c r="DC244" s="1508"/>
      <c r="DD244" s="1931"/>
      <c r="DE244" s="1307"/>
      <c r="DF244" s="1308"/>
      <c r="DG244" s="1308"/>
      <c r="DH244" s="1308"/>
      <c r="DJ244" s="1221" t="s">
        <v>8273</v>
      </c>
      <c r="DK244" s="1220" t="s">
        <v>8401</v>
      </c>
      <c r="DL244" s="1242"/>
    </row>
    <row r="245" spans="1:116" ht="154.5" hidden="1" customHeight="1" x14ac:dyDescent="0.45">
      <c r="A245" s="1309"/>
      <c r="B245" s="2028"/>
      <c r="C245" s="1311"/>
      <c r="D245" s="1311"/>
      <c r="E245" s="1039" t="s">
        <v>836</v>
      </c>
      <c r="F245" s="1040" t="s">
        <v>837</v>
      </c>
      <c r="G245" s="1041">
        <v>0.1</v>
      </c>
      <c r="H245" s="1042">
        <v>44576</v>
      </c>
      <c r="I245" s="1042">
        <v>44926</v>
      </c>
      <c r="J245" s="1041">
        <v>0.05</v>
      </c>
      <c r="K245" s="1041">
        <v>0.1</v>
      </c>
      <c r="L245" s="1043">
        <v>0.5</v>
      </c>
      <c r="M245" s="1044">
        <v>1</v>
      </c>
      <c r="N245" s="1312"/>
      <c r="O245" s="1312"/>
      <c r="P245" s="3309"/>
      <c r="Q245" s="1860"/>
      <c r="R245" s="1862"/>
      <c r="S245" s="67">
        <v>0.1</v>
      </c>
      <c r="T245" s="220" t="s">
        <v>2713</v>
      </c>
      <c r="U245" s="9" t="s">
        <v>2714</v>
      </c>
      <c r="V245" s="193" t="str">
        <f t="shared" si="155"/>
        <v>En gestión</v>
      </c>
      <c r="W245" s="193" t="str">
        <f t="shared" si="156"/>
        <v>En gestión</v>
      </c>
      <c r="X245" s="1720"/>
      <c r="Y245" s="1877"/>
      <c r="Z245" s="1877"/>
      <c r="AA245" s="1870"/>
      <c r="AB245" s="1870"/>
      <c r="AC245" s="2023"/>
      <c r="AD245" s="1279"/>
      <c r="AE245" s="1838"/>
      <c r="AF245" s="1838"/>
      <c r="AG245" s="1279"/>
      <c r="AH245" s="1869"/>
      <c r="AI245" s="1869"/>
      <c r="AJ245" s="1307"/>
      <c r="AK245" s="1308"/>
      <c r="AL245" s="1308"/>
      <c r="AM245" s="1308"/>
      <c r="AN245" s="1030"/>
      <c r="AO245" s="1860"/>
      <c r="AP245" s="1862"/>
      <c r="AQ245" s="67">
        <v>0.1</v>
      </c>
      <c r="AR245" s="220" t="s">
        <v>2713</v>
      </c>
      <c r="AS245" s="9" t="s">
        <v>2714</v>
      </c>
      <c r="AT245" s="8" t="str">
        <f t="shared" si="157"/>
        <v>En gestión</v>
      </c>
      <c r="AU245" s="8" t="str">
        <f t="shared" si="158"/>
        <v>En gestión</v>
      </c>
      <c r="AV245" s="1482"/>
      <c r="AW245" s="1924"/>
      <c r="AX245" s="1454"/>
      <c r="AY245" s="1164" t="str">
        <f t="shared" si="153"/>
        <v>Sin iniciar</v>
      </c>
      <c r="AZ245" s="1048" t="str">
        <f t="shared" si="154"/>
        <v>Sin iniciar</v>
      </c>
      <c r="BA245" s="2023"/>
      <c r="BB245" s="1297"/>
      <c r="BC245" s="1857"/>
      <c r="BD245" s="1857"/>
      <c r="BE245" s="1297"/>
      <c r="BF245" s="1848"/>
      <c r="BG245" s="1848"/>
      <c r="BH245" s="1307"/>
      <c r="BI245" s="1308"/>
      <c r="BJ245" s="1308"/>
      <c r="BK245" s="1308"/>
      <c r="BL245" s="1030"/>
      <c r="BM245" s="1744"/>
      <c r="BN245" s="1474"/>
      <c r="BO245" s="149">
        <v>0.4</v>
      </c>
      <c r="BP245" s="9" t="s">
        <v>1936</v>
      </c>
      <c r="BQ245" s="14" t="s">
        <v>1937</v>
      </c>
      <c r="BR245" s="8" t="str">
        <f t="shared" si="148"/>
        <v>En gestión</v>
      </c>
      <c r="BS245" s="8" t="str">
        <f t="shared" si="159"/>
        <v>En gestión</v>
      </c>
      <c r="BT245" s="1482"/>
      <c r="BU245" s="1454"/>
      <c r="BV245" s="1454"/>
      <c r="BW245" s="1456"/>
      <c r="BX245" s="1456"/>
      <c r="BY245" s="2017"/>
      <c r="BZ245" s="1279"/>
      <c r="CA245" s="1838"/>
      <c r="CB245" s="2010"/>
      <c r="CC245" s="2012"/>
      <c r="CD245" s="2014"/>
      <c r="CE245" s="1502"/>
      <c r="CF245" s="1307"/>
      <c r="CG245" s="1308"/>
      <c r="CH245" s="1308"/>
      <c r="CI245" s="1308"/>
      <c r="CJ245" s="1030"/>
      <c r="CK245" s="1323"/>
      <c r="CL245" s="1307"/>
      <c r="CM245" s="1163">
        <v>1</v>
      </c>
      <c r="CN245" s="1143" t="s">
        <v>1936</v>
      </c>
      <c r="CO245" s="1092" t="s">
        <v>1937</v>
      </c>
      <c r="CP245" s="1152" t="str">
        <f t="shared" si="144"/>
        <v>Terminado</v>
      </c>
      <c r="CQ245" s="1152" t="s">
        <v>1352</v>
      </c>
      <c r="CR245" s="1686"/>
      <c r="CS245" s="1320"/>
      <c r="CT245" s="1320"/>
      <c r="CU245" s="1822"/>
      <c r="CV245" s="1822"/>
      <c r="CW245" s="1781"/>
      <c r="CX245" s="1823"/>
      <c r="CY245" s="1824"/>
      <c r="CZ245" s="1824"/>
      <c r="DA245" s="1949"/>
      <c r="DB245" s="2008"/>
      <c r="DC245" s="1508"/>
      <c r="DD245" s="1931"/>
      <c r="DE245" s="1307"/>
      <c r="DF245" s="1308"/>
      <c r="DG245" s="1308"/>
      <c r="DH245" s="1308"/>
      <c r="DJ245" s="1221" t="s">
        <v>8273</v>
      </c>
      <c r="DK245" s="1237" t="s">
        <v>8402</v>
      </c>
      <c r="DL245" s="1242"/>
    </row>
    <row r="246" spans="1:116" ht="300.75" hidden="1" customHeight="1" x14ac:dyDescent="0.45">
      <c r="A246" s="1309"/>
      <c r="B246" s="2028"/>
      <c r="C246" s="1311"/>
      <c r="D246" s="1311"/>
      <c r="E246" s="1039" t="s">
        <v>838</v>
      </c>
      <c r="F246" s="1040" t="s">
        <v>839</v>
      </c>
      <c r="G246" s="1041">
        <v>0.4</v>
      </c>
      <c r="H246" s="1042">
        <v>44576</v>
      </c>
      <c r="I246" s="1042">
        <v>44926</v>
      </c>
      <c r="J246" s="1041">
        <v>0.05</v>
      </c>
      <c r="K246" s="1041">
        <v>0.1</v>
      </c>
      <c r="L246" s="1043">
        <v>0.5</v>
      </c>
      <c r="M246" s="1044">
        <v>1</v>
      </c>
      <c r="N246" s="1312"/>
      <c r="O246" s="1312"/>
      <c r="P246" s="3309"/>
      <c r="Q246" s="1861"/>
      <c r="R246" s="1582"/>
      <c r="S246" s="67">
        <v>0.2</v>
      </c>
      <c r="T246" s="220" t="s">
        <v>2715</v>
      </c>
      <c r="U246" s="9" t="s">
        <v>1938</v>
      </c>
      <c r="V246" s="193" t="str">
        <f t="shared" si="155"/>
        <v>En gestión</v>
      </c>
      <c r="W246" s="193" t="str">
        <f t="shared" si="156"/>
        <v>En gestión</v>
      </c>
      <c r="X246" s="1720"/>
      <c r="Y246" s="1877"/>
      <c r="Z246" s="1877"/>
      <c r="AA246" s="1870"/>
      <c r="AB246" s="1870"/>
      <c r="AC246" s="2024"/>
      <c r="AD246" s="1280"/>
      <c r="AE246" s="1998"/>
      <c r="AF246" s="1998"/>
      <c r="AG246" s="1280"/>
      <c r="AH246" s="1869"/>
      <c r="AI246" s="1869"/>
      <c r="AJ246" s="1307"/>
      <c r="AK246" s="1308"/>
      <c r="AL246" s="1308"/>
      <c r="AM246" s="1308"/>
      <c r="AN246" s="1030"/>
      <c r="AO246" s="1861"/>
      <c r="AP246" s="1582"/>
      <c r="AQ246" s="67">
        <v>0.2</v>
      </c>
      <c r="AR246" s="220" t="s">
        <v>2715</v>
      </c>
      <c r="AS246" s="9" t="s">
        <v>1938</v>
      </c>
      <c r="AT246" s="8" t="str">
        <f t="shared" si="157"/>
        <v>En gestión</v>
      </c>
      <c r="AU246" s="8" t="str">
        <f t="shared" si="158"/>
        <v>En gestión</v>
      </c>
      <c r="AV246" s="1483"/>
      <c r="AW246" s="1935"/>
      <c r="AX246" s="1286"/>
      <c r="AY246" s="1164" t="str">
        <f t="shared" si="153"/>
        <v>Sin iniciar</v>
      </c>
      <c r="AZ246" s="1048" t="str">
        <f t="shared" si="154"/>
        <v>Sin iniciar</v>
      </c>
      <c r="BA246" s="2024"/>
      <c r="BB246" s="1298"/>
      <c r="BC246" s="2007"/>
      <c r="BD246" s="2007"/>
      <c r="BE246" s="1298"/>
      <c r="BF246" s="1848"/>
      <c r="BG246" s="1848"/>
      <c r="BH246" s="1307"/>
      <c r="BI246" s="1308"/>
      <c r="BJ246" s="1308"/>
      <c r="BK246" s="1308"/>
      <c r="BL246" s="1030"/>
      <c r="BM246" s="1600"/>
      <c r="BN246" s="1475"/>
      <c r="BO246" s="149">
        <v>0.5</v>
      </c>
      <c r="BP246" s="9" t="s">
        <v>1938</v>
      </c>
      <c r="BQ246" s="14" t="s">
        <v>3596</v>
      </c>
      <c r="BR246" s="8" t="str">
        <f t="shared" si="148"/>
        <v>En gestión</v>
      </c>
      <c r="BS246" s="8" t="str">
        <f t="shared" si="159"/>
        <v>En gestión</v>
      </c>
      <c r="BT246" s="1483"/>
      <c r="BU246" s="1286"/>
      <c r="BV246" s="1286"/>
      <c r="BW246" s="1457"/>
      <c r="BX246" s="1457"/>
      <c r="BY246" s="2018"/>
      <c r="BZ246" s="1280"/>
      <c r="CA246" s="1998"/>
      <c r="CB246" s="2011"/>
      <c r="CC246" s="2012"/>
      <c r="CD246" s="2015"/>
      <c r="CE246" s="1503"/>
      <c r="CF246" s="1307"/>
      <c r="CG246" s="1308"/>
      <c r="CH246" s="1308"/>
      <c r="CI246" s="1308"/>
      <c r="CJ246" s="1030"/>
      <c r="CK246" s="1323"/>
      <c r="CL246" s="1307"/>
      <c r="CM246" s="1163">
        <v>1</v>
      </c>
      <c r="CN246" s="1143" t="s">
        <v>1938</v>
      </c>
      <c r="CO246" s="1092" t="s">
        <v>2277</v>
      </c>
      <c r="CP246" s="1152" t="str">
        <f t="shared" si="144"/>
        <v>Terminado</v>
      </c>
      <c r="CQ246" s="1152" t="s">
        <v>1352</v>
      </c>
      <c r="CR246" s="1686"/>
      <c r="CS246" s="1320"/>
      <c r="CT246" s="1320"/>
      <c r="CU246" s="1822"/>
      <c r="CV246" s="1822"/>
      <c r="CW246" s="1781"/>
      <c r="CX246" s="1823"/>
      <c r="CY246" s="1824"/>
      <c r="CZ246" s="1824"/>
      <c r="DA246" s="1949"/>
      <c r="DB246" s="2008"/>
      <c r="DC246" s="1508"/>
      <c r="DD246" s="1931"/>
      <c r="DE246" s="1307"/>
      <c r="DF246" s="1308"/>
      <c r="DG246" s="1308"/>
      <c r="DH246" s="1308"/>
      <c r="DJ246" s="1221" t="s">
        <v>8273</v>
      </c>
      <c r="DK246" s="1220" t="s">
        <v>8403</v>
      </c>
      <c r="DL246" s="1242"/>
    </row>
    <row r="247" spans="1:116" ht="154.5" hidden="1" customHeight="1" x14ac:dyDescent="0.45">
      <c r="A247" s="1309" t="s">
        <v>58</v>
      </c>
      <c r="B247" s="1310" t="s">
        <v>840</v>
      </c>
      <c r="C247" s="1311" t="s">
        <v>841</v>
      </c>
      <c r="D247" s="1311" t="s">
        <v>842</v>
      </c>
      <c r="E247" s="1039" t="s">
        <v>843</v>
      </c>
      <c r="F247" s="1040" t="s">
        <v>844</v>
      </c>
      <c r="G247" s="1041">
        <v>0.1</v>
      </c>
      <c r="H247" s="1042">
        <v>44743</v>
      </c>
      <c r="I247" s="1042">
        <v>44918</v>
      </c>
      <c r="J247" s="1041">
        <v>0</v>
      </c>
      <c r="K247" s="1041">
        <v>0</v>
      </c>
      <c r="L247" s="1043">
        <v>0.3</v>
      </c>
      <c r="M247" s="1044">
        <v>1</v>
      </c>
      <c r="N247" s="1312">
        <v>410347755</v>
      </c>
      <c r="O247" s="1312">
        <v>408716393</v>
      </c>
      <c r="P247" s="3309"/>
      <c r="Q247" s="1993">
        <v>0</v>
      </c>
      <c r="R247" s="1581" t="s">
        <v>2716</v>
      </c>
      <c r="S247" s="253">
        <v>0</v>
      </c>
      <c r="T247" s="210" t="s">
        <v>2717</v>
      </c>
      <c r="U247" s="210" t="s">
        <v>2717</v>
      </c>
      <c r="V247" s="193" t="str">
        <f t="shared" si="155"/>
        <v>Sin iniciar</v>
      </c>
      <c r="W247" s="193" t="str">
        <f t="shared" si="156"/>
        <v>Sin iniciar</v>
      </c>
      <c r="X247" s="1581" t="s">
        <v>2718</v>
      </c>
      <c r="Y247" s="1877">
        <f>SUMPRODUCT(S247:S252,G247:G252)</f>
        <v>6.5000000000000002E-2</v>
      </c>
      <c r="Z247" s="1877">
        <f>SUMPRODUCT(G247:G252,J247:J252)</f>
        <v>0.04</v>
      </c>
      <c r="AA247" s="1870" t="str">
        <f>IF(Z247&lt;1%,"Sin iniciar",IF(Z247=100%,"Terminado","En gestión"))</f>
        <v>En gestión</v>
      </c>
      <c r="AB247" s="1870" t="str">
        <f>IF(Y247&lt;1%,"Sin iniciar",IF(Y247=100%,"Terminado","En gestión"))</f>
        <v>En gestión</v>
      </c>
      <c r="AC247" s="1581" t="s">
        <v>2718</v>
      </c>
      <c r="AD247" s="1599">
        <v>408716393</v>
      </c>
      <c r="AE247" s="1988">
        <v>408716393</v>
      </c>
      <c r="AF247" s="1988">
        <v>102179098.25</v>
      </c>
      <c r="AG247" s="1599">
        <v>410347755</v>
      </c>
      <c r="AH247" s="1904">
        <v>410347755</v>
      </c>
      <c r="AI247" s="1904">
        <v>42703775.5</v>
      </c>
      <c r="AJ247" s="1307" t="s">
        <v>1928</v>
      </c>
      <c r="AK247" s="1307" t="s">
        <v>1942</v>
      </c>
      <c r="AL247" s="1308" t="s">
        <v>1943</v>
      </c>
      <c r="AM247" s="1308" t="s">
        <v>1944</v>
      </c>
      <c r="AN247" s="1030"/>
      <c r="AO247" s="1859">
        <v>0</v>
      </c>
      <c r="AP247" s="1862" t="s">
        <v>2716</v>
      </c>
      <c r="AQ247" s="67">
        <v>0</v>
      </c>
      <c r="AR247" s="298" t="s">
        <v>3547</v>
      </c>
      <c r="AS247" s="11" t="s">
        <v>3010</v>
      </c>
      <c r="AT247" s="8" t="str">
        <f t="shared" si="157"/>
        <v>Sin iniciar</v>
      </c>
      <c r="AU247" s="8" t="str">
        <f t="shared" si="158"/>
        <v>Sin iniciar</v>
      </c>
      <c r="AV247" s="2004" t="s">
        <v>2716</v>
      </c>
      <c r="AW247" s="1956">
        <f>SUMPRODUCT(AQ247:AQ252,G247:G252)</f>
        <v>0.14000000000000001</v>
      </c>
      <c r="AX247" s="1959">
        <f>SUMPRODUCT(G247:G252,K247:K252)</f>
        <v>0.14000000000000001</v>
      </c>
      <c r="AY247" s="1164" t="str">
        <f t="shared" si="153"/>
        <v>En gestión</v>
      </c>
      <c r="AZ247" s="1060" t="str">
        <f t="shared" si="154"/>
        <v>En gestión</v>
      </c>
      <c r="BA247" s="2004" t="s">
        <v>2716</v>
      </c>
      <c r="BB247" s="1586">
        <v>408716393</v>
      </c>
      <c r="BC247" s="1992">
        <v>408716393</v>
      </c>
      <c r="BD247" s="1992">
        <v>204358196.5</v>
      </c>
      <c r="BE247" s="1586">
        <v>410347755</v>
      </c>
      <c r="BF247" s="1848">
        <v>406495892.25</v>
      </c>
      <c r="BG247" s="1848">
        <v>109485376.5</v>
      </c>
      <c r="BH247" s="1307" t="s">
        <v>1928</v>
      </c>
      <c r="BI247" s="1307" t="s">
        <v>1942</v>
      </c>
      <c r="BJ247" s="1308" t="s">
        <v>1943</v>
      </c>
      <c r="BK247" s="1308" t="s">
        <v>1944</v>
      </c>
      <c r="BL247" s="1030"/>
      <c r="BM247" s="1270">
        <v>0.3</v>
      </c>
      <c r="BN247" s="2000" t="s">
        <v>3597</v>
      </c>
      <c r="BO247" s="57">
        <v>1</v>
      </c>
      <c r="BP247" s="14" t="s">
        <v>3598</v>
      </c>
      <c r="BQ247" s="14" t="s">
        <v>1940</v>
      </c>
      <c r="BR247" s="8" t="str">
        <f t="shared" si="148"/>
        <v>En gestión</v>
      </c>
      <c r="BS247" s="8" t="str">
        <f t="shared" si="159"/>
        <v>Terminado</v>
      </c>
      <c r="BT247" s="1717" t="s">
        <v>3599</v>
      </c>
      <c r="BU247" s="1285">
        <f>SUMPRODUCT(G247:G252,BO247:BO252)</f>
        <v>0.57999999999999996</v>
      </c>
      <c r="BV247" s="1285">
        <f>SUMPRODUCT(G247:G252,L247:L252)</f>
        <v>0.38</v>
      </c>
      <c r="BW247" s="1455" t="str">
        <f>IF(BV247&lt;1%,"Sin iniciar",IF(BV247=100%,"Terminado","En gestión"))</f>
        <v>En gestión</v>
      </c>
      <c r="BX247" s="1455" t="str">
        <f>IF(BU247&lt;1%,"Sin iniciar",IF(BU247=100%,"Terminado","En gestión"))</f>
        <v>En gestión</v>
      </c>
      <c r="BY247" s="1995" t="s">
        <v>37</v>
      </c>
      <c r="BZ247" s="1599">
        <v>408716393</v>
      </c>
      <c r="CA247" s="1988">
        <v>408716393</v>
      </c>
      <c r="CB247" s="1448">
        <v>306537294.75</v>
      </c>
      <c r="CC247" s="1999">
        <v>406495892.25</v>
      </c>
      <c r="CD247" s="1501">
        <v>406495892.25</v>
      </c>
      <c r="CE247" s="1501">
        <v>252435428.5</v>
      </c>
      <c r="CF247" s="1307" t="s">
        <v>1928</v>
      </c>
      <c r="CG247" s="1307" t="s">
        <v>1942</v>
      </c>
      <c r="CH247" s="1308" t="s">
        <v>1943</v>
      </c>
      <c r="CI247" s="1308" t="s">
        <v>1944</v>
      </c>
      <c r="CJ247" s="1030"/>
      <c r="CK247" s="1323">
        <v>1</v>
      </c>
      <c r="CL247" s="1410" t="s">
        <v>1939</v>
      </c>
      <c r="CM247" s="1153">
        <v>1</v>
      </c>
      <c r="CN247" s="1092" t="s">
        <v>1291</v>
      </c>
      <c r="CO247" s="1092" t="s">
        <v>1940</v>
      </c>
      <c r="CP247" s="1152" t="str">
        <f t="shared" si="144"/>
        <v>Terminado</v>
      </c>
      <c r="CQ247" s="1152" t="str">
        <f t="shared" ref="CQ247:CQ289" si="160">IF(CM247&lt;1%,"Sin iniciar",IF(CM247=100%,"Terminado","En gestión"))</f>
        <v>Terminado</v>
      </c>
      <c r="CR247" s="1686" t="s">
        <v>1941</v>
      </c>
      <c r="CS247" s="1320">
        <f>SUMPRODUCT(G247:G252,CM247:CM252)</f>
        <v>1.0000000000000002</v>
      </c>
      <c r="CT247" s="1320">
        <f>SUMPRODUCT(G247:G252,M247:M252)</f>
        <v>1.0000000000000002</v>
      </c>
      <c r="CU247" s="1822" t="str">
        <f>IF(CT247&lt;1%,"Sin iniciar",IF(CT247=100%,"Terminado","En gestión"))</f>
        <v>Terminado</v>
      </c>
      <c r="CV247" s="1822" t="str">
        <f t="shared" ref="CV247" si="161">IF(CS247&lt;1%,"Sin iniciar",IF(CS247=100%,"Terminado","En gestión"))</f>
        <v>Terminado</v>
      </c>
      <c r="CW247" s="1308" t="s">
        <v>37</v>
      </c>
      <c r="CX247" s="1823">
        <v>408716393</v>
      </c>
      <c r="CY247" s="1824">
        <v>408716393</v>
      </c>
      <c r="CZ247" s="1824">
        <v>408716393</v>
      </c>
      <c r="DA247" s="1994">
        <v>406495892.25</v>
      </c>
      <c r="DB247" s="1508">
        <v>406495892.25</v>
      </c>
      <c r="DC247" s="1508">
        <v>392823480.5</v>
      </c>
      <c r="DD247" s="1931">
        <v>404865970.69999999</v>
      </c>
      <c r="DE247" s="1307" t="s">
        <v>1928</v>
      </c>
      <c r="DF247" s="1307" t="s">
        <v>1942</v>
      </c>
      <c r="DG247" s="1308" t="s">
        <v>1943</v>
      </c>
      <c r="DH247" s="1308" t="s">
        <v>1944</v>
      </c>
      <c r="DJ247" s="1221" t="s">
        <v>8269</v>
      </c>
      <c r="DK247" s="1220" t="s">
        <v>8351</v>
      </c>
      <c r="DL247" s="1242" t="s">
        <v>8271</v>
      </c>
    </row>
    <row r="248" spans="1:116" ht="154.5" hidden="1" customHeight="1" x14ac:dyDescent="0.45">
      <c r="A248" s="1309"/>
      <c r="B248" s="1310"/>
      <c r="C248" s="1311"/>
      <c r="D248" s="1311"/>
      <c r="E248" s="1039" t="s">
        <v>845</v>
      </c>
      <c r="F248" s="1040" t="s">
        <v>2278</v>
      </c>
      <c r="G248" s="1041">
        <v>0.2</v>
      </c>
      <c r="H248" s="1042">
        <v>44743</v>
      </c>
      <c r="I248" s="1042">
        <v>44918</v>
      </c>
      <c r="J248" s="1041">
        <v>0</v>
      </c>
      <c r="K248" s="1041">
        <v>0</v>
      </c>
      <c r="L248" s="1043">
        <v>0.3</v>
      </c>
      <c r="M248" s="1044">
        <v>1</v>
      </c>
      <c r="N248" s="1312"/>
      <c r="O248" s="1312"/>
      <c r="P248" s="3309"/>
      <c r="Q248" s="1860"/>
      <c r="R248" s="1862"/>
      <c r="S248" s="224">
        <v>0</v>
      </c>
      <c r="T248" s="210" t="s">
        <v>2717</v>
      </c>
      <c r="U248" s="210" t="s">
        <v>2717</v>
      </c>
      <c r="V248" s="193" t="str">
        <f t="shared" si="155"/>
        <v>Sin iniciar</v>
      </c>
      <c r="W248" s="193" t="str">
        <f t="shared" si="156"/>
        <v>Sin iniciar</v>
      </c>
      <c r="X248" s="1862"/>
      <c r="Y248" s="1877"/>
      <c r="Z248" s="1877"/>
      <c r="AA248" s="1870"/>
      <c r="AB248" s="1870"/>
      <c r="AC248" s="1862"/>
      <c r="AD248" s="1279"/>
      <c r="AE248" s="1838"/>
      <c r="AF248" s="1838"/>
      <c r="AG248" s="1279"/>
      <c r="AH248" s="1904"/>
      <c r="AI248" s="1904"/>
      <c r="AJ248" s="1307"/>
      <c r="AK248" s="1307"/>
      <c r="AL248" s="1308"/>
      <c r="AM248" s="1308"/>
      <c r="AN248" s="1030"/>
      <c r="AO248" s="1860"/>
      <c r="AP248" s="1862"/>
      <c r="AQ248" s="67">
        <v>0</v>
      </c>
      <c r="AR248" s="298" t="s">
        <v>3547</v>
      </c>
      <c r="AS248" s="11" t="s">
        <v>3010</v>
      </c>
      <c r="AT248" s="8" t="str">
        <f t="shared" si="157"/>
        <v>Sin iniciar</v>
      </c>
      <c r="AU248" s="8" t="str">
        <f t="shared" si="158"/>
        <v>Sin iniciar</v>
      </c>
      <c r="AV248" s="2005"/>
      <c r="AW248" s="1957"/>
      <c r="AX248" s="1960"/>
      <c r="AY248" s="1164" t="str">
        <f t="shared" si="153"/>
        <v>Sin iniciar</v>
      </c>
      <c r="AZ248" s="1060" t="str">
        <f t="shared" si="154"/>
        <v>Sin iniciar</v>
      </c>
      <c r="BA248" s="2005"/>
      <c r="BB248" s="1297"/>
      <c r="BC248" s="1857"/>
      <c r="BD248" s="1857"/>
      <c r="BE248" s="1297"/>
      <c r="BF248" s="1848"/>
      <c r="BG248" s="1848"/>
      <c r="BH248" s="1307"/>
      <c r="BI248" s="1307"/>
      <c r="BJ248" s="1308"/>
      <c r="BK248" s="1308"/>
      <c r="BL248" s="1030"/>
      <c r="BM248" s="2003"/>
      <c r="BN248" s="2001"/>
      <c r="BO248" s="57">
        <v>0.81</v>
      </c>
      <c r="BP248" s="14" t="s">
        <v>3600</v>
      </c>
      <c r="BQ248" s="11" t="s">
        <v>3601</v>
      </c>
      <c r="BR248" s="8" t="str">
        <f t="shared" si="148"/>
        <v>En gestión</v>
      </c>
      <c r="BS248" s="8" t="str">
        <f t="shared" si="159"/>
        <v>En gestión</v>
      </c>
      <c r="BT248" s="1729"/>
      <c r="BU248" s="1454"/>
      <c r="BV248" s="1454"/>
      <c r="BW248" s="1456"/>
      <c r="BX248" s="1456"/>
      <c r="BY248" s="1996"/>
      <c r="BZ248" s="1279"/>
      <c r="CA248" s="1838"/>
      <c r="CB248" s="1449"/>
      <c r="CC248" s="1840"/>
      <c r="CD248" s="1502"/>
      <c r="CE248" s="1502"/>
      <c r="CF248" s="1307"/>
      <c r="CG248" s="1307"/>
      <c r="CH248" s="1308"/>
      <c r="CI248" s="1308"/>
      <c r="CJ248" s="1030"/>
      <c r="CK248" s="1409"/>
      <c r="CL248" s="1410"/>
      <c r="CM248" s="1153">
        <v>1</v>
      </c>
      <c r="CN248" s="1092" t="s">
        <v>1945</v>
      </c>
      <c r="CO248" s="1154" t="s">
        <v>2279</v>
      </c>
      <c r="CP248" s="1152" t="str">
        <f t="shared" si="144"/>
        <v>Terminado</v>
      </c>
      <c r="CQ248" s="1152" t="str">
        <f t="shared" si="160"/>
        <v>Terminado</v>
      </c>
      <c r="CR248" s="1686"/>
      <c r="CS248" s="1320"/>
      <c r="CT248" s="1320"/>
      <c r="CU248" s="1822"/>
      <c r="CV248" s="1822"/>
      <c r="CW248" s="1308"/>
      <c r="CX248" s="1823"/>
      <c r="CY248" s="1824"/>
      <c r="CZ248" s="1824"/>
      <c r="DA248" s="1825"/>
      <c r="DB248" s="1508"/>
      <c r="DC248" s="1508"/>
      <c r="DD248" s="1931"/>
      <c r="DE248" s="1307"/>
      <c r="DF248" s="1307"/>
      <c r="DG248" s="1308"/>
      <c r="DH248" s="1308"/>
      <c r="DJ248" s="1221" t="s">
        <v>8269</v>
      </c>
      <c r="DK248" s="1220" t="s">
        <v>8342</v>
      </c>
      <c r="DL248" s="1242"/>
    </row>
    <row r="249" spans="1:116" ht="154.5" hidden="1" customHeight="1" x14ac:dyDescent="0.45">
      <c r="A249" s="1309"/>
      <c r="B249" s="1310"/>
      <c r="C249" s="1311"/>
      <c r="D249" s="1311"/>
      <c r="E249" s="1039" t="s">
        <v>846</v>
      </c>
      <c r="F249" s="1040" t="s">
        <v>847</v>
      </c>
      <c r="G249" s="1041">
        <v>0.1</v>
      </c>
      <c r="H249" s="1042">
        <v>44562</v>
      </c>
      <c r="I249" s="1042">
        <v>44742</v>
      </c>
      <c r="J249" s="1041">
        <v>0.3</v>
      </c>
      <c r="K249" s="1041">
        <v>1</v>
      </c>
      <c r="L249" s="1043">
        <v>1</v>
      </c>
      <c r="M249" s="1044">
        <v>1</v>
      </c>
      <c r="N249" s="1312"/>
      <c r="O249" s="1312"/>
      <c r="P249" s="3309"/>
      <c r="Q249" s="1860"/>
      <c r="R249" s="1862"/>
      <c r="S249" s="224">
        <v>0.55000000000000004</v>
      </c>
      <c r="T249" s="9" t="s">
        <v>2719</v>
      </c>
      <c r="U249" s="9" t="s">
        <v>2720</v>
      </c>
      <c r="V249" s="193" t="str">
        <f t="shared" si="155"/>
        <v>Terminado</v>
      </c>
      <c r="W249" s="193" t="str">
        <f t="shared" si="156"/>
        <v>En gestión</v>
      </c>
      <c r="X249" s="1862"/>
      <c r="Y249" s="1877"/>
      <c r="Z249" s="1877"/>
      <c r="AA249" s="1870"/>
      <c r="AB249" s="1870"/>
      <c r="AC249" s="1862"/>
      <c r="AD249" s="1279"/>
      <c r="AE249" s="1838"/>
      <c r="AF249" s="1838"/>
      <c r="AG249" s="1279"/>
      <c r="AH249" s="1904"/>
      <c r="AI249" s="1904"/>
      <c r="AJ249" s="1307"/>
      <c r="AK249" s="1307"/>
      <c r="AL249" s="1308"/>
      <c r="AM249" s="1308"/>
      <c r="AN249" s="1030"/>
      <c r="AO249" s="1860"/>
      <c r="AP249" s="1862"/>
      <c r="AQ249" s="67">
        <v>1</v>
      </c>
      <c r="AR249" s="9" t="s">
        <v>3548</v>
      </c>
      <c r="AS249" s="9" t="s">
        <v>1947</v>
      </c>
      <c r="AT249" s="8" t="str">
        <f t="shared" si="157"/>
        <v>Terminado</v>
      </c>
      <c r="AU249" s="8" t="str">
        <f t="shared" si="158"/>
        <v>Terminado</v>
      </c>
      <c r="AV249" s="2005"/>
      <c r="AW249" s="1957"/>
      <c r="AX249" s="1960"/>
      <c r="AY249" s="1165" t="str">
        <f t="shared" si="153"/>
        <v>Sin iniciar</v>
      </c>
      <c r="AZ249" s="1060" t="str">
        <f t="shared" si="154"/>
        <v>Sin iniciar</v>
      </c>
      <c r="BA249" s="2005"/>
      <c r="BB249" s="1297"/>
      <c r="BC249" s="1857"/>
      <c r="BD249" s="1857"/>
      <c r="BE249" s="1297"/>
      <c r="BF249" s="1848"/>
      <c r="BG249" s="1848"/>
      <c r="BH249" s="1307"/>
      <c r="BI249" s="1307"/>
      <c r="BJ249" s="1308"/>
      <c r="BK249" s="1308"/>
      <c r="BL249" s="1030"/>
      <c r="BM249" s="2003"/>
      <c r="BN249" s="2001"/>
      <c r="BO249" s="57">
        <v>1</v>
      </c>
      <c r="BP249" s="11" t="s">
        <v>3602</v>
      </c>
      <c r="BQ249" s="11" t="s">
        <v>37</v>
      </c>
      <c r="BR249" s="8" t="str">
        <f t="shared" si="148"/>
        <v>Terminado</v>
      </c>
      <c r="BS249" s="8" t="str">
        <f t="shared" si="159"/>
        <v>Terminado</v>
      </c>
      <c r="BT249" s="1729"/>
      <c r="BU249" s="1454"/>
      <c r="BV249" s="1454"/>
      <c r="BW249" s="1456"/>
      <c r="BX249" s="1456"/>
      <c r="BY249" s="1996"/>
      <c r="BZ249" s="1279"/>
      <c r="CA249" s="1838"/>
      <c r="CB249" s="1449"/>
      <c r="CC249" s="1840"/>
      <c r="CD249" s="1502"/>
      <c r="CE249" s="1502"/>
      <c r="CF249" s="1307"/>
      <c r="CG249" s="1307"/>
      <c r="CH249" s="1308"/>
      <c r="CI249" s="1308"/>
      <c r="CJ249" s="1030"/>
      <c r="CK249" s="1409"/>
      <c r="CL249" s="1410"/>
      <c r="CM249" s="1153">
        <v>1</v>
      </c>
      <c r="CN249" s="1154" t="s">
        <v>1946</v>
      </c>
      <c r="CO249" s="1154" t="s">
        <v>1947</v>
      </c>
      <c r="CP249" s="1152" t="str">
        <f t="shared" si="144"/>
        <v>Terminado</v>
      </c>
      <c r="CQ249" s="1152" t="str">
        <f t="shared" si="160"/>
        <v>Terminado</v>
      </c>
      <c r="CR249" s="1686"/>
      <c r="CS249" s="1320"/>
      <c r="CT249" s="1320"/>
      <c r="CU249" s="1822"/>
      <c r="CV249" s="1822"/>
      <c r="CW249" s="1308"/>
      <c r="CX249" s="1823"/>
      <c r="CY249" s="1824"/>
      <c r="CZ249" s="1824"/>
      <c r="DA249" s="1825"/>
      <c r="DB249" s="1508"/>
      <c r="DC249" s="1508"/>
      <c r="DD249" s="1931"/>
      <c r="DE249" s="1307"/>
      <c r="DF249" s="1307"/>
      <c r="DG249" s="1308"/>
      <c r="DH249" s="1308"/>
      <c r="DJ249" s="1221" t="s">
        <v>8269</v>
      </c>
      <c r="DK249" s="1220" t="s">
        <v>8270</v>
      </c>
      <c r="DL249" s="1242"/>
    </row>
    <row r="250" spans="1:116" ht="154.5" hidden="1" customHeight="1" x14ac:dyDescent="0.45">
      <c r="A250" s="1309"/>
      <c r="B250" s="1310"/>
      <c r="C250" s="1311"/>
      <c r="D250" s="1311"/>
      <c r="E250" s="1039" t="s">
        <v>848</v>
      </c>
      <c r="F250" s="1040" t="s">
        <v>849</v>
      </c>
      <c r="G250" s="1041">
        <v>0.2</v>
      </c>
      <c r="H250" s="1042">
        <v>44774</v>
      </c>
      <c r="I250" s="1042">
        <v>44918</v>
      </c>
      <c r="J250" s="1041">
        <v>0</v>
      </c>
      <c r="K250" s="1041">
        <v>0</v>
      </c>
      <c r="L250" s="1043">
        <v>0.3</v>
      </c>
      <c r="M250" s="1044">
        <v>1</v>
      </c>
      <c r="N250" s="1312"/>
      <c r="O250" s="1312"/>
      <c r="P250" s="3309"/>
      <c r="Q250" s="1860"/>
      <c r="R250" s="1862"/>
      <c r="S250" s="224">
        <v>0</v>
      </c>
      <c r="T250" s="210" t="s">
        <v>2717</v>
      </c>
      <c r="U250" s="210" t="s">
        <v>2717</v>
      </c>
      <c r="V250" s="193" t="str">
        <f t="shared" si="155"/>
        <v>Sin iniciar</v>
      </c>
      <c r="W250" s="193" t="str">
        <f t="shared" si="156"/>
        <v>Sin iniciar</v>
      </c>
      <c r="X250" s="1862"/>
      <c r="Y250" s="1877"/>
      <c r="Z250" s="1877"/>
      <c r="AA250" s="1870"/>
      <c r="AB250" s="1870"/>
      <c r="AC250" s="1862"/>
      <c r="AD250" s="1279"/>
      <c r="AE250" s="1838"/>
      <c r="AF250" s="1838"/>
      <c r="AG250" s="1279"/>
      <c r="AH250" s="1904"/>
      <c r="AI250" s="1904"/>
      <c r="AJ250" s="1307"/>
      <c r="AK250" s="1307"/>
      <c r="AL250" s="1308"/>
      <c r="AM250" s="1308"/>
      <c r="AN250" s="1030"/>
      <c r="AO250" s="1860"/>
      <c r="AP250" s="1862"/>
      <c r="AQ250" s="67">
        <v>0</v>
      </c>
      <c r="AR250" s="298" t="s">
        <v>3547</v>
      </c>
      <c r="AS250" s="11" t="s">
        <v>3010</v>
      </c>
      <c r="AT250" s="8" t="str">
        <f t="shared" si="157"/>
        <v>Sin iniciar</v>
      </c>
      <c r="AU250" s="8" t="str">
        <f t="shared" si="158"/>
        <v>Sin iniciar</v>
      </c>
      <c r="AV250" s="2005"/>
      <c r="AW250" s="1957"/>
      <c r="AX250" s="1960"/>
      <c r="AY250" s="1164" t="str">
        <f t="shared" si="153"/>
        <v>Sin iniciar</v>
      </c>
      <c r="AZ250" s="1060" t="str">
        <f t="shared" si="154"/>
        <v>Sin iniciar</v>
      </c>
      <c r="BA250" s="2005"/>
      <c r="BB250" s="1297"/>
      <c r="BC250" s="1857"/>
      <c r="BD250" s="1857"/>
      <c r="BE250" s="1297"/>
      <c r="BF250" s="1848"/>
      <c r="BG250" s="1848"/>
      <c r="BH250" s="1307"/>
      <c r="BI250" s="1307"/>
      <c r="BJ250" s="1308"/>
      <c r="BK250" s="1308"/>
      <c r="BL250" s="1030"/>
      <c r="BM250" s="2003"/>
      <c r="BN250" s="2001"/>
      <c r="BO250" s="57">
        <v>0.44</v>
      </c>
      <c r="BP250" s="14" t="s">
        <v>8100</v>
      </c>
      <c r="BQ250" s="14" t="s">
        <v>8101</v>
      </c>
      <c r="BR250" s="8" t="str">
        <f t="shared" si="148"/>
        <v>En gestión</v>
      </c>
      <c r="BS250" s="8" t="str">
        <f t="shared" si="159"/>
        <v>En gestión</v>
      </c>
      <c r="BT250" s="1729"/>
      <c r="BU250" s="1454"/>
      <c r="BV250" s="1454"/>
      <c r="BW250" s="1456"/>
      <c r="BX250" s="1456"/>
      <c r="BY250" s="1996"/>
      <c r="BZ250" s="1279"/>
      <c r="CA250" s="1838"/>
      <c r="CB250" s="1449"/>
      <c r="CC250" s="1840"/>
      <c r="CD250" s="1502"/>
      <c r="CE250" s="1502"/>
      <c r="CF250" s="1307"/>
      <c r="CG250" s="1307"/>
      <c r="CH250" s="1308"/>
      <c r="CI250" s="1308"/>
      <c r="CJ250" s="1030"/>
      <c r="CK250" s="1409"/>
      <c r="CL250" s="1410"/>
      <c r="CM250" s="1153">
        <v>1</v>
      </c>
      <c r="CN250" s="1092" t="s">
        <v>1948</v>
      </c>
      <c r="CO250" s="1092" t="s">
        <v>1949</v>
      </c>
      <c r="CP250" s="1152" t="str">
        <f t="shared" si="144"/>
        <v>Terminado</v>
      </c>
      <c r="CQ250" s="1152" t="str">
        <f t="shared" si="160"/>
        <v>Terminado</v>
      </c>
      <c r="CR250" s="1686"/>
      <c r="CS250" s="1320"/>
      <c r="CT250" s="1320"/>
      <c r="CU250" s="1822"/>
      <c r="CV250" s="1822"/>
      <c r="CW250" s="1308"/>
      <c r="CX250" s="1823"/>
      <c r="CY250" s="1824"/>
      <c r="CZ250" s="1824"/>
      <c r="DA250" s="1825"/>
      <c r="DB250" s="1508"/>
      <c r="DC250" s="1508"/>
      <c r="DD250" s="1931"/>
      <c r="DE250" s="1307"/>
      <c r="DF250" s="1307"/>
      <c r="DG250" s="1308"/>
      <c r="DH250" s="1308"/>
      <c r="DJ250" s="1221" t="s">
        <v>8269</v>
      </c>
      <c r="DK250" s="1220" t="s">
        <v>8342</v>
      </c>
      <c r="DL250" s="1242"/>
    </row>
    <row r="251" spans="1:116" ht="154.5" hidden="1" customHeight="1" x14ac:dyDescent="0.45">
      <c r="A251" s="1309"/>
      <c r="B251" s="1310"/>
      <c r="C251" s="1311"/>
      <c r="D251" s="1311"/>
      <c r="E251" s="1039" t="s">
        <v>850</v>
      </c>
      <c r="F251" s="1040" t="s">
        <v>851</v>
      </c>
      <c r="G251" s="1041">
        <v>0.3</v>
      </c>
      <c r="H251" s="1042">
        <v>44805</v>
      </c>
      <c r="I251" s="1042">
        <v>44918</v>
      </c>
      <c r="J251" s="1041">
        <v>0</v>
      </c>
      <c r="K251" s="1041">
        <v>0</v>
      </c>
      <c r="L251" s="1043">
        <v>0.1</v>
      </c>
      <c r="M251" s="1044">
        <v>1</v>
      </c>
      <c r="N251" s="1312"/>
      <c r="O251" s="1312"/>
      <c r="P251" s="3309"/>
      <c r="Q251" s="1860"/>
      <c r="R251" s="1862"/>
      <c r="S251" s="224">
        <v>0</v>
      </c>
      <c r="T251" s="210" t="s">
        <v>2717</v>
      </c>
      <c r="U251" s="210" t="s">
        <v>2717</v>
      </c>
      <c r="V251" s="193" t="str">
        <f t="shared" si="155"/>
        <v>Sin iniciar</v>
      </c>
      <c r="W251" s="193" t="str">
        <f t="shared" si="156"/>
        <v>Sin iniciar</v>
      </c>
      <c r="X251" s="1862"/>
      <c r="Y251" s="1877"/>
      <c r="Z251" s="1877"/>
      <c r="AA251" s="1870"/>
      <c r="AB251" s="1870"/>
      <c r="AC251" s="1862"/>
      <c r="AD251" s="1279"/>
      <c r="AE251" s="1838"/>
      <c r="AF251" s="1838"/>
      <c r="AG251" s="1279"/>
      <c r="AH251" s="1904"/>
      <c r="AI251" s="1904"/>
      <c r="AJ251" s="1307"/>
      <c r="AK251" s="1307"/>
      <c r="AL251" s="1308"/>
      <c r="AM251" s="1308"/>
      <c r="AN251" s="1030"/>
      <c r="AO251" s="1860"/>
      <c r="AP251" s="1862"/>
      <c r="AQ251" s="67">
        <v>0</v>
      </c>
      <c r="AR251" s="298" t="s">
        <v>3547</v>
      </c>
      <c r="AS251" s="11" t="s">
        <v>3010</v>
      </c>
      <c r="AT251" s="8" t="str">
        <f t="shared" si="157"/>
        <v>Sin iniciar</v>
      </c>
      <c r="AU251" s="8" t="str">
        <f t="shared" si="158"/>
        <v>Sin iniciar</v>
      </c>
      <c r="AV251" s="2006"/>
      <c r="AW251" s="1957"/>
      <c r="AX251" s="1960"/>
      <c r="AY251" s="1164" t="str">
        <f t="shared" si="153"/>
        <v>Sin iniciar</v>
      </c>
      <c r="AZ251" s="1060" t="str">
        <f t="shared" si="154"/>
        <v>Sin iniciar</v>
      </c>
      <c r="BA251" s="2006"/>
      <c r="BB251" s="1297"/>
      <c r="BC251" s="1857"/>
      <c r="BD251" s="1857"/>
      <c r="BE251" s="1297"/>
      <c r="BF251" s="1848"/>
      <c r="BG251" s="1848"/>
      <c r="BH251" s="1307"/>
      <c r="BI251" s="1307"/>
      <c r="BJ251" s="1308"/>
      <c r="BK251" s="1308"/>
      <c r="BL251" s="1030"/>
      <c r="BM251" s="2003"/>
      <c r="BN251" s="2001"/>
      <c r="BO251" s="57">
        <v>0.1</v>
      </c>
      <c r="BP251" s="14" t="s">
        <v>3603</v>
      </c>
      <c r="BQ251" s="14" t="s">
        <v>3604</v>
      </c>
      <c r="BR251" s="8" t="str">
        <f t="shared" si="148"/>
        <v>En gestión</v>
      </c>
      <c r="BS251" s="8" t="str">
        <f t="shared" si="159"/>
        <v>En gestión</v>
      </c>
      <c r="BT251" s="1729"/>
      <c r="BU251" s="1454"/>
      <c r="BV251" s="1454"/>
      <c r="BW251" s="1456"/>
      <c r="BX251" s="1456"/>
      <c r="BY251" s="1996"/>
      <c r="BZ251" s="1279"/>
      <c r="CA251" s="1838"/>
      <c r="CB251" s="1449"/>
      <c r="CC251" s="1840"/>
      <c r="CD251" s="1502"/>
      <c r="CE251" s="1502"/>
      <c r="CF251" s="1307"/>
      <c r="CG251" s="1307"/>
      <c r="CH251" s="1308"/>
      <c r="CI251" s="1308"/>
      <c r="CJ251" s="1030"/>
      <c r="CK251" s="1409"/>
      <c r="CL251" s="1410"/>
      <c r="CM251" s="1153">
        <v>1</v>
      </c>
      <c r="CN251" s="1092" t="s">
        <v>1950</v>
      </c>
      <c r="CO251" s="1092" t="s">
        <v>1951</v>
      </c>
      <c r="CP251" s="1152" t="str">
        <f t="shared" si="144"/>
        <v>Terminado</v>
      </c>
      <c r="CQ251" s="1152" t="str">
        <f t="shared" si="160"/>
        <v>Terminado</v>
      </c>
      <c r="CR251" s="1686"/>
      <c r="CS251" s="1320"/>
      <c r="CT251" s="1320"/>
      <c r="CU251" s="1822"/>
      <c r="CV251" s="1822"/>
      <c r="CW251" s="1308"/>
      <c r="CX251" s="1823"/>
      <c r="CY251" s="1824"/>
      <c r="CZ251" s="1824"/>
      <c r="DA251" s="1825"/>
      <c r="DB251" s="1508"/>
      <c r="DC251" s="1508"/>
      <c r="DD251" s="1931"/>
      <c r="DE251" s="1307"/>
      <c r="DF251" s="1307"/>
      <c r="DG251" s="1308"/>
      <c r="DH251" s="1308"/>
      <c r="DJ251" s="1221" t="s">
        <v>8269</v>
      </c>
      <c r="DK251" s="1220" t="s">
        <v>8342</v>
      </c>
      <c r="DL251" s="1242"/>
    </row>
    <row r="252" spans="1:116" ht="154.5" hidden="1" customHeight="1" x14ac:dyDescent="0.45">
      <c r="A252" s="1309"/>
      <c r="B252" s="1310"/>
      <c r="C252" s="1311"/>
      <c r="D252" s="1311"/>
      <c r="E252" s="1039" t="s">
        <v>852</v>
      </c>
      <c r="F252" s="1040" t="s">
        <v>853</v>
      </c>
      <c r="G252" s="1041">
        <v>0.1</v>
      </c>
      <c r="H252" s="1042">
        <v>44593</v>
      </c>
      <c r="I252" s="1042">
        <v>44772</v>
      </c>
      <c r="J252" s="1041">
        <v>0.1</v>
      </c>
      <c r="K252" s="1041">
        <v>0.4</v>
      </c>
      <c r="L252" s="1043">
        <v>1</v>
      </c>
      <c r="M252" s="1044">
        <v>1</v>
      </c>
      <c r="N252" s="1312"/>
      <c r="O252" s="1312"/>
      <c r="P252" s="3309"/>
      <c r="Q252" s="1861"/>
      <c r="R252" s="1582"/>
      <c r="S252" s="224">
        <v>0.1</v>
      </c>
      <c r="T252" s="9" t="s">
        <v>2721</v>
      </c>
      <c r="U252" s="9" t="s">
        <v>2722</v>
      </c>
      <c r="V252" s="193" t="str">
        <f t="shared" si="155"/>
        <v>En gestión</v>
      </c>
      <c r="W252" s="193" t="str">
        <f t="shared" si="156"/>
        <v>En gestión</v>
      </c>
      <c r="X252" s="1984"/>
      <c r="Y252" s="1877"/>
      <c r="Z252" s="1877"/>
      <c r="AA252" s="1870"/>
      <c r="AB252" s="1870"/>
      <c r="AC252" s="1984"/>
      <c r="AD252" s="1280"/>
      <c r="AE252" s="1998"/>
      <c r="AF252" s="1998"/>
      <c r="AG252" s="1280"/>
      <c r="AH252" s="1904"/>
      <c r="AI252" s="1904"/>
      <c r="AJ252" s="1307"/>
      <c r="AK252" s="1307"/>
      <c r="AL252" s="1308"/>
      <c r="AM252" s="1308"/>
      <c r="AN252" s="1030"/>
      <c r="AO252" s="1861"/>
      <c r="AP252" s="1582"/>
      <c r="AQ252" s="67">
        <v>0.4</v>
      </c>
      <c r="AR252" s="9" t="s">
        <v>3549</v>
      </c>
      <c r="AS252" s="9" t="s">
        <v>2722</v>
      </c>
      <c r="AT252" s="8" t="str">
        <f t="shared" si="157"/>
        <v>En gestión</v>
      </c>
      <c r="AU252" s="8" t="str">
        <f t="shared" si="158"/>
        <v>En gestión</v>
      </c>
      <c r="AV252" s="220" t="s">
        <v>3550</v>
      </c>
      <c r="AW252" s="1958"/>
      <c r="AX252" s="1961"/>
      <c r="AY252" s="1165" t="str">
        <f t="shared" si="153"/>
        <v>Sin iniciar</v>
      </c>
      <c r="AZ252" s="1060" t="str">
        <f t="shared" si="154"/>
        <v>Sin iniciar</v>
      </c>
      <c r="BA252" s="313" t="s">
        <v>2812</v>
      </c>
      <c r="BB252" s="1298"/>
      <c r="BC252" s="2007"/>
      <c r="BD252" s="2007"/>
      <c r="BE252" s="1298"/>
      <c r="BF252" s="1848"/>
      <c r="BG252" s="1848"/>
      <c r="BH252" s="1307"/>
      <c r="BI252" s="1307"/>
      <c r="BJ252" s="1308"/>
      <c r="BK252" s="1308"/>
      <c r="BL252" s="1030"/>
      <c r="BM252" s="1541"/>
      <c r="BN252" s="2002"/>
      <c r="BO252" s="57">
        <v>1</v>
      </c>
      <c r="BP252" s="14" t="s">
        <v>3605</v>
      </c>
      <c r="BQ252" s="14" t="s">
        <v>1952</v>
      </c>
      <c r="BR252" s="8" t="str">
        <f t="shared" si="148"/>
        <v>Terminado</v>
      </c>
      <c r="BS252" s="8" t="str">
        <f t="shared" si="159"/>
        <v>Terminado</v>
      </c>
      <c r="BT252" s="1718"/>
      <c r="BU252" s="1286"/>
      <c r="BV252" s="1286"/>
      <c r="BW252" s="1457"/>
      <c r="BX252" s="1457"/>
      <c r="BY252" s="1997"/>
      <c r="BZ252" s="1280"/>
      <c r="CA252" s="1998"/>
      <c r="CB252" s="1450"/>
      <c r="CC252" s="1840"/>
      <c r="CD252" s="1503"/>
      <c r="CE252" s="1503"/>
      <c r="CF252" s="1307"/>
      <c r="CG252" s="1307"/>
      <c r="CH252" s="1308"/>
      <c r="CI252" s="1308"/>
      <c r="CJ252" s="1030"/>
      <c r="CK252" s="1409"/>
      <c r="CL252" s="1410"/>
      <c r="CM252" s="1153">
        <v>1</v>
      </c>
      <c r="CN252" s="1092" t="s">
        <v>1291</v>
      </c>
      <c r="CO252" s="1092" t="s">
        <v>1952</v>
      </c>
      <c r="CP252" s="1152" t="str">
        <f t="shared" si="144"/>
        <v>Terminado</v>
      </c>
      <c r="CQ252" s="1152" t="str">
        <f t="shared" si="160"/>
        <v>Terminado</v>
      </c>
      <c r="CR252" s="1686"/>
      <c r="CS252" s="1320"/>
      <c r="CT252" s="1320"/>
      <c r="CU252" s="1822"/>
      <c r="CV252" s="1822"/>
      <c r="CW252" s="1308"/>
      <c r="CX252" s="1823"/>
      <c r="CY252" s="1824"/>
      <c r="CZ252" s="1824"/>
      <c r="DA252" s="1825"/>
      <c r="DB252" s="1508"/>
      <c r="DC252" s="1508"/>
      <c r="DD252" s="1931"/>
      <c r="DE252" s="1307"/>
      <c r="DF252" s="1307"/>
      <c r="DG252" s="1308"/>
      <c r="DH252" s="1308"/>
      <c r="DJ252" s="1221" t="s">
        <v>8269</v>
      </c>
      <c r="DK252" s="1220" t="s">
        <v>8351</v>
      </c>
      <c r="DL252" s="1242"/>
    </row>
    <row r="253" spans="1:116" ht="154.5" hidden="1" customHeight="1" x14ac:dyDescent="0.45">
      <c r="A253" s="1309" t="s">
        <v>58</v>
      </c>
      <c r="B253" s="1310" t="s">
        <v>854</v>
      </c>
      <c r="C253" s="1311" t="s">
        <v>855</v>
      </c>
      <c r="D253" s="1311" t="s">
        <v>856</v>
      </c>
      <c r="E253" s="1039" t="s">
        <v>857</v>
      </c>
      <c r="F253" s="1040" t="s">
        <v>858</v>
      </c>
      <c r="G253" s="1041">
        <v>0.15</v>
      </c>
      <c r="H253" s="1042">
        <v>44576</v>
      </c>
      <c r="I253" s="1042">
        <v>44862</v>
      </c>
      <c r="J253" s="1041">
        <v>0.2</v>
      </c>
      <c r="K253" s="1041">
        <v>0.95</v>
      </c>
      <c r="L253" s="1043">
        <v>0.95</v>
      </c>
      <c r="M253" s="1044">
        <v>1</v>
      </c>
      <c r="N253" s="1312">
        <v>18231000</v>
      </c>
      <c r="O253" s="1312">
        <v>120475003</v>
      </c>
      <c r="P253" s="3309"/>
      <c r="Q253" s="1993">
        <v>0.2</v>
      </c>
      <c r="R253" s="1581" t="s">
        <v>2723</v>
      </c>
      <c r="S253" s="237">
        <v>0.2</v>
      </c>
      <c r="T253" s="7" t="s">
        <v>2724</v>
      </c>
      <c r="U253" s="7" t="s">
        <v>8102</v>
      </c>
      <c r="V253" s="193" t="str">
        <f t="shared" si="155"/>
        <v>En gestión</v>
      </c>
      <c r="W253" s="193" t="str">
        <f t="shared" si="156"/>
        <v>En gestión</v>
      </c>
      <c r="X253" s="1581" t="s">
        <v>8103</v>
      </c>
      <c r="Y253" s="1877">
        <f>SUMPRODUCT(S253:S257,G253:G257)</f>
        <v>7.0000000000000007E-2</v>
      </c>
      <c r="Z253" s="1877">
        <f>SUMPRODUCT(G253:G257,J253:J257)</f>
        <v>7.0000000000000007E-2</v>
      </c>
      <c r="AA253" s="1870" t="str">
        <f>IF(Z253&lt;1%,"Sin iniciar",IF(Z253=100%,"Terminado","En gestión"))</f>
        <v>En gestión</v>
      </c>
      <c r="AB253" s="1870" t="str">
        <f>IF(Y253&lt;1%,"Sin iniciar",IF(Y253=100%,"Terminado","En gestión"))</f>
        <v>En gestión</v>
      </c>
      <c r="AC253" s="1581" t="s">
        <v>8103</v>
      </c>
      <c r="AD253" s="1599">
        <v>120475003</v>
      </c>
      <c r="AE253" s="1988">
        <v>120475003</v>
      </c>
      <c r="AF253" s="1988">
        <v>30118750.75</v>
      </c>
      <c r="AG253" s="1599">
        <v>18231000</v>
      </c>
      <c r="AH253" s="1904">
        <v>18231000</v>
      </c>
      <c r="AI253" s="1904">
        <v>9991000</v>
      </c>
      <c r="AJ253" s="1307" t="s">
        <v>1928</v>
      </c>
      <c r="AK253" s="1307" t="s">
        <v>1942</v>
      </c>
      <c r="AL253" s="1308" t="s">
        <v>1943</v>
      </c>
      <c r="AM253" s="1308" t="s">
        <v>1944</v>
      </c>
      <c r="AN253" s="1030"/>
      <c r="AO253" s="1993">
        <v>0.4</v>
      </c>
      <c r="AP253" s="1581" t="s">
        <v>8104</v>
      </c>
      <c r="AQ253" s="370">
        <v>0.95</v>
      </c>
      <c r="AR253" s="9" t="s">
        <v>3551</v>
      </c>
      <c r="AS253" s="9" t="s">
        <v>8105</v>
      </c>
      <c r="AT253" s="8" t="str">
        <f t="shared" si="157"/>
        <v>En gestión</v>
      </c>
      <c r="AU253" s="8" t="str">
        <f t="shared" si="158"/>
        <v>En gestión</v>
      </c>
      <c r="AV253" s="1482" t="s">
        <v>3552</v>
      </c>
      <c r="AW253" s="1956">
        <f>SUMPRODUCT(AQ253:AQ257,G253:G257)</f>
        <v>0.42249999999999999</v>
      </c>
      <c r="AX253" s="1285">
        <f>SUMPRODUCT(G253:G257,K253:K257)</f>
        <v>0.25749999999999995</v>
      </c>
      <c r="AY253" s="1164" t="str">
        <f t="shared" si="153"/>
        <v>En gestión</v>
      </c>
      <c r="AZ253" s="1048" t="str">
        <f t="shared" si="154"/>
        <v>En gestión</v>
      </c>
      <c r="BA253" s="220" t="s">
        <v>3553</v>
      </c>
      <c r="BB253" s="1586">
        <v>120475003</v>
      </c>
      <c r="BC253" s="1992">
        <v>120475003</v>
      </c>
      <c r="BD253" s="1992">
        <v>60237501.5</v>
      </c>
      <c r="BE253" s="1586">
        <v>18231000</v>
      </c>
      <c r="BF253" s="1577">
        <v>18231000</v>
      </c>
      <c r="BG253" s="1577">
        <v>3090000</v>
      </c>
      <c r="BH253" s="1307" t="s">
        <v>1928</v>
      </c>
      <c r="BI253" s="1307" t="s">
        <v>1942</v>
      </c>
      <c r="BJ253" s="1308" t="s">
        <v>1943</v>
      </c>
      <c r="BK253" s="1308" t="s">
        <v>1944</v>
      </c>
      <c r="BL253" s="1030"/>
      <c r="BM253" s="1989">
        <v>0.6</v>
      </c>
      <c r="BN253" s="1262" t="s">
        <v>3606</v>
      </c>
      <c r="BO253" s="57">
        <v>0.95</v>
      </c>
      <c r="BP253" s="14" t="s">
        <v>3607</v>
      </c>
      <c r="BQ253" s="14" t="s">
        <v>8106</v>
      </c>
      <c r="BR253" s="8" t="str">
        <f t="shared" si="148"/>
        <v>En gestión</v>
      </c>
      <c r="BS253" s="8" t="str">
        <f t="shared" si="159"/>
        <v>En gestión</v>
      </c>
      <c r="BT253" s="1751" t="s">
        <v>3608</v>
      </c>
      <c r="BU253" s="1285">
        <f>SUMPRODUCT(G253:G257,BO253:BO257)</f>
        <v>0.72750000000000004</v>
      </c>
      <c r="BV253" s="1285">
        <f>SUMPRODUCT(G253:G257,L253:L257)</f>
        <v>0.52750000000000008</v>
      </c>
      <c r="BW253" s="1455" t="str">
        <f>IF(BV253&lt;1%,"Sin iniciar",IF(BV253=100%,"Terminado","En gestión"))</f>
        <v>En gestión</v>
      </c>
      <c r="BX253" s="1455" t="str">
        <f>IF(BU253&lt;1%,"Sin iniciar",IF(BU253=100%,"Terminado","En gestión"))</f>
        <v>En gestión</v>
      </c>
      <c r="BY253" s="1458" t="s">
        <v>37</v>
      </c>
      <c r="BZ253" s="1599">
        <v>120475003</v>
      </c>
      <c r="CA253" s="1988">
        <v>120475003</v>
      </c>
      <c r="CB253" s="1448">
        <v>90356252.25</v>
      </c>
      <c r="CC253" s="1565">
        <v>18231000</v>
      </c>
      <c r="CD253" s="1501">
        <v>18231000</v>
      </c>
      <c r="CE253" s="1501">
        <v>16171000</v>
      </c>
      <c r="CF253" s="1307" t="s">
        <v>1928</v>
      </c>
      <c r="CG253" s="1307" t="s">
        <v>1942</v>
      </c>
      <c r="CH253" s="1308" t="s">
        <v>1943</v>
      </c>
      <c r="CI253" s="1308" t="s">
        <v>1944</v>
      </c>
      <c r="CJ253" s="1030"/>
      <c r="CK253" s="1987">
        <v>1</v>
      </c>
      <c r="CL253" s="1307" t="s">
        <v>1953</v>
      </c>
      <c r="CM253" s="1153">
        <v>1</v>
      </c>
      <c r="CN253" s="1092" t="s">
        <v>1954</v>
      </c>
      <c r="CO253" s="1092" t="s">
        <v>1955</v>
      </c>
      <c r="CP253" s="1152" t="str">
        <f t="shared" si="144"/>
        <v>Terminado</v>
      </c>
      <c r="CQ253" s="1152" t="str">
        <f t="shared" si="160"/>
        <v>Terminado</v>
      </c>
      <c r="CR253" s="1781" t="s">
        <v>2170</v>
      </c>
      <c r="CS253" s="1320">
        <f>SUMPRODUCT(G253:G257,CM253:CM257)</f>
        <v>1</v>
      </c>
      <c r="CT253" s="1320">
        <f>SUMPRODUCT(G253:G257,M253:M257)</f>
        <v>1</v>
      </c>
      <c r="CU253" s="1822" t="str">
        <f>IF(CT253&lt;1%,"Sin iniciar",IF(CT253=100%,"Terminado","En gestión"))</f>
        <v>Terminado</v>
      </c>
      <c r="CV253" s="1822" t="str">
        <f>IF(CS253&lt;1%,"Sin iniciar",IF(CS253=100%,"Terminado","En gestión"))</f>
        <v>Terminado</v>
      </c>
      <c r="CW253" s="1308" t="s">
        <v>37</v>
      </c>
      <c r="CX253" s="1823">
        <v>120475003</v>
      </c>
      <c r="CY253" s="1824">
        <v>120475003</v>
      </c>
      <c r="CZ253" s="1824">
        <v>120475003</v>
      </c>
      <c r="DA253" s="1985">
        <v>18231000</v>
      </c>
      <c r="DB253" s="1508">
        <v>18231000</v>
      </c>
      <c r="DC253" s="1508">
        <v>18231000</v>
      </c>
      <c r="DD253" s="1931">
        <v>18231000</v>
      </c>
      <c r="DE253" s="1307" t="s">
        <v>1928</v>
      </c>
      <c r="DF253" s="1307" t="s">
        <v>1942</v>
      </c>
      <c r="DG253" s="1308" t="s">
        <v>1943</v>
      </c>
      <c r="DH253" s="1308" t="s">
        <v>1944</v>
      </c>
      <c r="DJ253" s="1221" t="s">
        <v>8273</v>
      </c>
      <c r="DK253" s="1220" t="s">
        <v>8404</v>
      </c>
      <c r="DL253" s="1242" t="s">
        <v>8405</v>
      </c>
    </row>
    <row r="254" spans="1:116" ht="154.5" hidden="1" customHeight="1" x14ac:dyDescent="0.45">
      <c r="A254" s="1309"/>
      <c r="B254" s="1310"/>
      <c r="C254" s="1311"/>
      <c r="D254" s="1311"/>
      <c r="E254" s="1039" t="s">
        <v>859</v>
      </c>
      <c r="F254" s="1040" t="s">
        <v>860</v>
      </c>
      <c r="G254" s="1041">
        <v>0.15</v>
      </c>
      <c r="H254" s="1042">
        <v>44743</v>
      </c>
      <c r="I254" s="1042">
        <v>44895</v>
      </c>
      <c r="J254" s="1041">
        <v>0</v>
      </c>
      <c r="K254" s="1041">
        <v>0</v>
      </c>
      <c r="L254" s="1043">
        <v>0.3</v>
      </c>
      <c r="M254" s="1044">
        <v>1</v>
      </c>
      <c r="N254" s="1312"/>
      <c r="O254" s="1312"/>
      <c r="P254" s="3309"/>
      <c r="Q254" s="1860"/>
      <c r="R254" s="1862"/>
      <c r="S254" s="238">
        <v>0</v>
      </c>
      <c r="T254" s="210" t="s">
        <v>2717</v>
      </c>
      <c r="U254" s="210" t="s">
        <v>2717</v>
      </c>
      <c r="V254" s="193" t="str">
        <f t="shared" si="155"/>
        <v>Sin iniciar</v>
      </c>
      <c r="W254" s="193" t="str">
        <f t="shared" si="156"/>
        <v>Sin iniciar</v>
      </c>
      <c r="X254" s="1862"/>
      <c r="Y254" s="1877"/>
      <c r="Z254" s="1877"/>
      <c r="AA254" s="1870"/>
      <c r="AB254" s="1870"/>
      <c r="AC254" s="1862"/>
      <c r="AD254" s="1279"/>
      <c r="AE254" s="1838"/>
      <c r="AF254" s="1838"/>
      <c r="AG254" s="1279"/>
      <c r="AH254" s="1904"/>
      <c r="AI254" s="1904"/>
      <c r="AJ254" s="1307"/>
      <c r="AK254" s="1307"/>
      <c r="AL254" s="1308"/>
      <c r="AM254" s="1308"/>
      <c r="AN254" s="1030"/>
      <c r="AO254" s="1860"/>
      <c r="AP254" s="1862"/>
      <c r="AQ254" s="370">
        <v>0</v>
      </c>
      <c r="AR254" s="298" t="s">
        <v>3547</v>
      </c>
      <c r="AS254" s="11" t="s">
        <v>3010</v>
      </c>
      <c r="AT254" s="8" t="str">
        <f t="shared" si="157"/>
        <v>Sin iniciar</v>
      </c>
      <c r="AU254" s="8" t="str">
        <f t="shared" si="158"/>
        <v>Sin iniciar</v>
      </c>
      <c r="AV254" s="1482"/>
      <c r="AW254" s="1957"/>
      <c r="AX254" s="1454"/>
      <c r="AY254" s="1165" t="str">
        <f t="shared" si="153"/>
        <v>Sin iniciar</v>
      </c>
      <c r="AZ254" s="1060" t="str">
        <f t="shared" si="154"/>
        <v>Sin iniciar</v>
      </c>
      <c r="BA254" s="313"/>
      <c r="BB254" s="1297"/>
      <c r="BC254" s="1857"/>
      <c r="BD254" s="1857"/>
      <c r="BE254" s="1297"/>
      <c r="BF254" s="1639"/>
      <c r="BG254" s="1639"/>
      <c r="BH254" s="1307"/>
      <c r="BI254" s="1307"/>
      <c r="BJ254" s="1308"/>
      <c r="BK254" s="1308"/>
      <c r="BL254" s="1030"/>
      <c r="BM254" s="1990"/>
      <c r="BN254" s="1766"/>
      <c r="BO254" s="57">
        <v>0.3</v>
      </c>
      <c r="BP254" s="14" t="s">
        <v>3609</v>
      </c>
      <c r="BQ254" s="11" t="s">
        <v>3610</v>
      </c>
      <c r="BR254" s="8" t="str">
        <f t="shared" si="148"/>
        <v>En gestión</v>
      </c>
      <c r="BS254" s="8" t="str">
        <f t="shared" si="159"/>
        <v>En gestión</v>
      </c>
      <c r="BT254" s="1752"/>
      <c r="BU254" s="1454"/>
      <c r="BV254" s="1454"/>
      <c r="BW254" s="1456"/>
      <c r="BX254" s="1456"/>
      <c r="BY254" s="1459"/>
      <c r="BZ254" s="1279"/>
      <c r="CA254" s="1838"/>
      <c r="CB254" s="1449"/>
      <c r="CC254" s="1629"/>
      <c r="CD254" s="1502"/>
      <c r="CE254" s="1502"/>
      <c r="CF254" s="1307"/>
      <c r="CG254" s="1307"/>
      <c r="CH254" s="1308"/>
      <c r="CI254" s="1308"/>
      <c r="CJ254" s="1030"/>
      <c r="CK254" s="1987"/>
      <c r="CL254" s="1307"/>
      <c r="CM254" s="1153">
        <v>1</v>
      </c>
      <c r="CN254" s="1092" t="s">
        <v>1956</v>
      </c>
      <c r="CO254" s="1154" t="s">
        <v>1957</v>
      </c>
      <c r="CP254" s="1152" t="str">
        <f t="shared" si="144"/>
        <v>Terminado</v>
      </c>
      <c r="CQ254" s="1152" t="str">
        <f t="shared" si="160"/>
        <v>Terminado</v>
      </c>
      <c r="CR254" s="1781"/>
      <c r="CS254" s="1320"/>
      <c r="CT254" s="1320"/>
      <c r="CU254" s="1822"/>
      <c r="CV254" s="1822"/>
      <c r="CW254" s="1308"/>
      <c r="CX254" s="1823"/>
      <c r="CY254" s="1824"/>
      <c r="CZ254" s="1824"/>
      <c r="DA254" s="1986"/>
      <c r="DB254" s="1508"/>
      <c r="DC254" s="1508"/>
      <c r="DD254" s="1931"/>
      <c r="DE254" s="1307"/>
      <c r="DF254" s="1307"/>
      <c r="DG254" s="1308"/>
      <c r="DH254" s="1308"/>
      <c r="DJ254" s="1221" t="s">
        <v>8273</v>
      </c>
      <c r="DK254" s="1220" t="s">
        <v>8406</v>
      </c>
      <c r="DL254" s="1242"/>
    </row>
    <row r="255" spans="1:116" ht="154.5" hidden="1" customHeight="1" x14ac:dyDescent="0.45">
      <c r="A255" s="1309"/>
      <c r="B255" s="1310"/>
      <c r="C255" s="1311"/>
      <c r="D255" s="1311"/>
      <c r="E255" s="1039" t="s">
        <v>861</v>
      </c>
      <c r="F255" s="1040" t="s">
        <v>862</v>
      </c>
      <c r="G255" s="1041">
        <v>0.2</v>
      </c>
      <c r="H255" s="1042">
        <v>44576</v>
      </c>
      <c r="I255" s="1042">
        <v>44880</v>
      </c>
      <c r="J255" s="1041">
        <v>0.1</v>
      </c>
      <c r="K255" s="1041">
        <v>0.3</v>
      </c>
      <c r="L255" s="1043">
        <v>0.8</v>
      </c>
      <c r="M255" s="1044">
        <v>1</v>
      </c>
      <c r="N255" s="1312"/>
      <c r="O255" s="1312"/>
      <c r="P255" s="3309"/>
      <c r="Q255" s="1860"/>
      <c r="R255" s="1862"/>
      <c r="S255" s="238">
        <v>0.1</v>
      </c>
      <c r="T255" s="9" t="s">
        <v>2725</v>
      </c>
      <c r="U255" s="159" t="s">
        <v>2726</v>
      </c>
      <c r="V255" s="193" t="str">
        <f t="shared" si="155"/>
        <v>En gestión</v>
      </c>
      <c r="W255" s="193" t="str">
        <f t="shared" si="156"/>
        <v>En gestión</v>
      </c>
      <c r="X255" s="1862"/>
      <c r="Y255" s="1877"/>
      <c r="Z255" s="1877"/>
      <c r="AA255" s="1870"/>
      <c r="AB255" s="1870"/>
      <c r="AC255" s="1862"/>
      <c r="AD255" s="1279"/>
      <c r="AE255" s="1838"/>
      <c r="AF255" s="1838"/>
      <c r="AG255" s="1279"/>
      <c r="AH255" s="1904"/>
      <c r="AI255" s="1904"/>
      <c r="AJ255" s="1307"/>
      <c r="AK255" s="1307"/>
      <c r="AL255" s="1308"/>
      <c r="AM255" s="1308"/>
      <c r="AN255" s="1030"/>
      <c r="AO255" s="1860"/>
      <c r="AP255" s="1862"/>
      <c r="AQ255" s="370">
        <v>0.3</v>
      </c>
      <c r="AR255" s="9" t="s">
        <v>3554</v>
      </c>
      <c r="AS255" s="159" t="s">
        <v>3555</v>
      </c>
      <c r="AT255" s="8" t="str">
        <f t="shared" si="157"/>
        <v>En gestión</v>
      </c>
      <c r="AU255" s="8" t="str">
        <f t="shared" si="158"/>
        <v>En gestión</v>
      </c>
      <c r="AV255" s="1482"/>
      <c r="AW255" s="1957"/>
      <c r="AX255" s="1454"/>
      <c r="AY255" s="1164" t="str">
        <f t="shared" si="153"/>
        <v>Sin iniciar</v>
      </c>
      <c r="AZ255" s="1048" t="str">
        <f t="shared" si="154"/>
        <v>Sin iniciar</v>
      </c>
      <c r="BA255" s="313" t="s">
        <v>2812</v>
      </c>
      <c r="BB255" s="1297"/>
      <c r="BC255" s="1857"/>
      <c r="BD255" s="1857"/>
      <c r="BE255" s="1297"/>
      <c r="BF255" s="1639"/>
      <c r="BG255" s="1639"/>
      <c r="BH255" s="1307"/>
      <c r="BI255" s="1307"/>
      <c r="BJ255" s="1308"/>
      <c r="BK255" s="1308"/>
      <c r="BL255" s="1030"/>
      <c r="BM255" s="1990"/>
      <c r="BN255" s="1766"/>
      <c r="BO255" s="376">
        <v>0.8</v>
      </c>
      <c r="BP255" s="14" t="s">
        <v>8107</v>
      </c>
      <c r="BQ255" s="14" t="s">
        <v>3611</v>
      </c>
      <c r="BR255" s="8" t="str">
        <f t="shared" si="148"/>
        <v>En gestión</v>
      </c>
      <c r="BS255" s="8" t="str">
        <f t="shared" si="159"/>
        <v>En gestión</v>
      </c>
      <c r="BT255" s="1752"/>
      <c r="BU255" s="1454"/>
      <c r="BV255" s="1454"/>
      <c r="BW255" s="1456"/>
      <c r="BX255" s="1456"/>
      <c r="BY255" s="1459"/>
      <c r="BZ255" s="1279"/>
      <c r="CA255" s="1838"/>
      <c r="CB255" s="1449"/>
      <c r="CC255" s="1629"/>
      <c r="CD255" s="1502"/>
      <c r="CE255" s="1502"/>
      <c r="CF255" s="1307"/>
      <c r="CG255" s="1307"/>
      <c r="CH255" s="1308"/>
      <c r="CI255" s="1308"/>
      <c r="CJ255" s="1030"/>
      <c r="CK255" s="1987"/>
      <c r="CL255" s="1307"/>
      <c r="CM255" s="1153">
        <v>1</v>
      </c>
      <c r="CN255" s="1092" t="s">
        <v>2280</v>
      </c>
      <c r="CO255" s="1092" t="s">
        <v>1958</v>
      </c>
      <c r="CP255" s="1152" t="str">
        <f t="shared" si="144"/>
        <v>Terminado</v>
      </c>
      <c r="CQ255" s="1152" t="str">
        <f t="shared" si="160"/>
        <v>Terminado</v>
      </c>
      <c r="CR255" s="1781"/>
      <c r="CS255" s="1320"/>
      <c r="CT255" s="1320"/>
      <c r="CU255" s="1822"/>
      <c r="CV255" s="1822"/>
      <c r="CW255" s="1308"/>
      <c r="CX255" s="1823"/>
      <c r="CY255" s="1824"/>
      <c r="CZ255" s="1824"/>
      <c r="DA255" s="1986"/>
      <c r="DB255" s="1508"/>
      <c r="DC255" s="1508"/>
      <c r="DD255" s="1931"/>
      <c r="DE255" s="1307"/>
      <c r="DF255" s="1307"/>
      <c r="DG255" s="1308"/>
      <c r="DH255" s="1308"/>
      <c r="DJ255" s="1221" t="s">
        <v>8273</v>
      </c>
      <c r="DK255" s="1220" t="s">
        <v>8407</v>
      </c>
      <c r="DL255" s="1242"/>
    </row>
    <row r="256" spans="1:116" ht="154.5" hidden="1" customHeight="1" x14ac:dyDescent="0.45">
      <c r="A256" s="1309"/>
      <c r="B256" s="1310"/>
      <c r="C256" s="1311"/>
      <c r="D256" s="1311"/>
      <c r="E256" s="1039" t="s">
        <v>863</v>
      </c>
      <c r="F256" s="1040" t="s">
        <v>864</v>
      </c>
      <c r="G256" s="1041">
        <v>0.3</v>
      </c>
      <c r="H256" s="1042">
        <v>44682</v>
      </c>
      <c r="I256" s="1042">
        <v>44895</v>
      </c>
      <c r="J256" s="1041">
        <v>0</v>
      </c>
      <c r="K256" s="1041">
        <v>0.05</v>
      </c>
      <c r="L256" s="1043">
        <v>0.2</v>
      </c>
      <c r="M256" s="1044">
        <v>1</v>
      </c>
      <c r="N256" s="1312"/>
      <c r="O256" s="1312"/>
      <c r="P256" s="3309"/>
      <c r="Q256" s="1860"/>
      <c r="R256" s="1862"/>
      <c r="S256" s="238">
        <v>0</v>
      </c>
      <c r="T256" s="210" t="s">
        <v>2717</v>
      </c>
      <c r="U256" s="210" t="s">
        <v>2717</v>
      </c>
      <c r="V256" s="193" t="str">
        <f t="shared" si="155"/>
        <v>En gestión</v>
      </c>
      <c r="W256" s="193" t="str">
        <f t="shared" si="156"/>
        <v>Sin iniciar</v>
      </c>
      <c r="X256" s="1862"/>
      <c r="Y256" s="1877"/>
      <c r="Z256" s="1877"/>
      <c r="AA256" s="1870"/>
      <c r="AB256" s="1870"/>
      <c r="AC256" s="1862"/>
      <c r="AD256" s="1279"/>
      <c r="AE256" s="1838"/>
      <c r="AF256" s="1838"/>
      <c r="AG256" s="1279"/>
      <c r="AH256" s="1904"/>
      <c r="AI256" s="1904"/>
      <c r="AJ256" s="1307"/>
      <c r="AK256" s="1307"/>
      <c r="AL256" s="1308"/>
      <c r="AM256" s="1308"/>
      <c r="AN256" s="1030"/>
      <c r="AO256" s="1860"/>
      <c r="AP256" s="1862"/>
      <c r="AQ256" s="370">
        <v>0.4</v>
      </c>
      <c r="AR256" s="9" t="s">
        <v>3556</v>
      </c>
      <c r="AS256" s="9" t="s">
        <v>8108</v>
      </c>
      <c r="AT256" s="8" t="str">
        <f t="shared" si="157"/>
        <v>En gestión</v>
      </c>
      <c r="AU256" s="8" t="str">
        <f t="shared" si="158"/>
        <v>En gestión</v>
      </c>
      <c r="AV256" s="1482"/>
      <c r="AW256" s="1957"/>
      <c r="AX256" s="1454"/>
      <c r="AY256" s="1165" t="str">
        <f t="shared" si="153"/>
        <v>Sin iniciar</v>
      </c>
      <c r="AZ256" s="1060" t="str">
        <f t="shared" si="154"/>
        <v>Sin iniciar</v>
      </c>
      <c r="BA256" s="313" t="s">
        <v>2812</v>
      </c>
      <c r="BB256" s="1297"/>
      <c r="BC256" s="1857"/>
      <c r="BD256" s="1857"/>
      <c r="BE256" s="1297"/>
      <c r="BF256" s="1639"/>
      <c r="BG256" s="1639"/>
      <c r="BH256" s="1307"/>
      <c r="BI256" s="1307"/>
      <c r="BJ256" s="1308"/>
      <c r="BK256" s="1308"/>
      <c r="BL256" s="1030"/>
      <c r="BM256" s="1990"/>
      <c r="BN256" s="1766"/>
      <c r="BO256" s="376">
        <v>0.8</v>
      </c>
      <c r="BP256" s="14" t="s">
        <v>8109</v>
      </c>
      <c r="BQ256" s="14" t="s">
        <v>3612</v>
      </c>
      <c r="BR256" s="8" t="str">
        <f t="shared" si="148"/>
        <v>En gestión</v>
      </c>
      <c r="BS256" s="8" t="str">
        <f t="shared" si="159"/>
        <v>En gestión</v>
      </c>
      <c r="BT256" s="1752"/>
      <c r="BU256" s="1454"/>
      <c r="BV256" s="1454"/>
      <c r="BW256" s="1456"/>
      <c r="BX256" s="1456"/>
      <c r="BY256" s="1459"/>
      <c r="BZ256" s="1279"/>
      <c r="CA256" s="1838"/>
      <c r="CB256" s="1449"/>
      <c r="CC256" s="1629"/>
      <c r="CD256" s="1502"/>
      <c r="CE256" s="1502"/>
      <c r="CF256" s="1307"/>
      <c r="CG256" s="1307"/>
      <c r="CH256" s="1308"/>
      <c r="CI256" s="1308"/>
      <c r="CJ256" s="1030"/>
      <c r="CK256" s="1987"/>
      <c r="CL256" s="1307"/>
      <c r="CM256" s="1153">
        <v>1</v>
      </c>
      <c r="CN256" s="1092" t="s">
        <v>2281</v>
      </c>
      <c r="CO256" s="1092" t="s">
        <v>1959</v>
      </c>
      <c r="CP256" s="1152" t="str">
        <f t="shared" si="144"/>
        <v>Terminado</v>
      </c>
      <c r="CQ256" s="1152" t="str">
        <f t="shared" si="160"/>
        <v>Terminado</v>
      </c>
      <c r="CR256" s="1781"/>
      <c r="CS256" s="1320"/>
      <c r="CT256" s="1320"/>
      <c r="CU256" s="1822"/>
      <c r="CV256" s="1822"/>
      <c r="CW256" s="1308"/>
      <c r="CX256" s="1823"/>
      <c r="CY256" s="1824"/>
      <c r="CZ256" s="1824"/>
      <c r="DA256" s="1986"/>
      <c r="DB256" s="1508"/>
      <c r="DC256" s="1508"/>
      <c r="DD256" s="1931"/>
      <c r="DE256" s="1307"/>
      <c r="DF256" s="1307"/>
      <c r="DG256" s="1308"/>
      <c r="DH256" s="1308"/>
      <c r="DJ256" s="1221" t="s">
        <v>8273</v>
      </c>
      <c r="DK256" s="1220" t="s">
        <v>8408</v>
      </c>
      <c r="DL256" s="1242"/>
    </row>
    <row r="257" spans="1:116" ht="154.5" hidden="1" customHeight="1" x14ac:dyDescent="0.45">
      <c r="A257" s="1309"/>
      <c r="B257" s="1310"/>
      <c r="C257" s="1311"/>
      <c r="D257" s="1311"/>
      <c r="E257" s="1039" t="s">
        <v>865</v>
      </c>
      <c r="F257" s="1040" t="s">
        <v>866</v>
      </c>
      <c r="G257" s="1041">
        <v>0.2</v>
      </c>
      <c r="H257" s="1042">
        <v>44593</v>
      </c>
      <c r="I257" s="1042">
        <v>44895</v>
      </c>
      <c r="J257" s="1041">
        <v>0.1</v>
      </c>
      <c r="K257" s="1041">
        <v>0.2</v>
      </c>
      <c r="L257" s="1043">
        <v>0.6</v>
      </c>
      <c r="M257" s="1044">
        <v>1</v>
      </c>
      <c r="N257" s="1312"/>
      <c r="O257" s="1312"/>
      <c r="P257" s="3309"/>
      <c r="Q257" s="1861"/>
      <c r="R257" s="1582"/>
      <c r="S257" s="238">
        <v>0.1</v>
      </c>
      <c r="T257" s="9" t="s">
        <v>2727</v>
      </c>
      <c r="U257" s="9" t="s">
        <v>8110</v>
      </c>
      <c r="V257" s="193" t="str">
        <f t="shared" si="155"/>
        <v>En gestión</v>
      </c>
      <c r="W257" s="193" t="str">
        <f t="shared" si="156"/>
        <v>En gestión</v>
      </c>
      <c r="X257" s="1984"/>
      <c r="Y257" s="1877"/>
      <c r="Z257" s="1877"/>
      <c r="AA257" s="1870"/>
      <c r="AB257" s="1870"/>
      <c r="AC257" s="1984"/>
      <c r="AD257" s="1836"/>
      <c r="AE257" s="1839"/>
      <c r="AF257" s="1839"/>
      <c r="AG257" s="1836"/>
      <c r="AH257" s="1904"/>
      <c r="AI257" s="1904"/>
      <c r="AJ257" s="1307"/>
      <c r="AK257" s="1307"/>
      <c r="AL257" s="1308"/>
      <c r="AM257" s="1308"/>
      <c r="AN257" s="1030"/>
      <c r="AO257" s="1861"/>
      <c r="AP257" s="1582"/>
      <c r="AQ257" s="370">
        <v>0.5</v>
      </c>
      <c r="AR257" s="9" t="s">
        <v>8111</v>
      </c>
      <c r="AS257" s="9" t="s">
        <v>3557</v>
      </c>
      <c r="AT257" s="8" t="str">
        <f t="shared" si="157"/>
        <v>En gestión</v>
      </c>
      <c r="AU257" s="8" t="str">
        <f t="shared" si="158"/>
        <v>En gestión</v>
      </c>
      <c r="AV257" s="1483"/>
      <c r="AW257" s="1958"/>
      <c r="AX257" s="1286"/>
      <c r="AY257" s="1164" t="str">
        <f t="shared" si="153"/>
        <v>Sin iniciar</v>
      </c>
      <c r="AZ257" s="1048" t="str">
        <f t="shared" si="154"/>
        <v>Sin iniciar</v>
      </c>
      <c r="BA257" s="313" t="s">
        <v>2812</v>
      </c>
      <c r="BB257" s="1855"/>
      <c r="BC257" s="1858"/>
      <c r="BD257" s="1858"/>
      <c r="BE257" s="1855"/>
      <c r="BF257" s="1979"/>
      <c r="BG257" s="1979"/>
      <c r="BH257" s="1307"/>
      <c r="BI257" s="1307"/>
      <c r="BJ257" s="1308"/>
      <c r="BK257" s="1308"/>
      <c r="BL257" s="1030"/>
      <c r="BM257" s="1991"/>
      <c r="BN257" s="1263"/>
      <c r="BO257" s="58">
        <v>0.7</v>
      </c>
      <c r="BP257" s="14" t="s">
        <v>8112</v>
      </c>
      <c r="BQ257" s="14" t="s">
        <v>8113</v>
      </c>
      <c r="BR257" s="8" t="str">
        <f t="shared" si="148"/>
        <v>En gestión</v>
      </c>
      <c r="BS257" s="8" t="str">
        <f t="shared" si="159"/>
        <v>En gestión</v>
      </c>
      <c r="BT257" s="1753"/>
      <c r="BU257" s="1286"/>
      <c r="BV257" s="1286"/>
      <c r="BW257" s="1457"/>
      <c r="BX257" s="1457"/>
      <c r="BY257" s="1460"/>
      <c r="BZ257" s="1836"/>
      <c r="CA257" s="1839"/>
      <c r="CB257" s="1450"/>
      <c r="CC257" s="1983"/>
      <c r="CD257" s="1503"/>
      <c r="CE257" s="1503"/>
      <c r="CF257" s="1307"/>
      <c r="CG257" s="1307"/>
      <c r="CH257" s="1308"/>
      <c r="CI257" s="1308"/>
      <c r="CJ257" s="1030"/>
      <c r="CK257" s="1987"/>
      <c r="CL257" s="1307"/>
      <c r="CM257" s="1151">
        <v>1</v>
      </c>
      <c r="CN257" s="1092" t="s">
        <v>1960</v>
      </c>
      <c r="CO257" s="1092" t="s">
        <v>1961</v>
      </c>
      <c r="CP257" s="1152" t="str">
        <f t="shared" si="144"/>
        <v>Terminado</v>
      </c>
      <c r="CQ257" s="1152" t="str">
        <f t="shared" si="160"/>
        <v>Terminado</v>
      </c>
      <c r="CR257" s="1781"/>
      <c r="CS257" s="1320"/>
      <c r="CT257" s="1320"/>
      <c r="CU257" s="1822"/>
      <c r="CV257" s="1822"/>
      <c r="CW257" s="1308"/>
      <c r="CX257" s="1823"/>
      <c r="CY257" s="1824"/>
      <c r="CZ257" s="1824"/>
      <c r="DA257" s="1981"/>
      <c r="DB257" s="1508"/>
      <c r="DC257" s="1508"/>
      <c r="DD257" s="1931"/>
      <c r="DE257" s="1307"/>
      <c r="DF257" s="1307"/>
      <c r="DG257" s="1308"/>
      <c r="DH257" s="1308"/>
      <c r="DJ257" s="1221" t="s">
        <v>8273</v>
      </c>
      <c r="DK257" s="1220" t="s">
        <v>8409</v>
      </c>
      <c r="DL257" s="1242"/>
    </row>
    <row r="258" spans="1:116" ht="154.5" hidden="1" customHeight="1" x14ac:dyDescent="0.45">
      <c r="A258" s="1309" t="s">
        <v>58</v>
      </c>
      <c r="B258" s="1310" t="s">
        <v>867</v>
      </c>
      <c r="C258" s="1311" t="s">
        <v>868</v>
      </c>
      <c r="D258" s="1311" t="s">
        <v>869</v>
      </c>
      <c r="E258" s="1039" t="s">
        <v>870</v>
      </c>
      <c r="F258" s="1040" t="s">
        <v>871</v>
      </c>
      <c r="G258" s="1041">
        <v>0.5</v>
      </c>
      <c r="H258" s="1042">
        <v>44593</v>
      </c>
      <c r="I258" s="1042">
        <v>44880</v>
      </c>
      <c r="J258" s="1041">
        <v>0.1</v>
      </c>
      <c r="K258" s="1041">
        <v>0.3</v>
      </c>
      <c r="L258" s="1043">
        <v>0.8</v>
      </c>
      <c r="M258" s="1044">
        <v>1</v>
      </c>
      <c r="N258" s="1312">
        <v>22806681</v>
      </c>
      <c r="O258" s="1312">
        <v>23441535</v>
      </c>
      <c r="P258" s="3309"/>
      <c r="Q258" s="1900">
        <v>0.2</v>
      </c>
      <c r="R258" s="1901" t="s">
        <v>2728</v>
      </c>
      <c r="S258" s="237">
        <v>0.1</v>
      </c>
      <c r="T258" s="7" t="s">
        <v>2729</v>
      </c>
      <c r="U258" s="7" t="s">
        <v>2730</v>
      </c>
      <c r="V258" s="193" t="str">
        <f t="shared" si="155"/>
        <v>En gestión</v>
      </c>
      <c r="W258" s="193" t="str">
        <f t="shared" si="156"/>
        <v>En gestión</v>
      </c>
      <c r="X258" s="1581" t="s">
        <v>2731</v>
      </c>
      <c r="Y258" s="1877">
        <f>SUMPRODUCT(S258:S259,G258:G259)</f>
        <v>0.05</v>
      </c>
      <c r="Z258" s="1877">
        <f>SUMPRODUCT(G258:G259,J258:J259)</f>
        <v>0.05</v>
      </c>
      <c r="AA258" s="1870" t="str">
        <f>IF(Z258&lt;1%,"Sin iniciar",IF(Z258=100%,"Terminado","En gestión"))</f>
        <v>En gestión</v>
      </c>
      <c r="AB258" s="1870" t="str">
        <f>IF(Y258&lt;1%,"Sin iniciar",IF(Y258=100%,"Terminado","En gestión"))</f>
        <v>En gestión</v>
      </c>
      <c r="AC258" s="1581" t="s">
        <v>2731</v>
      </c>
      <c r="AD258" s="1835">
        <v>23441535</v>
      </c>
      <c r="AE258" s="1837">
        <v>23441535</v>
      </c>
      <c r="AF258" s="1837">
        <v>5860383.75</v>
      </c>
      <c r="AG258" s="1835">
        <v>22806681</v>
      </c>
      <c r="AH258" s="1925">
        <v>22806681</v>
      </c>
      <c r="AI258" s="1904">
        <v>4586566.5</v>
      </c>
      <c r="AJ258" s="1307" t="s">
        <v>1928</v>
      </c>
      <c r="AK258" s="1307" t="s">
        <v>1347</v>
      </c>
      <c r="AL258" s="1308" t="s">
        <v>1348</v>
      </c>
      <c r="AM258" s="1308" t="s">
        <v>1349</v>
      </c>
      <c r="AN258" s="1030"/>
      <c r="AO258" s="1900">
        <v>0.4</v>
      </c>
      <c r="AP258" s="1901" t="s">
        <v>3558</v>
      </c>
      <c r="AQ258" s="370">
        <v>0.3</v>
      </c>
      <c r="AR258" s="9" t="s">
        <v>8114</v>
      </c>
      <c r="AS258" s="9" t="s">
        <v>8115</v>
      </c>
      <c r="AT258" s="8" t="str">
        <f t="shared" si="157"/>
        <v>En gestión</v>
      </c>
      <c r="AU258" s="8" t="str">
        <f t="shared" si="158"/>
        <v>En gestión</v>
      </c>
      <c r="AV258" s="1482" t="s">
        <v>8114</v>
      </c>
      <c r="AW258" s="1923">
        <f>SUMPRODUCT(AQ258:AQ259,G258:G259)</f>
        <v>0.15</v>
      </c>
      <c r="AX258" s="1285">
        <f>SUMPRODUCT(G258:G259,K258:K259)</f>
        <v>0.15</v>
      </c>
      <c r="AY258" s="1165" t="str">
        <f t="shared" si="153"/>
        <v>En gestión</v>
      </c>
      <c r="AZ258" s="1060" t="str">
        <f t="shared" si="154"/>
        <v>En gestión</v>
      </c>
      <c r="BA258" s="1482" t="s">
        <v>8114</v>
      </c>
      <c r="BB258" s="1854">
        <v>23441535</v>
      </c>
      <c r="BC258" s="1856">
        <v>23441535</v>
      </c>
      <c r="BD258" s="1856">
        <v>11720767.5</v>
      </c>
      <c r="BE258" s="1854">
        <v>22806681</v>
      </c>
      <c r="BF258" s="1978">
        <v>22806681</v>
      </c>
      <c r="BG258" s="1978">
        <v>8703336</v>
      </c>
      <c r="BH258" s="1307" t="s">
        <v>1928</v>
      </c>
      <c r="BI258" s="1307" t="s">
        <v>1347</v>
      </c>
      <c r="BJ258" s="1308" t="s">
        <v>1348</v>
      </c>
      <c r="BK258" s="1308" t="s">
        <v>1349</v>
      </c>
      <c r="BL258" s="1030"/>
      <c r="BM258" s="1270">
        <v>0.6</v>
      </c>
      <c r="BN258" s="1262" t="s">
        <v>3613</v>
      </c>
      <c r="BO258" s="57">
        <v>0.8</v>
      </c>
      <c r="BP258" s="14" t="s">
        <v>3614</v>
      </c>
      <c r="BQ258" s="14" t="s">
        <v>3615</v>
      </c>
      <c r="BR258" s="8" t="str">
        <f t="shared" si="148"/>
        <v>En gestión</v>
      </c>
      <c r="BS258" s="8" t="str">
        <f t="shared" si="159"/>
        <v>En gestión</v>
      </c>
      <c r="BT258" s="1751" t="s">
        <v>3616</v>
      </c>
      <c r="BU258" s="1285">
        <f>SUMPRODUCT(G258:G259,BO258:BO259)</f>
        <v>0.5</v>
      </c>
      <c r="BV258" s="1285">
        <f>SUMPRODUCT(G258:G259,L258:L259)</f>
        <v>0.5</v>
      </c>
      <c r="BW258" s="1455" t="str">
        <f>IF(BV258&lt;1%,"Sin iniciar",IF(BV258=100%,"Terminado","En gestión"))</f>
        <v>En gestión</v>
      </c>
      <c r="BX258" s="1455" t="str">
        <f>IF(BU258&lt;1%,"Sin iniciar",IF(BU258=100%,"Terminado","En gestión"))</f>
        <v>En gestión</v>
      </c>
      <c r="BY258" s="1458" t="s">
        <v>37</v>
      </c>
      <c r="BZ258" s="1835">
        <v>23441535</v>
      </c>
      <c r="CA258" s="1837">
        <v>23441535</v>
      </c>
      <c r="CB258" s="1448">
        <v>17581151.25</v>
      </c>
      <c r="CC258" s="1982">
        <v>22806681</v>
      </c>
      <c r="CD258" s="1501">
        <v>22806681</v>
      </c>
      <c r="CE258" s="1501">
        <v>20561023.5</v>
      </c>
      <c r="CF258" s="1307" t="s">
        <v>1928</v>
      </c>
      <c r="CG258" s="1307" t="s">
        <v>1347</v>
      </c>
      <c r="CH258" s="1308" t="s">
        <v>1348</v>
      </c>
      <c r="CI258" s="1308" t="s">
        <v>1349</v>
      </c>
      <c r="CJ258" s="1030"/>
      <c r="CK258" s="1323">
        <v>1</v>
      </c>
      <c r="CL258" s="1307" t="s">
        <v>2282</v>
      </c>
      <c r="CM258" s="1153">
        <v>1</v>
      </c>
      <c r="CN258" s="1092" t="s">
        <v>1962</v>
      </c>
      <c r="CO258" s="1092" t="s">
        <v>2283</v>
      </c>
      <c r="CP258" s="1152" t="str">
        <f t="shared" si="144"/>
        <v>Terminado</v>
      </c>
      <c r="CQ258" s="1152" t="str">
        <f t="shared" si="160"/>
        <v>Terminado</v>
      </c>
      <c r="CR258" s="1781" t="s">
        <v>2282</v>
      </c>
      <c r="CS258" s="1320">
        <f>SUMPRODUCT(G258:G259,CM258:CM259)</f>
        <v>1</v>
      </c>
      <c r="CT258" s="1320">
        <f>SUMPRODUCT(G258:G259,M258:M259)</f>
        <v>1</v>
      </c>
      <c r="CU258" s="1822" t="str">
        <f>IF(CT258&lt;1%,"Sin iniciar",IF(CT258=100%,"Terminado","En gestión"))</f>
        <v>Terminado</v>
      </c>
      <c r="CV258" s="1822" t="str">
        <f>IF(CS258&lt;1%,"Sin iniciar",IF(CS258=100%,"Terminado","En gestión"))</f>
        <v>Terminado</v>
      </c>
      <c r="CW258" s="1308" t="s">
        <v>37</v>
      </c>
      <c r="CX258" s="1823">
        <v>23441535</v>
      </c>
      <c r="CY258" s="1824">
        <v>23441535</v>
      </c>
      <c r="CZ258" s="1929">
        <v>23441535</v>
      </c>
      <c r="DA258" s="1980">
        <v>22806681</v>
      </c>
      <c r="DB258" s="1508">
        <v>22806681</v>
      </c>
      <c r="DC258" s="1508">
        <v>3511176</v>
      </c>
      <c r="DD258" s="1931">
        <v>22806681</v>
      </c>
      <c r="DE258" s="1307" t="s">
        <v>1928</v>
      </c>
      <c r="DF258" s="1307" t="s">
        <v>1347</v>
      </c>
      <c r="DG258" s="1308" t="s">
        <v>1348</v>
      </c>
      <c r="DH258" s="1308" t="s">
        <v>1349</v>
      </c>
      <c r="DJ258" s="1221" t="s">
        <v>8273</v>
      </c>
      <c r="DK258" s="1220" t="s">
        <v>8410</v>
      </c>
      <c r="DL258" s="1242" t="s">
        <v>8411</v>
      </c>
    </row>
    <row r="259" spans="1:116" ht="154.5" hidden="1" customHeight="1" x14ac:dyDescent="0.45">
      <c r="A259" s="1309"/>
      <c r="B259" s="1310"/>
      <c r="C259" s="1311"/>
      <c r="D259" s="1311"/>
      <c r="E259" s="1039" t="s">
        <v>872</v>
      </c>
      <c r="F259" s="1040" t="s">
        <v>873</v>
      </c>
      <c r="G259" s="1041">
        <v>0.5</v>
      </c>
      <c r="H259" s="1042">
        <v>44774</v>
      </c>
      <c r="I259" s="1042">
        <v>44926</v>
      </c>
      <c r="J259" s="1041">
        <v>0</v>
      </c>
      <c r="K259" s="1041">
        <v>0</v>
      </c>
      <c r="L259" s="1043">
        <v>0.2</v>
      </c>
      <c r="M259" s="1044">
        <v>1</v>
      </c>
      <c r="N259" s="1312"/>
      <c r="O259" s="1312"/>
      <c r="P259" s="3309"/>
      <c r="Q259" s="1861"/>
      <c r="R259" s="1582"/>
      <c r="S259" s="238">
        <v>0</v>
      </c>
      <c r="T259" s="210" t="s">
        <v>2717</v>
      </c>
      <c r="U259" s="210" t="s">
        <v>2717</v>
      </c>
      <c r="V259" s="193" t="str">
        <f t="shared" si="155"/>
        <v>Sin iniciar</v>
      </c>
      <c r="W259" s="193" t="str">
        <f t="shared" si="156"/>
        <v>Sin iniciar</v>
      </c>
      <c r="X259" s="1984"/>
      <c r="Y259" s="1877"/>
      <c r="Z259" s="1877"/>
      <c r="AA259" s="1870"/>
      <c r="AB259" s="1870"/>
      <c r="AC259" s="1984"/>
      <c r="AD259" s="1836"/>
      <c r="AE259" s="1839"/>
      <c r="AF259" s="1839"/>
      <c r="AG259" s="1836"/>
      <c r="AH259" s="1925"/>
      <c r="AI259" s="1904"/>
      <c r="AJ259" s="1307"/>
      <c r="AK259" s="1307"/>
      <c r="AL259" s="1308"/>
      <c r="AM259" s="1308"/>
      <c r="AN259" s="1030"/>
      <c r="AO259" s="1861"/>
      <c r="AP259" s="1582"/>
      <c r="AQ259" s="370">
        <v>0</v>
      </c>
      <c r="AR259" s="298" t="s">
        <v>3547</v>
      </c>
      <c r="AS259" s="11" t="s">
        <v>3010</v>
      </c>
      <c r="AT259" s="8" t="str">
        <f t="shared" si="157"/>
        <v>Sin iniciar</v>
      </c>
      <c r="AU259" s="8" t="str">
        <f t="shared" si="158"/>
        <v>Sin iniciar</v>
      </c>
      <c r="AV259" s="1483"/>
      <c r="AW259" s="1935"/>
      <c r="AX259" s="1286"/>
      <c r="AY259" s="1164" t="str">
        <f t="shared" si="153"/>
        <v>Sin iniciar</v>
      </c>
      <c r="AZ259" s="1060" t="str">
        <f t="shared" si="154"/>
        <v>Sin iniciar</v>
      </c>
      <c r="BA259" s="1483"/>
      <c r="BB259" s="1855"/>
      <c r="BC259" s="1858"/>
      <c r="BD259" s="1858"/>
      <c r="BE259" s="1855"/>
      <c r="BF259" s="1979"/>
      <c r="BG259" s="1979"/>
      <c r="BH259" s="1307"/>
      <c r="BI259" s="1307"/>
      <c r="BJ259" s="1308"/>
      <c r="BK259" s="1308"/>
      <c r="BL259" s="1030"/>
      <c r="BM259" s="1541"/>
      <c r="BN259" s="1263"/>
      <c r="BO259" s="57">
        <v>0.2</v>
      </c>
      <c r="BP259" s="14" t="s">
        <v>3617</v>
      </c>
      <c r="BQ259" s="14" t="s">
        <v>3618</v>
      </c>
      <c r="BR259" s="8" t="str">
        <f t="shared" si="148"/>
        <v>En gestión</v>
      </c>
      <c r="BS259" s="8" t="str">
        <f t="shared" si="159"/>
        <v>En gestión</v>
      </c>
      <c r="BT259" s="1753"/>
      <c r="BU259" s="1286"/>
      <c r="BV259" s="1286"/>
      <c r="BW259" s="1457"/>
      <c r="BX259" s="1457"/>
      <c r="BY259" s="1460"/>
      <c r="BZ259" s="1836"/>
      <c r="CA259" s="1839"/>
      <c r="CB259" s="1450"/>
      <c r="CC259" s="1983"/>
      <c r="CD259" s="1503"/>
      <c r="CE259" s="1503"/>
      <c r="CF259" s="1307"/>
      <c r="CG259" s="1307"/>
      <c r="CH259" s="1308"/>
      <c r="CI259" s="1308"/>
      <c r="CJ259" s="1030"/>
      <c r="CK259" s="1409"/>
      <c r="CL259" s="1307"/>
      <c r="CM259" s="1153">
        <v>1</v>
      </c>
      <c r="CN259" s="1092" t="s">
        <v>1963</v>
      </c>
      <c r="CO259" s="1092" t="s">
        <v>1964</v>
      </c>
      <c r="CP259" s="1152" t="str">
        <f t="shared" si="144"/>
        <v>Terminado</v>
      </c>
      <c r="CQ259" s="1152" t="str">
        <f t="shared" si="160"/>
        <v>Terminado</v>
      </c>
      <c r="CR259" s="1781"/>
      <c r="CS259" s="1320"/>
      <c r="CT259" s="1320"/>
      <c r="CU259" s="1822"/>
      <c r="CV259" s="1822"/>
      <c r="CW259" s="1308"/>
      <c r="CX259" s="1823"/>
      <c r="CY259" s="1824"/>
      <c r="CZ259" s="1929"/>
      <c r="DA259" s="1981"/>
      <c r="DB259" s="1508"/>
      <c r="DC259" s="1508"/>
      <c r="DD259" s="1931"/>
      <c r="DE259" s="1307"/>
      <c r="DF259" s="1307"/>
      <c r="DG259" s="1308"/>
      <c r="DH259" s="1308"/>
      <c r="DJ259" s="1221" t="s">
        <v>8273</v>
      </c>
      <c r="DK259" s="1220" t="s">
        <v>8412</v>
      </c>
      <c r="DL259" s="1242"/>
    </row>
    <row r="260" spans="1:116" ht="194.25" hidden="1" customHeight="1" x14ac:dyDescent="0.45">
      <c r="A260" s="1309" t="s">
        <v>58</v>
      </c>
      <c r="B260" s="1310" t="s">
        <v>874</v>
      </c>
      <c r="C260" s="1311" t="s">
        <v>875</v>
      </c>
      <c r="D260" s="1311" t="s">
        <v>59</v>
      </c>
      <c r="E260" s="1039" t="s">
        <v>876</v>
      </c>
      <c r="F260" s="1040" t="s">
        <v>877</v>
      </c>
      <c r="G260" s="1041">
        <v>0.4</v>
      </c>
      <c r="H260" s="1042">
        <v>44606</v>
      </c>
      <c r="I260" s="1042">
        <v>44925</v>
      </c>
      <c r="J260" s="1041">
        <v>0.1</v>
      </c>
      <c r="K260" s="1041">
        <v>0.4</v>
      </c>
      <c r="L260" s="1043">
        <v>0.65</v>
      </c>
      <c r="M260" s="1044">
        <v>1</v>
      </c>
      <c r="N260" s="1312">
        <v>303146564</v>
      </c>
      <c r="O260" s="1312">
        <v>330468059</v>
      </c>
      <c r="P260" s="3309"/>
      <c r="Q260" s="1874">
        <v>0.06</v>
      </c>
      <c r="R260" s="1876" t="s">
        <v>8116</v>
      </c>
      <c r="S260" s="57">
        <v>0.1</v>
      </c>
      <c r="T260" s="7" t="s">
        <v>8117</v>
      </c>
      <c r="U260" s="7" t="s">
        <v>8118</v>
      </c>
      <c r="V260" s="193" t="str">
        <f t="shared" si="155"/>
        <v>En gestión</v>
      </c>
      <c r="W260" s="193" t="str">
        <f t="shared" si="156"/>
        <v>En gestión</v>
      </c>
      <c r="X260" s="1871" t="s">
        <v>8119</v>
      </c>
      <c r="Y260" s="1877">
        <f>SUMPRODUCT(S260:S264,G260:G264)</f>
        <v>5.7500000000000009E-2</v>
      </c>
      <c r="Z260" s="1877">
        <f>SUMPRODUCT(G260:G264,J260:J264)</f>
        <v>0.1275</v>
      </c>
      <c r="AA260" s="1870" t="str">
        <f>IF(Z260&lt;1%,"Sin iniciar",IF(Z260=100%,"Terminado","En gestión"))</f>
        <v>En gestión</v>
      </c>
      <c r="AB260" s="1870" t="str">
        <f>IF(Y260&lt;1%,"Sin iniciar",IF(Y260=100%,"Terminado","En gestión"))</f>
        <v>En gestión</v>
      </c>
      <c r="AC260" s="98"/>
      <c r="AD260" s="1835">
        <v>330468059</v>
      </c>
      <c r="AE260" s="1837">
        <v>330468059</v>
      </c>
      <c r="AF260" s="1837">
        <v>82617014.75</v>
      </c>
      <c r="AG260" s="1835">
        <v>303146564</v>
      </c>
      <c r="AH260" s="1904">
        <v>281516564.39999998</v>
      </c>
      <c r="AI260" s="1904">
        <v>23730009.600000001</v>
      </c>
      <c r="AJ260" s="1307" t="s">
        <v>1928</v>
      </c>
      <c r="AK260" s="1307" t="s">
        <v>1967</v>
      </c>
      <c r="AL260" s="1307" t="s">
        <v>1968</v>
      </c>
      <c r="AM260" s="1307" t="s">
        <v>1969</v>
      </c>
      <c r="AN260" s="1030"/>
      <c r="AO260" s="1859">
        <v>0.23</v>
      </c>
      <c r="AP260" s="1862" t="s">
        <v>8120</v>
      </c>
      <c r="AQ260" s="56">
        <v>0.4</v>
      </c>
      <c r="AR260" s="12" t="s">
        <v>8121</v>
      </c>
      <c r="AS260" s="14" t="s">
        <v>3559</v>
      </c>
      <c r="AT260" s="8" t="str">
        <f t="shared" si="157"/>
        <v>En gestión</v>
      </c>
      <c r="AU260" s="8" t="str">
        <f t="shared" si="158"/>
        <v>En gestión</v>
      </c>
      <c r="AV260" s="1262" t="s">
        <v>8122</v>
      </c>
      <c r="AW260" s="1285">
        <f>SUMPRODUCT(AQ260:AQ264,G260:G264)</f>
        <v>0.23250000000000004</v>
      </c>
      <c r="AX260" s="1285">
        <f>SUMPRODUCT(G260:G264,K260:K264)</f>
        <v>0.41000000000000003</v>
      </c>
      <c r="AY260" s="1164" t="str">
        <f t="shared" si="153"/>
        <v>En gestión</v>
      </c>
      <c r="AZ260" s="1048" t="str">
        <f t="shared" si="154"/>
        <v>En gestión</v>
      </c>
      <c r="BA260" s="337"/>
      <c r="BB260" s="1854">
        <v>330468059</v>
      </c>
      <c r="BC260" s="1856">
        <v>330468059</v>
      </c>
      <c r="BD260" s="1856">
        <v>165234029.5</v>
      </c>
      <c r="BE260" s="1854">
        <v>303146564</v>
      </c>
      <c r="BF260" s="1848">
        <v>281516564.39999998</v>
      </c>
      <c r="BG260" s="1848">
        <v>54100082.399999999</v>
      </c>
      <c r="BH260" s="1307" t="s">
        <v>1928</v>
      </c>
      <c r="BI260" s="1307" t="s">
        <v>1967</v>
      </c>
      <c r="BJ260" s="1307" t="s">
        <v>1968</v>
      </c>
      <c r="BK260" s="1307" t="s">
        <v>1969</v>
      </c>
      <c r="BL260" s="1030"/>
      <c r="BM260" s="1543">
        <v>0.55000000000000004</v>
      </c>
      <c r="BN260" s="1537" t="s">
        <v>3619</v>
      </c>
      <c r="BO260" s="386">
        <v>0.7</v>
      </c>
      <c r="BP260" s="7" t="s">
        <v>8123</v>
      </c>
      <c r="BQ260" s="7" t="s">
        <v>3620</v>
      </c>
      <c r="BR260" s="8" t="str">
        <f t="shared" si="148"/>
        <v>En gestión</v>
      </c>
      <c r="BS260" s="8" t="str">
        <f t="shared" si="159"/>
        <v>En gestión</v>
      </c>
      <c r="BT260" s="1537" t="s">
        <v>8124</v>
      </c>
      <c r="BU260" s="1285">
        <f>SUMPRODUCT(G260:G264,BO260:BO264)</f>
        <v>0.75499999999999989</v>
      </c>
      <c r="BV260" s="1285">
        <f>SUMPRODUCT(G260:G264,L260:L264)</f>
        <v>0.62250000000000005</v>
      </c>
      <c r="BW260" s="1455" t="str">
        <f>IF(BV260&lt;1%,"Sin iniciar",IF(BV260=100%,"Terminado","En gestión"))</f>
        <v>En gestión</v>
      </c>
      <c r="BX260" s="1455" t="str">
        <f>IF(BU260&lt;1%,"Sin iniciar",IF(BU260=100%,"Terminado","En gestión"))</f>
        <v>En gestión</v>
      </c>
      <c r="BY260" s="11" t="s">
        <v>37</v>
      </c>
      <c r="BZ260" s="1835">
        <v>330468059</v>
      </c>
      <c r="CA260" s="1837">
        <v>330468059</v>
      </c>
      <c r="CB260" s="1448">
        <v>247851044.25</v>
      </c>
      <c r="CC260" s="1840">
        <v>281516564.39999998</v>
      </c>
      <c r="CD260" s="1501">
        <v>281516564.396667</v>
      </c>
      <c r="CE260" s="1501">
        <v>129973661.40000001</v>
      </c>
      <c r="CF260" s="1307" t="s">
        <v>1928</v>
      </c>
      <c r="CG260" s="1307" t="s">
        <v>1967</v>
      </c>
      <c r="CH260" s="1307" t="s">
        <v>1968</v>
      </c>
      <c r="CI260" s="1307" t="s">
        <v>1969</v>
      </c>
      <c r="CJ260" s="1030"/>
      <c r="CK260" s="1971">
        <v>0.97</v>
      </c>
      <c r="CL260" s="1686" t="s">
        <v>2284</v>
      </c>
      <c r="CM260" s="1158">
        <v>0.85</v>
      </c>
      <c r="CN260" s="1143" t="s">
        <v>2285</v>
      </c>
      <c r="CO260" s="1143" t="s">
        <v>1965</v>
      </c>
      <c r="CP260" s="1152" t="s">
        <v>1352</v>
      </c>
      <c r="CQ260" s="1152" t="s">
        <v>1966</v>
      </c>
      <c r="CR260" s="1686" t="s">
        <v>2186</v>
      </c>
      <c r="CS260" s="1320">
        <v>0.94</v>
      </c>
      <c r="CT260" s="1320">
        <v>1</v>
      </c>
      <c r="CU260" s="1822" t="s">
        <v>1352</v>
      </c>
      <c r="CV260" s="1822" t="s">
        <v>1966</v>
      </c>
      <c r="CW260" s="1166" t="s">
        <v>2286</v>
      </c>
      <c r="CX260" s="1823">
        <v>330468059</v>
      </c>
      <c r="CY260" s="1824">
        <v>330468059</v>
      </c>
      <c r="CZ260" s="1824">
        <v>330468059</v>
      </c>
      <c r="DA260" s="1825">
        <v>281516564.39999998</v>
      </c>
      <c r="DB260" s="1508">
        <v>281516564.396667</v>
      </c>
      <c r="DC260" s="1501">
        <v>147467514.13</v>
      </c>
      <c r="DD260" s="1975">
        <v>147467514.13</v>
      </c>
      <c r="DE260" s="1307" t="s">
        <v>1928</v>
      </c>
      <c r="DF260" s="1307" t="s">
        <v>1967</v>
      </c>
      <c r="DG260" s="1307" t="s">
        <v>1968</v>
      </c>
      <c r="DH260" s="1307" t="s">
        <v>1969</v>
      </c>
      <c r="DJ260" s="1221" t="s">
        <v>8269</v>
      </c>
      <c r="DK260" s="1220" t="s">
        <v>8413</v>
      </c>
      <c r="DL260" s="1242" t="s">
        <v>8414</v>
      </c>
    </row>
    <row r="261" spans="1:116" ht="154.5" hidden="1" customHeight="1" x14ac:dyDescent="0.45">
      <c r="A261" s="1309"/>
      <c r="B261" s="1310"/>
      <c r="C261" s="1311"/>
      <c r="D261" s="1311"/>
      <c r="E261" s="1039" t="s">
        <v>878</v>
      </c>
      <c r="F261" s="1040" t="s">
        <v>879</v>
      </c>
      <c r="G261" s="1041">
        <v>0.05</v>
      </c>
      <c r="H261" s="1042">
        <v>44743</v>
      </c>
      <c r="I261" s="1042">
        <v>44771</v>
      </c>
      <c r="J261" s="1041">
        <v>0</v>
      </c>
      <c r="K261" s="1041">
        <v>0</v>
      </c>
      <c r="L261" s="1043">
        <v>1</v>
      </c>
      <c r="M261" s="1044">
        <v>1</v>
      </c>
      <c r="N261" s="1312"/>
      <c r="O261" s="1312"/>
      <c r="P261" s="3309"/>
      <c r="Q261" s="1872"/>
      <c r="R261" s="1973"/>
      <c r="S261" s="57">
        <v>0</v>
      </c>
      <c r="T261" s="210" t="s">
        <v>2717</v>
      </c>
      <c r="U261" s="210" t="s">
        <v>2717</v>
      </c>
      <c r="V261" s="193" t="str">
        <f t="shared" si="155"/>
        <v>Sin iniciar</v>
      </c>
      <c r="W261" s="193" t="str">
        <f t="shared" si="156"/>
        <v>Sin iniciar</v>
      </c>
      <c r="X261" s="1872"/>
      <c r="Y261" s="1877"/>
      <c r="Z261" s="1877"/>
      <c r="AA261" s="1870"/>
      <c r="AB261" s="1870"/>
      <c r="AC261" s="98"/>
      <c r="AD261" s="1279"/>
      <c r="AE261" s="1838"/>
      <c r="AF261" s="1838"/>
      <c r="AG261" s="1279"/>
      <c r="AH261" s="1904"/>
      <c r="AI261" s="1904"/>
      <c r="AJ261" s="1307"/>
      <c r="AK261" s="1308"/>
      <c r="AL261" s="1308"/>
      <c r="AM261" s="1308"/>
      <c r="AN261" s="1030"/>
      <c r="AO261" s="1860"/>
      <c r="AP261" s="1862"/>
      <c r="AQ261" s="56">
        <v>0</v>
      </c>
      <c r="AR261" s="298" t="s">
        <v>3547</v>
      </c>
      <c r="AS261" s="11" t="s">
        <v>3010</v>
      </c>
      <c r="AT261" s="8" t="str">
        <f t="shared" si="157"/>
        <v>Sin iniciar</v>
      </c>
      <c r="AU261" s="8" t="str">
        <f t="shared" si="158"/>
        <v>Sin iniciar</v>
      </c>
      <c r="AV261" s="1766"/>
      <c r="AW261" s="1454"/>
      <c r="AX261" s="1454"/>
      <c r="AY261" s="1164" t="str">
        <f t="shared" si="153"/>
        <v>Sin iniciar</v>
      </c>
      <c r="AZ261" s="1060" t="str">
        <f t="shared" si="154"/>
        <v>Sin iniciar</v>
      </c>
      <c r="BA261" s="313" t="s">
        <v>2812</v>
      </c>
      <c r="BB261" s="1297"/>
      <c r="BC261" s="1857"/>
      <c r="BD261" s="1857"/>
      <c r="BE261" s="1297"/>
      <c r="BF261" s="1848"/>
      <c r="BG261" s="1848"/>
      <c r="BH261" s="1307"/>
      <c r="BI261" s="1308"/>
      <c r="BJ261" s="1308"/>
      <c r="BK261" s="1308"/>
      <c r="BL261" s="1030"/>
      <c r="BM261" s="1477"/>
      <c r="BN261" s="1482"/>
      <c r="BO261" s="386">
        <v>1</v>
      </c>
      <c r="BP261" s="9" t="s">
        <v>3621</v>
      </c>
      <c r="BQ261" s="159" t="s">
        <v>1970</v>
      </c>
      <c r="BR261" s="8" t="str">
        <f t="shared" si="148"/>
        <v>Terminado</v>
      </c>
      <c r="BS261" s="8" t="str">
        <f t="shared" si="159"/>
        <v>Terminado</v>
      </c>
      <c r="BT261" s="1482"/>
      <c r="BU261" s="1454"/>
      <c r="BV261" s="1454"/>
      <c r="BW261" s="1456"/>
      <c r="BX261" s="1456"/>
      <c r="BY261" s="11" t="s">
        <v>37</v>
      </c>
      <c r="BZ261" s="1279"/>
      <c r="CA261" s="1838"/>
      <c r="CB261" s="1449"/>
      <c r="CC261" s="1840"/>
      <c r="CD261" s="1502"/>
      <c r="CE261" s="1502"/>
      <c r="CF261" s="1307"/>
      <c r="CG261" s="1308"/>
      <c r="CH261" s="1308"/>
      <c r="CI261" s="1308"/>
      <c r="CJ261" s="1030"/>
      <c r="CK261" s="1307"/>
      <c r="CL261" s="1686"/>
      <c r="CM261" s="1158">
        <v>1</v>
      </c>
      <c r="CN261" s="1143" t="s">
        <v>1291</v>
      </c>
      <c r="CO261" s="1157" t="s">
        <v>1970</v>
      </c>
      <c r="CP261" s="1152" t="s">
        <v>1352</v>
      </c>
      <c r="CQ261" s="1152" t="s">
        <v>1352</v>
      </c>
      <c r="CR261" s="1686"/>
      <c r="CS261" s="1320"/>
      <c r="CT261" s="1320"/>
      <c r="CU261" s="1822"/>
      <c r="CV261" s="1822"/>
      <c r="CW261" s="1307" t="s">
        <v>2154</v>
      </c>
      <c r="CX261" s="1823"/>
      <c r="CY261" s="1824"/>
      <c r="CZ261" s="1824"/>
      <c r="DA261" s="1825"/>
      <c r="DB261" s="1508"/>
      <c r="DC261" s="1502"/>
      <c r="DD261" s="1976"/>
      <c r="DE261" s="1307"/>
      <c r="DF261" s="1308"/>
      <c r="DG261" s="1308"/>
      <c r="DH261" s="1308"/>
      <c r="DJ261" s="1221" t="s">
        <v>8269</v>
      </c>
      <c r="DK261" s="1220" t="s">
        <v>8351</v>
      </c>
      <c r="DL261" s="1242"/>
    </row>
    <row r="262" spans="1:116" ht="154.5" hidden="1" customHeight="1" x14ac:dyDescent="0.45">
      <c r="A262" s="1309"/>
      <c r="B262" s="1310"/>
      <c r="C262" s="1311"/>
      <c r="D262" s="1311"/>
      <c r="E262" s="1039" t="s">
        <v>880</v>
      </c>
      <c r="F262" s="1040" t="s">
        <v>881</v>
      </c>
      <c r="G262" s="1041">
        <v>0.15</v>
      </c>
      <c r="H262" s="1042">
        <v>44742</v>
      </c>
      <c r="I262" s="1042">
        <v>44925</v>
      </c>
      <c r="J262" s="1041">
        <v>0</v>
      </c>
      <c r="K262" s="1041">
        <v>0.5</v>
      </c>
      <c r="L262" s="1043">
        <v>0</v>
      </c>
      <c r="M262" s="1044">
        <v>1</v>
      </c>
      <c r="N262" s="1312"/>
      <c r="O262" s="1312"/>
      <c r="P262" s="3309"/>
      <c r="Q262" s="1872"/>
      <c r="R262" s="1973"/>
      <c r="S262" s="57">
        <v>0</v>
      </c>
      <c r="T262" s="210" t="s">
        <v>2717</v>
      </c>
      <c r="U262" s="210" t="s">
        <v>2717</v>
      </c>
      <c r="V262" s="193" t="str">
        <f t="shared" si="155"/>
        <v>En gestión</v>
      </c>
      <c r="W262" s="193" t="str">
        <f t="shared" si="156"/>
        <v>Sin iniciar</v>
      </c>
      <c r="X262" s="1872"/>
      <c r="Y262" s="1877"/>
      <c r="Z262" s="1877"/>
      <c r="AA262" s="1870"/>
      <c r="AB262" s="1870"/>
      <c r="AC262" s="98"/>
      <c r="AD262" s="1279"/>
      <c r="AE262" s="1838"/>
      <c r="AF262" s="1838"/>
      <c r="AG262" s="1279"/>
      <c r="AH262" s="1904"/>
      <c r="AI262" s="1904"/>
      <c r="AJ262" s="1307"/>
      <c r="AK262" s="1308"/>
      <c r="AL262" s="1308"/>
      <c r="AM262" s="1308"/>
      <c r="AN262" s="1030"/>
      <c r="AO262" s="1860"/>
      <c r="AP262" s="1862"/>
      <c r="AQ262" s="56">
        <v>0.25</v>
      </c>
      <c r="AR262" s="12" t="s">
        <v>8125</v>
      </c>
      <c r="AS262" s="14" t="s">
        <v>3560</v>
      </c>
      <c r="AT262" s="8" t="str">
        <f t="shared" si="157"/>
        <v>En gestión</v>
      </c>
      <c r="AU262" s="8" t="str">
        <f t="shared" si="158"/>
        <v>En gestión</v>
      </c>
      <c r="AV262" s="1766"/>
      <c r="AW262" s="1454"/>
      <c r="AX262" s="1454"/>
      <c r="AY262" s="1164" t="str">
        <f t="shared" si="153"/>
        <v>Sin iniciar</v>
      </c>
      <c r="AZ262" s="1048" t="str">
        <f t="shared" si="154"/>
        <v>Sin iniciar</v>
      </c>
      <c r="BA262" s="220" t="s">
        <v>3561</v>
      </c>
      <c r="BB262" s="1297"/>
      <c r="BC262" s="1857"/>
      <c r="BD262" s="1857"/>
      <c r="BE262" s="1297"/>
      <c r="BF262" s="1848"/>
      <c r="BG262" s="1848"/>
      <c r="BH262" s="1307"/>
      <c r="BI262" s="1308"/>
      <c r="BJ262" s="1308"/>
      <c r="BK262" s="1308"/>
      <c r="BL262" s="1030"/>
      <c r="BM262" s="1477"/>
      <c r="BN262" s="1482"/>
      <c r="BO262" s="386">
        <v>0.75</v>
      </c>
      <c r="BP262" s="9" t="s">
        <v>3622</v>
      </c>
      <c r="BQ262" s="159" t="s">
        <v>3623</v>
      </c>
      <c r="BR262" s="8" t="str">
        <f t="shared" si="148"/>
        <v>Sin iniciar</v>
      </c>
      <c r="BS262" s="8" t="str">
        <f t="shared" si="159"/>
        <v>En gestión</v>
      </c>
      <c r="BT262" s="1482"/>
      <c r="BU262" s="1454"/>
      <c r="BV262" s="1454"/>
      <c r="BW262" s="1456"/>
      <c r="BX262" s="1456"/>
      <c r="BY262" s="11" t="s">
        <v>37</v>
      </c>
      <c r="BZ262" s="1279"/>
      <c r="CA262" s="1838"/>
      <c r="CB262" s="1449"/>
      <c r="CC262" s="1840"/>
      <c r="CD262" s="1502"/>
      <c r="CE262" s="1502"/>
      <c r="CF262" s="1307"/>
      <c r="CG262" s="1308"/>
      <c r="CH262" s="1308"/>
      <c r="CI262" s="1308"/>
      <c r="CJ262" s="1030"/>
      <c r="CK262" s="1307"/>
      <c r="CL262" s="1686"/>
      <c r="CM262" s="1158">
        <v>1</v>
      </c>
      <c r="CN262" s="1143" t="s">
        <v>1971</v>
      </c>
      <c r="CO262" s="1157" t="s">
        <v>1972</v>
      </c>
      <c r="CP262" s="1152" t="s">
        <v>1352</v>
      </c>
      <c r="CQ262" s="1152" t="s">
        <v>1352</v>
      </c>
      <c r="CR262" s="1686"/>
      <c r="CS262" s="1320"/>
      <c r="CT262" s="1320"/>
      <c r="CU262" s="1822"/>
      <c r="CV262" s="1822"/>
      <c r="CW262" s="1307"/>
      <c r="CX262" s="1823"/>
      <c r="CY262" s="1824"/>
      <c r="CZ262" s="1824"/>
      <c r="DA262" s="1825"/>
      <c r="DB262" s="1508"/>
      <c r="DC262" s="1502"/>
      <c r="DD262" s="1976"/>
      <c r="DE262" s="1307"/>
      <c r="DF262" s="1308"/>
      <c r="DG262" s="1308"/>
      <c r="DH262" s="1308"/>
      <c r="DJ262" s="1221" t="s">
        <v>8269</v>
      </c>
      <c r="DK262" s="1220" t="s">
        <v>8342</v>
      </c>
      <c r="DL262" s="1242"/>
    </row>
    <row r="263" spans="1:116" ht="154.5" hidden="1" customHeight="1" x14ac:dyDescent="0.45">
      <c r="A263" s="1309"/>
      <c r="B263" s="1310"/>
      <c r="C263" s="1311"/>
      <c r="D263" s="1311"/>
      <c r="E263" s="1039" t="s">
        <v>882</v>
      </c>
      <c r="F263" s="1040" t="s">
        <v>883</v>
      </c>
      <c r="G263" s="1041">
        <v>0.35</v>
      </c>
      <c r="H263" s="1042">
        <v>44572</v>
      </c>
      <c r="I263" s="1042">
        <v>44925</v>
      </c>
      <c r="J263" s="1041">
        <v>0.25</v>
      </c>
      <c r="K263" s="1041">
        <v>0.5</v>
      </c>
      <c r="L263" s="1043">
        <v>0.75</v>
      </c>
      <c r="M263" s="1044">
        <v>1</v>
      </c>
      <c r="N263" s="1312"/>
      <c r="O263" s="1312"/>
      <c r="P263" s="3309"/>
      <c r="Q263" s="1872"/>
      <c r="R263" s="1872"/>
      <c r="S263" s="57">
        <v>0.05</v>
      </c>
      <c r="T263" s="7" t="s">
        <v>8126</v>
      </c>
      <c r="U263" s="210" t="s">
        <v>2732</v>
      </c>
      <c r="V263" s="193" t="str">
        <f t="shared" si="155"/>
        <v>En gestión</v>
      </c>
      <c r="W263" s="193" t="str">
        <f t="shared" si="156"/>
        <v>En gestión</v>
      </c>
      <c r="X263" s="1872"/>
      <c r="Y263" s="1877"/>
      <c r="Z263" s="1877"/>
      <c r="AA263" s="1870"/>
      <c r="AB263" s="1870"/>
      <c r="AC263" s="211" t="s">
        <v>2733</v>
      </c>
      <c r="AD263" s="1279"/>
      <c r="AE263" s="1838"/>
      <c r="AF263" s="1838"/>
      <c r="AG263" s="1279"/>
      <c r="AH263" s="1904"/>
      <c r="AI263" s="1904"/>
      <c r="AJ263" s="1307"/>
      <c r="AK263" s="1308"/>
      <c r="AL263" s="1308"/>
      <c r="AM263" s="1308"/>
      <c r="AN263" s="1030"/>
      <c r="AO263" s="1860"/>
      <c r="AP263" s="1862"/>
      <c r="AQ263" s="56">
        <v>0.1</v>
      </c>
      <c r="AR263" s="7" t="s">
        <v>8126</v>
      </c>
      <c r="AS263" s="338"/>
      <c r="AT263" s="8" t="str">
        <f t="shared" si="157"/>
        <v>En gestión</v>
      </c>
      <c r="AU263" s="8" t="str">
        <f t="shared" si="158"/>
        <v>En gestión</v>
      </c>
      <c r="AV263" s="1766"/>
      <c r="AW263" s="1454"/>
      <c r="AX263" s="1454"/>
      <c r="AY263" s="1164" t="str">
        <f t="shared" si="153"/>
        <v>Sin iniciar</v>
      </c>
      <c r="AZ263" s="1048" t="str">
        <f t="shared" si="154"/>
        <v>Sin iniciar</v>
      </c>
      <c r="BA263" s="220" t="s">
        <v>2733</v>
      </c>
      <c r="BB263" s="1297"/>
      <c r="BC263" s="1857"/>
      <c r="BD263" s="1857"/>
      <c r="BE263" s="1297"/>
      <c r="BF263" s="1848"/>
      <c r="BG263" s="1848"/>
      <c r="BH263" s="1307"/>
      <c r="BI263" s="1308"/>
      <c r="BJ263" s="1308"/>
      <c r="BK263" s="1308"/>
      <c r="BL263" s="1030"/>
      <c r="BM263" s="1477"/>
      <c r="BN263" s="1482"/>
      <c r="BO263" s="386">
        <v>0.75</v>
      </c>
      <c r="BP263" s="9" t="s">
        <v>3624</v>
      </c>
      <c r="BQ263" s="159" t="s">
        <v>3625</v>
      </c>
      <c r="BR263" s="8" t="str">
        <f t="shared" si="148"/>
        <v>En gestión</v>
      </c>
      <c r="BS263" s="8" t="str">
        <f t="shared" si="159"/>
        <v>En gestión</v>
      </c>
      <c r="BT263" s="1482"/>
      <c r="BU263" s="1454"/>
      <c r="BV263" s="1454"/>
      <c r="BW263" s="1456"/>
      <c r="BX263" s="1456"/>
      <c r="BY263" s="11" t="s">
        <v>37</v>
      </c>
      <c r="BZ263" s="1279"/>
      <c r="CA263" s="1838"/>
      <c r="CB263" s="1449"/>
      <c r="CC263" s="1840"/>
      <c r="CD263" s="1502"/>
      <c r="CE263" s="1502"/>
      <c r="CF263" s="1307"/>
      <c r="CG263" s="1308"/>
      <c r="CH263" s="1308"/>
      <c r="CI263" s="1308"/>
      <c r="CJ263" s="1030"/>
      <c r="CK263" s="1307"/>
      <c r="CL263" s="1686"/>
      <c r="CM263" s="1158">
        <v>1</v>
      </c>
      <c r="CN263" s="1143" t="s">
        <v>1973</v>
      </c>
      <c r="CO263" s="1157" t="s">
        <v>1974</v>
      </c>
      <c r="CP263" s="1152" t="s">
        <v>1352</v>
      </c>
      <c r="CQ263" s="1152" t="s">
        <v>1352</v>
      </c>
      <c r="CR263" s="1686"/>
      <c r="CS263" s="1320"/>
      <c r="CT263" s="1320"/>
      <c r="CU263" s="1822"/>
      <c r="CV263" s="1822"/>
      <c r="CW263" s="1307"/>
      <c r="CX263" s="1823"/>
      <c r="CY263" s="1824"/>
      <c r="CZ263" s="1824"/>
      <c r="DA263" s="1825"/>
      <c r="DB263" s="1508"/>
      <c r="DC263" s="1502"/>
      <c r="DD263" s="1976"/>
      <c r="DE263" s="1307"/>
      <c r="DF263" s="1308"/>
      <c r="DG263" s="1308"/>
      <c r="DH263" s="1308"/>
      <c r="DJ263" s="1221" t="s">
        <v>8269</v>
      </c>
      <c r="DK263" s="1220" t="s">
        <v>8342</v>
      </c>
      <c r="DL263" s="1242"/>
    </row>
    <row r="264" spans="1:116" ht="154.5" hidden="1" customHeight="1" x14ac:dyDescent="0.45">
      <c r="A264" s="1309"/>
      <c r="B264" s="1310"/>
      <c r="C264" s="1311"/>
      <c r="D264" s="1311"/>
      <c r="E264" s="1039" t="s">
        <v>884</v>
      </c>
      <c r="F264" s="1040" t="s">
        <v>885</v>
      </c>
      <c r="G264" s="1041">
        <v>0.05</v>
      </c>
      <c r="H264" s="1042">
        <v>44743</v>
      </c>
      <c r="I264" s="1042">
        <v>44771</v>
      </c>
      <c r="J264" s="1041">
        <v>0</v>
      </c>
      <c r="K264" s="1041">
        <v>0</v>
      </c>
      <c r="L264" s="1043">
        <v>1</v>
      </c>
      <c r="M264" s="1044">
        <v>1</v>
      </c>
      <c r="N264" s="1312"/>
      <c r="O264" s="1312"/>
      <c r="P264" s="3309"/>
      <c r="Q264" s="1875"/>
      <c r="R264" s="1974"/>
      <c r="S264" s="57">
        <v>0</v>
      </c>
      <c r="T264" s="210" t="s">
        <v>2717</v>
      </c>
      <c r="U264" s="210" t="s">
        <v>2717</v>
      </c>
      <c r="V264" s="193" t="str">
        <f t="shared" si="155"/>
        <v>Sin iniciar</v>
      </c>
      <c r="W264" s="193" t="str">
        <f t="shared" si="156"/>
        <v>Sin iniciar</v>
      </c>
      <c r="X264" s="1873"/>
      <c r="Y264" s="1877"/>
      <c r="Z264" s="1877"/>
      <c r="AA264" s="1870"/>
      <c r="AB264" s="1870"/>
      <c r="AC264" s="98"/>
      <c r="AD264" s="1836"/>
      <c r="AE264" s="1839"/>
      <c r="AF264" s="1839"/>
      <c r="AG264" s="1836"/>
      <c r="AH264" s="1904"/>
      <c r="AI264" s="1904"/>
      <c r="AJ264" s="1307"/>
      <c r="AK264" s="1308"/>
      <c r="AL264" s="1308"/>
      <c r="AM264" s="1308"/>
      <c r="AN264" s="1030"/>
      <c r="AO264" s="1861"/>
      <c r="AP264" s="1582"/>
      <c r="AQ264" s="56">
        <v>0</v>
      </c>
      <c r="AR264" s="298" t="s">
        <v>3547</v>
      </c>
      <c r="AS264" s="11" t="s">
        <v>37</v>
      </c>
      <c r="AT264" s="8" t="str">
        <f t="shared" si="157"/>
        <v>Sin iniciar</v>
      </c>
      <c r="AU264" s="8" t="str">
        <f t="shared" si="158"/>
        <v>Sin iniciar</v>
      </c>
      <c r="AV264" s="1263"/>
      <c r="AW264" s="1286"/>
      <c r="AX264" s="1286"/>
      <c r="AY264" s="1164" t="str">
        <f t="shared" si="153"/>
        <v>Sin iniciar</v>
      </c>
      <c r="AZ264" s="1060" t="str">
        <f t="shared" si="154"/>
        <v>Sin iniciar</v>
      </c>
      <c r="BA264" s="313"/>
      <c r="BB264" s="1855"/>
      <c r="BC264" s="1858"/>
      <c r="BD264" s="1858"/>
      <c r="BE264" s="1855"/>
      <c r="BF264" s="1848"/>
      <c r="BG264" s="1848"/>
      <c r="BH264" s="1307"/>
      <c r="BI264" s="1308"/>
      <c r="BJ264" s="1308"/>
      <c r="BK264" s="1308"/>
      <c r="BL264" s="1030"/>
      <c r="BM264" s="1478"/>
      <c r="BN264" s="1483"/>
      <c r="BO264" s="386">
        <v>1</v>
      </c>
      <c r="BP264" s="9" t="s">
        <v>3626</v>
      </c>
      <c r="BQ264" s="9" t="s">
        <v>8127</v>
      </c>
      <c r="BR264" s="8" t="str">
        <f t="shared" si="148"/>
        <v>Terminado</v>
      </c>
      <c r="BS264" s="8" t="str">
        <f t="shared" si="159"/>
        <v>Terminado</v>
      </c>
      <c r="BT264" s="1483"/>
      <c r="BU264" s="1286"/>
      <c r="BV264" s="1286"/>
      <c r="BW264" s="1457"/>
      <c r="BX264" s="1457"/>
      <c r="BY264" s="11" t="s">
        <v>37</v>
      </c>
      <c r="BZ264" s="1836"/>
      <c r="CA264" s="1839"/>
      <c r="CB264" s="1450"/>
      <c r="CC264" s="1840"/>
      <c r="CD264" s="1503"/>
      <c r="CE264" s="1503"/>
      <c r="CF264" s="1307"/>
      <c r="CG264" s="1308"/>
      <c r="CH264" s="1308"/>
      <c r="CI264" s="1308"/>
      <c r="CJ264" s="1030"/>
      <c r="CK264" s="1307"/>
      <c r="CL264" s="1686"/>
      <c r="CM264" s="1158">
        <v>1</v>
      </c>
      <c r="CN264" s="1143" t="s">
        <v>1291</v>
      </c>
      <c r="CO264" s="1143" t="s">
        <v>2287</v>
      </c>
      <c r="CP264" s="1152" t="s">
        <v>1352</v>
      </c>
      <c r="CQ264" s="1152" t="s">
        <v>1352</v>
      </c>
      <c r="CR264" s="1686"/>
      <c r="CS264" s="1320"/>
      <c r="CT264" s="1320"/>
      <c r="CU264" s="1822"/>
      <c r="CV264" s="1822"/>
      <c r="CW264" s="1307"/>
      <c r="CX264" s="1823"/>
      <c r="CY264" s="1824"/>
      <c r="CZ264" s="1824"/>
      <c r="DA264" s="1825"/>
      <c r="DB264" s="1508"/>
      <c r="DC264" s="1503"/>
      <c r="DD264" s="1977"/>
      <c r="DE264" s="1307"/>
      <c r="DF264" s="1308"/>
      <c r="DG264" s="1308"/>
      <c r="DH264" s="1308"/>
      <c r="DJ264" s="1221" t="s">
        <v>8269</v>
      </c>
      <c r="DK264" s="1220" t="s">
        <v>8415</v>
      </c>
      <c r="DL264" s="1242"/>
    </row>
    <row r="265" spans="1:116" ht="154.5" hidden="1" customHeight="1" x14ac:dyDescent="0.45">
      <c r="A265" s="1309" t="s">
        <v>58</v>
      </c>
      <c r="B265" s="1310" t="s">
        <v>886</v>
      </c>
      <c r="C265" s="1311" t="s">
        <v>887</v>
      </c>
      <c r="D265" s="1311" t="s">
        <v>888</v>
      </c>
      <c r="E265" s="1039" t="s">
        <v>889</v>
      </c>
      <c r="F265" s="1040" t="s">
        <v>890</v>
      </c>
      <c r="G265" s="1041">
        <v>0.3</v>
      </c>
      <c r="H265" s="1042">
        <v>44565</v>
      </c>
      <c r="I265" s="1042">
        <v>44910</v>
      </c>
      <c r="J265" s="1041">
        <v>0.25</v>
      </c>
      <c r="K265" s="1041">
        <v>0.5</v>
      </c>
      <c r="L265" s="1043">
        <v>0.75</v>
      </c>
      <c r="M265" s="1044">
        <v>1</v>
      </c>
      <c r="N265" s="1312">
        <v>141612712</v>
      </c>
      <c r="O265" s="1312">
        <v>55663341</v>
      </c>
      <c r="P265" s="3309"/>
      <c r="Q265" s="1874">
        <v>0.15</v>
      </c>
      <c r="R265" s="1876" t="s">
        <v>2734</v>
      </c>
      <c r="S265" s="57">
        <v>0.25</v>
      </c>
      <c r="T265" s="7" t="s">
        <v>8128</v>
      </c>
      <c r="U265" s="7" t="s">
        <v>8129</v>
      </c>
      <c r="V265" s="193" t="str">
        <f t="shared" si="155"/>
        <v>En gestión</v>
      </c>
      <c r="W265" s="193" t="str">
        <f t="shared" si="156"/>
        <v>En gestión</v>
      </c>
      <c r="X265" s="1871" t="s">
        <v>8130</v>
      </c>
      <c r="Y265" s="1877">
        <f>SUMPRODUCT(S265:S268,G265:G268)</f>
        <v>0.15</v>
      </c>
      <c r="Z265" s="1877">
        <f>SUMPRODUCT(G265:G268,J265:J268)</f>
        <v>0.22499999999999998</v>
      </c>
      <c r="AA265" s="1870" t="str">
        <f>IF(Z265&lt;1%,"Sin iniciar",IF(Z265=100%,"Terminado","En gestión"))</f>
        <v>En gestión</v>
      </c>
      <c r="AB265" s="1870" t="str">
        <f>IF(Y265&lt;1%,"Sin iniciar",IF(Y265=100%,"Terminado","En gestión"))</f>
        <v>En gestión</v>
      </c>
      <c r="AC265" s="98"/>
      <c r="AD265" s="1835">
        <v>55663341</v>
      </c>
      <c r="AE265" s="1837">
        <v>55663341</v>
      </c>
      <c r="AF265" s="1837">
        <v>13915835.25</v>
      </c>
      <c r="AG265" s="1835">
        <v>141612712</v>
      </c>
      <c r="AH265" s="1904">
        <v>141612712</v>
      </c>
      <c r="AI265" s="1904">
        <v>17117316.399999999</v>
      </c>
      <c r="AJ265" s="1307" t="s">
        <v>1928</v>
      </c>
      <c r="AK265" s="1307" t="s">
        <v>1977</v>
      </c>
      <c r="AL265" s="1307" t="s">
        <v>1978</v>
      </c>
      <c r="AM265" s="1307" t="s">
        <v>1979</v>
      </c>
      <c r="AN265" s="1030"/>
      <c r="AO265" s="1859">
        <v>0.3</v>
      </c>
      <c r="AP265" s="1862" t="s">
        <v>3562</v>
      </c>
      <c r="AQ265" s="69">
        <v>0.5</v>
      </c>
      <c r="AR265" s="9" t="s">
        <v>8131</v>
      </c>
      <c r="AS265" s="9" t="s">
        <v>3563</v>
      </c>
      <c r="AT265" s="8" t="str">
        <f t="shared" si="157"/>
        <v>En gestión</v>
      </c>
      <c r="AU265" s="8" t="str">
        <f t="shared" si="158"/>
        <v>En gestión</v>
      </c>
      <c r="AV265" s="1482" t="s">
        <v>8132</v>
      </c>
      <c r="AW265" s="1956">
        <f>SUMPRODUCT(AQ265:AQ268,G265:G268)</f>
        <v>0.3</v>
      </c>
      <c r="AX265" s="1285">
        <f>SUMPRODUCT(G265:G268,K265:K268)</f>
        <v>0.44999999999999996</v>
      </c>
      <c r="AY265" s="1164" t="str">
        <f t="shared" si="153"/>
        <v>En gestión</v>
      </c>
      <c r="AZ265" s="1048" t="str">
        <f t="shared" si="154"/>
        <v>En gestión</v>
      </c>
      <c r="BA265" s="337"/>
      <c r="BB265" s="1854">
        <v>55663341</v>
      </c>
      <c r="BC265" s="1856">
        <v>55663341</v>
      </c>
      <c r="BD265" s="1856">
        <v>27831670.5</v>
      </c>
      <c r="BE265" s="1854">
        <v>141612712</v>
      </c>
      <c r="BF265" s="1848">
        <v>141612712</v>
      </c>
      <c r="BG265" s="1848">
        <v>46877000.600000001</v>
      </c>
      <c r="BH265" s="1307" t="s">
        <v>1928</v>
      </c>
      <c r="BI265" s="1307" t="s">
        <v>1977</v>
      </c>
      <c r="BJ265" s="1307" t="s">
        <v>1978</v>
      </c>
      <c r="BK265" s="1307" t="s">
        <v>1979</v>
      </c>
      <c r="BL265" s="1030"/>
      <c r="BM265" s="1543">
        <v>0.6</v>
      </c>
      <c r="BN265" s="1544" t="s">
        <v>8133</v>
      </c>
      <c r="BO265" s="386">
        <v>0.75</v>
      </c>
      <c r="BP265" s="276" t="s">
        <v>8134</v>
      </c>
      <c r="BQ265" s="7" t="s">
        <v>1976</v>
      </c>
      <c r="BR265" s="8" t="str">
        <f t="shared" si="148"/>
        <v>En gestión</v>
      </c>
      <c r="BS265" s="8" t="str">
        <f t="shared" si="159"/>
        <v>En gestión</v>
      </c>
      <c r="BT265" s="1537" t="s">
        <v>8135</v>
      </c>
      <c r="BU265" s="1285">
        <f>SUMPRODUCT(G265:G268,BO265:BO268)</f>
        <v>0.82</v>
      </c>
      <c r="BV265" s="1285">
        <f>SUMPRODUCT(G265:G268,L265:L268)</f>
        <v>0.77499999999999991</v>
      </c>
      <c r="BW265" s="1455" t="str">
        <f>IF(BV265&lt;1%,"Sin iniciar",IF(BV265=100%,"Terminado","En gestión"))</f>
        <v>En gestión</v>
      </c>
      <c r="BX265" s="1455" t="str">
        <f>IF(BU265&lt;1%,"Sin iniciar",IF(BU265=100%,"Terminado","En gestión"))</f>
        <v>En gestión</v>
      </c>
      <c r="BY265" s="1458" t="s">
        <v>37</v>
      </c>
      <c r="BZ265" s="1835">
        <v>55663341</v>
      </c>
      <c r="CA265" s="1837">
        <v>55663341</v>
      </c>
      <c r="CB265" s="1448">
        <v>41747505.75</v>
      </c>
      <c r="CC265" s="1840">
        <v>141612712</v>
      </c>
      <c r="CD265" s="1501">
        <v>141612712</v>
      </c>
      <c r="CE265" s="1501">
        <v>110106408.59999999</v>
      </c>
      <c r="CF265" s="1307" t="s">
        <v>1928</v>
      </c>
      <c r="CG265" s="1307" t="s">
        <v>1977</v>
      </c>
      <c r="CH265" s="1307" t="s">
        <v>1978</v>
      </c>
      <c r="CI265" s="1307" t="s">
        <v>1979</v>
      </c>
      <c r="CJ265" s="1030"/>
      <c r="CK265" s="1971" t="s">
        <v>1975</v>
      </c>
      <c r="CL265" s="1781" t="s">
        <v>2288</v>
      </c>
      <c r="CM265" s="1158">
        <v>1</v>
      </c>
      <c r="CN265" s="1143" t="s">
        <v>1291</v>
      </c>
      <c r="CO265" s="1143" t="s">
        <v>1976</v>
      </c>
      <c r="CP265" s="1152" t="s">
        <v>1352</v>
      </c>
      <c r="CQ265" s="1152" t="s">
        <v>1352</v>
      </c>
      <c r="CR265" s="1686" t="s">
        <v>2289</v>
      </c>
      <c r="CS265" s="1320">
        <v>1</v>
      </c>
      <c r="CT265" s="1320">
        <v>1</v>
      </c>
      <c r="CU265" s="1822" t="s">
        <v>1352</v>
      </c>
      <c r="CV265" s="1822" t="s">
        <v>1352</v>
      </c>
      <c r="CW265" s="1308" t="s">
        <v>37</v>
      </c>
      <c r="CX265" s="1823">
        <v>55663341</v>
      </c>
      <c r="CY265" s="1824">
        <v>55663341</v>
      </c>
      <c r="CZ265" s="1824">
        <v>55663341</v>
      </c>
      <c r="DA265" s="1825">
        <v>141612712</v>
      </c>
      <c r="DB265" s="1508">
        <v>141612712</v>
      </c>
      <c r="DC265" s="1508">
        <v>141612712</v>
      </c>
      <c r="DD265" s="1509">
        <v>141612712</v>
      </c>
      <c r="DE265" s="1307" t="s">
        <v>1928</v>
      </c>
      <c r="DF265" s="1307" t="s">
        <v>1977</v>
      </c>
      <c r="DG265" s="1307" t="s">
        <v>1978</v>
      </c>
      <c r="DH265" s="1307" t="s">
        <v>1979</v>
      </c>
      <c r="DJ265" s="1221" t="s">
        <v>8269</v>
      </c>
      <c r="DK265" s="1220" t="s">
        <v>8342</v>
      </c>
      <c r="DL265" s="1242" t="s">
        <v>8271</v>
      </c>
    </row>
    <row r="266" spans="1:116" ht="390" hidden="1" customHeight="1" x14ac:dyDescent="0.45">
      <c r="A266" s="1309"/>
      <c r="B266" s="1310"/>
      <c r="C266" s="1311"/>
      <c r="D266" s="1311"/>
      <c r="E266" s="1039" t="s">
        <v>891</v>
      </c>
      <c r="F266" s="1040" t="s">
        <v>8136</v>
      </c>
      <c r="G266" s="1041">
        <v>0.3</v>
      </c>
      <c r="H266" s="1042">
        <v>44593</v>
      </c>
      <c r="I266" s="1042">
        <v>44925</v>
      </c>
      <c r="J266" s="1041">
        <v>0.25</v>
      </c>
      <c r="K266" s="1041">
        <v>0.5</v>
      </c>
      <c r="L266" s="1043">
        <v>0.75</v>
      </c>
      <c r="M266" s="1044">
        <v>1</v>
      </c>
      <c r="N266" s="1312"/>
      <c r="O266" s="1312"/>
      <c r="P266" s="3309"/>
      <c r="Q266" s="1872"/>
      <c r="R266" s="1973"/>
      <c r="S266" s="57">
        <v>0</v>
      </c>
      <c r="T266" s="7" t="s">
        <v>2735</v>
      </c>
      <c r="U266" s="7" t="s">
        <v>2736</v>
      </c>
      <c r="V266" s="193" t="str">
        <f t="shared" si="155"/>
        <v>En gestión</v>
      </c>
      <c r="W266" s="193" t="str">
        <f t="shared" si="156"/>
        <v>Sin iniciar</v>
      </c>
      <c r="X266" s="1872"/>
      <c r="Y266" s="1877"/>
      <c r="Z266" s="1877"/>
      <c r="AA266" s="1870"/>
      <c r="AB266" s="1870"/>
      <c r="AC266" s="211" t="s">
        <v>2735</v>
      </c>
      <c r="AD266" s="1279"/>
      <c r="AE266" s="1838"/>
      <c r="AF266" s="1838"/>
      <c r="AG266" s="1279"/>
      <c r="AH266" s="1904"/>
      <c r="AI266" s="1904"/>
      <c r="AJ266" s="1307"/>
      <c r="AK266" s="1308"/>
      <c r="AL266" s="1308"/>
      <c r="AM266" s="1308"/>
      <c r="AN266" s="1030"/>
      <c r="AO266" s="1860"/>
      <c r="AP266" s="1862"/>
      <c r="AQ266" s="69">
        <v>0</v>
      </c>
      <c r="AR266" s="9" t="s">
        <v>2735</v>
      </c>
      <c r="AS266" s="9" t="s">
        <v>2736</v>
      </c>
      <c r="AT266" s="8" t="str">
        <f t="shared" si="157"/>
        <v>En gestión</v>
      </c>
      <c r="AU266" s="8" t="str">
        <f t="shared" si="158"/>
        <v>Sin iniciar</v>
      </c>
      <c r="AV266" s="1482"/>
      <c r="AW266" s="1957"/>
      <c r="AX266" s="1454"/>
      <c r="AY266" s="1165" t="str">
        <f t="shared" si="153"/>
        <v>Sin iniciar</v>
      </c>
      <c r="AZ266" s="1060" t="str">
        <f t="shared" si="154"/>
        <v>Sin iniciar</v>
      </c>
      <c r="BA266" s="220" t="s">
        <v>3564</v>
      </c>
      <c r="BB266" s="1297"/>
      <c r="BC266" s="1857"/>
      <c r="BD266" s="1857"/>
      <c r="BE266" s="1297"/>
      <c r="BF266" s="1848"/>
      <c r="BG266" s="1848"/>
      <c r="BH266" s="1307"/>
      <c r="BI266" s="1308"/>
      <c r="BJ266" s="1308"/>
      <c r="BK266" s="1308"/>
      <c r="BL266" s="1030"/>
      <c r="BM266" s="1477"/>
      <c r="BN266" s="1474"/>
      <c r="BO266" s="386">
        <v>0.9</v>
      </c>
      <c r="BP266" s="220" t="s">
        <v>3627</v>
      </c>
      <c r="BQ266" s="159" t="s">
        <v>3628</v>
      </c>
      <c r="BR266" s="8" t="str">
        <f t="shared" si="148"/>
        <v>En gestión</v>
      </c>
      <c r="BS266" s="8" t="str">
        <f t="shared" si="159"/>
        <v>En gestión</v>
      </c>
      <c r="BT266" s="1482"/>
      <c r="BU266" s="1454"/>
      <c r="BV266" s="1454"/>
      <c r="BW266" s="1456"/>
      <c r="BX266" s="1456"/>
      <c r="BY266" s="1459"/>
      <c r="BZ266" s="1279"/>
      <c r="CA266" s="1838"/>
      <c r="CB266" s="1449"/>
      <c r="CC266" s="1840"/>
      <c r="CD266" s="1502"/>
      <c r="CE266" s="1502"/>
      <c r="CF266" s="1307"/>
      <c r="CG266" s="1308"/>
      <c r="CH266" s="1308"/>
      <c r="CI266" s="1308"/>
      <c r="CJ266" s="1030"/>
      <c r="CK266" s="1307"/>
      <c r="CL266" s="1781"/>
      <c r="CM266" s="1158">
        <v>1</v>
      </c>
      <c r="CN266" s="1143" t="s">
        <v>8137</v>
      </c>
      <c r="CO266" s="1157" t="s">
        <v>1980</v>
      </c>
      <c r="CP266" s="1152" t="s">
        <v>1352</v>
      </c>
      <c r="CQ266" s="1152" t="s">
        <v>1352</v>
      </c>
      <c r="CR266" s="1686"/>
      <c r="CS266" s="1320"/>
      <c r="CT266" s="1320"/>
      <c r="CU266" s="1822"/>
      <c r="CV266" s="1822"/>
      <c r="CW266" s="1308"/>
      <c r="CX266" s="1823"/>
      <c r="CY266" s="1824"/>
      <c r="CZ266" s="1824"/>
      <c r="DA266" s="1825"/>
      <c r="DB266" s="1508"/>
      <c r="DC266" s="1508"/>
      <c r="DD266" s="1509"/>
      <c r="DE266" s="1307"/>
      <c r="DF266" s="1308"/>
      <c r="DG266" s="1308"/>
      <c r="DH266" s="1308"/>
      <c r="DJ266" s="1221" t="s">
        <v>8269</v>
      </c>
      <c r="DK266" s="1220" t="s">
        <v>8342</v>
      </c>
      <c r="DL266" s="1242"/>
    </row>
    <row r="267" spans="1:116" ht="320.25" hidden="1" customHeight="1" x14ac:dyDescent="0.45">
      <c r="A267" s="1309"/>
      <c r="B267" s="1310"/>
      <c r="C267" s="1311"/>
      <c r="D267" s="1311"/>
      <c r="E267" s="1039" t="s">
        <v>892</v>
      </c>
      <c r="F267" s="1040" t="s">
        <v>893</v>
      </c>
      <c r="G267" s="1041">
        <v>0.3</v>
      </c>
      <c r="H267" s="1042">
        <v>44593</v>
      </c>
      <c r="I267" s="1042">
        <v>44925</v>
      </c>
      <c r="J267" s="1041">
        <v>0.25</v>
      </c>
      <c r="K267" s="1041">
        <v>0.5</v>
      </c>
      <c r="L267" s="1043">
        <v>0.75</v>
      </c>
      <c r="M267" s="1044">
        <v>1</v>
      </c>
      <c r="N267" s="1312"/>
      <c r="O267" s="1312"/>
      <c r="P267" s="3309"/>
      <c r="Q267" s="1872"/>
      <c r="R267" s="1872"/>
      <c r="S267" s="57">
        <v>0.25</v>
      </c>
      <c r="T267" s="7" t="s">
        <v>8138</v>
      </c>
      <c r="U267" s="7" t="s">
        <v>2737</v>
      </c>
      <c r="V267" s="193" t="str">
        <f t="shared" si="155"/>
        <v>En gestión</v>
      </c>
      <c r="W267" s="193" t="str">
        <f t="shared" si="156"/>
        <v>En gestión</v>
      </c>
      <c r="X267" s="1872"/>
      <c r="Y267" s="1877"/>
      <c r="Z267" s="1877"/>
      <c r="AA267" s="1870"/>
      <c r="AB267" s="1870"/>
      <c r="AC267" s="98"/>
      <c r="AD267" s="1279"/>
      <c r="AE267" s="1838"/>
      <c r="AF267" s="1838"/>
      <c r="AG267" s="1279"/>
      <c r="AH267" s="1904"/>
      <c r="AI267" s="1904"/>
      <c r="AJ267" s="1307"/>
      <c r="AK267" s="1308"/>
      <c r="AL267" s="1308"/>
      <c r="AM267" s="1308"/>
      <c r="AN267" s="1030"/>
      <c r="AO267" s="1860"/>
      <c r="AP267" s="1862"/>
      <c r="AQ267" s="69">
        <v>0.5</v>
      </c>
      <c r="AR267" s="9" t="s">
        <v>8139</v>
      </c>
      <c r="AS267" s="9" t="s">
        <v>3565</v>
      </c>
      <c r="AT267" s="8" t="str">
        <f t="shared" si="157"/>
        <v>En gestión</v>
      </c>
      <c r="AU267" s="8" t="str">
        <f t="shared" si="158"/>
        <v>En gestión</v>
      </c>
      <c r="AV267" s="1482"/>
      <c r="AW267" s="1957"/>
      <c r="AX267" s="1454"/>
      <c r="AY267" s="1164" t="str">
        <f t="shared" si="153"/>
        <v>Sin iniciar</v>
      </c>
      <c r="AZ267" s="1060" t="str">
        <f t="shared" si="154"/>
        <v>Sin iniciar</v>
      </c>
      <c r="BA267" s="337"/>
      <c r="BB267" s="1297"/>
      <c r="BC267" s="1857"/>
      <c r="BD267" s="1857"/>
      <c r="BE267" s="1297"/>
      <c r="BF267" s="1848"/>
      <c r="BG267" s="1848"/>
      <c r="BH267" s="1307"/>
      <c r="BI267" s="1308"/>
      <c r="BJ267" s="1308"/>
      <c r="BK267" s="1308"/>
      <c r="BL267" s="1030"/>
      <c r="BM267" s="1477"/>
      <c r="BN267" s="1474"/>
      <c r="BO267" s="237">
        <v>0.75</v>
      </c>
      <c r="BP267" s="9" t="s">
        <v>3629</v>
      </c>
      <c r="BQ267" s="159" t="s">
        <v>3630</v>
      </c>
      <c r="BR267" s="8" t="str">
        <f t="shared" si="148"/>
        <v>En gestión</v>
      </c>
      <c r="BS267" s="8" t="str">
        <f t="shared" si="159"/>
        <v>En gestión</v>
      </c>
      <c r="BT267" s="1482"/>
      <c r="BU267" s="1454"/>
      <c r="BV267" s="1454"/>
      <c r="BW267" s="1456"/>
      <c r="BX267" s="1456"/>
      <c r="BY267" s="1459"/>
      <c r="BZ267" s="1279"/>
      <c r="CA267" s="1838"/>
      <c r="CB267" s="1449"/>
      <c r="CC267" s="1840"/>
      <c r="CD267" s="1502"/>
      <c r="CE267" s="1502"/>
      <c r="CF267" s="1307"/>
      <c r="CG267" s="1308"/>
      <c r="CH267" s="1308"/>
      <c r="CI267" s="1308"/>
      <c r="CJ267" s="1030"/>
      <c r="CK267" s="1307"/>
      <c r="CL267" s="1781"/>
      <c r="CM267" s="1156">
        <v>1</v>
      </c>
      <c r="CN267" s="1143" t="s">
        <v>2290</v>
      </c>
      <c r="CO267" s="1157" t="s">
        <v>1981</v>
      </c>
      <c r="CP267" s="1152" t="s">
        <v>1352</v>
      </c>
      <c r="CQ267" s="1152" t="s">
        <v>1352</v>
      </c>
      <c r="CR267" s="1686"/>
      <c r="CS267" s="1320"/>
      <c r="CT267" s="1320"/>
      <c r="CU267" s="1822"/>
      <c r="CV267" s="1822"/>
      <c r="CW267" s="1308"/>
      <c r="CX267" s="1823"/>
      <c r="CY267" s="1824"/>
      <c r="CZ267" s="1824"/>
      <c r="DA267" s="1825"/>
      <c r="DB267" s="1508"/>
      <c r="DC267" s="1508"/>
      <c r="DD267" s="1509"/>
      <c r="DE267" s="1307"/>
      <c r="DF267" s="1308"/>
      <c r="DG267" s="1308"/>
      <c r="DH267" s="1308"/>
      <c r="DJ267" s="1221" t="s">
        <v>8269</v>
      </c>
      <c r="DK267" s="1220" t="s">
        <v>8342</v>
      </c>
      <c r="DL267" s="1242"/>
    </row>
    <row r="268" spans="1:116" ht="154.5" hidden="1" customHeight="1" x14ac:dyDescent="0.45">
      <c r="A268" s="1309"/>
      <c r="B268" s="1310"/>
      <c r="C268" s="1311"/>
      <c r="D268" s="1311"/>
      <c r="E268" s="1039" t="s">
        <v>894</v>
      </c>
      <c r="F268" s="1040" t="s">
        <v>895</v>
      </c>
      <c r="G268" s="1041">
        <v>0.1</v>
      </c>
      <c r="H268" s="1042">
        <v>44743</v>
      </c>
      <c r="I268" s="1042">
        <v>44772</v>
      </c>
      <c r="J268" s="1041">
        <v>0</v>
      </c>
      <c r="K268" s="1041">
        <v>0</v>
      </c>
      <c r="L268" s="1043">
        <v>1</v>
      </c>
      <c r="M268" s="1044">
        <v>1</v>
      </c>
      <c r="N268" s="1312"/>
      <c r="O268" s="1312"/>
      <c r="P268" s="3309"/>
      <c r="Q268" s="1875"/>
      <c r="R268" s="1974"/>
      <c r="S268" s="57">
        <v>0</v>
      </c>
      <c r="T268" s="210" t="s">
        <v>2717</v>
      </c>
      <c r="U268" s="210" t="s">
        <v>2717</v>
      </c>
      <c r="V268" s="193" t="str">
        <f t="shared" si="155"/>
        <v>Sin iniciar</v>
      </c>
      <c r="W268" s="193" t="str">
        <f t="shared" si="156"/>
        <v>Sin iniciar</v>
      </c>
      <c r="X268" s="1873"/>
      <c r="Y268" s="1877"/>
      <c r="Z268" s="1877"/>
      <c r="AA268" s="1870"/>
      <c r="AB268" s="1870"/>
      <c r="AC268" s="98"/>
      <c r="AD268" s="1836"/>
      <c r="AE268" s="1839"/>
      <c r="AF268" s="1839"/>
      <c r="AG268" s="1836"/>
      <c r="AH268" s="1904"/>
      <c r="AI268" s="1904"/>
      <c r="AJ268" s="1307"/>
      <c r="AK268" s="1308"/>
      <c r="AL268" s="1308"/>
      <c r="AM268" s="1308"/>
      <c r="AN268" s="1030"/>
      <c r="AO268" s="1861"/>
      <c r="AP268" s="1582"/>
      <c r="AQ268" s="69">
        <v>0</v>
      </c>
      <c r="AR268" s="9" t="s">
        <v>3566</v>
      </c>
      <c r="AS268" s="9" t="s">
        <v>3566</v>
      </c>
      <c r="AT268" s="8" t="str">
        <f t="shared" si="157"/>
        <v>Sin iniciar</v>
      </c>
      <c r="AU268" s="8" t="str">
        <f t="shared" si="158"/>
        <v>Sin iniciar</v>
      </c>
      <c r="AV268" s="1483"/>
      <c r="AW268" s="1958"/>
      <c r="AX268" s="1286"/>
      <c r="AY268" s="1165" t="str">
        <f t="shared" si="153"/>
        <v>Sin iniciar</v>
      </c>
      <c r="AZ268" s="1060" t="str">
        <f t="shared" si="154"/>
        <v>Sin iniciar</v>
      </c>
      <c r="BA268" s="313"/>
      <c r="BB268" s="1855"/>
      <c r="BC268" s="1858"/>
      <c r="BD268" s="1858"/>
      <c r="BE268" s="1855"/>
      <c r="BF268" s="1848"/>
      <c r="BG268" s="1848"/>
      <c r="BH268" s="1307"/>
      <c r="BI268" s="1308"/>
      <c r="BJ268" s="1308"/>
      <c r="BK268" s="1308"/>
      <c r="BL268" s="1030"/>
      <c r="BM268" s="1478"/>
      <c r="BN268" s="1475"/>
      <c r="BO268" s="238">
        <v>1</v>
      </c>
      <c r="BP268" s="9" t="s">
        <v>8140</v>
      </c>
      <c r="BQ268" s="9" t="s">
        <v>2291</v>
      </c>
      <c r="BR268" s="8" t="str">
        <f t="shared" si="148"/>
        <v>Terminado</v>
      </c>
      <c r="BS268" s="8" t="str">
        <f t="shared" si="159"/>
        <v>Terminado</v>
      </c>
      <c r="BT268" s="1483"/>
      <c r="BU268" s="1286"/>
      <c r="BV268" s="1286"/>
      <c r="BW268" s="1457"/>
      <c r="BX268" s="1457"/>
      <c r="BY268" s="1972"/>
      <c r="BZ268" s="1836"/>
      <c r="CA268" s="1839"/>
      <c r="CB268" s="1450"/>
      <c r="CC268" s="1840"/>
      <c r="CD268" s="1503"/>
      <c r="CE268" s="1503"/>
      <c r="CF268" s="1307"/>
      <c r="CG268" s="1308"/>
      <c r="CH268" s="1308"/>
      <c r="CI268" s="1308"/>
      <c r="CJ268" s="1030"/>
      <c r="CK268" s="1307"/>
      <c r="CL268" s="1781"/>
      <c r="CM268" s="1156">
        <v>1</v>
      </c>
      <c r="CN268" s="1143" t="s">
        <v>1291</v>
      </c>
      <c r="CO268" s="1143" t="s">
        <v>2291</v>
      </c>
      <c r="CP268" s="1152" t="s">
        <v>1352</v>
      </c>
      <c r="CQ268" s="1152" t="s">
        <v>1352</v>
      </c>
      <c r="CR268" s="1686"/>
      <c r="CS268" s="1320"/>
      <c r="CT268" s="1320"/>
      <c r="CU268" s="1822"/>
      <c r="CV268" s="1822"/>
      <c r="CW268" s="1308"/>
      <c r="CX268" s="1823"/>
      <c r="CY268" s="1824"/>
      <c r="CZ268" s="1824"/>
      <c r="DA268" s="1970"/>
      <c r="DB268" s="1508"/>
      <c r="DC268" s="1508"/>
      <c r="DD268" s="1509"/>
      <c r="DE268" s="1307"/>
      <c r="DF268" s="1308"/>
      <c r="DG268" s="1308"/>
      <c r="DH268" s="1308"/>
      <c r="DJ268" s="1221" t="s">
        <v>8269</v>
      </c>
      <c r="DK268" s="1220" t="s">
        <v>8415</v>
      </c>
      <c r="DL268" s="1242"/>
    </row>
    <row r="269" spans="1:116" ht="245.25" hidden="1" customHeight="1" x14ac:dyDescent="0.45">
      <c r="A269" s="1309" t="s">
        <v>58</v>
      </c>
      <c r="B269" s="1310" t="s">
        <v>896</v>
      </c>
      <c r="C269" s="1311" t="s">
        <v>897</v>
      </c>
      <c r="D269" s="1311" t="s">
        <v>898</v>
      </c>
      <c r="E269" s="1039" t="s">
        <v>899</v>
      </c>
      <c r="F269" s="1040" t="s">
        <v>900</v>
      </c>
      <c r="G269" s="1041">
        <v>0.2</v>
      </c>
      <c r="H269" s="1042">
        <v>44576</v>
      </c>
      <c r="I269" s="1042">
        <v>44651</v>
      </c>
      <c r="J269" s="1041">
        <v>1</v>
      </c>
      <c r="K269" s="1041">
        <v>1</v>
      </c>
      <c r="L269" s="1043">
        <v>1</v>
      </c>
      <c r="M269" s="1044">
        <v>1</v>
      </c>
      <c r="N269" s="1312">
        <v>141404405</v>
      </c>
      <c r="O269" s="1312">
        <v>17180629</v>
      </c>
      <c r="P269" s="3309"/>
      <c r="Q269" s="1876">
        <v>52.5</v>
      </c>
      <c r="R269" s="1876" t="s">
        <v>8141</v>
      </c>
      <c r="S269" s="57">
        <v>1</v>
      </c>
      <c r="T269" s="7" t="s">
        <v>2738</v>
      </c>
      <c r="U269" s="210" t="s">
        <v>2739</v>
      </c>
      <c r="V269" s="193" t="str">
        <f t="shared" si="155"/>
        <v>Terminado</v>
      </c>
      <c r="W269" s="193" t="str">
        <f t="shared" si="156"/>
        <v>Terminado</v>
      </c>
      <c r="X269" s="1871" t="s">
        <v>8142</v>
      </c>
      <c r="Y269" s="1877">
        <f>SUMPRODUCT(S269:S272,G269:G272)</f>
        <v>0.56499999999999995</v>
      </c>
      <c r="Z269" s="1877">
        <f>SUMPRODUCT(G269:G272,J269:J272)</f>
        <v>0.46499999999999997</v>
      </c>
      <c r="AA269" s="1870" t="str">
        <f>IF(Z269&lt;1%,"Sin iniciar",IF(Z269=100%,"Terminado","En gestión"))</f>
        <v>En gestión</v>
      </c>
      <c r="AB269" s="1870" t="str">
        <f>IF(Y269&lt;1%,"Sin iniciar",IF(Y269=100%,"Terminado","En gestión"))</f>
        <v>En gestión</v>
      </c>
      <c r="AC269" s="212" t="s">
        <v>2740</v>
      </c>
      <c r="AD269" s="1835">
        <v>17180629</v>
      </c>
      <c r="AE269" s="1837">
        <v>17180629</v>
      </c>
      <c r="AF269" s="1837">
        <v>4295157.25</v>
      </c>
      <c r="AG269" s="1835">
        <v>141404405</v>
      </c>
      <c r="AH269" s="1904">
        <v>141404405</v>
      </c>
      <c r="AI269" s="1904">
        <v>21864915</v>
      </c>
      <c r="AJ269" s="1307" t="s">
        <v>1928</v>
      </c>
      <c r="AK269" s="1307" t="s">
        <v>1347</v>
      </c>
      <c r="AL269" s="1308" t="s">
        <v>1348</v>
      </c>
      <c r="AM269" s="1308" t="s">
        <v>1349</v>
      </c>
      <c r="AN269" s="1030"/>
      <c r="AO269" s="1964">
        <f>+AQ269*G269+AQ270*G270+AQ271*G271+AQ272*G272</f>
        <v>0.72</v>
      </c>
      <c r="AP269" s="1967" t="s">
        <v>8143</v>
      </c>
      <c r="AQ269" s="56">
        <v>0.95</v>
      </c>
      <c r="AR269" s="12" t="s">
        <v>8144</v>
      </c>
      <c r="AS269" s="14" t="s">
        <v>8145</v>
      </c>
      <c r="AT269" s="8" t="str">
        <f t="shared" si="157"/>
        <v>Terminado</v>
      </c>
      <c r="AU269" s="8" t="str">
        <f t="shared" si="158"/>
        <v>En gestión</v>
      </c>
      <c r="AV269" s="1967" t="s">
        <v>8143</v>
      </c>
      <c r="AW269" s="1956">
        <f>SUMPRODUCT(AQ269:AQ272,G269:G272)</f>
        <v>0.72</v>
      </c>
      <c r="AX269" s="1959">
        <f>SUMPRODUCT(G269:G272,K269:K272)</f>
        <v>0.73</v>
      </c>
      <c r="AY269" s="1165" t="str">
        <f t="shared" si="153"/>
        <v>En gestión</v>
      </c>
      <c r="AZ269" s="1060" t="str">
        <f t="shared" si="154"/>
        <v>En gestión</v>
      </c>
      <c r="BA269" s="14" t="s">
        <v>3567</v>
      </c>
      <c r="BB269" s="1854">
        <v>17180629</v>
      </c>
      <c r="BC269" s="1856">
        <v>17180629</v>
      </c>
      <c r="BD269" s="1856">
        <v>8590314.5</v>
      </c>
      <c r="BE269" s="1854">
        <v>141404405</v>
      </c>
      <c r="BF269" s="1848">
        <v>141404405</v>
      </c>
      <c r="BG269" s="1848">
        <v>49894745</v>
      </c>
      <c r="BH269" s="1307" t="s">
        <v>1928</v>
      </c>
      <c r="BI269" s="1307" t="s">
        <v>1347</v>
      </c>
      <c r="BJ269" s="1308" t="s">
        <v>1348</v>
      </c>
      <c r="BK269" s="1308" t="s">
        <v>1349</v>
      </c>
      <c r="BL269" s="1030"/>
      <c r="BM269" s="1900">
        <v>0.82</v>
      </c>
      <c r="BN269" s="1901" t="s">
        <v>8146</v>
      </c>
      <c r="BO269" s="68">
        <v>0.95</v>
      </c>
      <c r="BP269" s="7" t="s">
        <v>8147</v>
      </c>
      <c r="BQ269" s="7" t="s">
        <v>8148</v>
      </c>
      <c r="BR269" s="8" t="str">
        <f t="shared" si="148"/>
        <v>Terminado</v>
      </c>
      <c r="BS269" s="8" t="str">
        <f t="shared" si="159"/>
        <v>En gestión</v>
      </c>
      <c r="BT269" s="1955" t="s">
        <v>3599</v>
      </c>
      <c r="BU269" s="1285">
        <f>SUMPRODUCT(G269:G272,BO269:BO272)</f>
        <v>0.79499999999999993</v>
      </c>
      <c r="BV269" s="1285">
        <f>SUMPRODUCT(G269:G272,L269:L272)</f>
        <v>0.89500000000000002</v>
      </c>
      <c r="BW269" s="1455" t="str">
        <f t="shared" ref="BW269:BW283" si="162">IF(BV269&lt;1%,"Sin iniciar",IF(BV269=100%,"Terminado","En gestión"))</f>
        <v>En gestión</v>
      </c>
      <c r="BX269" s="1455" t="str">
        <f t="shared" ref="BX269:BX283" si="163">IF(BU269&lt;1%,"Sin iniciar",IF(BU269=100%,"Terminado","En gestión"))</f>
        <v>En gestión</v>
      </c>
      <c r="BY269" s="434" t="s">
        <v>3567</v>
      </c>
      <c r="BZ269" s="1835">
        <v>17180629</v>
      </c>
      <c r="CA269" s="1837">
        <v>17180629</v>
      </c>
      <c r="CB269" s="1951">
        <v>12885471.75</v>
      </c>
      <c r="CC269" s="1840">
        <v>141404405</v>
      </c>
      <c r="CD269" s="1953">
        <v>141404405</v>
      </c>
      <c r="CE269" s="1501">
        <v>121204405</v>
      </c>
      <c r="CF269" s="1307" t="s">
        <v>1928</v>
      </c>
      <c r="CG269" s="1307" t="s">
        <v>1347</v>
      </c>
      <c r="CH269" s="1308" t="s">
        <v>1348</v>
      </c>
      <c r="CI269" s="1308" t="s">
        <v>1349</v>
      </c>
      <c r="CJ269" s="1030"/>
      <c r="CK269" s="1932">
        <f>AVERAGE(CM269:CM272)</f>
        <v>1</v>
      </c>
      <c r="CL269" s="1686" t="s">
        <v>2174</v>
      </c>
      <c r="CM269" s="1156">
        <v>1</v>
      </c>
      <c r="CN269" s="1143" t="s">
        <v>2292</v>
      </c>
      <c r="CO269" s="1143" t="s">
        <v>1982</v>
      </c>
      <c r="CP269" s="1152" t="s">
        <v>1352</v>
      </c>
      <c r="CQ269" s="1152" t="str">
        <f t="shared" si="160"/>
        <v>Terminado</v>
      </c>
      <c r="CR269" s="1781" t="s">
        <v>2180</v>
      </c>
      <c r="CS269" s="1320">
        <f>SUMPRODUCT(G269:G272,CM269:CM272)</f>
        <v>1</v>
      </c>
      <c r="CT269" s="1320">
        <f>SUMPRODUCT(G269:G272,M269:M272)</f>
        <v>1</v>
      </c>
      <c r="CU269" s="1822" t="str">
        <f t="shared" ref="CU269:CU283" si="164">IF(CT269&lt;1%,"Sin iniciar",IF(CT269=100%,"Terminado","En gestión"))</f>
        <v>Terminado</v>
      </c>
      <c r="CV269" s="1822" t="str">
        <f t="shared" ref="CV269:CV287" si="165">IF(CS269&lt;1%,"Sin iniciar",IF(CS269=100%,"Terminado","En gestión"))</f>
        <v>Terminado</v>
      </c>
      <c r="CW269" s="1939" t="s">
        <v>37</v>
      </c>
      <c r="CX269" s="1823">
        <v>17180629</v>
      </c>
      <c r="CY269" s="1824">
        <v>17180629</v>
      </c>
      <c r="CZ269" s="1824">
        <v>17180629</v>
      </c>
      <c r="DA269" s="1949">
        <v>141404405</v>
      </c>
      <c r="DB269" s="1950">
        <v>141404405</v>
      </c>
      <c r="DC269" s="1508">
        <v>140754405</v>
      </c>
      <c r="DD269" s="1509">
        <v>140754405</v>
      </c>
      <c r="DE269" s="1307" t="s">
        <v>1928</v>
      </c>
      <c r="DF269" s="1307" t="s">
        <v>1347</v>
      </c>
      <c r="DG269" s="1308" t="s">
        <v>1348</v>
      </c>
      <c r="DH269" s="1308" t="s">
        <v>1349</v>
      </c>
      <c r="DJ269" s="1221" t="s">
        <v>8273</v>
      </c>
      <c r="DK269" s="1220" t="s">
        <v>8416</v>
      </c>
      <c r="DL269" s="1242" t="s">
        <v>8417</v>
      </c>
    </row>
    <row r="270" spans="1:116" ht="245.25" hidden="1" customHeight="1" x14ac:dyDescent="0.45">
      <c r="A270" s="1309"/>
      <c r="B270" s="1310"/>
      <c r="C270" s="1311"/>
      <c r="D270" s="1311"/>
      <c r="E270" s="1039" t="s">
        <v>901</v>
      </c>
      <c r="F270" s="1040" t="s">
        <v>902</v>
      </c>
      <c r="G270" s="1041">
        <v>0.3</v>
      </c>
      <c r="H270" s="1042">
        <v>44576</v>
      </c>
      <c r="I270" s="1042">
        <v>44926</v>
      </c>
      <c r="J270" s="1041">
        <v>0.25</v>
      </c>
      <c r="K270" s="1041">
        <v>0.5</v>
      </c>
      <c r="L270" s="1043">
        <v>0.75</v>
      </c>
      <c r="M270" s="1044">
        <v>1</v>
      </c>
      <c r="N270" s="1312"/>
      <c r="O270" s="1312"/>
      <c r="P270" s="3309"/>
      <c r="Q270" s="1872"/>
      <c r="R270" s="1872"/>
      <c r="S270" s="57">
        <v>0.25</v>
      </c>
      <c r="T270" s="7" t="s">
        <v>8149</v>
      </c>
      <c r="U270" s="7" t="s">
        <v>2741</v>
      </c>
      <c r="V270" s="193" t="str">
        <f t="shared" si="155"/>
        <v>En gestión</v>
      </c>
      <c r="W270" s="193" t="str">
        <f t="shared" si="156"/>
        <v>En gestión</v>
      </c>
      <c r="X270" s="1872"/>
      <c r="Y270" s="1877"/>
      <c r="Z270" s="1877"/>
      <c r="AA270" s="1870"/>
      <c r="AB270" s="1870"/>
      <c r="AC270" s="1700" t="s">
        <v>8150</v>
      </c>
      <c r="AD270" s="1279"/>
      <c r="AE270" s="1838"/>
      <c r="AF270" s="1838"/>
      <c r="AG270" s="1279"/>
      <c r="AH270" s="1904"/>
      <c r="AI270" s="1904"/>
      <c r="AJ270" s="1307"/>
      <c r="AK270" s="1307"/>
      <c r="AL270" s="1308"/>
      <c r="AM270" s="1308"/>
      <c r="AN270" s="1030"/>
      <c r="AO270" s="1965"/>
      <c r="AP270" s="1968"/>
      <c r="AQ270" s="56">
        <v>0.5</v>
      </c>
      <c r="AR270" s="7" t="s">
        <v>8151</v>
      </c>
      <c r="AS270" s="14" t="s">
        <v>8152</v>
      </c>
      <c r="AT270" s="8" t="str">
        <f t="shared" si="157"/>
        <v>En gestión</v>
      </c>
      <c r="AU270" s="8" t="str">
        <f t="shared" si="158"/>
        <v>En gestión</v>
      </c>
      <c r="AV270" s="1968"/>
      <c r="AW270" s="1957"/>
      <c r="AX270" s="1960"/>
      <c r="AY270" s="1165" t="str">
        <f t="shared" si="153"/>
        <v>Sin iniciar</v>
      </c>
      <c r="AZ270" s="1060" t="str">
        <f t="shared" si="154"/>
        <v>Sin iniciar</v>
      </c>
      <c r="BA270" s="339"/>
      <c r="BB270" s="1297"/>
      <c r="BC270" s="1857"/>
      <c r="BD270" s="1857"/>
      <c r="BE270" s="1297"/>
      <c r="BF270" s="1848"/>
      <c r="BG270" s="1848"/>
      <c r="BH270" s="1307"/>
      <c r="BI270" s="1307"/>
      <c r="BJ270" s="1308"/>
      <c r="BK270" s="1308"/>
      <c r="BL270" s="1030"/>
      <c r="BM270" s="1860"/>
      <c r="BN270" s="1862"/>
      <c r="BO270" s="370">
        <v>0.65</v>
      </c>
      <c r="BP270" s="9" t="s">
        <v>8153</v>
      </c>
      <c r="BQ270" s="9" t="s">
        <v>8154</v>
      </c>
      <c r="BR270" s="8" t="str">
        <f t="shared" si="148"/>
        <v>En gestión</v>
      </c>
      <c r="BS270" s="8" t="str">
        <f t="shared" si="159"/>
        <v>En gestión</v>
      </c>
      <c r="BT270" s="1752"/>
      <c r="BU270" s="1454"/>
      <c r="BV270" s="1454"/>
      <c r="BW270" s="1456"/>
      <c r="BX270" s="1456"/>
      <c r="BY270" s="435" t="s">
        <v>3631</v>
      </c>
      <c r="BZ270" s="1279"/>
      <c r="CA270" s="1838"/>
      <c r="CB270" s="1952"/>
      <c r="CC270" s="1840"/>
      <c r="CD270" s="1954"/>
      <c r="CE270" s="1502"/>
      <c r="CF270" s="1307"/>
      <c r="CG270" s="1307"/>
      <c r="CH270" s="1308"/>
      <c r="CI270" s="1308"/>
      <c r="CJ270" s="1030"/>
      <c r="CK270" s="1829"/>
      <c r="CL270" s="1686"/>
      <c r="CM270" s="1156">
        <v>1</v>
      </c>
      <c r="CN270" s="1143" t="s">
        <v>2175</v>
      </c>
      <c r="CO270" s="1143" t="s">
        <v>1983</v>
      </c>
      <c r="CP270" s="1152" t="s">
        <v>1352</v>
      </c>
      <c r="CQ270" s="1152" t="str">
        <f t="shared" si="160"/>
        <v>Terminado</v>
      </c>
      <c r="CR270" s="1781"/>
      <c r="CS270" s="1320"/>
      <c r="CT270" s="1320"/>
      <c r="CU270" s="1822"/>
      <c r="CV270" s="1822"/>
      <c r="CW270" s="1940"/>
      <c r="CX270" s="1823"/>
      <c r="CY270" s="1824"/>
      <c r="CZ270" s="1824"/>
      <c r="DA270" s="1949"/>
      <c r="DB270" s="1950"/>
      <c r="DC270" s="1508"/>
      <c r="DD270" s="1509"/>
      <c r="DE270" s="1307"/>
      <c r="DF270" s="1307"/>
      <c r="DG270" s="1308"/>
      <c r="DH270" s="1308"/>
      <c r="DJ270" s="1221" t="s">
        <v>8273</v>
      </c>
      <c r="DK270" s="1220" t="s">
        <v>8418</v>
      </c>
      <c r="DL270" s="1242"/>
    </row>
    <row r="271" spans="1:116" ht="312" hidden="1" customHeight="1" x14ac:dyDescent="0.45">
      <c r="A271" s="1309"/>
      <c r="B271" s="1310"/>
      <c r="C271" s="1311"/>
      <c r="D271" s="1311"/>
      <c r="E271" s="1039" t="s">
        <v>903</v>
      </c>
      <c r="F271" s="1040" t="s">
        <v>904</v>
      </c>
      <c r="G271" s="1041">
        <v>0.3</v>
      </c>
      <c r="H271" s="1042">
        <v>44576</v>
      </c>
      <c r="I271" s="1042">
        <v>44926</v>
      </c>
      <c r="J271" s="1041">
        <v>0.3</v>
      </c>
      <c r="K271" s="1041">
        <v>0.6</v>
      </c>
      <c r="L271" s="1043">
        <v>0.9</v>
      </c>
      <c r="M271" s="1044">
        <v>1</v>
      </c>
      <c r="N271" s="1312"/>
      <c r="O271" s="1312"/>
      <c r="P271" s="3309"/>
      <c r="Q271" s="1872"/>
      <c r="R271" s="1872"/>
      <c r="S271" s="57">
        <v>0.3</v>
      </c>
      <c r="T271" s="7" t="s">
        <v>8155</v>
      </c>
      <c r="U271" s="7" t="s">
        <v>8156</v>
      </c>
      <c r="V271" s="193" t="str">
        <f t="shared" si="155"/>
        <v>En gestión</v>
      </c>
      <c r="W271" s="193" t="str">
        <f t="shared" si="156"/>
        <v>En gestión</v>
      </c>
      <c r="X271" s="1872"/>
      <c r="Y271" s="1877"/>
      <c r="Z271" s="1877"/>
      <c r="AA271" s="1870"/>
      <c r="AB271" s="1870"/>
      <c r="AC271" s="1774"/>
      <c r="AD271" s="1279"/>
      <c r="AE271" s="1838"/>
      <c r="AF271" s="1838"/>
      <c r="AG271" s="1279"/>
      <c r="AH271" s="1904"/>
      <c r="AI271" s="1904"/>
      <c r="AJ271" s="1307"/>
      <c r="AK271" s="1307"/>
      <c r="AL271" s="1308"/>
      <c r="AM271" s="1308"/>
      <c r="AN271" s="1030"/>
      <c r="AO271" s="1965"/>
      <c r="AP271" s="1968"/>
      <c r="AQ271" s="56">
        <v>0.6</v>
      </c>
      <c r="AR271" s="12" t="s">
        <v>3568</v>
      </c>
      <c r="AS271" s="11" t="s">
        <v>3569</v>
      </c>
      <c r="AT271" s="8" t="str">
        <f t="shared" si="157"/>
        <v>En gestión</v>
      </c>
      <c r="AU271" s="8" t="str">
        <f t="shared" si="158"/>
        <v>En gestión</v>
      </c>
      <c r="AV271" s="1968"/>
      <c r="AW271" s="1957"/>
      <c r="AX271" s="1960"/>
      <c r="AY271" s="1165" t="str">
        <f t="shared" si="153"/>
        <v>Sin iniciar</v>
      </c>
      <c r="AZ271" s="1060" t="str">
        <f t="shared" si="154"/>
        <v>Sin iniciar</v>
      </c>
      <c r="BA271" s="1962" t="s">
        <v>2511</v>
      </c>
      <c r="BB271" s="1297"/>
      <c r="BC271" s="1857"/>
      <c r="BD271" s="1857"/>
      <c r="BE271" s="1297"/>
      <c r="BF271" s="1848"/>
      <c r="BG271" s="1848"/>
      <c r="BH271" s="1307"/>
      <c r="BI271" s="1307"/>
      <c r="BJ271" s="1308"/>
      <c r="BK271" s="1308"/>
      <c r="BL271" s="1030"/>
      <c r="BM271" s="1860"/>
      <c r="BN271" s="1862"/>
      <c r="BO271" s="370">
        <v>0.7</v>
      </c>
      <c r="BP271" s="9" t="s">
        <v>3632</v>
      </c>
      <c r="BQ271" s="159" t="s">
        <v>3569</v>
      </c>
      <c r="BR271" s="8" t="str">
        <f t="shared" si="148"/>
        <v>En gestión</v>
      </c>
      <c r="BS271" s="8" t="str">
        <f t="shared" si="159"/>
        <v>En gestión</v>
      </c>
      <c r="BT271" s="1752"/>
      <c r="BU271" s="1454"/>
      <c r="BV271" s="1454"/>
      <c r="BW271" s="1456"/>
      <c r="BX271" s="1456"/>
      <c r="BY271" s="435" t="s">
        <v>3633</v>
      </c>
      <c r="BZ271" s="1279"/>
      <c r="CA271" s="1838"/>
      <c r="CB271" s="1952"/>
      <c r="CC271" s="1840"/>
      <c r="CD271" s="1954"/>
      <c r="CE271" s="1502"/>
      <c r="CF271" s="1307"/>
      <c r="CG271" s="1307"/>
      <c r="CH271" s="1308"/>
      <c r="CI271" s="1308"/>
      <c r="CJ271" s="1030"/>
      <c r="CK271" s="1829"/>
      <c r="CL271" s="1686"/>
      <c r="CM271" s="1156">
        <v>1</v>
      </c>
      <c r="CN271" s="1143" t="s">
        <v>2176</v>
      </c>
      <c r="CO271" s="1157" t="s">
        <v>1984</v>
      </c>
      <c r="CP271" s="1152" t="s">
        <v>1352</v>
      </c>
      <c r="CQ271" s="1152" t="str">
        <f t="shared" si="160"/>
        <v>Terminado</v>
      </c>
      <c r="CR271" s="1781"/>
      <c r="CS271" s="1320"/>
      <c r="CT271" s="1320"/>
      <c r="CU271" s="1822"/>
      <c r="CV271" s="1822"/>
      <c r="CW271" s="1940"/>
      <c r="CX271" s="1823"/>
      <c r="CY271" s="1824"/>
      <c r="CZ271" s="1824"/>
      <c r="DA271" s="1949"/>
      <c r="DB271" s="1950"/>
      <c r="DC271" s="1508"/>
      <c r="DD271" s="1509"/>
      <c r="DE271" s="1307"/>
      <c r="DF271" s="1307"/>
      <c r="DG271" s="1308"/>
      <c r="DH271" s="1308"/>
      <c r="DJ271" s="1221" t="s">
        <v>8273</v>
      </c>
      <c r="DK271" s="1220" t="s">
        <v>8419</v>
      </c>
      <c r="DL271" s="1242"/>
    </row>
    <row r="272" spans="1:116" ht="245.25" hidden="1" customHeight="1" x14ac:dyDescent="0.45">
      <c r="A272" s="1309"/>
      <c r="B272" s="1310"/>
      <c r="C272" s="1311"/>
      <c r="D272" s="1311"/>
      <c r="E272" s="1039" t="s">
        <v>905</v>
      </c>
      <c r="F272" s="1040" t="s">
        <v>906</v>
      </c>
      <c r="G272" s="1041">
        <v>0.2</v>
      </c>
      <c r="H272" s="1042">
        <v>44576</v>
      </c>
      <c r="I272" s="1040" t="s">
        <v>907</v>
      </c>
      <c r="J272" s="1041">
        <v>0.5</v>
      </c>
      <c r="K272" s="1041">
        <v>1</v>
      </c>
      <c r="L272" s="1043">
        <v>1</v>
      </c>
      <c r="M272" s="1044">
        <v>1</v>
      </c>
      <c r="N272" s="1312"/>
      <c r="O272" s="1312"/>
      <c r="P272" s="3309"/>
      <c r="Q272" s="1875"/>
      <c r="R272" s="1875"/>
      <c r="S272" s="57">
        <v>1</v>
      </c>
      <c r="T272" s="7" t="s">
        <v>8157</v>
      </c>
      <c r="U272" s="7" t="s">
        <v>2293</v>
      </c>
      <c r="V272" s="193" t="str">
        <f t="shared" si="155"/>
        <v>Terminado</v>
      </c>
      <c r="W272" s="193" t="str">
        <f t="shared" si="156"/>
        <v>Terminado</v>
      </c>
      <c r="X272" s="1873"/>
      <c r="Y272" s="1877"/>
      <c r="Z272" s="1877"/>
      <c r="AA272" s="1870"/>
      <c r="AB272" s="1870"/>
      <c r="AC272" s="1701"/>
      <c r="AD272" s="1836"/>
      <c r="AE272" s="1839"/>
      <c r="AF272" s="1839"/>
      <c r="AG272" s="1836"/>
      <c r="AH272" s="1904"/>
      <c r="AI272" s="1904"/>
      <c r="AJ272" s="1307"/>
      <c r="AK272" s="1307"/>
      <c r="AL272" s="1308"/>
      <c r="AM272" s="1308"/>
      <c r="AN272" s="1030"/>
      <c r="AO272" s="1966"/>
      <c r="AP272" s="1969"/>
      <c r="AQ272" s="56">
        <v>1</v>
      </c>
      <c r="AR272" s="12" t="s">
        <v>8158</v>
      </c>
      <c r="AS272" s="11"/>
      <c r="AT272" s="8" t="str">
        <f t="shared" si="157"/>
        <v>Terminado</v>
      </c>
      <c r="AU272" s="8" t="str">
        <f t="shared" si="158"/>
        <v>Terminado</v>
      </c>
      <c r="AV272" s="1969"/>
      <c r="AW272" s="1958"/>
      <c r="AX272" s="1961"/>
      <c r="AY272" s="1165" t="str">
        <f t="shared" si="153"/>
        <v>Sin iniciar</v>
      </c>
      <c r="AZ272" s="1060" t="str">
        <f t="shared" si="154"/>
        <v>Sin iniciar</v>
      </c>
      <c r="BA272" s="1963"/>
      <c r="BB272" s="1855"/>
      <c r="BC272" s="1858"/>
      <c r="BD272" s="1858"/>
      <c r="BE272" s="1855"/>
      <c r="BF272" s="1848"/>
      <c r="BG272" s="1848"/>
      <c r="BH272" s="1307"/>
      <c r="BI272" s="1307"/>
      <c r="BJ272" s="1308"/>
      <c r="BK272" s="1308"/>
      <c r="BL272" s="1030"/>
      <c r="BM272" s="1861"/>
      <c r="BN272" s="1582"/>
      <c r="BO272" s="370">
        <v>1</v>
      </c>
      <c r="BP272" s="9" t="s">
        <v>8158</v>
      </c>
      <c r="BQ272" s="279" t="s">
        <v>37</v>
      </c>
      <c r="BR272" s="8" t="str">
        <f t="shared" si="148"/>
        <v>Terminado</v>
      </c>
      <c r="BS272" s="8" t="str">
        <f t="shared" si="159"/>
        <v>Terminado</v>
      </c>
      <c r="BT272" s="1753"/>
      <c r="BU272" s="1286"/>
      <c r="BV272" s="1286"/>
      <c r="BW272" s="1457"/>
      <c r="BX272" s="1457"/>
      <c r="BY272" s="11" t="s">
        <v>37</v>
      </c>
      <c r="BZ272" s="1836"/>
      <c r="CA272" s="1839"/>
      <c r="CB272" s="1952"/>
      <c r="CC272" s="1840"/>
      <c r="CD272" s="1954"/>
      <c r="CE272" s="1502"/>
      <c r="CF272" s="1307"/>
      <c r="CG272" s="1307"/>
      <c r="CH272" s="1308"/>
      <c r="CI272" s="1308"/>
      <c r="CJ272" s="1030"/>
      <c r="CK272" s="1829"/>
      <c r="CL272" s="1686"/>
      <c r="CM272" s="1156">
        <v>1</v>
      </c>
      <c r="CN272" s="1143" t="s">
        <v>106</v>
      </c>
      <c r="CO272" s="1088" t="s">
        <v>2293</v>
      </c>
      <c r="CP272" s="1152" t="s">
        <v>1352</v>
      </c>
      <c r="CQ272" s="1152" t="str">
        <f t="shared" si="160"/>
        <v>Terminado</v>
      </c>
      <c r="CR272" s="1781"/>
      <c r="CS272" s="1320"/>
      <c r="CT272" s="1320"/>
      <c r="CU272" s="1822"/>
      <c r="CV272" s="1822"/>
      <c r="CW272" s="1941"/>
      <c r="CX272" s="1823"/>
      <c r="CY272" s="1824"/>
      <c r="CZ272" s="1824"/>
      <c r="DA272" s="1949"/>
      <c r="DB272" s="1950"/>
      <c r="DC272" s="1508"/>
      <c r="DD272" s="1509"/>
      <c r="DE272" s="1307"/>
      <c r="DF272" s="1307"/>
      <c r="DG272" s="1308"/>
      <c r="DH272" s="1308"/>
      <c r="DJ272" s="1221" t="s">
        <v>8273</v>
      </c>
      <c r="DK272" s="1220" t="s">
        <v>8270</v>
      </c>
      <c r="DL272" s="1242"/>
    </row>
    <row r="273" spans="1:116" ht="245.25" hidden="1" customHeight="1" x14ac:dyDescent="0.45">
      <c r="A273" s="1309" t="s">
        <v>58</v>
      </c>
      <c r="B273" s="1310" t="s">
        <v>908</v>
      </c>
      <c r="C273" s="1311" t="s">
        <v>909</v>
      </c>
      <c r="D273" s="1311" t="s">
        <v>910</v>
      </c>
      <c r="E273" s="1039" t="s">
        <v>911</v>
      </c>
      <c r="F273" s="1040" t="s">
        <v>912</v>
      </c>
      <c r="G273" s="1041">
        <v>0.2</v>
      </c>
      <c r="H273" s="1042">
        <v>44576</v>
      </c>
      <c r="I273" s="1042">
        <v>44926</v>
      </c>
      <c r="J273" s="1041">
        <v>0.3</v>
      </c>
      <c r="K273" s="1041">
        <v>0.7</v>
      </c>
      <c r="L273" s="1043">
        <v>0.8</v>
      </c>
      <c r="M273" s="1044">
        <v>1</v>
      </c>
      <c r="N273" s="1312">
        <v>109204405</v>
      </c>
      <c r="O273" s="1312">
        <v>17180629</v>
      </c>
      <c r="P273" s="3309"/>
      <c r="Q273" s="1946">
        <v>23</v>
      </c>
      <c r="R273" s="1876" t="s">
        <v>8159</v>
      </c>
      <c r="S273" s="57">
        <v>0.3</v>
      </c>
      <c r="T273" s="7" t="s">
        <v>8160</v>
      </c>
      <c r="U273" s="7" t="s">
        <v>2742</v>
      </c>
      <c r="V273" s="193" t="str">
        <f t="shared" si="155"/>
        <v>En gestión</v>
      </c>
      <c r="W273" s="193" t="str">
        <f t="shared" si="156"/>
        <v>En gestión</v>
      </c>
      <c r="X273" s="1720" t="s">
        <v>8161</v>
      </c>
      <c r="Y273" s="1877">
        <f>SUMPRODUCT(S273:S276,G273:G276)</f>
        <v>0.22999999999999998</v>
      </c>
      <c r="Z273" s="1877">
        <f>SUMPRODUCT(G273:G276,J273:J276)</f>
        <v>0.22999999999999998</v>
      </c>
      <c r="AA273" s="1870" t="str">
        <f>IF(Z273&lt;1%,"Sin iniciar",IF(Z273=100%,"Terminado","En gestión"))</f>
        <v>En gestión</v>
      </c>
      <c r="AB273" s="1870" t="str">
        <f>IF(Y273&lt;1%,"Sin iniciar",IF(Y273=100%,"Terminado","En gestión"))</f>
        <v>En gestión</v>
      </c>
      <c r="AC273" s="98"/>
      <c r="AD273" s="1835">
        <v>17180629</v>
      </c>
      <c r="AE273" s="1837">
        <v>17180629</v>
      </c>
      <c r="AF273" s="1837">
        <v>4295157.25</v>
      </c>
      <c r="AG273" s="1835">
        <v>109204405</v>
      </c>
      <c r="AH273" s="1925">
        <v>109204405</v>
      </c>
      <c r="AI273" s="1904">
        <v>15964915</v>
      </c>
      <c r="AJ273" s="1307" t="s">
        <v>1928</v>
      </c>
      <c r="AK273" s="1307" t="s">
        <v>1347</v>
      </c>
      <c r="AL273" s="1308" t="s">
        <v>1348</v>
      </c>
      <c r="AM273" s="1936" t="s">
        <v>1349</v>
      </c>
      <c r="AN273" s="1030"/>
      <c r="AO273" s="1874">
        <f>+AQ273*G273+AQ274*G274+AQ275*G275+AQ276*G276</f>
        <v>0.41999999999999993</v>
      </c>
      <c r="AP273" s="1876" t="s">
        <v>8162</v>
      </c>
      <c r="AQ273" s="56">
        <v>0.7</v>
      </c>
      <c r="AR273" s="7" t="s">
        <v>3570</v>
      </c>
      <c r="AS273" s="11" t="s">
        <v>3571</v>
      </c>
      <c r="AT273" s="8" t="str">
        <f t="shared" si="157"/>
        <v>En gestión</v>
      </c>
      <c r="AU273" s="8" t="str">
        <f t="shared" si="158"/>
        <v>En gestión</v>
      </c>
      <c r="AV273" s="1876" t="s">
        <v>8162</v>
      </c>
      <c r="AW273" s="1923">
        <f>SUMPRODUCT(AQ273:AQ276,G273:G276)</f>
        <v>0.41999999999999993</v>
      </c>
      <c r="AX273" s="1285">
        <f>SUMPRODUCT(G273:G276,K273:K276)</f>
        <v>0.41999999999999993</v>
      </c>
      <c r="AY273" s="1165" t="str">
        <f t="shared" si="153"/>
        <v>En gestión</v>
      </c>
      <c r="AZ273" s="1060" t="str">
        <f t="shared" si="154"/>
        <v>En gestión</v>
      </c>
      <c r="BA273" s="1876" t="s">
        <v>8162</v>
      </c>
      <c r="BB273" s="1854">
        <v>17180629</v>
      </c>
      <c r="BC273" s="1856">
        <v>17180629</v>
      </c>
      <c r="BD273" s="1856">
        <v>8590314.5</v>
      </c>
      <c r="BE273" s="1854">
        <v>109204405</v>
      </c>
      <c r="BF273" s="1908">
        <v>109204405</v>
      </c>
      <c r="BG273" s="1848">
        <v>34894745</v>
      </c>
      <c r="BH273" s="1307" t="s">
        <v>1928</v>
      </c>
      <c r="BI273" s="1307" t="s">
        <v>1347</v>
      </c>
      <c r="BJ273" s="1308" t="s">
        <v>1348</v>
      </c>
      <c r="BK273" s="1936" t="s">
        <v>1349</v>
      </c>
      <c r="BL273" s="1030"/>
      <c r="BM273" s="1859">
        <v>0.63</v>
      </c>
      <c r="BN273" s="1862" t="s">
        <v>8163</v>
      </c>
      <c r="BO273" s="370">
        <v>0.7</v>
      </c>
      <c r="BP273" s="9" t="s">
        <v>3634</v>
      </c>
      <c r="BQ273" s="159" t="s">
        <v>3571</v>
      </c>
      <c r="BR273" s="8" t="str">
        <f t="shared" si="148"/>
        <v>En gestión</v>
      </c>
      <c r="BS273" s="8" t="str">
        <f t="shared" si="159"/>
        <v>En gestión</v>
      </c>
      <c r="BT273" s="1751" t="s">
        <v>3608</v>
      </c>
      <c r="BU273" s="1285">
        <f>SUMPRODUCT(G273:G276,BO273:BO276)</f>
        <v>0.59000000000000008</v>
      </c>
      <c r="BV273" s="1285">
        <f>SUMPRODUCT(G273:G276,L273:L276)</f>
        <v>0.69800000000000006</v>
      </c>
      <c r="BW273" s="1455" t="str">
        <f t="shared" si="162"/>
        <v>En gestión</v>
      </c>
      <c r="BX273" s="1455" t="str">
        <f t="shared" si="163"/>
        <v>En gestión</v>
      </c>
      <c r="BY273" s="435" t="s">
        <v>3635</v>
      </c>
      <c r="BZ273" s="1835">
        <v>17180629</v>
      </c>
      <c r="CA273" s="1837">
        <v>17180629</v>
      </c>
      <c r="CB273" s="1942">
        <v>12885471.75</v>
      </c>
      <c r="CC273" s="1933">
        <v>109204405</v>
      </c>
      <c r="CD273" s="1944">
        <v>109204405</v>
      </c>
      <c r="CE273" s="1502">
        <v>89004405</v>
      </c>
      <c r="CF273" s="1307" t="s">
        <v>1928</v>
      </c>
      <c r="CG273" s="1307" t="s">
        <v>1347</v>
      </c>
      <c r="CH273" s="1308" t="s">
        <v>1348</v>
      </c>
      <c r="CI273" s="1936" t="s">
        <v>1349</v>
      </c>
      <c r="CJ273" s="1030"/>
      <c r="CK273" s="1932">
        <f>AVERAGE(CM273:CM276)</f>
        <v>0.91249999999999998</v>
      </c>
      <c r="CL273" s="1686" t="s">
        <v>2177</v>
      </c>
      <c r="CM273" s="1156">
        <v>0.95</v>
      </c>
      <c r="CN273" s="1143" t="s">
        <v>1985</v>
      </c>
      <c r="CO273" s="1157" t="s">
        <v>1986</v>
      </c>
      <c r="CP273" s="1152" t="s">
        <v>1352</v>
      </c>
      <c r="CQ273" s="1152" t="str">
        <f t="shared" si="160"/>
        <v>En gestión</v>
      </c>
      <c r="CR273" s="1781" t="s">
        <v>2294</v>
      </c>
      <c r="CS273" s="1320">
        <f>SUMPRODUCT(G273:G276,CM273:CM276)</f>
        <v>0.92999999999999994</v>
      </c>
      <c r="CT273" s="1320">
        <f>SUMPRODUCT(G273:G276,M273:M276)</f>
        <v>1</v>
      </c>
      <c r="CU273" s="1822" t="str">
        <f t="shared" si="164"/>
        <v>Terminado</v>
      </c>
      <c r="CV273" s="1822" t="str">
        <f t="shared" si="165"/>
        <v>En gestión</v>
      </c>
      <c r="CW273" s="1939" t="s">
        <v>2294</v>
      </c>
      <c r="CX273" s="1823">
        <v>17180629</v>
      </c>
      <c r="CY273" s="1824">
        <v>17180629</v>
      </c>
      <c r="CZ273" s="1929">
        <v>17180629</v>
      </c>
      <c r="DA273" s="1937">
        <v>109204405</v>
      </c>
      <c r="DB273" s="1938">
        <v>109204405</v>
      </c>
      <c r="DC273" s="1508">
        <v>108554405</v>
      </c>
      <c r="DD273" s="1931">
        <v>108554405</v>
      </c>
      <c r="DE273" s="1307" t="s">
        <v>1928</v>
      </c>
      <c r="DF273" s="1307" t="s">
        <v>1347</v>
      </c>
      <c r="DG273" s="1308" t="s">
        <v>1348</v>
      </c>
      <c r="DH273" s="1936" t="s">
        <v>1349</v>
      </c>
      <c r="DJ273" s="1221" t="s">
        <v>8269</v>
      </c>
      <c r="DK273" s="1220" t="s">
        <v>8413</v>
      </c>
      <c r="DL273" s="1242" t="s">
        <v>8420</v>
      </c>
    </row>
    <row r="274" spans="1:116" ht="245.25" hidden="1" customHeight="1" x14ac:dyDescent="0.45">
      <c r="A274" s="1309"/>
      <c r="B274" s="1310"/>
      <c r="C274" s="1311"/>
      <c r="D274" s="1311"/>
      <c r="E274" s="1039" t="s">
        <v>913</v>
      </c>
      <c r="F274" s="1040" t="s">
        <v>914</v>
      </c>
      <c r="G274" s="1041">
        <v>0.2</v>
      </c>
      <c r="H274" s="1042">
        <v>44576</v>
      </c>
      <c r="I274" s="1042">
        <v>44926</v>
      </c>
      <c r="J274" s="1041">
        <v>0.1</v>
      </c>
      <c r="K274" s="1041">
        <v>0.2</v>
      </c>
      <c r="L274" s="1043">
        <v>0.6</v>
      </c>
      <c r="M274" s="1044">
        <v>1</v>
      </c>
      <c r="N274" s="1312"/>
      <c r="O274" s="1312"/>
      <c r="P274" s="3309"/>
      <c r="Q274" s="1947"/>
      <c r="R274" s="1872"/>
      <c r="S274" s="57">
        <v>0.1</v>
      </c>
      <c r="T274" s="7" t="s">
        <v>2743</v>
      </c>
      <c r="U274" s="7" t="s">
        <v>2742</v>
      </c>
      <c r="V274" s="193" t="str">
        <f t="shared" si="155"/>
        <v>En gestión</v>
      </c>
      <c r="W274" s="193" t="str">
        <f t="shared" si="156"/>
        <v>En gestión</v>
      </c>
      <c r="X274" s="1721"/>
      <c r="Y274" s="1877"/>
      <c r="Z274" s="1877"/>
      <c r="AA274" s="1870"/>
      <c r="AB274" s="1870"/>
      <c r="AC274" s="213" t="s">
        <v>2744</v>
      </c>
      <c r="AD274" s="1279"/>
      <c r="AE274" s="1838"/>
      <c r="AF274" s="1838"/>
      <c r="AG274" s="1279"/>
      <c r="AH274" s="1925"/>
      <c r="AI274" s="1904"/>
      <c r="AJ274" s="1307"/>
      <c r="AK274" s="1307"/>
      <c r="AL274" s="1308"/>
      <c r="AM274" s="1936"/>
      <c r="AN274" s="1030"/>
      <c r="AO274" s="1872"/>
      <c r="AP274" s="1872"/>
      <c r="AQ274" s="56">
        <v>0.2</v>
      </c>
      <c r="AR274" s="12" t="s">
        <v>8164</v>
      </c>
      <c r="AS274" s="14" t="s">
        <v>3572</v>
      </c>
      <c r="AT274" s="8" t="str">
        <f t="shared" si="157"/>
        <v>En gestión</v>
      </c>
      <c r="AU274" s="8" t="str">
        <f t="shared" si="158"/>
        <v>En gestión</v>
      </c>
      <c r="AV274" s="1872"/>
      <c r="AW274" s="1924"/>
      <c r="AX274" s="1454"/>
      <c r="AY274" s="1165" t="str">
        <f t="shared" si="153"/>
        <v>Sin iniciar</v>
      </c>
      <c r="AZ274" s="1060" t="str">
        <f t="shared" si="154"/>
        <v>Sin iniciar</v>
      </c>
      <c r="BA274" s="1872"/>
      <c r="BB274" s="1297"/>
      <c r="BC274" s="1857"/>
      <c r="BD274" s="1857"/>
      <c r="BE274" s="1297"/>
      <c r="BF274" s="1908"/>
      <c r="BG274" s="1848"/>
      <c r="BH274" s="1307"/>
      <c r="BI274" s="1307"/>
      <c r="BJ274" s="1308"/>
      <c r="BK274" s="1936"/>
      <c r="BL274" s="1030"/>
      <c r="BM274" s="1860"/>
      <c r="BN274" s="1862"/>
      <c r="BO274" s="370">
        <v>0.65</v>
      </c>
      <c r="BP274" s="9" t="s">
        <v>8165</v>
      </c>
      <c r="BQ274" s="9" t="s">
        <v>3636</v>
      </c>
      <c r="BR274" s="8" t="str">
        <f t="shared" si="148"/>
        <v>En gestión</v>
      </c>
      <c r="BS274" s="8" t="str">
        <f t="shared" si="159"/>
        <v>En gestión</v>
      </c>
      <c r="BT274" s="1752"/>
      <c r="BU274" s="1454"/>
      <c r="BV274" s="1454"/>
      <c r="BW274" s="1456"/>
      <c r="BX274" s="1456"/>
      <c r="BY274" s="436" t="s">
        <v>37</v>
      </c>
      <c r="BZ274" s="1279"/>
      <c r="CA274" s="1838"/>
      <c r="CB274" s="1942"/>
      <c r="CC274" s="1933"/>
      <c r="CD274" s="1944"/>
      <c r="CE274" s="1502"/>
      <c r="CF274" s="1307"/>
      <c r="CG274" s="1307"/>
      <c r="CH274" s="1308"/>
      <c r="CI274" s="1936"/>
      <c r="CJ274" s="1030"/>
      <c r="CK274" s="1829"/>
      <c r="CL274" s="1686"/>
      <c r="CM274" s="1156">
        <v>0.7</v>
      </c>
      <c r="CN274" s="1143" t="s">
        <v>1987</v>
      </c>
      <c r="CO274" s="1143" t="s">
        <v>1988</v>
      </c>
      <c r="CP274" s="1152" t="s">
        <v>1352</v>
      </c>
      <c r="CQ274" s="1152" t="str">
        <f t="shared" si="160"/>
        <v>En gestión</v>
      </c>
      <c r="CR274" s="1781"/>
      <c r="CS274" s="1320"/>
      <c r="CT274" s="1320"/>
      <c r="CU274" s="1822"/>
      <c r="CV274" s="1822"/>
      <c r="CW274" s="1940"/>
      <c r="CX274" s="1823"/>
      <c r="CY274" s="1824"/>
      <c r="CZ274" s="1929"/>
      <c r="DA274" s="1930"/>
      <c r="DB274" s="1938"/>
      <c r="DC274" s="1508"/>
      <c r="DD274" s="1931"/>
      <c r="DE274" s="1307"/>
      <c r="DF274" s="1307"/>
      <c r="DG274" s="1308"/>
      <c r="DH274" s="1936"/>
      <c r="DJ274" s="1221" t="s">
        <v>8269</v>
      </c>
      <c r="DK274" s="1220" t="s">
        <v>8413</v>
      </c>
      <c r="DL274" s="1242"/>
    </row>
    <row r="275" spans="1:116" ht="245.25" hidden="1" customHeight="1" x14ac:dyDescent="0.45">
      <c r="A275" s="1309"/>
      <c r="B275" s="1310"/>
      <c r="C275" s="1311"/>
      <c r="D275" s="1311"/>
      <c r="E275" s="1039" t="s">
        <v>915</v>
      </c>
      <c r="F275" s="1040" t="s">
        <v>916</v>
      </c>
      <c r="G275" s="1041">
        <v>0.4</v>
      </c>
      <c r="H275" s="1042">
        <v>44576</v>
      </c>
      <c r="I275" s="1042">
        <v>44926</v>
      </c>
      <c r="J275" s="1041">
        <v>0.25</v>
      </c>
      <c r="K275" s="1041">
        <v>0.35</v>
      </c>
      <c r="L275" s="1043">
        <v>0.67</v>
      </c>
      <c r="M275" s="1044">
        <v>1</v>
      </c>
      <c r="N275" s="1312"/>
      <c r="O275" s="1312"/>
      <c r="P275" s="3309"/>
      <c r="Q275" s="1947"/>
      <c r="R275" s="1872"/>
      <c r="S275" s="57">
        <v>0.25</v>
      </c>
      <c r="T275" s="7" t="s">
        <v>8166</v>
      </c>
      <c r="U275" s="7" t="s">
        <v>2745</v>
      </c>
      <c r="V275" s="193" t="str">
        <f t="shared" si="155"/>
        <v>En gestión</v>
      </c>
      <c r="W275" s="193" t="str">
        <f t="shared" si="156"/>
        <v>En gestión</v>
      </c>
      <c r="X275" s="1721"/>
      <c r="Y275" s="1877"/>
      <c r="Z275" s="1877"/>
      <c r="AA275" s="1870"/>
      <c r="AB275" s="1870"/>
      <c r="AC275" s="98"/>
      <c r="AD275" s="1279"/>
      <c r="AE275" s="1838"/>
      <c r="AF275" s="1838"/>
      <c r="AG275" s="1279"/>
      <c r="AH275" s="1925"/>
      <c r="AI275" s="1904"/>
      <c r="AJ275" s="1307"/>
      <c r="AK275" s="1307"/>
      <c r="AL275" s="1308"/>
      <c r="AM275" s="1936"/>
      <c r="AN275" s="1030"/>
      <c r="AO275" s="1872"/>
      <c r="AP275" s="1872"/>
      <c r="AQ275" s="56">
        <v>0.35</v>
      </c>
      <c r="AR275" s="7" t="s">
        <v>3570</v>
      </c>
      <c r="AS275" s="11" t="s">
        <v>3573</v>
      </c>
      <c r="AT275" s="8" t="str">
        <f t="shared" si="157"/>
        <v>En gestión</v>
      </c>
      <c r="AU275" s="8" t="str">
        <f t="shared" si="158"/>
        <v>En gestión</v>
      </c>
      <c r="AV275" s="1872"/>
      <c r="AW275" s="1924"/>
      <c r="AX275" s="1454"/>
      <c r="AY275" s="1165" t="str">
        <f t="shared" si="153"/>
        <v>Sin iniciar</v>
      </c>
      <c r="AZ275" s="1060" t="str">
        <f t="shared" si="154"/>
        <v>Sin iniciar</v>
      </c>
      <c r="BA275" s="1872"/>
      <c r="BB275" s="1297"/>
      <c r="BC275" s="1857"/>
      <c r="BD275" s="1857"/>
      <c r="BE275" s="1297"/>
      <c r="BF275" s="1908"/>
      <c r="BG275" s="1848"/>
      <c r="BH275" s="1307"/>
      <c r="BI275" s="1307"/>
      <c r="BJ275" s="1308"/>
      <c r="BK275" s="1936"/>
      <c r="BL275" s="1030"/>
      <c r="BM275" s="1860"/>
      <c r="BN275" s="1862"/>
      <c r="BO275" s="370">
        <v>0.4</v>
      </c>
      <c r="BP275" s="9" t="s">
        <v>3634</v>
      </c>
      <c r="BQ275" s="159" t="s">
        <v>3573</v>
      </c>
      <c r="BR275" s="8" t="str">
        <f t="shared" si="148"/>
        <v>En gestión</v>
      </c>
      <c r="BS275" s="8" t="str">
        <f t="shared" si="159"/>
        <v>En gestión</v>
      </c>
      <c r="BT275" s="1752"/>
      <c r="BU275" s="1454"/>
      <c r="BV275" s="1454"/>
      <c r="BW275" s="1456"/>
      <c r="BX275" s="1456"/>
      <c r="BY275" s="435" t="s">
        <v>3635</v>
      </c>
      <c r="BZ275" s="1279"/>
      <c r="CA275" s="1838"/>
      <c r="CB275" s="1942"/>
      <c r="CC275" s="1933"/>
      <c r="CD275" s="1944"/>
      <c r="CE275" s="1502"/>
      <c r="CF275" s="1307"/>
      <c r="CG275" s="1307"/>
      <c r="CH275" s="1308"/>
      <c r="CI275" s="1936"/>
      <c r="CJ275" s="1030"/>
      <c r="CK275" s="1829"/>
      <c r="CL275" s="1686"/>
      <c r="CM275" s="1156">
        <v>1</v>
      </c>
      <c r="CN275" s="1143" t="s">
        <v>2295</v>
      </c>
      <c r="CO275" s="1157" t="s">
        <v>1989</v>
      </c>
      <c r="CP275" s="1152" t="s">
        <v>1352</v>
      </c>
      <c r="CQ275" s="1152" t="str">
        <f t="shared" si="160"/>
        <v>Terminado</v>
      </c>
      <c r="CR275" s="1781"/>
      <c r="CS275" s="1320"/>
      <c r="CT275" s="1320"/>
      <c r="CU275" s="1822"/>
      <c r="CV275" s="1822"/>
      <c r="CW275" s="1940"/>
      <c r="CX275" s="1823"/>
      <c r="CY275" s="1824"/>
      <c r="CZ275" s="1929"/>
      <c r="DA275" s="1930"/>
      <c r="DB275" s="1938"/>
      <c r="DC275" s="1508"/>
      <c r="DD275" s="1931"/>
      <c r="DE275" s="1307"/>
      <c r="DF275" s="1307"/>
      <c r="DG275" s="1308"/>
      <c r="DH275" s="1936"/>
      <c r="DJ275" s="1221" t="s">
        <v>8269</v>
      </c>
      <c r="DK275" s="1220" t="s">
        <v>8421</v>
      </c>
      <c r="DL275" s="1242"/>
    </row>
    <row r="276" spans="1:116" ht="245.25" hidden="1" customHeight="1" x14ac:dyDescent="0.45">
      <c r="A276" s="1309"/>
      <c r="B276" s="1310"/>
      <c r="C276" s="1311"/>
      <c r="D276" s="1311"/>
      <c r="E276" s="1039" t="s">
        <v>917</v>
      </c>
      <c r="F276" s="1040" t="s">
        <v>918</v>
      </c>
      <c r="G276" s="1041">
        <v>0.2</v>
      </c>
      <c r="H276" s="1042">
        <v>44576</v>
      </c>
      <c r="I276" s="1042">
        <v>44926</v>
      </c>
      <c r="J276" s="1041">
        <v>0.25</v>
      </c>
      <c r="K276" s="1041">
        <v>0.5</v>
      </c>
      <c r="L276" s="1043">
        <v>0.75</v>
      </c>
      <c r="M276" s="1044">
        <v>1</v>
      </c>
      <c r="N276" s="1312"/>
      <c r="O276" s="1312"/>
      <c r="P276" s="3309"/>
      <c r="Q276" s="1948"/>
      <c r="R276" s="1875"/>
      <c r="S276" s="57">
        <v>0.25</v>
      </c>
      <c r="T276" s="7" t="s">
        <v>8167</v>
      </c>
      <c r="U276" s="7" t="s">
        <v>2746</v>
      </c>
      <c r="V276" s="193" t="str">
        <f t="shared" si="155"/>
        <v>En gestión</v>
      </c>
      <c r="W276" s="193" t="str">
        <f t="shared" si="156"/>
        <v>En gestión</v>
      </c>
      <c r="X276" s="1721"/>
      <c r="Y276" s="1877"/>
      <c r="Z276" s="1877"/>
      <c r="AA276" s="1870"/>
      <c r="AB276" s="1870"/>
      <c r="AC276" s="213" t="s">
        <v>2747</v>
      </c>
      <c r="AD276" s="1836"/>
      <c r="AE276" s="1839"/>
      <c r="AF276" s="1839"/>
      <c r="AG276" s="1836"/>
      <c r="AH276" s="1925"/>
      <c r="AI276" s="1904"/>
      <c r="AJ276" s="1307"/>
      <c r="AK276" s="1307"/>
      <c r="AL276" s="1308"/>
      <c r="AM276" s="1936"/>
      <c r="AN276" s="1030"/>
      <c r="AO276" s="1875"/>
      <c r="AP276" s="1875"/>
      <c r="AQ276" s="56">
        <v>0.5</v>
      </c>
      <c r="AR276" s="7" t="s">
        <v>8168</v>
      </c>
      <c r="AS276" s="14" t="s">
        <v>3574</v>
      </c>
      <c r="AT276" s="8" t="str">
        <f t="shared" si="157"/>
        <v>En gestión</v>
      </c>
      <c r="AU276" s="8" t="str">
        <f t="shared" si="158"/>
        <v>En gestión</v>
      </c>
      <c r="AV276" s="1875"/>
      <c r="AW276" s="1935"/>
      <c r="AX276" s="1286"/>
      <c r="AY276" s="1165" t="str">
        <f t="shared" si="153"/>
        <v>Sin iniciar</v>
      </c>
      <c r="AZ276" s="1060" t="str">
        <f t="shared" si="154"/>
        <v>Sin iniciar</v>
      </c>
      <c r="BA276" s="1875"/>
      <c r="BB276" s="1855"/>
      <c r="BC276" s="1858"/>
      <c r="BD276" s="1858"/>
      <c r="BE276" s="1855"/>
      <c r="BF276" s="1908"/>
      <c r="BG276" s="1848"/>
      <c r="BH276" s="1307"/>
      <c r="BI276" s="1307"/>
      <c r="BJ276" s="1308"/>
      <c r="BK276" s="1936"/>
      <c r="BL276" s="1030"/>
      <c r="BM276" s="1861"/>
      <c r="BN276" s="1582"/>
      <c r="BO276" s="370">
        <v>0.8</v>
      </c>
      <c r="BP276" s="9" t="s">
        <v>8169</v>
      </c>
      <c r="BQ276" s="9" t="s">
        <v>3637</v>
      </c>
      <c r="BR276" s="8" t="str">
        <f t="shared" si="148"/>
        <v>En gestión</v>
      </c>
      <c r="BS276" s="8" t="str">
        <f t="shared" si="159"/>
        <v>En gestión</v>
      </c>
      <c r="BT276" s="1753"/>
      <c r="BU276" s="1286"/>
      <c r="BV276" s="1286"/>
      <c r="BW276" s="1457"/>
      <c r="BX276" s="1457"/>
      <c r="BY276" s="11" t="s">
        <v>37</v>
      </c>
      <c r="BZ276" s="1836"/>
      <c r="CA276" s="1839"/>
      <c r="CB276" s="1943"/>
      <c r="CC276" s="1933"/>
      <c r="CD276" s="1945"/>
      <c r="CE276" s="1503"/>
      <c r="CF276" s="1307"/>
      <c r="CG276" s="1307"/>
      <c r="CH276" s="1308"/>
      <c r="CI276" s="1936"/>
      <c r="CJ276" s="1030"/>
      <c r="CK276" s="1829"/>
      <c r="CL276" s="1686"/>
      <c r="CM276" s="1156">
        <v>1</v>
      </c>
      <c r="CN276" s="1143" t="s">
        <v>2296</v>
      </c>
      <c r="CO276" s="1143" t="s">
        <v>8170</v>
      </c>
      <c r="CP276" s="1152" t="s">
        <v>1352</v>
      </c>
      <c r="CQ276" s="1152" t="str">
        <f t="shared" si="160"/>
        <v>Terminado</v>
      </c>
      <c r="CR276" s="1781"/>
      <c r="CS276" s="1320"/>
      <c r="CT276" s="1320"/>
      <c r="CU276" s="1822"/>
      <c r="CV276" s="1822"/>
      <c r="CW276" s="1941"/>
      <c r="CX276" s="1823"/>
      <c r="CY276" s="1824"/>
      <c r="CZ276" s="1929"/>
      <c r="DA276" s="1930"/>
      <c r="DB276" s="1938"/>
      <c r="DC276" s="1508"/>
      <c r="DD276" s="1931"/>
      <c r="DE276" s="1307"/>
      <c r="DF276" s="1307"/>
      <c r="DG276" s="1308"/>
      <c r="DH276" s="1936"/>
      <c r="DJ276" s="1221" t="s">
        <v>8269</v>
      </c>
      <c r="DK276" s="1220" t="s">
        <v>8422</v>
      </c>
      <c r="DL276" s="1242"/>
    </row>
    <row r="277" spans="1:116" ht="198" hidden="1" customHeight="1" x14ac:dyDescent="0.45">
      <c r="A277" s="1309" t="s">
        <v>58</v>
      </c>
      <c r="B277" s="1310" t="s">
        <v>919</v>
      </c>
      <c r="C277" s="1311" t="s">
        <v>920</v>
      </c>
      <c r="D277" s="1311" t="s">
        <v>921</v>
      </c>
      <c r="E277" s="1039" t="s">
        <v>922</v>
      </c>
      <c r="F277" s="1040" t="s">
        <v>923</v>
      </c>
      <c r="G277" s="1041">
        <v>0.55000000000000004</v>
      </c>
      <c r="H277" s="1042">
        <v>44562</v>
      </c>
      <c r="I277" s="1040" t="s">
        <v>54</v>
      </c>
      <c r="J277" s="1041">
        <v>0.2</v>
      </c>
      <c r="K277" s="1041">
        <v>0.4</v>
      </c>
      <c r="L277" s="1043">
        <v>0.8</v>
      </c>
      <c r="M277" s="1044">
        <v>1</v>
      </c>
      <c r="N277" s="1312">
        <v>15400000</v>
      </c>
      <c r="O277" s="1312">
        <v>52708756</v>
      </c>
      <c r="P277" s="3309"/>
      <c r="Q277" s="1900">
        <v>0.32</v>
      </c>
      <c r="R277" s="1901" t="s">
        <v>2748</v>
      </c>
      <c r="S277" s="237">
        <v>0.2</v>
      </c>
      <c r="T277" s="7" t="s">
        <v>8171</v>
      </c>
      <c r="U277" s="7" t="s">
        <v>2749</v>
      </c>
      <c r="V277" s="193" t="str">
        <f t="shared" si="155"/>
        <v>En gestión</v>
      </c>
      <c r="W277" s="193" t="str">
        <f t="shared" si="156"/>
        <v>En gestión</v>
      </c>
      <c r="X277" s="1871" t="s">
        <v>2748</v>
      </c>
      <c r="Y277" s="1877">
        <f>SUMPRODUCT(S277:S278,G277:G278)</f>
        <v>0.33500000000000002</v>
      </c>
      <c r="Z277" s="1877">
        <f>SUMPRODUCT(G277:G278,J277:J278)</f>
        <v>0.33500000000000002</v>
      </c>
      <c r="AA277" s="1870" t="str">
        <f>IF(Z277&lt;1%,"Sin iniciar",IF(Z277=100%,"Terminado","En gestión"))</f>
        <v>En gestión</v>
      </c>
      <c r="AB277" s="1870" t="str">
        <f>IF(Y277&lt;1%,"Sin iniciar",IF(Y277=100%,"Terminado","En gestión"))</f>
        <v>En gestión</v>
      </c>
      <c r="AC277" s="1871" t="s">
        <v>2748</v>
      </c>
      <c r="AD277" s="1835">
        <v>52708756</v>
      </c>
      <c r="AE277" s="1837">
        <v>52708756</v>
      </c>
      <c r="AF277" s="1837">
        <v>13177189</v>
      </c>
      <c r="AG277" s="1835">
        <v>15400000</v>
      </c>
      <c r="AH277" s="1925">
        <v>15400000</v>
      </c>
      <c r="AI277" s="1925">
        <v>3100000</v>
      </c>
      <c r="AJ277" s="1307" t="s">
        <v>1928</v>
      </c>
      <c r="AK277" s="1307" t="s">
        <v>1347</v>
      </c>
      <c r="AL277" s="1308" t="s">
        <v>1348</v>
      </c>
      <c r="AM277" s="1307" t="s">
        <v>1349</v>
      </c>
      <c r="AN277" s="1030"/>
      <c r="AO277" s="1874">
        <f>+AQ277*G277+AQ278*G278</f>
        <v>0.67</v>
      </c>
      <c r="AP277" s="1876" t="s">
        <v>8172</v>
      </c>
      <c r="AQ277" s="56">
        <v>0.4</v>
      </c>
      <c r="AR277" s="417" t="s">
        <v>8173</v>
      </c>
      <c r="AS277" s="14" t="s">
        <v>3575</v>
      </c>
      <c r="AT277" s="8" t="str">
        <f t="shared" si="157"/>
        <v>En gestión</v>
      </c>
      <c r="AU277" s="8" t="str">
        <f t="shared" si="158"/>
        <v>En gestión</v>
      </c>
      <c r="AV277" s="1876" t="s">
        <v>8172</v>
      </c>
      <c r="AW277" s="1923">
        <f>SUMPRODUCT(AQ277:AQ278,G277:G278)</f>
        <v>0.67</v>
      </c>
      <c r="AX277" s="1285">
        <f>SUMPRODUCT(G277:G278,K277:K278)</f>
        <v>0.67</v>
      </c>
      <c r="AY277" s="1165" t="str">
        <f t="shared" si="153"/>
        <v>En gestión</v>
      </c>
      <c r="AZ277" s="1060" t="str">
        <f t="shared" si="154"/>
        <v>En gestión</v>
      </c>
      <c r="BA277" s="1876" t="s">
        <v>8172</v>
      </c>
      <c r="BB277" s="1854">
        <v>52708756</v>
      </c>
      <c r="BC277" s="1856">
        <v>52708756</v>
      </c>
      <c r="BD277" s="1856">
        <v>26354378</v>
      </c>
      <c r="BE277" s="1854">
        <v>15400000</v>
      </c>
      <c r="BF277" s="1908">
        <v>15400000</v>
      </c>
      <c r="BG277" s="1908">
        <v>6600000</v>
      </c>
      <c r="BH277" s="1307" t="s">
        <v>1928</v>
      </c>
      <c r="BI277" s="1307" t="s">
        <v>1347</v>
      </c>
      <c r="BJ277" s="1308" t="s">
        <v>1348</v>
      </c>
      <c r="BK277" s="1307" t="s">
        <v>1349</v>
      </c>
      <c r="BL277" s="1030"/>
      <c r="BM277" s="1859">
        <v>0.9</v>
      </c>
      <c r="BN277" s="1862" t="s">
        <v>8174</v>
      </c>
      <c r="BO277" s="370">
        <v>0.8</v>
      </c>
      <c r="BP277" s="9" t="s">
        <v>8169</v>
      </c>
      <c r="BQ277" s="9" t="s">
        <v>3638</v>
      </c>
      <c r="BR277" s="8" t="str">
        <f t="shared" si="148"/>
        <v>En gestión</v>
      </c>
      <c r="BS277" s="8" t="str">
        <f t="shared" si="159"/>
        <v>En gestión</v>
      </c>
      <c r="BT277" s="1751" t="s">
        <v>3616</v>
      </c>
      <c r="BU277" s="1285">
        <f>SUMPRODUCT(G277:G278,BO277:BO278)</f>
        <v>0.89000000000000012</v>
      </c>
      <c r="BV277" s="1285">
        <f>SUMPRODUCT(G277:G278,L277:L278)</f>
        <v>0.89000000000000012</v>
      </c>
      <c r="BW277" s="1455" t="str">
        <f t="shared" si="162"/>
        <v>En gestión</v>
      </c>
      <c r="BX277" s="1455" t="str">
        <f t="shared" si="163"/>
        <v>En gestión</v>
      </c>
      <c r="BY277" s="1458" t="s">
        <v>37</v>
      </c>
      <c r="BZ277" s="1835">
        <v>52708756</v>
      </c>
      <c r="CA277" s="1837">
        <v>52708756</v>
      </c>
      <c r="CB277" s="1448">
        <v>39531567</v>
      </c>
      <c r="CC277" s="1933">
        <v>15400000</v>
      </c>
      <c r="CD277" s="1501">
        <v>15400000</v>
      </c>
      <c r="CE277" s="1501">
        <v>15400000</v>
      </c>
      <c r="CF277" s="1307" t="s">
        <v>1928</v>
      </c>
      <c r="CG277" s="1307" t="s">
        <v>1347</v>
      </c>
      <c r="CH277" s="1308" t="s">
        <v>1348</v>
      </c>
      <c r="CI277" s="1307" t="s">
        <v>1349</v>
      </c>
      <c r="CJ277" s="1030"/>
      <c r="CK277" s="1932">
        <f>AVERAGE(CM277:CM278)</f>
        <v>1</v>
      </c>
      <c r="CL277" s="1686" t="s">
        <v>2179</v>
      </c>
      <c r="CM277" s="1156">
        <v>1</v>
      </c>
      <c r="CN277" s="1143" t="s">
        <v>2178</v>
      </c>
      <c r="CO277" s="1143" t="s">
        <v>8175</v>
      </c>
      <c r="CP277" s="1152" t="s">
        <v>1352</v>
      </c>
      <c r="CQ277" s="1152" t="str">
        <f t="shared" si="160"/>
        <v>Terminado</v>
      </c>
      <c r="CR277" s="1781" t="s">
        <v>2178</v>
      </c>
      <c r="CS277" s="1320">
        <f>SUMPRODUCT(G277:G278,CM277:CM278)</f>
        <v>1</v>
      </c>
      <c r="CT277" s="1320">
        <f>SUMPRODUCT(G277:G278,M277:M278)</f>
        <v>1</v>
      </c>
      <c r="CU277" s="1822" t="str">
        <f t="shared" si="164"/>
        <v>Terminado</v>
      </c>
      <c r="CV277" s="1822" t="str">
        <f t="shared" si="165"/>
        <v>Terminado</v>
      </c>
      <c r="CW277" s="1880" t="s">
        <v>37</v>
      </c>
      <c r="CX277" s="1823">
        <v>52708756</v>
      </c>
      <c r="CY277" s="1824">
        <v>52708756</v>
      </c>
      <c r="CZ277" s="1929">
        <v>52708756</v>
      </c>
      <c r="DA277" s="1930">
        <v>15400000</v>
      </c>
      <c r="DB277" s="1508">
        <v>15400000</v>
      </c>
      <c r="DC277" s="1508">
        <v>15400000</v>
      </c>
      <c r="DD277" s="1931">
        <v>15400000</v>
      </c>
      <c r="DE277" s="1307" t="s">
        <v>1928</v>
      </c>
      <c r="DF277" s="1307" t="s">
        <v>1347</v>
      </c>
      <c r="DG277" s="1308" t="s">
        <v>1348</v>
      </c>
      <c r="DH277" s="1307" t="s">
        <v>1349</v>
      </c>
      <c r="DJ277" s="1221" t="s">
        <v>8269</v>
      </c>
      <c r="DK277" s="1220" t="s">
        <v>8422</v>
      </c>
      <c r="DL277" s="1242" t="s">
        <v>8271</v>
      </c>
    </row>
    <row r="278" spans="1:116" ht="154.5" hidden="1" customHeight="1" x14ac:dyDescent="0.45">
      <c r="A278" s="1309"/>
      <c r="B278" s="1310"/>
      <c r="C278" s="1311"/>
      <c r="D278" s="1311"/>
      <c r="E278" s="1039" t="s">
        <v>924</v>
      </c>
      <c r="F278" s="1040" t="s">
        <v>925</v>
      </c>
      <c r="G278" s="1041">
        <v>0.45</v>
      </c>
      <c r="H278" s="1042">
        <v>44576</v>
      </c>
      <c r="I278" s="1042">
        <v>44742</v>
      </c>
      <c r="J278" s="1041">
        <v>0.5</v>
      </c>
      <c r="K278" s="1041">
        <v>1</v>
      </c>
      <c r="L278" s="1043">
        <v>1</v>
      </c>
      <c r="M278" s="1044">
        <v>1</v>
      </c>
      <c r="N278" s="1312"/>
      <c r="O278" s="1312"/>
      <c r="P278" s="3309"/>
      <c r="Q278" s="1861"/>
      <c r="R278" s="1582"/>
      <c r="S278" s="238">
        <v>0.5</v>
      </c>
      <c r="T278" s="7" t="s">
        <v>2750</v>
      </c>
      <c r="U278" s="7" t="s">
        <v>8176</v>
      </c>
      <c r="V278" s="193" t="str">
        <f t="shared" si="155"/>
        <v>Terminado</v>
      </c>
      <c r="W278" s="193" t="str">
        <f t="shared" si="156"/>
        <v>En gestión</v>
      </c>
      <c r="X278" s="1872"/>
      <c r="Y278" s="1877"/>
      <c r="Z278" s="1877"/>
      <c r="AA278" s="1870"/>
      <c r="AB278" s="1870"/>
      <c r="AC278" s="1872"/>
      <c r="AD278" s="1836"/>
      <c r="AE278" s="1839"/>
      <c r="AF278" s="1839"/>
      <c r="AG278" s="1836"/>
      <c r="AH278" s="1925"/>
      <c r="AI278" s="1925"/>
      <c r="AJ278" s="1307"/>
      <c r="AK278" s="1307"/>
      <c r="AL278" s="1308"/>
      <c r="AM278" s="1307"/>
      <c r="AN278" s="1030"/>
      <c r="AO278" s="1875"/>
      <c r="AP278" s="1875"/>
      <c r="AQ278" s="371">
        <v>1</v>
      </c>
      <c r="AR278" s="340" t="s">
        <v>8177</v>
      </c>
      <c r="AS278" s="12" t="s">
        <v>1990</v>
      </c>
      <c r="AT278" s="8" t="str">
        <f t="shared" si="157"/>
        <v>Terminado</v>
      </c>
      <c r="AU278" s="8" t="str">
        <f t="shared" si="158"/>
        <v>Terminado</v>
      </c>
      <c r="AV278" s="1875"/>
      <c r="AW278" s="1935"/>
      <c r="AX278" s="1286"/>
      <c r="AY278" s="1165" t="str">
        <f t="shared" si="153"/>
        <v>Sin iniciar</v>
      </c>
      <c r="AZ278" s="1060" t="str">
        <f t="shared" si="154"/>
        <v>Sin iniciar</v>
      </c>
      <c r="BA278" s="1875"/>
      <c r="BB278" s="1855"/>
      <c r="BC278" s="1858"/>
      <c r="BD278" s="1858"/>
      <c r="BE278" s="1855"/>
      <c r="BF278" s="1908"/>
      <c r="BG278" s="1908"/>
      <c r="BH278" s="1307"/>
      <c r="BI278" s="1307"/>
      <c r="BJ278" s="1308"/>
      <c r="BK278" s="1307"/>
      <c r="BL278" s="1030"/>
      <c r="BM278" s="1861"/>
      <c r="BN278" s="1582"/>
      <c r="BO278" s="387">
        <v>1</v>
      </c>
      <c r="BP278" s="340" t="s">
        <v>8177</v>
      </c>
      <c r="BQ278" s="9" t="s">
        <v>1990</v>
      </c>
      <c r="BR278" s="8" t="str">
        <f t="shared" si="148"/>
        <v>Terminado</v>
      </c>
      <c r="BS278" s="8" t="str">
        <f t="shared" si="159"/>
        <v>Terminado</v>
      </c>
      <c r="BT278" s="1934"/>
      <c r="BU278" s="1286"/>
      <c r="BV278" s="1286"/>
      <c r="BW278" s="1457"/>
      <c r="BX278" s="1457"/>
      <c r="BY278" s="1460"/>
      <c r="BZ278" s="1836"/>
      <c r="CA278" s="1839"/>
      <c r="CB278" s="1450"/>
      <c r="CC278" s="1933"/>
      <c r="CD278" s="1503"/>
      <c r="CE278" s="1503"/>
      <c r="CF278" s="1307"/>
      <c r="CG278" s="1307"/>
      <c r="CH278" s="1308"/>
      <c r="CI278" s="1307"/>
      <c r="CJ278" s="1030"/>
      <c r="CK278" s="1829"/>
      <c r="CL278" s="1686"/>
      <c r="CM278" s="1156">
        <v>1</v>
      </c>
      <c r="CN278" s="1143" t="s">
        <v>1312</v>
      </c>
      <c r="CO278" s="1143" t="s">
        <v>1990</v>
      </c>
      <c r="CP278" s="1152" t="s">
        <v>1352</v>
      </c>
      <c r="CQ278" s="1152" t="str">
        <f t="shared" si="160"/>
        <v>Terminado</v>
      </c>
      <c r="CR278" s="1781"/>
      <c r="CS278" s="1320"/>
      <c r="CT278" s="1320"/>
      <c r="CU278" s="1822"/>
      <c r="CV278" s="1822"/>
      <c r="CW278" s="1881"/>
      <c r="CX278" s="1823"/>
      <c r="CY278" s="1824"/>
      <c r="CZ278" s="1929"/>
      <c r="DA278" s="1930"/>
      <c r="DB278" s="1508"/>
      <c r="DC278" s="1508"/>
      <c r="DD278" s="1931"/>
      <c r="DE278" s="1307"/>
      <c r="DF278" s="1307"/>
      <c r="DG278" s="1308"/>
      <c r="DH278" s="1307"/>
      <c r="DJ278" s="1221" t="s">
        <v>8269</v>
      </c>
      <c r="DK278" s="1220" t="s">
        <v>8270</v>
      </c>
      <c r="DL278" s="1242"/>
    </row>
    <row r="279" spans="1:116" ht="154.5" hidden="1" customHeight="1" x14ac:dyDescent="0.45">
      <c r="A279" s="1309" t="s">
        <v>58</v>
      </c>
      <c r="B279" s="1310" t="s">
        <v>926</v>
      </c>
      <c r="C279" s="1311" t="s">
        <v>927</v>
      </c>
      <c r="D279" s="1926" t="s">
        <v>2347</v>
      </c>
      <c r="E279" s="1039" t="s">
        <v>928</v>
      </c>
      <c r="F279" s="1040" t="s">
        <v>929</v>
      </c>
      <c r="G279" s="1041">
        <v>0.2</v>
      </c>
      <c r="H279" s="1042">
        <v>44562</v>
      </c>
      <c r="I279" s="1042">
        <v>44926</v>
      </c>
      <c r="J279" s="1041">
        <v>0.2</v>
      </c>
      <c r="K279" s="1041">
        <v>0.4</v>
      </c>
      <c r="L279" s="1043">
        <v>0.7</v>
      </c>
      <c r="M279" s="1044">
        <v>1</v>
      </c>
      <c r="N279" s="1312">
        <v>104732464</v>
      </c>
      <c r="O279" s="1312">
        <v>37852290</v>
      </c>
      <c r="P279" s="3309"/>
      <c r="Q279" s="1900">
        <v>0.18</v>
      </c>
      <c r="R279" s="1876" t="s">
        <v>2751</v>
      </c>
      <c r="S279" s="253">
        <v>0.2</v>
      </c>
      <c r="T279" s="7" t="s">
        <v>2752</v>
      </c>
      <c r="U279" s="7" t="s">
        <v>2753</v>
      </c>
      <c r="V279" s="193" t="str">
        <f t="shared" si="155"/>
        <v>En gestión</v>
      </c>
      <c r="W279" s="193" t="str">
        <f t="shared" si="156"/>
        <v>En gestión</v>
      </c>
      <c r="X279" s="1871" t="s">
        <v>2751</v>
      </c>
      <c r="Y279" s="1877">
        <f>SUMPRODUCT(S279:S282,G279:G282)</f>
        <v>0.18000000000000002</v>
      </c>
      <c r="Z279" s="1877">
        <f>SUMPRODUCT(G279:G282,J279:J282)</f>
        <v>0.18000000000000002</v>
      </c>
      <c r="AA279" s="1870" t="str">
        <f>IF(Z279&lt;1%,"Sin iniciar",IF(Z279=100%,"Terminado","En gestión"))</f>
        <v>En gestión</v>
      </c>
      <c r="AB279" s="1870" t="str">
        <f>IF(Y279&lt;1%,"Sin iniciar",IF(Y279=100%,"Terminado","En gestión"))</f>
        <v>En gestión</v>
      </c>
      <c r="AC279" s="1871" t="s">
        <v>2751</v>
      </c>
      <c r="AD279" s="1835">
        <v>37852290</v>
      </c>
      <c r="AE279" s="1837">
        <v>37852290</v>
      </c>
      <c r="AF279" s="1837">
        <v>9463072.5</v>
      </c>
      <c r="AG279" s="1835">
        <v>104732464</v>
      </c>
      <c r="AH279" s="1925">
        <v>104732464.09999999</v>
      </c>
      <c r="AI279" s="1925">
        <v>15376523.4</v>
      </c>
      <c r="AJ279" s="1307" t="s">
        <v>1928</v>
      </c>
      <c r="AK279" s="1307" t="s">
        <v>1347</v>
      </c>
      <c r="AL279" s="1307" t="s">
        <v>1348</v>
      </c>
      <c r="AM279" s="1308" t="s">
        <v>1349</v>
      </c>
      <c r="AN279" s="1030"/>
      <c r="AO279" s="1900">
        <v>0.4</v>
      </c>
      <c r="AP279" s="1901" t="s">
        <v>3576</v>
      </c>
      <c r="AQ279" s="68">
        <v>0.4</v>
      </c>
      <c r="AR279" s="7" t="s">
        <v>3577</v>
      </c>
      <c r="AS279" s="7" t="s">
        <v>3578</v>
      </c>
      <c r="AT279" s="8" t="str">
        <f t="shared" si="157"/>
        <v>En gestión</v>
      </c>
      <c r="AU279" s="8" t="str">
        <f t="shared" si="158"/>
        <v>En gestión</v>
      </c>
      <c r="AV279" s="1537" t="s">
        <v>3592</v>
      </c>
      <c r="AW279" s="1923">
        <f>SUMPRODUCT(AQ279:AQ282,G279:G282)</f>
        <v>0.40000000000000008</v>
      </c>
      <c r="AX279" s="1285">
        <f>SUMPRODUCT(G279:G282,K279:K282)</f>
        <v>0.40000000000000008</v>
      </c>
      <c r="AY279" s="1165" t="str">
        <f t="shared" si="153"/>
        <v>En gestión</v>
      </c>
      <c r="AZ279" s="1060" t="str">
        <f t="shared" si="154"/>
        <v>En gestión</v>
      </c>
      <c r="BA279" s="1537" t="s">
        <v>3592</v>
      </c>
      <c r="BB279" s="1854">
        <v>37852290</v>
      </c>
      <c r="BC279" s="1856">
        <v>37852290</v>
      </c>
      <c r="BD279" s="1856">
        <v>18926145</v>
      </c>
      <c r="BE279" s="1854">
        <v>104732464</v>
      </c>
      <c r="BF279" s="1908">
        <v>104732464.09999999</v>
      </c>
      <c r="BG279" s="1908">
        <v>39901268.100000001</v>
      </c>
      <c r="BH279" s="1307" t="s">
        <v>1928</v>
      </c>
      <c r="BI279" s="1307" t="s">
        <v>1347</v>
      </c>
      <c r="BJ279" s="1307" t="s">
        <v>1348</v>
      </c>
      <c r="BK279" s="1308" t="s">
        <v>1349</v>
      </c>
      <c r="BL279" s="1030"/>
      <c r="BM279" s="1630">
        <v>0.7</v>
      </c>
      <c r="BN279" s="1745" t="s">
        <v>3639</v>
      </c>
      <c r="BO279" s="57">
        <v>0.7</v>
      </c>
      <c r="BP279" s="276" t="s">
        <v>8178</v>
      </c>
      <c r="BQ279" s="7" t="s">
        <v>3640</v>
      </c>
      <c r="BR279" s="8" t="str">
        <f t="shared" si="148"/>
        <v>En gestión</v>
      </c>
      <c r="BS279" s="8" t="str">
        <f t="shared" si="159"/>
        <v>En gestión</v>
      </c>
      <c r="BT279" s="1717" t="s">
        <v>3639</v>
      </c>
      <c r="BU279" s="1285">
        <f>SUMPRODUCT(G279:G282,BO279:BO282)</f>
        <v>0.7</v>
      </c>
      <c r="BV279" s="1285">
        <f>SUMPRODUCT(G279:G282,L279:L282)</f>
        <v>0.7</v>
      </c>
      <c r="BW279" s="1455" t="str">
        <f t="shared" si="162"/>
        <v>En gestión</v>
      </c>
      <c r="BX279" s="1455" t="str">
        <f t="shared" si="163"/>
        <v>En gestión</v>
      </c>
      <c r="BY279" s="1458" t="s">
        <v>37</v>
      </c>
      <c r="BZ279" s="1835">
        <v>37852290</v>
      </c>
      <c r="CA279" s="1837">
        <v>37852290</v>
      </c>
      <c r="CB279" s="1448">
        <v>28389217.5</v>
      </c>
      <c r="CC279" s="1922">
        <v>104732464.09999999</v>
      </c>
      <c r="CD279" s="1918">
        <v>104732464.09999999</v>
      </c>
      <c r="CE279" s="1501">
        <v>93508142.099999994</v>
      </c>
      <c r="CF279" s="1307" t="s">
        <v>1928</v>
      </c>
      <c r="CG279" s="1307" t="s">
        <v>1347</v>
      </c>
      <c r="CH279" s="1307" t="s">
        <v>1348</v>
      </c>
      <c r="CI279" s="1308" t="s">
        <v>1349</v>
      </c>
      <c r="CJ279" s="1030"/>
      <c r="CK279" s="1921">
        <v>0.99</v>
      </c>
      <c r="CL279" s="1742" t="s">
        <v>2184</v>
      </c>
      <c r="CM279" s="1153">
        <v>1</v>
      </c>
      <c r="CN279" s="1143" t="s">
        <v>1991</v>
      </c>
      <c r="CO279" s="1143" t="s">
        <v>1992</v>
      </c>
      <c r="CP279" s="1152" t="s">
        <v>1352</v>
      </c>
      <c r="CQ279" s="1152" t="str">
        <f t="shared" si="160"/>
        <v>Terminado</v>
      </c>
      <c r="CR279" s="1686" t="s">
        <v>2297</v>
      </c>
      <c r="CS279" s="1320">
        <f>SUMPRODUCT(G279:G282,CM279:CM282)</f>
        <v>0.98</v>
      </c>
      <c r="CT279" s="1320">
        <f>SUMPRODUCT(G279:G282,M279:M282)</f>
        <v>1</v>
      </c>
      <c r="CU279" s="1822" t="str">
        <f t="shared" si="164"/>
        <v>Terminado</v>
      </c>
      <c r="CV279" s="1822" t="str">
        <f t="shared" si="165"/>
        <v>En gestión</v>
      </c>
      <c r="CW279" s="1880" t="s">
        <v>37</v>
      </c>
      <c r="CX279" s="1823">
        <v>37852290</v>
      </c>
      <c r="CY279" s="1824">
        <v>37852290</v>
      </c>
      <c r="CZ279" s="1909">
        <v>37852290</v>
      </c>
      <c r="DA279" s="1912">
        <v>104732464.09999999</v>
      </c>
      <c r="DB279" s="1915">
        <v>104732464.09999999</v>
      </c>
      <c r="DC279" s="1918">
        <v>104732464.09999999</v>
      </c>
      <c r="DD279" s="1905">
        <v>104732464.09999999</v>
      </c>
      <c r="DE279" s="1307" t="s">
        <v>1928</v>
      </c>
      <c r="DF279" s="1307" t="s">
        <v>1347</v>
      </c>
      <c r="DG279" s="1307" t="s">
        <v>1348</v>
      </c>
      <c r="DH279" s="1308" t="s">
        <v>1349</v>
      </c>
      <c r="DJ279" s="1221" t="s">
        <v>8269</v>
      </c>
      <c r="DK279" s="1220" t="s">
        <v>8422</v>
      </c>
      <c r="DL279" s="1242" t="s">
        <v>8423</v>
      </c>
    </row>
    <row r="280" spans="1:116" ht="154.5" hidden="1" customHeight="1" x14ac:dyDescent="0.45">
      <c r="A280" s="1309"/>
      <c r="B280" s="1310"/>
      <c r="C280" s="1311"/>
      <c r="D280" s="1927"/>
      <c r="E280" s="1039" t="s">
        <v>930</v>
      </c>
      <c r="F280" s="1040" t="s">
        <v>931</v>
      </c>
      <c r="G280" s="1041">
        <v>0.2</v>
      </c>
      <c r="H280" s="1042">
        <v>44562</v>
      </c>
      <c r="I280" s="1042">
        <v>44926</v>
      </c>
      <c r="J280" s="1041">
        <v>0.3</v>
      </c>
      <c r="K280" s="1041">
        <v>0.5</v>
      </c>
      <c r="L280" s="1043">
        <v>0.7</v>
      </c>
      <c r="M280" s="1044">
        <v>1</v>
      </c>
      <c r="N280" s="1312"/>
      <c r="O280" s="1312"/>
      <c r="P280" s="3309"/>
      <c r="Q280" s="1860"/>
      <c r="R280" s="1872"/>
      <c r="S280" s="224">
        <v>0.3</v>
      </c>
      <c r="T280" s="7" t="s">
        <v>2754</v>
      </c>
      <c r="U280" s="7" t="s">
        <v>2755</v>
      </c>
      <c r="V280" s="193" t="str">
        <f t="shared" si="155"/>
        <v>En gestión</v>
      </c>
      <c r="W280" s="193" t="str">
        <f t="shared" si="156"/>
        <v>En gestión</v>
      </c>
      <c r="X280" s="1872"/>
      <c r="Y280" s="1877"/>
      <c r="Z280" s="1877"/>
      <c r="AA280" s="1870"/>
      <c r="AB280" s="1870"/>
      <c r="AC280" s="1872"/>
      <c r="AD280" s="1279"/>
      <c r="AE280" s="1838"/>
      <c r="AF280" s="1838"/>
      <c r="AG280" s="1279"/>
      <c r="AH280" s="1925"/>
      <c r="AI280" s="1925"/>
      <c r="AJ280" s="1307"/>
      <c r="AK280" s="1307"/>
      <c r="AL280" s="1307"/>
      <c r="AM280" s="1308"/>
      <c r="AN280" s="1030"/>
      <c r="AO280" s="1860"/>
      <c r="AP280" s="1862"/>
      <c r="AQ280" s="370">
        <v>0.5</v>
      </c>
      <c r="AR280" s="9" t="s">
        <v>3579</v>
      </c>
      <c r="AS280" s="159" t="s">
        <v>3580</v>
      </c>
      <c r="AT280" s="8" t="str">
        <f t="shared" si="157"/>
        <v>En gestión</v>
      </c>
      <c r="AU280" s="8" t="str">
        <f t="shared" si="158"/>
        <v>En gestión</v>
      </c>
      <c r="AV280" s="1482"/>
      <c r="AW280" s="1924"/>
      <c r="AX280" s="1454"/>
      <c r="AY280" s="1165" t="str">
        <f t="shared" si="153"/>
        <v>Sin iniciar</v>
      </c>
      <c r="AZ280" s="1060" t="str">
        <f t="shared" si="154"/>
        <v>Sin iniciar</v>
      </c>
      <c r="BA280" s="1482"/>
      <c r="BB280" s="1297"/>
      <c r="BC280" s="1857"/>
      <c r="BD280" s="1857"/>
      <c r="BE280" s="1297"/>
      <c r="BF280" s="1908"/>
      <c r="BG280" s="1908"/>
      <c r="BH280" s="1307"/>
      <c r="BI280" s="1307"/>
      <c r="BJ280" s="1307"/>
      <c r="BK280" s="1308"/>
      <c r="BL280" s="1030"/>
      <c r="BM280" s="1631"/>
      <c r="BN280" s="1746"/>
      <c r="BO280" s="57">
        <v>0.7</v>
      </c>
      <c r="BP280" s="220" t="s">
        <v>3641</v>
      </c>
      <c r="BQ280" s="159" t="s">
        <v>3642</v>
      </c>
      <c r="BR280" s="8" t="str">
        <f t="shared" si="148"/>
        <v>En gestión</v>
      </c>
      <c r="BS280" s="8" t="str">
        <f t="shared" si="159"/>
        <v>En gestión</v>
      </c>
      <c r="BT280" s="1729"/>
      <c r="BU280" s="1454"/>
      <c r="BV280" s="1454"/>
      <c r="BW280" s="1456"/>
      <c r="BX280" s="1456"/>
      <c r="BY280" s="1459"/>
      <c r="BZ280" s="1279"/>
      <c r="CA280" s="1838"/>
      <c r="CB280" s="1449"/>
      <c r="CC280" s="1922"/>
      <c r="CD280" s="1919"/>
      <c r="CE280" s="1502"/>
      <c r="CF280" s="1307"/>
      <c r="CG280" s="1307"/>
      <c r="CH280" s="1307"/>
      <c r="CI280" s="1308"/>
      <c r="CJ280" s="1030"/>
      <c r="CK280" s="1921"/>
      <c r="CL280" s="1742"/>
      <c r="CM280" s="1153">
        <v>1</v>
      </c>
      <c r="CN280" s="1143" t="s">
        <v>1993</v>
      </c>
      <c r="CO280" s="1157" t="s">
        <v>1994</v>
      </c>
      <c r="CP280" s="1152" t="s">
        <v>1352</v>
      </c>
      <c r="CQ280" s="1152" t="str">
        <f t="shared" si="160"/>
        <v>Terminado</v>
      </c>
      <c r="CR280" s="1686"/>
      <c r="CS280" s="1320"/>
      <c r="CT280" s="1320"/>
      <c r="CU280" s="1822"/>
      <c r="CV280" s="1822"/>
      <c r="CW280" s="1881"/>
      <c r="CX280" s="1823"/>
      <c r="CY280" s="1824"/>
      <c r="CZ280" s="1910"/>
      <c r="DA280" s="1913"/>
      <c r="DB280" s="1916"/>
      <c r="DC280" s="1919"/>
      <c r="DD280" s="1906"/>
      <c r="DE280" s="1307"/>
      <c r="DF280" s="1307"/>
      <c r="DG280" s="1307"/>
      <c r="DH280" s="1308"/>
      <c r="DJ280" s="1221" t="s">
        <v>8269</v>
      </c>
      <c r="DK280" s="1220" t="s">
        <v>8422</v>
      </c>
      <c r="DL280" s="1242"/>
    </row>
    <row r="281" spans="1:116" ht="195.75" hidden="1" customHeight="1" x14ac:dyDescent="0.45">
      <c r="A281" s="1309"/>
      <c r="B281" s="1310"/>
      <c r="C281" s="1311"/>
      <c r="D281" s="1927"/>
      <c r="E281" s="1039" t="s">
        <v>932</v>
      </c>
      <c r="F281" s="1040" t="s">
        <v>933</v>
      </c>
      <c r="G281" s="1041">
        <v>0.4</v>
      </c>
      <c r="H281" s="1042">
        <v>44607</v>
      </c>
      <c r="I281" s="1042">
        <v>44926</v>
      </c>
      <c r="J281" s="1041">
        <v>0.2</v>
      </c>
      <c r="K281" s="1041">
        <v>0.4</v>
      </c>
      <c r="L281" s="1043">
        <v>0.7</v>
      </c>
      <c r="M281" s="1044">
        <v>1</v>
      </c>
      <c r="N281" s="1312"/>
      <c r="O281" s="1312"/>
      <c r="P281" s="3309"/>
      <c r="Q281" s="1860"/>
      <c r="R281" s="1872"/>
      <c r="S281" s="224">
        <v>0.2</v>
      </c>
      <c r="T281" s="7" t="s">
        <v>2756</v>
      </c>
      <c r="U281" s="7" t="s">
        <v>2757</v>
      </c>
      <c r="V281" s="193" t="str">
        <f t="shared" si="155"/>
        <v>En gestión</v>
      </c>
      <c r="W281" s="193" t="str">
        <f t="shared" si="156"/>
        <v>En gestión</v>
      </c>
      <c r="X281" s="1872"/>
      <c r="Y281" s="1877"/>
      <c r="Z281" s="1877"/>
      <c r="AA281" s="1870"/>
      <c r="AB281" s="1870"/>
      <c r="AC281" s="1872"/>
      <c r="AD281" s="1279"/>
      <c r="AE281" s="1838"/>
      <c r="AF281" s="1838"/>
      <c r="AG281" s="1279"/>
      <c r="AH281" s="1925"/>
      <c r="AI281" s="1925"/>
      <c r="AJ281" s="1307"/>
      <c r="AK281" s="1307"/>
      <c r="AL281" s="1307"/>
      <c r="AM281" s="1308"/>
      <c r="AN281" s="1030"/>
      <c r="AO281" s="1860"/>
      <c r="AP281" s="1862"/>
      <c r="AQ281" s="69">
        <v>0.4</v>
      </c>
      <c r="AR281" s="9" t="s">
        <v>3581</v>
      </c>
      <c r="AS281" s="9" t="s">
        <v>3582</v>
      </c>
      <c r="AT281" s="8" t="str">
        <f t="shared" si="157"/>
        <v>En gestión</v>
      </c>
      <c r="AU281" s="8" t="str">
        <f t="shared" si="158"/>
        <v>En gestión</v>
      </c>
      <c r="AV281" s="1482"/>
      <c r="AW281" s="1924"/>
      <c r="AX281" s="1454"/>
      <c r="AY281" s="1165" t="str">
        <f t="shared" si="153"/>
        <v>Sin iniciar</v>
      </c>
      <c r="AZ281" s="1060" t="str">
        <f t="shared" si="154"/>
        <v>Sin iniciar</v>
      </c>
      <c r="BA281" s="1482"/>
      <c r="BB281" s="1297"/>
      <c r="BC281" s="1857"/>
      <c r="BD281" s="1857"/>
      <c r="BE281" s="1297"/>
      <c r="BF281" s="1908"/>
      <c r="BG281" s="1908"/>
      <c r="BH281" s="1307"/>
      <c r="BI281" s="1307"/>
      <c r="BJ281" s="1307"/>
      <c r="BK281" s="1308"/>
      <c r="BL281" s="1030"/>
      <c r="BM281" s="1631"/>
      <c r="BN281" s="1746"/>
      <c r="BO281" s="57">
        <v>0.7</v>
      </c>
      <c r="BP281" s="220" t="s">
        <v>3643</v>
      </c>
      <c r="BQ281" s="9" t="s">
        <v>8179</v>
      </c>
      <c r="BR281" s="8" t="str">
        <f t="shared" si="148"/>
        <v>En gestión</v>
      </c>
      <c r="BS281" s="8" t="str">
        <f t="shared" si="159"/>
        <v>En gestión</v>
      </c>
      <c r="BT281" s="1729"/>
      <c r="BU281" s="1454"/>
      <c r="BV281" s="1454"/>
      <c r="BW281" s="1456"/>
      <c r="BX281" s="1456"/>
      <c r="BY281" s="1459"/>
      <c r="BZ281" s="1279"/>
      <c r="CA281" s="1838"/>
      <c r="CB281" s="1449"/>
      <c r="CC281" s="1922"/>
      <c r="CD281" s="1919"/>
      <c r="CE281" s="1502"/>
      <c r="CF281" s="1307"/>
      <c r="CG281" s="1307"/>
      <c r="CH281" s="1307"/>
      <c r="CI281" s="1308"/>
      <c r="CJ281" s="1030"/>
      <c r="CK281" s="1921"/>
      <c r="CL281" s="1742"/>
      <c r="CM281" s="1153">
        <v>0.95</v>
      </c>
      <c r="CN281" s="1143" t="s">
        <v>2185</v>
      </c>
      <c r="CO281" s="1143" t="s">
        <v>1995</v>
      </c>
      <c r="CP281" s="1152" t="s">
        <v>1352</v>
      </c>
      <c r="CQ281" s="1152" t="str">
        <f t="shared" si="160"/>
        <v>En gestión</v>
      </c>
      <c r="CR281" s="1686"/>
      <c r="CS281" s="1320"/>
      <c r="CT281" s="1320"/>
      <c r="CU281" s="1822"/>
      <c r="CV281" s="1822"/>
      <c r="CW281" s="1092" t="s">
        <v>1996</v>
      </c>
      <c r="CX281" s="1823"/>
      <c r="CY281" s="1824"/>
      <c r="CZ281" s="1910"/>
      <c r="DA281" s="1913"/>
      <c r="DB281" s="1916"/>
      <c r="DC281" s="1919"/>
      <c r="DD281" s="1906"/>
      <c r="DE281" s="1307"/>
      <c r="DF281" s="1307"/>
      <c r="DG281" s="1307"/>
      <c r="DH281" s="1308"/>
      <c r="DJ281" s="1221" t="s">
        <v>8269</v>
      </c>
      <c r="DK281" s="1220" t="s">
        <v>8413</v>
      </c>
      <c r="DL281" s="1242"/>
    </row>
    <row r="282" spans="1:116" ht="154.5" hidden="1" customHeight="1" x14ac:dyDescent="0.45">
      <c r="A282" s="1309"/>
      <c r="B282" s="1310"/>
      <c r="C282" s="1311"/>
      <c r="D282" s="1928"/>
      <c r="E282" s="1039" t="s">
        <v>934</v>
      </c>
      <c r="F282" s="1040" t="s">
        <v>935</v>
      </c>
      <c r="G282" s="1041">
        <v>0.2</v>
      </c>
      <c r="H282" s="1042">
        <v>44652</v>
      </c>
      <c r="I282" s="1042">
        <v>44926</v>
      </c>
      <c r="J282" s="1041">
        <v>0</v>
      </c>
      <c r="K282" s="1041">
        <v>0.3</v>
      </c>
      <c r="L282" s="1043">
        <v>0.7</v>
      </c>
      <c r="M282" s="1044">
        <v>1</v>
      </c>
      <c r="N282" s="1312"/>
      <c r="O282" s="1312"/>
      <c r="P282" s="3309"/>
      <c r="Q282" s="1861"/>
      <c r="R282" s="1875"/>
      <c r="S282" s="224">
        <v>0</v>
      </c>
      <c r="T282" s="210" t="s">
        <v>2717</v>
      </c>
      <c r="U282" s="210" t="s">
        <v>2717</v>
      </c>
      <c r="V282" s="193" t="str">
        <f t="shared" si="155"/>
        <v>En gestión</v>
      </c>
      <c r="W282" s="193" t="str">
        <f t="shared" si="156"/>
        <v>Sin iniciar</v>
      </c>
      <c r="X282" s="1873"/>
      <c r="Y282" s="1877"/>
      <c r="Z282" s="1877"/>
      <c r="AA282" s="1870"/>
      <c r="AB282" s="1870"/>
      <c r="AC282" s="1873"/>
      <c r="AD282" s="1836"/>
      <c r="AE282" s="1839"/>
      <c r="AF282" s="1839"/>
      <c r="AG282" s="1836"/>
      <c r="AH282" s="1925"/>
      <c r="AI282" s="1925"/>
      <c r="AJ282" s="1307"/>
      <c r="AK282" s="1307"/>
      <c r="AL282" s="1307"/>
      <c r="AM282" s="1308"/>
      <c r="AN282" s="1030"/>
      <c r="AO282" s="1861"/>
      <c r="AP282" s="1582"/>
      <c r="AQ282" s="370">
        <v>0.3</v>
      </c>
      <c r="AR282" s="9" t="s">
        <v>3583</v>
      </c>
      <c r="AS282" s="159" t="s">
        <v>3584</v>
      </c>
      <c r="AT282" s="8" t="str">
        <f t="shared" si="157"/>
        <v>En gestión</v>
      </c>
      <c r="AU282" s="8" t="str">
        <f t="shared" si="158"/>
        <v>En gestión</v>
      </c>
      <c r="AV282" s="1482"/>
      <c r="AW282" s="1924"/>
      <c r="AX282" s="1454"/>
      <c r="AY282" s="1165" t="str">
        <f t="shared" si="153"/>
        <v>Sin iniciar</v>
      </c>
      <c r="AZ282" s="1060" t="str">
        <f t="shared" si="154"/>
        <v>Sin iniciar</v>
      </c>
      <c r="BA282" s="1483"/>
      <c r="BB282" s="1855"/>
      <c r="BC282" s="1858"/>
      <c r="BD282" s="1858"/>
      <c r="BE282" s="1855"/>
      <c r="BF282" s="1908"/>
      <c r="BG282" s="1908"/>
      <c r="BH282" s="1307"/>
      <c r="BI282" s="1307"/>
      <c r="BJ282" s="1307"/>
      <c r="BK282" s="1308"/>
      <c r="BL282" s="1030"/>
      <c r="BM282" s="1632"/>
      <c r="BN282" s="1747"/>
      <c r="BO282" s="57">
        <v>0.7</v>
      </c>
      <c r="BP282" s="220" t="s">
        <v>3644</v>
      </c>
      <c r="BQ282" s="159" t="s">
        <v>3645</v>
      </c>
      <c r="BR282" s="8" t="str">
        <f t="shared" si="148"/>
        <v>En gestión</v>
      </c>
      <c r="BS282" s="8" t="str">
        <f t="shared" si="159"/>
        <v>En gestión</v>
      </c>
      <c r="BT282" s="1725"/>
      <c r="BU282" s="1286"/>
      <c r="BV282" s="1286"/>
      <c r="BW282" s="1457"/>
      <c r="BX282" s="1457"/>
      <c r="BY282" s="1460"/>
      <c r="BZ282" s="1836"/>
      <c r="CA282" s="1839"/>
      <c r="CB282" s="1450"/>
      <c r="CC282" s="1922"/>
      <c r="CD282" s="1920"/>
      <c r="CE282" s="1503"/>
      <c r="CF282" s="1307"/>
      <c r="CG282" s="1307"/>
      <c r="CH282" s="1307"/>
      <c r="CI282" s="1308"/>
      <c r="CJ282" s="1030"/>
      <c r="CK282" s="1921"/>
      <c r="CL282" s="1742"/>
      <c r="CM282" s="1153">
        <v>1</v>
      </c>
      <c r="CN282" s="1143" t="s">
        <v>1997</v>
      </c>
      <c r="CO282" s="1157" t="s">
        <v>2298</v>
      </c>
      <c r="CP282" s="1152" t="s">
        <v>1352</v>
      </c>
      <c r="CQ282" s="1152" t="str">
        <f t="shared" si="160"/>
        <v>Terminado</v>
      </c>
      <c r="CR282" s="1686"/>
      <c r="CS282" s="1320"/>
      <c r="CT282" s="1320"/>
      <c r="CU282" s="1822"/>
      <c r="CV282" s="1822"/>
      <c r="CW282" s="1154" t="s">
        <v>37</v>
      </c>
      <c r="CX282" s="1823"/>
      <c r="CY282" s="1824"/>
      <c r="CZ282" s="1911"/>
      <c r="DA282" s="1914"/>
      <c r="DB282" s="1917"/>
      <c r="DC282" s="1920"/>
      <c r="DD282" s="1907"/>
      <c r="DE282" s="1307"/>
      <c r="DF282" s="1307"/>
      <c r="DG282" s="1307"/>
      <c r="DH282" s="1308"/>
      <c r="DJ282" s="1221" t="s">
        <v>8269</v>
      </c>
      <c r="DK282" s="1220" t="s">
        <v>8422</v>
      </c>
      <c r="DL282" s="1242"/>
    </row>
    <row r="283" spans="1:116" ht="231.75" hidden="1" customHeight="1" x14ac:dyDescent="0.45">
      <c r="A283" s="1309" t="s">
        <v>58</v>
      </c>
      <c r="B283" s="1310" t="s">
        <v>936</v>
      </c>
      <c r="C283" s="1311" t="s">
        <v>937</v>
      </c>
      <c r="D283" s="1311" t="s">
        <v>938</v>
      </c>
      <c r="E283" s="1039" t="s">
        <v>939</v>
      </c>
      <c r="F283" s="1040" t="s">
        <v>940</v>
      </c>
      <c r="G283" s="1041">
        <v>0.25</v>
      </c>
      <c r="H283" s="1042">
        <v>44635</v>
      </c>
      <c r="I283" s="1042">
        <v>44670</v>
      </c>
      <c r="J283" s="1041">
        <v>0.3</v>
      </c>
      <c r="K283" s="1041">
        <v>1</v>
      </c>
      <c r="L283" s="1043">
        <v>1</v>
      </c>
      <c r="M283" s="1044">
        <v>1</v>
      </c>
      <c r="N283" s="1312">
        <v>20412753</v>
      </c>
      <c r="O283" s="1312">
        <v>43563668</v>
      </c>
      <c r="P283" s="3309"/>
      <c r="Q283" s="1900">
        <v>0.3</v>
      </c>
      <c r="R283" s="1901" t="s">
        <v>8180</v>
      </c>
      <c r="S283" s="237">
        <v>0.3</v>
      </c>
      <c r="T283" s="7" t="s">
        <v>8181</v>
      </c>
      <c r="U283" s="210" t="s">
        <v>2758</v>
      </c>
      <c r="V283" s="193" t="str">
        <f t="shared" si="155"/>
        <v>Terminado</v>
      </c>
      <c r="W283" s="193" t="str">
        <f t="shared" si="156"/>
        <v>En gestión</v>
      </c>
      <c r="X283" s="1871" t="s">
        <v>2759</v>
      </c>
      <c r="Y283" s="1877">
        <f>SUMPRODUCT(S283:S286,G283:G286)</f>
        <v>7.4999999999999997E-2</v>
      </c>
      <c r="Z283" s="1877">
        <f>SUMPRODUCT(G283:G286,J283:J286)</f>
        <v>7.4999999999999997E-2</v>
      </c>
      <c r="AA283" s="1870" t="str">
        <f>IF(Z283&lt;1%,"Sin iniciar",IF(Z283=100%,"Terminado","En gestión"))</f>
        <v>En gestión</v>
      </c>
      <c r="AB283" s="1870" t="str">
        <f>IF(Y283&lt;1%,"Sin iniciar",IF(Y283=100%,"Terminado","En gestión"))</f>
        <v>En gestión</v>
      </c>
      <c r="AC283" s="1871" t="s">
        <v>2759</v>
      </c>
      <c r="AD283" s="1835">
        <v>43563668</v>
      </c>
      <c r="AE283" s="1837">
        <v>43563668</v>
      </c>
      <c r="AF283" s="1837">
        <v>10890917</v>
      </c>
      <c r="AG283" s="1835">
        <v>20412753</v>
      </c>
      <c r="AH283" s="1904">
        <v>20412752.5</v>
      </c>
      <c r="AI283" s="1904">
        <v>4532215</v>
      </c>
      <c r="AJ283" s="1307" t="s">
        <v>1928</v>
      </c>
      <c r="AK283" s="1307" t="s">
        <v>1347</v>
      </c>
      <c r="AL283" s="1308" t="s">
        <v>1348</v>
      </c>
      <c r="AM283" s="1307" t="s">
        <v>1349</v>
      </c>
      <c r="AN283" s="1030"/>
      <c r="AO283" s="1900">
        <v>0.7</v>
      </c>
      <c r="AP283" s="1901" t="s">
        <v>8180</v>
      </c>
      <c r="AQ283" s="68">
        <v>1</v>
      </c>
      <c r="AR283" s="341" t="s">
        <v>3585</v>
      </c>
      <c r="AS283" s="341" t="s">
        <v>1999</v>
      </c>
      <c r="AT283" s="342" t="str">
        <f>IF(K283&lt;1%,"Sin iniciar",IF(K283=100%,"Terminado","En gestión"))</f>
        <v>Terminado</v>
      </c>
      <c r="AU283" s="459" t="str">
        <f>IF(AQ283&lt;1%,"Sin iniciar",IF(AQ283=100%,"Terminado","En gestión"))</f>
        <v>Terminado</v>
      </c>
      <c r="AV283" s="1902" t="s">
        <v>3586</v>
      </c>
      <c r="AW283" s="1903">
        <f>SUMPRODUCT(AQ283,G283)</f>
        <v>0.25</v>
      </c>
      <c r="AX283" s="1903">
        <f>SUMPRODUCT(G283:G286,K283:K286)</f>
        <v>0.67500000000000004</v>
      </c>
      <c r="AY283" s="1167" t="str">
        <f t="shared" si="153"/>
        <v>En gestión</v>
      </c>
      <c r="AZ283" s="1046" t="str">
        <f t="shared" si="154"/>
        <v>En gestión</v>
      </c>
      <c r="BA283" s="1897" t="s">
        <v>3586</v>
      </c>
      <c r="BB283" s="1854">
        <v>43563668</v>
      </c>
      <c r="BC283" s="1856">
        <v>43563668</v>
      </c>
      <c r="BD283" s="1856">
        <v>21781834</v>
      </c>
      <c r="BE283" s="1854">
        <v>20412753</v>
      </c>
      <c r="BF283" s="1848">
        <v>20412752.5</v>
      </c>
      <c r="BG283" s="1848">
        <v>8748322.5</v>
      </c>
      <c r="BH283" s="1307" t="s">
        <v>1928</v>
      </c>
      <c r="BI283" s="1307" t="s">
        <v>1347</v>
      </c>
      <c r="BJ283" s="1308" t="s">
        <v>1348</v>
      </c>
      <c r="BK283" s="1307" t="s">
        <v>1349</v>
      </c>
      <c r="BL283" s="1030"/>
      <c r="BM283" s="1895">
        <v>0.8</v>
      </c>
      <c r="BN283" s="1891" t="s">
        <v>8182</v>
      </c>
      <c r="BO283" s="388">
        <v>1</v>
      </c>
      <c r="BP283" s="437" t="s">
        <v>3232</v>
      </c>
      <c r="BQ283" s="437" t="s">
        <v>37</v>
      </c>
      <c r="BR283" s="344" t="str">
        <f t="shared" si="148"/>
        <v>Terminado</v>
      </c>
      <c r="BS283" s="344" t="str">
        <f t="shared" si="159"/>
        <v>Terminado</v>
      </c>
      <c r="BT283" s="1893" t="s">
        <v>3646</v>
      </c>
      <c r="BU283" s="1696">
        <f>SUMPRODUCT(G283:G286,BO283:BO286)</f>
        <v>0.86250000000000004</v>
      </c>
      <c r="BV283" s="1696">
        <f>SUMPRODUCT(G283:G286,L283:L286)</f>
        <v>0.85</v>
      </c>
      <c r="BW283" s="1894" t="str">
        <f t="shared" si="162"/>
        <v>En gestión</v>
      </c>
      <c r="BX283" s="1894" t="str">
        <f t="shared" si="163"/>
        <v>En gestión</v>
      </c>
      <c r="BY283" s="1887" t="s">
        <v>37</v>
      </c>
      <c r="BZ283" s="1835">
        <v>43563668</v>
      </c>
      <c r="CA283" s="1837">
        <v>43563668</v>
      </c>
      <c r="CB283" s="1888">
        <v>32672751</v>
      </c>
      <c r="CC283" s="1890">
        <v>20412752.5</v>
      </c>
      <c r="CD283" s="1884">
        <v>20412752.5</v>
      </c>
      <c r="CE283" s="1884">
        <v>20412752.5</v>
      </c>
      <c r="CF283" s="1307" t="s">
        <v>1928</v>
      </c>
      <c r="CG283" s="1307" t="s">
        <v>1347</v>
      </c>
      <c r="CH283" s="1308" t="s">
        <v>1348</v>
      </c>
      <c r="CI283" s="1307" t="s">
        <v>1349</v>
      </c>
      <c r="CJ283" s="1030"/>
      <c r="CK283" s="1827">
        <v>0.9</v>
      </c>
      <c r="CL283" s="1686" t="s">
        <v>1998</v>
      </c>
      <c r="CM283" s="1156">
        <v>1</v>
      </c>
      <c r="CN283" s="1157" t="s">
        <v>1312</v>
      </c>
      <c r="CO283" s="1157" t="s">
        <v>1999</v>
      </c>
      <c r="CP283" s="1152" t="s">
        <v>1352</v>
      </c>
      <c r="CQ283" s="1152" t="str">
        <f t="shared" si="160"/>
        <v>Terminado</v>
      </c>
      <c r="CR283" s="1686" t="s">
        <v>2348</v>
      </c>
      <c r="CS283" s="1320">
        <f>SUMPRODUCT(G283:G286,CM283:CM286)</f>
        <v>0.95</v>
      </c>
      <c r="CT283" s="1320">
        <f>SUMPRODUCT(G283:G286,M283:M286)</f>
        <v>1</v>
      </c>
      <c r="CU283" s="1822" t="str">
        <f t="shared" si="164"/>
        <v>Terminado</v>
      </c>
      <c r="CV283" s="1822" t="str">
        <f t="shared" si="165"/>
        <v>En gestión</v>
      </c>
      <c r="CW283" s="1880" t="s">
        <v>37</v>
      </c>
      <c r="CX283" s="1823">
        <v>43563668</v>
      </c>
      <c r="CY283" s="1824">
        <v>43563668</v>
      </c>
      <c r="CZ283" s="1824">
        <v>43563668</v>
      </c>
      <c r="DA283" s="1882">
        <v>20412752.5</v>
      </c>
      <c r="DB283" s="1883">
        <v>20412752.5</v>
      </c>
      <c r="DC283" s="1878">
        <v>20412752.5</v>
      </c>
      <c r="DD283" s="1879">
        <v>20412752.5</v>
      </c>
      <c r="DE283" s="1307" t="s">
        <v>1928</v>
      </c>
      <c r="DF283" s="1307" t="s">
        <v>1347</v>
      </c>
      <c r="DG283" s="1308" t="s">
        <v>1348</v>
      </c>
      <c r="DH283" s="1307" t="s">
        <v>1349</v>
      </c>
      <c r="DJ283" s="1221" t="s">
        <v>8269</v>
      </c>
      <c r="DK283" s="1220" t="s">
        <v>8270</v>
      </c>
      <c r="DL283" s="1242" t="s">
        <v>8424</v>
      </c>
    </row>
    <row r="284" spans="1:116" ht="157.5" hidden="1" x14ac:dyDescent="0.45">
      <c r="A284" s="1309"/>
      <c r="B284" s="1310"/>
      <c r="C284" s="1311"/>
      <c r="D284" s="1311"/>
      <c r="E284" s="1039" t="s">
        <v>941</v>
      </c>
      <c r="F284" s="1040" t="s">
        <v>942</v>
      </c>
      <c r="G284" s="1041">
        <v>0.25</v>
      </c>
      <c r="H284" s="1042">
        <v>44672</v>
      </c>
      <c r="I284" s="1042">
        <v>44694</v>
      </c>
      <c r="J284" s="1041">
        <v>0</v>
      </c>
      <c r="K284" s="1041">
        <v>1</v>
      </c>
      <c r="L284" s="1043">
        <v>1</v>
      </c>
      <c r="M284" s="1044">
        <v>1</v>
      </c>
      <c r="N284" s="1312"/>
      <c r="O284" s="1312"/>
      <c r="P284" s="3309"/>
      <c r="Q284" s="1860"/>
      <c r="R284" s="1862"/>
      <c r="S284" s="238">
        <v>0</v>
      </c>
      <c r="T284" s="210" t="s">
        <v>2717</v>
      </c>
      <c r="U284" s="210" t="s">
        <v>2717</v>
      </c>
      <c r="V284" s="193" t="str">
        <f t="shared" si="155"/>
        <v>Terminado</v>
      </c>
      <c r="W284" s="193" t="str">
        <f t="shared" si="156"/>
        <v>Sin iniciar</v>
      </c>
      <c r="X284" s="1872"/>
      <c r="Y284" s="1877"/>
      <c r="Z284" s="1877"/>
      <c r="AA284" s="1870"/>
      <c r="AB284" s="1870"/>
      <c r="AC284" s="1872"/>
      <c r="AD284" s="1279"/>
      <c r="AE284" s="1838"/>
      <c r="AF284" s="1838"/>
      <c r="AG284" s="1279"/>
      <c r="AH284" s="1904"/>
      <c r="AI284" s="1904"/>
      <c r="AJ284" s="1307"/>
      <c r="AK284" s="1307"/>
      <c r="AL284" s="1308"/>
      <c r="AM284" s="1307"/>
      <c r="AN284" s="1030"/>
      <c r="AO284" s="1860"/>
      <c r="AP284" s="1862"/>
      <c r="AQ284" s="370">
        <v>1</v>
      </c>
      <c r="AR284" s="51" t="s">
        <v>3587</v>
      </c>
      <c r="AS284" s="51" t="s">
        <v>2000</v>
      </c>
      <c r="AT284" s="342" t="str">
        <f>IF(K283&lt;1%,"Sin iniciar",IF(K283=100%,"Terminado","En gestión"))</f>
        <v>Terminado</v>
      </c>
      <c r="AU284" s="459" t="str">
        <f>IF(AQ284&lt;1%,"Sin iniciar",IF(AQ284=100%,"Terminado","En gestión"))</f>
        <v>Terminado</v>
      </c>
      <c r="AV284" s="1902"/>
      <c r="AW284" s="1903"/>
      <c r="AX284" s="1903"/>
      <c r="AY284" s="1167" t="str">
        <f t="shared" si="153"/>
        <v>Sin iniciar</v>
      </c>
      <c r="AZ284" s="1048" t="str">
        <f t="shared" si="154"/>
        <v>Sin iniciar</v>
      </c>
      <c r="BA284" s="1898"/>
      <c r="BB284" s="1297"/>
      <c r="BC284" s="1857"/>
      <c r="BD284" s="1857"/>
      <c r="BE284" s="1297"/>
      <c r="BF284" s="1848"/>
      <c r="BG284" s="1848"/>
      <c r="BH284" s="1307"/>
      <c r="BI284" s="1307"/>
      <c r="BJ284" s="1308"/>
      <c r="BK284" s="1307"/>
      <c r="BL284" s="1030"/>
      <c r="BM284" s="1842"/>
      <c r="BN284" s="1844"/>
      <c r="BO284" s="389">
        <v>1</v>
      </c>
      <c r="BP284" s="84" t="s">
        <v>3232</v>
      </c>
      <c r="BQ284" s="84" t="s">
        <v>37</v>
      </c>
      <c r="BR284" s="344" t="str">
        <f t="shared" si="148"/>
        <v>Terminado</v>
      </c>
      <c r="BS284" s="344" t="str">
        <f t="shared" si="159"/>
        <v>Terminado</v>
      </c>
      <c r="BT284" s="1488"/>
      <c r="BU284" s="1624"/>
      <c r="BV284" s="1624"/>
      <c r="BW284" s="1626"/>
      <c r="BX284" s="1626"/>
      <c r="BY284" s="1628"/>
      <c r="BZ284" s="1279"/>
      <c r="CA284" s="1838"/>
      <c r="CB284" s="1831"/>
      <c r="CC284" s="1890"/>
      <c r="CD284" s="1885"/>
      <c r="CE284" s="1885"/>
      <c r="CF284" s="1307"/>
      <c r="CG284" s="1307"/>
      <c r="CH284" s="1308"/>
      <c r="CI284" s="1307"/>
      <c r="CJ284" s="1030"/>
      <c r="CK284" s="1828"/>
      <c r="CL284" s="1686"/>
      <c r="CM284" s="1156">
        <v>1</v>
      </c>
      <c r="CN284" s="1157" t="s">
        <v>1312</v>
      </c>
      <c r="CO284" s="1157" t="s">
        <v>2000</v>
      </c>
      <c r="CP284" s="1152" t="s">
        <v>1352</v>
      </c>
      <c r="CQ284" s="1152" t="str">
        <f t="shared" si="160"/>
        <v>Terminado</v>
      </c>
      <c r="CR284" s="1686"/>
      <c r="CS284" s="1320"/>
      <c r="CT284" s="1320"/>
      <c r="CU284" s="1822"/>
      <c r="CV284" s="1822"/>
      <c r="CW284" s="1881"/>
      <c r="CX284" s="1823"/>
      <c r="CY284" s="1824"/>
      <c r="CZ284" s="1824"/>
      <c r="DA284" s="1882"/>
      <c r="DB284" s="1883"/>
      <c r="DC284" s="1878"/>
      <c r="DD284" s="1879"/>
      <c r="DE284" s="1307"/>
      <c r="DF284" s="1307"/>
      <c r="DG284" s="1308"/>
      <c r="DH284" s="1307"/>
      <c r="DJ284" s="1221" t="s">
        <v>8269</v>
      </c>
      <c r="DK284" s="1220" t="s">
        <v>8270</v>
      </c>
      <c r="DL284" s="1242"/>
    </row>
    <row r="285" spans="1:116" ht="231.75" hidden="1" customHeight="1" x14ac:dyDescent="0.45">
      <c r="A285" s="1309"/>
      <c r="B285" s="1310"/>
      <c r="C285" s="1311"/>
      <c r="D285" s="1311"/>
      <c r="E285" s="1039" t="s">
        <v>943</v>
      </c>
      <c r="F285" s="1040" t="s">
        <v>944</v>
      </c>
      <c r="G285" s="1041">
        <v>0.25</v>
      </c>
      <c r="H285" s="1042">
        <v>44697</v>
      </c>
      <c r="I285" s="1042">
        <v>44925</v>
      </c>
      <c r="J285" s="1041">
        <v>0</v>
      </c>
      <c r="K285" s="1041">
        <v>0.5</v>
      </c>
      <c r="L285" s="1043">
        <v>0.8</v>
      </c>
      <c r="M285" s="1044">
        <v>1</v>
      </c>
      <c r="N285" s="1312"/>
      <c r="O285" s="1312"/>
      <c r="P285" s="3309"/>
      <c r="Q285" s="1860"/>
      <c r="R285" s="1862"/>
      <c r="S285" s="238">
        <v>0</v>
      </c>
      <c r="T285" s="210" t="s">
        <v>2717</v>
      </c>
      <c r="U285" s="210" t="s">
        <v>2717</v>
      </c>
      <c r="V285" s="193" t="str">
        <f t="shared" si="155"/>
        <v>En gestión</v>
      </c>
      <c r="W285" s="193" t="str">
        <f t="shared" si="156"/>
        <v>Sin iniciar</v>
      </c>
      <c r="X285" s="1872"/>
      <c r="Y285" s="1877"/>
      <c r="Z285" s="1877"/>
      <c r="AA285" s="1870"/>
      <c r="AB285" s="1870"/>
      <c r="AC285" s="1872"/>
      <c r="AD285" s="1279"/>
      <c r="AE285" s="1838"/>
      <c r="AF285" s="1838"/>
      <c r="AG285" s="1279"/>
      <c r="AH285" s="1904"/>
      <c r="AI285" s="1904"/>
      <c r="AJ285" s="1307"/>
      <c r="AK285" s="1307"/>
      <c r="AL285" s="1308"/>
      <c r="AM285" s="1307"/>
      <c r="AN285" s="1030"/>
      <c r="AO285" s="1860"/>
      <c r="AP285" s="1862"/>
      <c r="AQ285" s="370">
        <v>0.6</v>
      </c>
      <c r="AR285" s="52" t="s">
        <v>3588</v>
      </c>
      <c r="AS285" s="52" t="s">
        <v>3589</v>
      </c>
      <c r="AT285" s="343" t="str">
        <f>IF(K285&lt;1%,"Sin iniciar",IF(K285=100%,"Terminado","En gestión"))</f>
        <v>En gestión</v>
      </c>
      <c r="AU285" s="335" t="str">
        <f>IF(AQ285&lt;1%,"Sin iniciar",IF(AQ285=100%,"Terminado","En gestión"))</f>
        <v>En gestión</v>
      </c>
      <c r="AV285" s="1902"/>
      <c r="AW285" s="1903"/>
      <c r="AX285" s="1903"/>
      <c r="AY285" s="1167" t="str">
        <f t="shared" si="153"/>
        <v>Sin iniciar</v>
      </c>
      <c r="AZ285" s="1048" t="str">
        <f t="shared" si="154"/>
        <v>Sin iniciar</v>
      </c>
      <c r="BA285" s="1898"/>
      <c r="BB285" s="1297"/>
      <c r="BC285" s="1857"/>
      <c r="BD285" s="1857"/>
      <c r="BE285" s="1297"/>
      <c r="BF285" s="1848"/>
      <c r="BG285" s="1848"/>
      <c r="BH285" s="1307"/>
      <c r="BI285" s="1307"/>
      <c r="BJ285" s="1308"/>
      <c r="BK285" s="1307"/>
      <c r="BL285" s="1030"/>
      <c r="BM285" s="1842"/>
      <c r="BN285" s="1844"/>
      <c r="BO285" s="389">
        <v>0.85</v>
      </c>
      <c r="BP285" s="86" t="s">
        <v>3647</v>
      </c>
      <c r="BQ285" s="86" t="s">
        <v>2001</v>
      </c>
      <c r="BR285" s="344" t="str">
        <f t="shared" si="148"/>
        <v>En gestión</v>
      </c>
      <c r="BS285" s="344" t="str">
        <f t="shared" si="159"/>
        <v>En gestión</v>
      </c>
      <c r="BT285" s="1488"/>
      <c r="BU285" s="1624"/>
      <c r="BV285" s="1624"/>
      <c r="BW285" s="1626"/>
      <c r="BX285" s="1626"/>
      <c r="BY285" s="1628"/>
      <c r="BZ285" s="1279"/>
      <c r="CA285" s="1838"/>
      <c r="CB285" s="1831"/>
      <c r="CC285" s="1890"/>
      <c r="CD285" s="1885"/>
      <c r="CE285" s="1885"/>
      <c r="CF285" s="1307"/>
      <c r="CG285" s="1307"/>
      <c r="CH285" s="1308"/>
      <c r="CI285" s="1307"/>
      <c r="CJ285" s="1030"/>
      <c r="CK285" s="1828"/>
      <c r="CL285" s="1686"/>
      <c r="CM285" s="1156">
        <v>0.9</v>
      </c>
      <c r="CN285" s="1143" t="s">
        <v>2181</v>
      </c>
      <c r="CO285" s="1143" t="s">
        <v>2001</v>
      </c>
      <c r="CP285" s="1152" t="s">
        <v>1352</v>
      </c>
      <c r="CQ285" s="1152" t="str">
        <f t="shared" si="160"/>
        <v>En gestión</v>
      </c>
      <c r="CR285" s="1686"/>
      <c r="CS285" s="1320"/>
      <c r="CT285" s="1320"/>
      <c r="CU285" s="1822"/>
      <c r="CV285" s="1822"/>
      <c r="CW285" s="1372" t="s">
        <v>2183</v>
      </c>
      <c r="CX285" s="1823"/>
      <c r="CY285" s="1824"/>
      <c r="CZ285" s="1824"/>
      <c r="DA285" s="1882"/>
      <c r="DB285" s="1883"/>
      <c r="DC285" s="1878"/>
      <c r="DD285" s="1879"/>
      <c r="DE285" s="1307"/>
      <c r="DF285" s="1307"/>
      <c r="DG285" s="1308"/>
      <c r="DH285" s="1307"/>
      <c r="DJ285" s="1221" t="s">
        <v>8269</v>
      </c>
      <c r="DK285" s="1220" t="s">
        <v>8413</v>
      </c>
      <c r="DL285" s="1242"/>
    </row>
    <row r="286" spans="1:116" ht="231.75" hidden="1" customHeight="1" x14ac:dyDescent="0.45">
      <c r="A286" s="1309"/>
      <c r="B286" s="1310"/>
      <c r="C286" s="1311"/>
      <c r="D286" s="1311"/>
      <c r="E286" s="1039" t="s">
        <v>945</v>
      </c>
      <c r="F286" s="1040" t="s">
        <v>946</v>
      </c>
      <c r="G286" s="1041">
        <v>0.25</v>
      </c>
      <c r="H286" s="1042">
        <v>44669</v>
      </c>
      <c r="I286" s="1042">
        <v>44925</v>
      </c>
      <c r="J286" s="1041">
        <v>0</v>
      </c>
      <c r="K286" s="1041">
        <v>0.2</v>
      </c>
      <c r="L286" s="1043">
        <v>0.6</v>
      </c>
      <c r="M286" s="1044">
        <v>1</v>
      </c>
      <c r="N286" s="1312"/>
      <c r="O286" s="1312"/>
      <c r="P286" s="3309"/>
      <c r="Q286" s="1861"/>
      <c r="R286" s="1582"/>
      <c r="S286" s="238">
        <v>0</v>
      </c>
      <c r="T286" s="210" t="s">
        <v>2717</v>
      </c>
      <c r="U286" s="210" t="s">
        <v>2717</v>
      </c>
      <c r="V286" s="193" t="str">
        <f t="shared" si="155"/>
        <v>En gestión</v>
      </c>
      <c r="W286" s="193" t="str">
        <f t="shared" si="156"/>
        <v>Sin iniciar</v>
      </c>
      <c r="X286" s="1873"/>
      <c r="Y286" s="1877"/>
      <c r="Z286" s="1877"/>
      <c r="AA286" s="1870"/>
      <c r="AB286" s="1870"/>
      <c r="AC286" s="1873"/>
      <c r="AD286" s="1836"/>
      <c r="AE286" s="1839"/>
      <c r="AF286" s="1839"/>
      <c r="AG286" s="1836"/>
      <c r="AH286" s="1904"/>
      <c r="AI286" s="1904"/>
      <c r="AJ286" s="1307"/>
      <c r="AK286" s="1307"/>
      <c r="AL286" s="1308"/>
      <c r="AM286" s="1307"/>
      <c r="AN286" s="1030"/>
      <c r="AO286" s="1861"/>
      <c r="AP286" s="1582"/>
      <c r="AQ286" s="370">
        <v>0.4</v>
      </c>
      <c r="AR286" s="52" t="s">
        <v>8183</v>
      </c>
      <c r="AS286" s="52" t="s">
        <v>3590</v>
      </c>
      <c r="AT286" s="343" t="str">
        <f>IF(K286&lt;1%,"Sin iniciar",IF(K286=100%,"Terminado","En gestión"))</f>
        <v>En gestión</v>
      </c>
      <c r="AU286" s="335" t="str">
        <f>IF(AQ286&lt;1%,"Sin iniciar",IF(AQ286=100%,"Terminado","En gestión"))</f>
        <v>En gestión</v>
      </c>
      <c r="AV286" s="1902"/>
      <c r="AW286" s="1903"/>
      <c r="AX286" s="1903"/>
      <c r="AY286" s="1167" t="str">
        <f t="shared" si="153"/>
        <v>Sin iniciar</v>
      </c>
      <c r="AZ286" s="1048" t="str">
        <f t="shared" si="154"/>
        <v>Sin iniciar</v>
      </c>
      <c r="BA286" s="1899"/>
      <c r="BB286" s="1855"/>
      <c r="BC286" s="1858"/>
      <c r="BD286" s="1858"/>
      <c r="BE286" s="1855"/>
      <c r="BF286" s="1848"/>
      <c r="BG286" s="1848"/>
      <c r="BH286" s="1307"/>
      <c r="BI286" s="1307"/>
      <c r="BJ286" s="1308"/>
      <c r="BK286" s="1307"/>
      <c r="BL286" s="1030"/>
      <c r="BM286" s="1896"/>
      <c r="BN286" s="1892"/>
      <c r="BO286" s="389">
        <v>0.6</v>
      </c>
      <c r="BP286" s="86" t="s">
        <v>3648</v>
      </c>
      <c r="BQ286" s="86" t="s">
        <v>3649</v>
      </c>
      <c r="BR286" s="344" t="str">
        <f t="shared" si="148"/>
        <v>En gestión</v>
      </c>
      <c r="BS286" s="344" t="str">
        <f t="shared" si="159"/>
        <v>En gestión</v>
      </c>
      <c r="BT286" s="1489"/>
      <c r="BU286" s="1576"/>
      <c r="BV286" s="1576"/>
      <c r="BW286" s="1627"/>
      <c r="BX286" s="1627"/>
      <c r="BY286" s="1560"/>
      <c r="BZ286" s="1836"/>
      <c r="CA286" s="1839"/>
      <c r="CB286" s="1889"/>
      <c r="CC286" s="1890"/>
      <c r="CD286" s="1886"/>
      <c r="CE286" s="1886"/>
      <c r="CF286" s="1307"/>
      <c r="CG286" s="1307"/>
      <c r="CH286" s="1308"/>
      <c r="CI286" s="1307"/>
      <c r="CJ286" s="1030"/>
      <c r="CK286" s="1828"/>
      <c r="CL286" s="1686"/>
      <c r="CM286" s="1156">
        <v>0.9</v>
      </c>
      <c r="CN286" s="1143" t="s">
        <v>2182</v>
      </c>
      <c r="CO286" s="1143" t="s">
        <v>2002</v>
      </c>
      <c r="CP286" s="1152" t="s">
        <v>1352</v>
      </c>
      <c r="CQ286" s="1152" t="str">
        <f>IF(CM286&lt;1%,"Sin iniciar",IF(CM286=100%,"Terminado","En gestión"))</f>
        <v>En gestión</v>
      </c>
      <c r="CR286" s="1686"/>
      <c r="CS286" s="1320"/>
      <c r="CT286" s="1320"/>
      <c r="CU286" s="1822"/>
      <c r="CV286" s="1822"/>
      <c r="CW286" s="1373"/>
      <c r="CX286" s="1823"/>
      <c r="CY286" s="1824"/>
      <c r="CZ286" s="1824"/>
      <c r="DA286" s="1882"/>
      <c r="DB286" s="1883"/>
      <c r="DC286" s="1878"/>
      <c r="DD286" s="1879"/>
      <c r="DE286" s="1307"/>
      <c r="DF286" s="1307"/>
      <c r="DG286" s="1308"/>
      <c r="DH286" s="1307"/>
      <c r="DJ286" s="1221" t="s">
        <v>8269</v>
      </c>
      <c r="DK286" s="1220" t="s">
        <v>8413</v>
      </c>
      <c r="DL286" s="1242"/>
    </row>
    <row r="287" spans="1:116" ht="184.5" hidden="1" customHeight="1" x14ac:dyDescent="0.45">
      <c r="A287" s="1309" t="s">
        <v>58</v>
      </c>
      <c r="B287" s="1310" t="s">
        <v>947</v>
      </c>
      <c r="C287" s="1311" t="s">
        <v>948</v>
      </c>
      <c r="D287" s="1311" t="s">
        <v>938</v>
      </c>
      <c r="E287" s="1039" t="s">
        <v>949</v>
      </c>
      <c r="F287" s="1040" t="s">
        <v>950</v>
      </c>
      <c r="G287" s="1041">
        <v>0.3</v>
      </c>
      <c r="H287" s="1042">
        <v>44774</v>
      </c>
      <c r="I287" s="1042">
        <v>44819</v>
      </c>
      <c r="J287" s="1041">
        <v>0</v>
      </c>
      <c r="K287" s="1041">
        <v>0</v>
      </c>
      <c r="L287" s="1043">
        <v>1</v>
      </c>
      <c r="M287" s="1044">
        <v>1</v>
      </c>
      <c r="N287" s="1739">
        <v>0</v>
      </c>
      <c r="O287" s="1312">
        <v>17804282</v>
      </c>
      <c r="P287" s="3309"/>
      <c r="Q287" s="1874">
        <v>0</v>
      </c>
      <c r="R287" s="1876" t="s">
        <v>2511</v>
      </c>
      <c r="S287" s="57">
        <v>0</v>
      </c>
      <c r="T287" s="210" t="s">
        <v>2717</v>
      </c>
      <c r="U287" s="210" t="s">
        <v>2717</v>
      </c>
      <c r="V287" s="193" t="str">
        <f t="shared" si="155"/>
        <v>Sin iniciar</v>
      </c>
      <c r="W287" s="193" t="str">
        <f t="shared" si="156"/>
        <v>Sin iniciar</v>
      </c>
      <c r="X287" s="1871" t="s">
        <v>2717</v>
      </c>
      <c r="Y287" s="1877">
        <f>SUMPRODUCT(S287:S289,G287:G289)</f>
        <v>0</v>
      </c>
      <c r="Z287" s="1877">
        <f>SUMPRODUCT(G287:G289,J287:J289)</f>
        <v>0</v>
      </c>
      <c r="AA287" s="1870" t="str">
        <f>IF(Z287&lt;1%,"Sin iniciar",IF(Z287=100%,"Terminado","En gestión"))</f>
        <v>Sin iniciar</v>
      </c>
      <c r="AB287" s="1870" t="str">
        <f>IF(Y287&lt;1%,"Sin iniciar",IF(Y287=100%,"Terminado","En gestión"))</f>
        <v>Sin iniciar</v>
      </c>
      <c r="AC287" s="1871" t="s">
        <v>2717</v>
      </c>
      <c r="AD287" s="1835">
        <v>17804282</v>
      </c>
      <c r="AE287" s="1837">
        <v>17804282</v>
      </c>
      <c r="AF287" s="1837">
        <v>4451070.5</v>
      </c>
      <c r="AG287" s="1835">
        <v>0</v>
      </c>
      <c r="AH287" s="1869">
        <v>0</v>
      </c>
      <c r="AI287" s="1869">
        <v>0</v>
      </c>
      <c r="AJ287" s="1307" t="s">
        <v>44</v>
      </c>
      <c r="AK287" s="1307" t="s">
        <v>44</v>
      </c>
      <c r="AL287" s="1307" t="s">
        <v>44</v>
      </c>
      <c r="AM287" s="1307" t="s">
        <v>44</v>
      </c>
      <c r="AN287" s="1030"/>
      <c r="AO287" s="1859">
        <v>0</v>
      </c>
      <c r="AP287" s="1862" t="s">
        <v>2511</v>
      </c>
      <c r="AQ287" s="370">
        <v>0</v>
      </c>
      <c r="AR287" s="49" t="s">
        <v>3591</v>
      </c>
      <c r="AS287" s="49" t="s">
        <v>2483</v>
      </c>
      <c r="AT287" s="343" t="str">
        <f t="shared" ref="AT287:AT289" si="166">IF(K287&lt;1%,"Sin iniciar",IF(K287=100%,"Terminado","En gestión"))</f>
        <v>Sin iniciar</v>
      </c>
      <c r="AU287" s="8" t="str">
        <f t="shared" ref="AU287:AU289" si="167">IF(AQ287&lt;1%,"Sin iniciar",IF(AQ287=100%,"Terminado","En gestión"))</f>
        <v>Sin iniciar</v>
      </c>
      <c r="AV287" s="1852" t="s">
        <v>2511</v>
      </c>
      <c r="AW287" s="1863">
        <v>0</v>
      </c>
      <c r="AX287" s="1863">
        <v>0</v>
      </c>
      <c r="AY287" s="1866" t="str">
        <f t="shared" si="153"/>
        <v>Sin iniciar</v>
      </c>
      <c r="AZ287" s="1849" t="str">
        <f t="shared" si="154"/>
        <v>Sin iniciar</v>
      </c>
      <c r="BA287" s="1851" t="s">
        <v>2511</v>
      </c>
      <c r="BB287" s="1854">
        <v>17804282</v>
      </c>
      <c r="BC287" s="1856">
        <v>17804282</v>
      </c>
      <c r="BD287" s="1856">
        <v>8902141</v>
      </c>
      <c r="BE287" s="1854">
        <v>0</v>
      </c>
      <c r="BF287" s="1848">
        <v>0</v>
      </c>
      <c r="BG287" s="1848">
        <v>0</v>
      </c>
      <c r="BH287" s="1307" t="s">
        <v>44</v>
      </c>
      <c r="BI287" s="1307" t="s">
        <v>44</v>
      </c>
      <c r="BJ287" s="1307" t="s">
        <v>44</v>
      </c>
      <c r="BK287" s="1307" t="s">
        <v>44</v>
      </c>
      <c r="BL287" s="1030"/>
      <c r="BM287" s="1841">
        <v>0.7</v>
      </c>
      <c r="BN287" s="1844" t="s">
        <v>3650</v>
      </c>
      <c r="BO287" s="389">
        <v>1</v>
      </c>
      <c r="BP287" s="86" t="s">
        <v>3651</v>
      </c>
      <c r="BQ287" s="86" t="s">
        <v>2299</v>
      </c>
      <c r="BR287" s="344" t="str">
        <f t="shared" si="148"/>
        <v>Terminado</v>
      </c>
      <c r="BS287" s="344" t="str">
        <f t="shared" si="159"/>
        <v>Terminado</v>
      </c>
      <c r="BT287" s="1527" t="s">
        <v>8184</v>
      </c>
      <c r="BU287" s="1575">
        <f>SUMPRODUCT(G287:G289,BO287:BO289)</f>
        <v>0.33999999999999997</v>
      </c>
      <c r="BV287" s="1575">
        <f>SUMPRODUCT(G287:G289,L287:L289)</f>
        <v>0.33999999999999997</v>
      </c>
      <c r="BW287" s="1625" t="str">
        <f>IF(BV287&lt;1%,"Sin iniciar",IF(BV287=100%,"Terminado","En gestión"))</f>
        <v>En gestión</v>
      </c>
      <c r="BX287" s="1625" t="str">
        <f>IF(BU287&lt;1%,"Sin iniciar",IF(BU287=100%,"Terminado","En gestión"))</f>
        <v>En gestión</v>
      </c>
      <c r="BY287" s="1559" t="s">
        <v>37</v>
      </c>
      <c r="BZ287" s="1835">
        <v>17804282</v>
      </c>
      <c r="CA287" s="1837">
        <v>17804282</v>
      </c>
      <c r="CB287" s="1830">
        <v>13353211.5</v>
      </c>
      <c r="CC287" s="1840">
        <v>0</v>
      </c>
      <c r="CD287" s="1830">
        <v>0</v>
      </c>
      <c r="CE287" s="1830">
        <v>0</v>
      </c>
      <c r="CF287" s="1307" t="s">
        <v>44</v>
      </c>
      <c r="CG287" s="1307" t="s">
        <v>44</v>
      </c>
      <c r="CH287" s="1307" t="s">
        <v>44</v>
      </c>
      <c r="CI287" s="1307" t="s">
        <v>44</v>
      </c>
      <c r="CJ287" s="1030"/>
      <c r="CK287" s="1827">
        <v>0.7</v>
      </c>
      <c r="CL287" s="1829" t="s">
        <v>2003</v>
      </c>
      <c r="CM287" s="1156">
        <v>1</v>
      </c>
      <c r="CN287" s="1143" t="s">
        <v>1291</v>
      </c>
      <c r="CO287" s="1143" t="s">
        <v>2299</v>
      </c>
      <c r="CP287" s="1152" t="s">
        <v>1352</v>
      </c>
      <c r="CQ287" s="1152" t="str">
        <f t="shared" si="160"/>
        <v>Terminado</v>
      </c>
      <c r="CR287" s="1686" t="s">
        <v>2300</v>
      </c>
      <c r="CS287" s="1320">
        <f>SUMPRODUCT(G287:G289,CM287:CM289)</f>
        <v>0.59</v>
      </c>
      <c r="CT287" s="1320">
        <f>SUMPRODUCT(G287:G289,M287:M289)</f>
        <v>1</v>
      </c>
      <c r="CU287" s="1822" t="str">
        <f>IF(CT287&lt;1%,"Sin iniciar",IF(CT287=100%,"Terminado","En gestión"))</f>
        <v>Terminado</v>
      </c>
      <c r="CV287" s="1822" t="str">
        <f t="shared" si="165"/>
        <v>En gestión</v>
      </c>
      <c r="CW287" s="92" t="s">
        <v>37</v>
      </c>
      <c r="CX287" s="1823">
        <v>17804282</v>
      </c>
      <c r="CY287" s="1824">
        <v>17804282</v>
      </c>
      <c r="CZ287" s="1824">
        <v>17804282</v>
      </c>
      <c r="DA287" s="1825">
        <v>0</v>
      </c>
      <c r="DB287" s="1826">
        <v>0</v>
      </c>
      <c r="DC287" s="1820">
        <v>0</v>
      </c>
      <c r="DD287" s="1821">
        <v>0</v>
      </c>
      <c r="DE287" s="1307" t="s">
        <v>44</v>
      </c>
      <c r="DF287" s="1307" t="s">
        <v>44</v>
      </c>
      <c r="DG287" s="1307" t="s">
        <v>44</v>
      </c>
      <c r="DH287" s="1307" t="s">
        <v>44</v>
      </c>
      <c r="DJ287" s="1221" t="s">
        <v>8269</v>
      </c>
      <c r="DK287" s="1220" t="s">
        <v>8425</v>
      </c>
      <c r="DL287" s="1242" t="s">
        <v>8426</v>
      </c>
    </row>
    <row r="288" spans="1:116" ht="228" hidden="1" customHeight="1" x14ac:dyDescent="0.45">
      <c r="A288" s="1309"/>
      <c r="B288" s="1310"/>
      <c r="C288" s="1311"/>
      <c r="D288" s="1311"/>
      <c r="E288" s="1039" t="s">
        <v>951</v>
      </c>
      <c r="F288" s="1040" t="s">
        <v>952</v>
      </c>
      <c r="G288" s="1041">
        <v>0.2</v>
      </c>
      <c r="H288" s="1042">
        <v>44820</v>
      </c>
      <c r="I288" s="1042">
        <v>44869</v>
      </c>
      <c r="J288" s="1041">
        <v>0</v>
      </c>
      <c r="K288" s="1041">
        <v>0</v>
      </c>
      <c r="L288" s="1043">
        <v>0.2</v>
      </c>
      <c r="M288" s="1044">
        <v>1</v>
      </c>
      <c r="N288" s="1739"/>
      <c r="O288" s="1312"/>
      <c r="P288" s="3309"/>
      <c r="Q288" s="1872"/>
      <c r="R288" s="1872"/>
      <c r="S288" s="57">
        <v>0</v>
      </c>
      <c r="T288" s="210" t="s">
        <v>2717</v>
      </c>
      <c r="U288" s="210" t="s">
        <v>2717</v>
      </c>
      <c r="V288" s="193" t="str">
        <f t="shared" si="155"/>
        <v>Sin iniciar</v>
      </c>
      <c r="W288" s="193" t="str">
        <f t="shared" si="156"/>
        <v>Sin iniciar</v>
      </c>
      <c r="X288" s="1872"/>
      <c r="Y288" s="1877"/>
      <c r="Z288" s="1877"/>
      <c r="AA288" s="1870"/>
      <c r="AB288" s="1870"/>
      <c r="AC288" s="1872"/>
      <c r="AD288" s="1279"/>
      <c r="AE288" s="1838"/>
      <c r="AF288" s="1838"/>
      <c r="AG288" s="1279"/>
      <c r="AH288" s="1869"/>
      <c r="AI288" s="1869"/>
      <c r="AJ288" s="1307"/>
      <c r="AK288" s="1307"/>
      <c r="AL288" s="1307"/>
      <c r="AM288" s="1307"/>
      <c r="AN288" s="1030"/>
      <c r="AO288" s="1860"/>
      <c r="AP288" s="1862"/>
      <c r="AQ288" s="370">
        <v>0</v>
      </c>
      <c r="AR288" s="49" t="s">
        <v>3591</v>
      </c>
      <c r="AS288" s="49" t="s">
        <v>2483</v>
      </c>
      <c r="AT288" s="343" t="str">
        <f t="shared" si="166"/>
        <v>Sin iniciar</v>
      </c>
      <c r="AU288" s="8" t="str">
        <f t="shared" si="167"/>
        <v>Sin iniciar</v>
      </c>
      <c r="AV288" s="1852"/>
      <c r="AW288" s="1864"/>
      <c r="AX288" s="1864"/>
      <c r="AY288" s="1867"/>
      <c r="AZ288" s="1850"/>
      <c r="BA288" s="1852"/>
      <c r="BB288" s="1297"/>
      <c r="BC288" s="1857"/>
      <c r="BD288" s="1857"/>
      <c r="BE288" s="1297"/>
      <c r="BF288" s="1848"/>
      <c r="BG288" s="1848"/>
      <c r="BH288" s="1307"/>
      <c r="BI288" s="1307"/>
      <c r="BJ288" s="1307"/>
      <c r="BK288" s="1307"/>
      <c r="BL288" s="1030"/>
      <c r="BM288" s="1842"/>
      <c r="BN288" s="1844"/>
      <c r="BO288" s="389">
        <v>0.2</v>
      </c>
      <c r="BP288" s="86" t="s">
        <v>8185</v>
      </c>
      <c r="BQ288" s="86" t="s">
        <v>8186</v>
      </c>
      <c r="BR288" s="344" t="str">
        <f t="shared" ref="BR288:BR289" si="168">IF(L288&lt;1%,"Sin iniciar",IF(L288=100%,"Terminado","En gestión"))</f>
        <v>En gestión</v>
      </c>
      <c r="BS288" s="344" t="str">
        <f t="shared" si="159"/>
        <v>En gestión</v>
      </c>
      <c r="BT288" s="1488"/>
      <c r="BU288" s="1624"/>
      <c r="BV288" s="1624"/>
      <c r="BW288" s="1626"/>
      <c r="BX288" s="1626"/>
      <c r="BY288" s="1628"/>
      <c r="BZ288" s="1279"/>
      <c r="CA288" s="1838"/>
      <c r="CB288" s="1831"/>
      <c r="CC288" s="1840"/>
      <c r="CD288" s="1831"/>
      <c r="CE288" s="1831"/>
      <c r="CF288" s="1307"/>
      <c r="CG288" s="1307"/>
      <c r="CH288" s="1307"/>
      <c r="CI288" s="1307"/>
      <c r="CJ288" s="1030"/>
      <c r="CK288" s="1828"/>
      <c r="CL288" s="1829"/>
      <c r="CM288" s="1156">
        <v>0.2</v>
      </c>
      <c r="CN288" s="1143" t="s">
        <v>2301</v>
      </c>
      <c r="CO288" s="1143" t="s">
        <v>8186</v>
      </c>
      <c r="CP288" s="1152" t="s">
        <v>1352</v>
      </c>
      <c r="CQ288" s="1152" t="str">
        <f t="shared" si="160"/>
        <v>En gestión</v>
      </c>
      <c r="CR288" s="1686"/>
      <c r="CS288" s="1320">
        <f>SUMPRODUCT(G288:G289,CM288:CM289)</f>
        <v>0.29000000000000004</v>
      </c>
      <c r="CT288" s="1320"/>
      <c r="CU288" s="1822"/>
      <c r="CV288" s="1822"/>
      <c r="CW288" s="118" t="s">
        <v>2301</v>
      </c>
      <c r="CX288" s="1823"/>
      <c r="CY288" s="1824"/>
      <c r="CZ288" s="1824"/>
      <c r="DA288" s="1825"/>
      <c r="DB288" s="1826"/>
      <c r="DC288" s="1820"/>
      <c r="DD288" s="1821"/>
      <c r="DE288" s="1307"/>
      <c r="DF288" s="1307"/>
      <c r="DG288" s="1307"/>
      <c r="DH288" s="1307"/>
      <c r="DJ288" s="1221" t="s">
        <v>8269</v>
      </c>
      <c r="DK288" s="1220" t="s">
        <v>8413</v>
      </c>
      <c r="DL288" s="1242"/>
    </row>
    <row r="289" spans="1:116" ht="229.5" hidden="1" customHeight="1" x14ac:dyDescent="0.45">
      <c r="A289" s="1309"/>
      <c r="B289" s="1310"/>
      <c r="C289" s="1311"/>
      <c r="D289" s="1311"/>
      <c r="E289" s="1039" t="s">
        <v>953</v>
      </c>
      <c r="F289" s="1040" t="s">
        <v>954</v>
      </c>
      <c r="G289" s="1041">
        <v>0.5</v>
      </c>
      <c r="H289" s="1042">
        <v>44873</v>
      </c>
      <c r="I289" s="1042">
        <v>44915</v>
      </c>
      <c r="J289" s="1041">
        <v>0</v>
      </c>
      <c r="K289" s="1041">
        <v>0</v>
      </c>
      <c r="L289" s="1043">
        <v>0</v>
      </c>
      <c r="M289" s="1044">
        <v>1</v>
      </c>
      <c r="N289" s="1739"/>
      <c r="O289" s="1312"/>
      <c r="P289" s="3309"/>
      <c r="Q289" s="1875"/>
      <c r="R289" s="1875"/>
      <c r="S289" s="57">
        <v>0</v>
      </c>
      <c r="T289" s="210" t="s">
        <v>2717</v>
      </c>
      <c r="U289" s="210" t="s">
        <v>2717</v>
      </c>
      <c r="V289" s="193" t="str">
        <f t="shared" si="155"/>
        <v>Sin iniciar</v>
      </c>
      <c r="W289" s="193" t="str">
        <f t="shared" si="156"/>
        <v>Sin iniciar</v>
      </c>
      <c r="X289" s="1873"/>
      <c r="Y289" s="1877"/>
      <c r="Z289" s="1877"/>
      <c r="AA289" s="1870"/>
      <c r="AB289" s="1870"/>
      <c r="AC289" s="1873"/>
      <c r="AD289" s="1836"/>
      <c r="AE289" s="1839"/>
      <c r="AF289" s="1839"/>
      <c r="AG289" s="1836"/>
      <c r="AH289" s="1869"/>
      <c r="AI289" s="1869"/>
      <c r="AJ289" s="1307"/>
      <c r="AK289" s="1307"/>
      <c r="AL289" s="1307"/>
      <c r="AM289" s="1307"/>
      <c r="AN289" s="1030"/>
      <c r="AO289" s="1861"/>
      <c r="AP289" s="1582"/>
      <c r="AQ289" s="370">
        <v>0</v>
      </c>
      <c r="AR289" s="49" t="s">
        <v>3591</v>
      </c>
      <c r="AS289" s="49" t="s">
        <v>2483</v>
      </c>
      <c r="AT289" s="343" t="str">
        <f t="shared" si="166"/>
        <v>Sin iniciar</v>
      </c>
      <c r="AU289" s="8" t="str">
        <f t="shared" si="167"/>
        <v>Sin iniciar</v>
      </c>
      <c r="AV289" s="1853"/>
      <c r="AW289" s="1865"/>
      <c r="AX289" s="1865"/>
      <c r="AY289" s="1868"/>
      <c r="AZ289" s="1818"/>
      <c r="BA289" s="1853"/>
      <c r="BB289" s="1855"/>
      <c r="BC289" s="1858"/>
      <c r="BD289" s="1858"/>
      <c r="BE289" s="1855"/>
      <c r="BF289" s="1848"/>
      <c r="BG289" s="1848"/>
      <c r="BH289" s="1307"/>
      <c r="BI289" s="1307"/>
      <c r="BJ289" s="1307"/>
      <c r="BK289" s="1307"/>
      <c r="BL289" s="1030"/>
      <c r="BM289" s="1843"/>
      <c r="BN289" s="1845"/>
      <c r="BO289" s="390">
        <v>0</v>
      </c>
      <c r="BP289" s="345" t="s">
        <v>3652</v>
      </c>
      <c r="BQ289" s="345" t="s">
        <v>37</v>
      </c>
      <c r="BR289" s="344" t="str">
        <f t="shared" si="168"/>
        <v>Sin iniciar</v>
      </c>
      <c r="BS289" s="344" t="str">
        <f t="shared" si="159"/>
        <v>Sin iniciar</v>
      </c>
      <c r="BT289" s="1846"/>
      <c r="BU289" s="1847"/>
      <c r="BV289" s="1847"/>
      <c r="BW289" s="1833"/>
      <c r="BX289" s="1833"/>
      <c r="BY289" s="1834"/>
      <c r="BZ289" s="1836"/>
      <c r="CA289" s="1839"/>
      <c r="CB289" s="1832"/>
      <c r="CC289" s="1840"/>
      <c r="CD289" s="1832"/>
      <c r="CE289" s="1832"/>
      <c r="CF289" s="1307"/>
      <c r="CG289" s="1307"/>
      <c r="CH289" s="1307"/>
      <c r="CI289" s="1307"/>
      <c r="CJ289" s="1030"/>
      <c r="CK289" s="1828"/>
      <c r="CL289" s="1829"/>
      <c r="CM289" s="1156">
        <v>0.5</v>
      </c>
      <c r="CN289" s="1143" t="s">
        <v>2004</v>
      </c>
      <c r="CO289" s="1143" t="s">
        <v>2005</v>
      </c>
      <c r="CP289" s="1152" t="s">
        <v>1352</v>
      </c>
      <c r="CQ289" s="1152" t="str">
        <f t="shared" si="160"/>
        <v>En gestión</v>
      </c>
      <c r="CR289" s="1686"/>
      <c r="CS289" s="1320"/>
      <c r="CT289" s="1320"/>
      <c r="CU289" s="1822"/>
      <c r="CV289" s="1822"/>
      <c r="CW289" s="119" t="s">
        <v>2004</v>
      </c>
      <c r="CX289" s="1823"/>
      <c r="CY289" s="1824"/>
      <c r="CZ289" s="1824"/>
      <c r="DA289" s="1825"/>
      <c r="DB289" s="1826"/>
      <c r="DC289" s="1820"/>
      <c r="DD289" s="1821"/>
      <c r="DE289" s="1307"/>
      <c r="DF289" s="1307"/>
      <c r="DG289" s="1307"/>
      <c r="DH289" s="1307"/>
      <c r="DJ289" s="1221" t="s">
        <v>8269</v>
      </c>
      <c r="DK289" s="1220" t="s">
        <v>8413</v>
      </c>
      <c r="DL289" s="1242"/>
    </row>
    <row r="290" spans="1:116" ht="210.75" hidden="1" customHeight="1" x14ac:dyDescent="0.45">
      <c r="A290" s="1309" t="s">
        <v>50</v>
      </c>
      <c r="B290" s="1310" t="s">
        <v>955</v>
      </c>
      <c r="C290" s="1311" t="s">
        <v>956</v>
      </c>
      <c r="D290" s="1311" t="s">
        <v>957</v>
      </c>
      <c r="E290" s="1039" t="s">
        <v>958</v>
      </c>
      <c r="F290" s="1040" t="s">
        <v>51</v>
      </c>
      <c r="G290" s="1041">
        <v>0.4</v>
      </c>
      <c r="H290" s="1042">
        <v>44576</v>
      </c>
      <c r="I290" s="1042">
        <v>44925</v>
      </c>
      <c r="J290" s="1041">
        <v>0.25</v>
      </c>
      <c r="K290" s="1041">
        <v>0.5</v>
      </c>
      <c r="L290" s="1043">
        <v>0.75</v>
      </c>
      <c r="M290" s="1044">
        <v>1</v>
      </c>
      <c r="N290" s="1312">
        <v>98841333</v>
      </c>
      <c r="O290" s="1312">
        <v>448195</v>
      </c>
      <c r="P290" s="3309"/>
      <c r="Q290" s="1270">
        <f>(S290*G290)+(S291*G291)+0</f>
        <v>0.25</v>
      </c>
      <c r="R290" s="1763" t="s">
        <v>2760</v>
      </c>
      <c r="S290" s="57">
        <v>0.25</v>
      </c>
      <c r="T290" s="14" t="s">
        <v>2007</v>
      </c>
      <c r="U290" s="14" t="s">
        <v>2761</v>
      </c>
      <c r="V290" s="148" t="str">
        <f>IF(J290&lt;1%,"Sin iniciar",IF(J290=100%,"Terminado","En gestión"))</f>
        <v>En gestión</v>
      </c>
      <c r="W290" s="148" t="str">
        <f>IF(S290&lt;1%,"Sin iniciar",IF(S290=100%,"Terminado","En gestión"))</f>
        <v>En gestión</v>
      </c>
      <c r="X290" s="1653" t="s">
        <v>8187</v>
      </c>
      <c r="Y290" s="1286">
        <f>SUMPRODUCT(S290:S291,G290:G291)</f>
        <v>0.25</v>
      </c>
      <c r="Z290" s="1286">
        <f>SUMPRODUCT(G290:G291,J290:J291)</f>
        <v>0.25</v>
      </c>
      <c r="AA290" s="1819" t="str">
        <f>IF(Z290&lt;1%,"Sin iniciar",IF(Z290=100%,"Terminado","En gestión"))</f>
        <v>En gestión</v>
      </c>
      <c r="AB290" s="1819" t="str">
        <f>IF(Y290&lt;1%,"Sin iniciar",IF(Y290=100%,"Terminado","En gestión"))</f>
        <v>En gestión</v>
      </c>
      <c r="AC290" s="1653" t="s">
        <v>8187</v>
      </c>
      <c r="AD290" s="1596">
        <v>448195</v>
      </c>
      <c r="AE290" s="1615">
        <v>480734</v>
      </c>
      <c r="AF290" s="1615">
        <v>120183</v>
      </c>
      <c r="AG290" s="1279">
        <v>98841333</v>
      </c>
      <c r="AH290" s="1591">
        <v>51900000</v>
      </c>
      <c r="AI290" s="1591">
        <v>9000000</v>
      </c>
      <c r="AJ290" s="1542" t="s">
        <v>78</v>
      </c>
      <c r="AK290" s="1542" t="s">
        <v>89</v>
      </c>
      <c r="AL290" s="1542" t="s">
        <v>90</v>
      </c>
      <c r="AM290" s="1542" t="s">
        <v>2010</v>
      </c>
      <c r="AN290" s="1030"/>
      <c r="AO290" s="1812">
        <f>(25%*G290)+(55%*G291)+25%</f>
        <v>0.68</v>
      </c>
      <c r="AP290" s="1763" t="s">
        <v>3653</v>
      </c>
      <c r="AQ290" s="57">
        <v>0.5</v>
      </c>
      <c r="AR290" s="14" t="s">
        <v>2007</v>
      </c>
      <c r="AS290" s="14" t="s">
        <v>3654</v>
      </c>
      <c r="AT290" s="169" t="str">
        <f>IF(K290&lt;1%,"Sin iniciar",IF(K290=100%,"Terminado","En gestión"))</f>
        <v>En gestión</v>
      </c>
      <c r="AU290" s="169" t="str">
        <f>IF(AQ290&lt;1%,"Sin iniciar",IF(AQ290=100%,"Terminado","En gestión"))</f>
        <v>En gestión</v>
      </c>
      <c r="AV290" s="1814" t="s">
        <v>3655</v>
      </c>
      <c r="AW290" s="1816">
        <f>SUMPRODUCT(AQ290:AQ291,G290:G291)</f>
        <v>0.67999999999999994</v>
      </c>
      <c r="AX290" s="1816">
        <f>SUMPRODUCT(G290:G291,K290:K291)</f>
        <v>0.67999999999999994</v>
      </c>
      <c r="AY290" s="1817" t="str">
        <f>IF(AX290&lt;1%,"Sin iniciar",IF(AX290=100%,"Terminado","En gestión"))</f>
        <v>En gestión</v>
      </c>
      <c r="AZ290" s="1579" t="str">
        <f>IF(AW290&lt;1%,"Sin iniciar",IF(AW290=100%,"Terminado","En gestión"))</f>
        <v>En gestión</v>
      </c>
      <c r="BA290" s="1814" t="s">
        <v>3655</v>
      </c>
      <c r="BB290" s="1583">
        <v>448195</v>
      </c>
      <c r="BC290" s="1577">
        <v>480734</v>
      </c>
      <c r="BD290" s="1577">
        <v>240366.9</v>
      </c>
      <c r="BE290" s="1297">
        <v>98841333</v>
      </c>
      <c r="BF290" s="1639">
        <v>105425833.33</v>
      </c>
      <c r="BG290" s="1639">
        <v>27705000</v>
      </c>
      <c r="BH290" s="1542" t="s">
        <v>78</v>
      </c>
      <c r="BI290" s="1542" t="s">
        <v>89</v>
      </c>
      <c r="BJ290" s="1542" t="s">
        <v>90</v>
      </c>
      <c r="BK290" s="1542" t="s">
        <v>2010</v>
      </c>
      <c r="BL290" s="1030"/>
      <c r="BM290" s="1812">
        <f>(0.25*G290)+(0.2*G291)+AO290</f>
        <v>0.9</v>
      </c>
      <c r="BN290" s="1763" t="s">
        <v>3747</v>
      </c>
      <c r="BO290" s="57">
        <v>0.75</v>
      </c>
      <c r="BP290" s="14" t="s">
        <v>2007</v>
      </c>
      <c r="BQ290" s="14" t="s">
        <v>3748</v>
      </c>
      <c r="BR290" s="8" t="str">
        <f>IF(L290&lt;1%,"Sin iniciar",IF(L290=100%,"Terminado","En gestión"))</f>
        <v>En gestión</v>
      </c>
      <c r="BS290" s="8" t="str">
        <f>IF(BO290&lt;1%,"Sin iniciar",IF(BO290=100%,"Terminado","En gestión"))</f>
        <v>En gestión</v>
      </c>
      <c r="BT290" s="1748" t="s">
        <v>3749</v>
      </c>
      <c r="BU290" s="1285">
        <f>SUMPRODUCT(G290:G291,BO290:BO291)</f>
        <v>0.9</v>
      </c>
      <c r="BV290" s="1285">
        <f>SUMPRODUCT(G290:G291,L290:L291)</f>
        <v>0.9</v>
      </c>
      <c r="BW290" s="1455" t="str">
        <f>IF(BV290&lt;1%,"Sin iniciar",IF(BV290=100%,"Terminado","En gestión"))</f>
        <v>En gestión</v>
      </c>
      <c r="BX290" s="1455" t="str">
        <f>IF(BU290&lt;1%,"Sin iniciar",IF(BU290=100%,"Terminado","En gestión"))</f>
        <v>En gestión</v>
      </c>
      <c r="BY290" s="1458" t="s">
        <v>37</v>
      </c>
      <c r="BZ290" s="1565">
        <v>480734</v>
      </c>
      <c r="CA290" s="1733">
        <v>0</v>
      </c>
      <c r="CB290" s="1733">
        <v>360550.35</v>
      </c>
      <c r="CC290" s="1629">
        <v>105425833.33</v>
      </c>
      <c r="CD290" s="1728">
        <v>105425833.333333</v>
      </c>
      <c r="CE290" s="1728">
        <v>69245000</v>
      </c>
      <c r="CF290" s="1542" t="s">
        <v>78</v>
      </c>
      <c r="CG290" s="1542" t="s">
        <v>89</v>
      </c>
      <c r="CH290" s="1542" t="s">
        <v>90</v>
      </c>
      <c r="CI290" s="1542" t="s">
        <v>2010</v>
      </c>
      <c r="CJ290" s="1030"/>
      <c r="CK290" s="1811">
        <v>1</v>
      </c>
      <c r="CL290" s="1409" t="s">
        <v>2006</v>
      </c>
      <c r="CM290" s="1082">
        <v>1</v>
      </c>
      <c r="CN290" s="1079" t="s">
        <v>2007</v>
      </c>
      <c r="CO290" s="1079" t="s">
        <v>2008</v>
      </c>
      <c r="CP290" s="1078" t="s">
        <v>1352</v>
      </c>
      <c r="CQ290" s="1078" t="str">
        <f>IF(CM290&lt;1%,"Sin iniciar",IF(CM290=100%,"Terminado","En gestión"))</f>
        <v>Terminado</v>
      </c>
      <c r="CR290" s="1743" t="s">
        <v>2009</v>
      </c>
      <c r="CS290" s="1556">
        <f>SUMPRODUCT(G290:G291,CM290:CM291)</f>
        <v>1</v>
      </c>
      <c r="CT290" s="1556">
        <f>SUMPRODUCT(G290:G291,M290:M291)</f>
        <v>1</v>
      </c>
      <c r="CU290" s="1548" t="str">
        <f>IF(CT290&lt;1%,"Sin iniciar",IF(CT290=100%,"Terminado","En gestión"))</f>
        <v>Terminado</v>
      </c>
      <c r="CV290" s="1548" t="str">
        <f>IF(CS290&lt;1%,"Sin iniciar",IF(CS290=100%,"Terminado","En gestión"))</f>
        <v>Terminado</v>
      </c>
      <c r="CW290" s="1549" t="s">
        <v>37</v>
      </c>
      <c r="CX290" s="1550">
        <v>480734</v>
      </c>
      <c r="CY290" s="1551">
        <v>480734</v>
      </c>
      <c r="CZ290" s="1552">
        <v>480733.8</v>
      </c>
      <c r="DA290" s="1553">
        <v>105425833.333333</v>
      </c>
      <c r="DB290" s="1545">
        <v>105425833.333333</v>
      </c>
      <c r="DC290" s="1546">
        <v>104345000</v>
      </c>
      <c r="DD290" s="1547">
        <v>105425833.333333</v>
      </c>
      <c r="DE290" s="1542" t="s">
        <v>78</v>
      </c>
      <c r="DF290" s="1542" t="s">
        <v>89</v>
      </c>
      <c r="DG290" s="1542" t="s">
        <v>90</v>
      </c>
      <c r="DH290" s="1542" t="s">
        <v>2010</v>
      </c>
      <c r="DJ290" s="1221" t="s">
        <v>8269</v>
      </c>
      <c r="DK290" s="1220" t="s">
        <v>8422</v>
      </c>
      <c r="DL290" s="1242" t="s">
        <v>8271</v>
      </c>
    </row>
    <row r="291" spans="1:116" ht="175.5" hidden="1" customHeight="1" x14ac:dyDescent="0.45">
      <c r="A291" s="1309"/>
      <c r="B291" s="1310"/>
      <c r="C291" s="1311"/>
      <c r="D291" s="1311"/>
      <c r="E291" s="1039" t="s">
        <v>959</v>
      </c>
      <c r="F291" s="1040" t="s">
        <v>960</v>
      </c>
      <c r="G291" s="1041">
        <v>0.6</v>
      </c>
      <c r="H291" s="1042">
        <v>44563</v>
      </c>
      <c r="I291" s="1042">
        <v>44925</v>
      </c>
      <c r="J291" s="1041">
        <v>0.25</v>
      </c>
      <c r="K291" s="1041">
        <v>0.8</v>
      </c>
      <c r="L291" s="1043">
        <v>1</v>
      </c>
      <c r="M291" s="1044">
        <v>1</v>
      </c>
      <c r="N291" s="1312"/>
      <c r="O291" s="1312"/>
      <c r="P291" s="3309"/>
      <c r="Q291" s="1600"/>
      <c r="R291" s="1765"/>
      <c r="S291" s="57">
        <v>0.25</v>
      </c>
      <c r="T291" s="14" t="s">
        <v>2762</v>
      </c>
      <c r="U291" s="14" t="s">
        <v>8188</v>
      </c>
      <c r="V291" s="8" t="str">
        <f t="shared" ref="V291:V339" si="169">IF(J291&lt;1%,"Sin iniciar",IF(J291=100%,"Terminado","En gestión"))</f>
        <v>En gestión</v>
      </c>
      <c r="W291" s="8" t="str">
        <f t="shared" ref="W291:W315" si="170">IF(S291&lt;1%,"Sin iniciar",IF(S291=100%,"Terminado","En gestión"))</f>
        <v>En gestión</v>
      </c>
      <c r="X291" s="1655"/>
      <c r="Y291" s="1303"/>
      <c r="Z291" s="1303"/>
      <c r="AA291" s="1593"/>
      <c r="AB291" s="1593"/>
      <c r="AC291" s="1655"/>
      <c r="AD291" s="1597"/>
      <c r="AE291" s="1617"/>
      <c r="AF291" s="1617"/>
      <c r="AG291" s="1280"/>
      <c r="AH291" s="1592"/>
      <c r="AI291" s="1592"/>
      <c r="AJ291" s="1542"/>
      <c r="AK291" s="1542"/>
      <c r="AL291" s="1542"/>
      <c r="AM291" s="1542"/>
      <c r="AN291" s="1030"/>
      <c r="AO291" s="1813"/>
      <c r="AP291" s="1765"/>
      <c r="AQ291" s="57">
        <v>0.8</v>
      </c>
      <c r="AR291" s="14" t="s">
        <v>3656</v>
      </c>
      <c r="AS291" s="14" t="s">
        <v>3657</v>
      </c>
      <c r="AT291" s="169" t="str">
        <f t="shared" ref="AT291:AT340" si="171">IF(K291&lt;1%,"Sin iniciar",IF(K291=100%,"Terminado","En gestión"))</f>
        <v>En gestión</v>
      </c>
      <c r="AU291" s="169" t="str">
        <f t="shared" ref="AU291:AU340" si="172">IF(AQ291&lt;1%,"Sin iniciar",IF(AQ291=100%,"Terminado","En gestión"))</f>
        <v>En gestión</v>
      </c>
      <c r="AV291" s="1815"/>
      <c r="AW291" s="1816"/>
      <c r="AX291" s="1816"/>
      <c r="AY291" s="1818"/>
      <c r="AZ291" s="1580"/>
      <c r="BA291" s="1815"/>
      <c r="BB291" s="1584"/>
      <c r="BC291" s="1578"/>
      <c r="BD291" s="1578"/>
      <c r="BE291" s="1298"/>
      <c r="BF291" s="1578"/>
      <c r="BG291" s="1578"/>
      <c r="BH291" s="1542"/>
      <c r="BI291" s="1542"/>
      <c r="BJ291" s="1542"/>
      <c r="BK291" s="1542"/>
      <c r="BL291" s="1030"/>
      <c r="BM291" s="1813"/>
      <c r="BN291" s="1765"/>
      <c r="BO291" s="57">
        <v>1</v>
      </c>
      <c r="BP291" s="14" t="s">
        <v>3750</v>
      </c>
      <c r="BQ291" s="14" t="s">
        <v>2012</v>
      </c>
      <c r="BR291" s="8" t="str">
        <f t="shared" ref="BR291:BR340" si="173">IF(L291&lt;1%,"Sin iniciar",IF(L291=100%,"Terminado","En gestión"))</f>
        <v>Terminado</v>
      </c>
      <c r="BS291" s="8" t="str">
        <f t="shared" ref="BS291:BS340" si="174">IF(BO291&lt;1%,"Sin iniciar",IF(BO291=100%,"Terminado","En gestión"))</f>
        <v>Terminado</v>
      </c>
      <c r="BT291" s="1786"/>
      <c r="BU291" s="1286"/>
      <c r="BV291" s="1286"/>
      <c r="BW291" s="1457"/>
      <c r="BX291" s="1457"/>
      <c r="BY291" s="1460"/>
      <c r="BZ291" s="1566"/>
      <c r="CA291" s="1735"/>
      <c r="CB291" s="1735"/>
      <c r="CC291" s="1566"/>
      <c r="CD291" s="1727"/>
      <c r="CE291" s="1727"/>
      <c r="CF291" s="1542"/>
      <c r="CG291" s="1542"/>
      <c r="CH291" s="1542"/>
      <c r="CI291" s="1542"/>
      <c r="CJ291" s="1030"/>
      <c r="CK291" s="1811"/>
      <c r="CL291" s="1409"/>
      <c r="CM291" s="1082">
        <v>1</v>
      </c>
      <c r="CN291" s="1079" t="s">
        <v>2011</v>
      </c>
      <c r="CO291" s="1079" t="s">
        <v>2012</v>
      </c>
      <c r="CP291" s="1078" t="s">
        <v>1352</v>
      </c>
      <c r="CQ291" s="1078" t="str">
        <f t="shared" ref="CQ291:CQ340" si="175">IF(CM291&lt;1%,"Sin iniciar",IF(CM291=100%,"Terminado","En gestión"))</f>
        <v>Terminado</v>
      </c>
      <c r="CR291" s="1783"/>
      <c r="CS291" s="1556"/>
      <c r="CT291" s="1556"/>
      <c r="CU291" s="1548"/>
      <c r="CV291" s="1548"/>
      <c r="CW291" s="1549"/>
      <c r="CX291" s="1550"/>
      <c r="CY291" s="1551"/>
      <c r="CZ291" s="1552"/>
      <c r="DA291" s="1553"/>
      <c r="DB291" s="1545"/>
      <c r="DC291" s="1546"/>
      <c r="DD291" s="1547"/>
      <c r="DE291" s="1542"/>
      <c r="DF291" s="1542"/>
      <c r="DG291" s="1542"/>
      <c r="DH291" s="1542"/>
      <c r="DJ291" s="1221" t="s">
        <v>8269</v>
      </c>
      <c r="DK291" s="1220" t="s">
        <v>8425</v>
      </c>
      <c r="DL291" s="1242"/>
    </row>
    <row r="292" spans="1:116" ht="205.5" customHeight="1" x14ac:dyDescent="0.45">
      <c r="A292" s="1309" t="s">
        <v>50</v>
      </c>
      <c r="B292" s="1310" t="s">
        <v>961</v>
      </c>
      <c r="C292" s="1311" t="s">
        <v>962</v>
      </c>
      <c r="D292" s="1311" t="s">
        <v>957</v>
      </c>
      <c r="E292" s="1039" t="s">
        <v>963</v>
      </c>
      <c r="F292" s="1040" t="s">
        <v>51</v>
      </c>
      <c r="G292" s="1041">
        <v>0.35</v>
      </c>
      <c r="H292" s="1042">
        <v>44576</v>
      </c>
      <c r="I292" s="1042">
        <v>44925</v>
      </c>
      <c r="J292" s="1041">
        <v>0.25</v>
      </c>
      <c r="K292" s="1041">
        <v>0.5</v>
      </c>
      <c r="L292" s="1043">
        <v>0.75</v>
      </c>
      <c r="M292" s="1044">
        <v>1</v>
      </c>
      <c r="N292" s="1312">
        <v>105585667</v>
      </c>
      <c r="O292" s="1312">
        <v>448195</v>
      </c>
      <c r="P292" s="3309"/>
      <c r="Q292" s="1270">
        <f>(S292*G292)+(S293*G293)+(S294*G294)+0</f>
        <v>0.17499999999999999</v>
      </c>
      <c r="R292" s="1763" t="s">
        <v>2763</v>
      </c>
      <c r="S292" s="57">
        <v>0.25</v>
      </c>
      <c r="T292" s="11" t="s">
        <v>2007</v>
      </c>
      <c r="U292" s="14" t="s">
        <v>2761</v>
      </c>
      <c r="V292" s="8" t="str">
        <f t="shared" si="169"/>
        <v>En gestión</v>
      </c>
      <c r="W292" s="8" t="str">
        <f t="shared" si="170"/>
        <v>En gestión</v>
      </c>
      <c r="X292" s="1808" t="s">
        <v>8189</v>
      </c>
      <c r="Y292" s="1303">
        <f>SUMPRODUCT(S292:S294,G292:G294)</f>
        <v>0.17499999999999999</v>
      </c>
      <c r="Z292" s="1303">
        <f>SUMPRODUCT(G292:G294,J292:J294)</f>
        <v>0.17499999999999999</v>
      </c>
      <c r="AA292" s="1593" t="str">
        <f>IF(Z292&lt;1%,"Sin iniciar",IF(Z292=100%,"Terminado","En gestión"))</f>
        <v>En gestión</v>
      </c>
      <c r="AB292" s="1593" t="str">
        <f>IF(Y292&lt;1%,"Sin iniciar",IF(Y292=100%,"Terminado","En gestión"))</f>
        <v>En gestión</v>
      </c>
      <c r="AC292" s="1808" t="s">
        <v>8189</v>
      </c>
      <c r="AD292" s="1596">
        <v>448195</v>
      </c>
      <c r="AE292" s="1615">
        <v>480734</v>
      </c>
      <c r="AF292" s="1615">
        <v>120183</v>
      </c>
      <c r="AG292" s="1599">
        <v>105585667</v>
      </c>
      <c r="AH292" s="1591">
        <v>105585667</v>
      </c>
      <c r="AI292" s="1591">
        <v>9235000</v>
      </c>
      <c r="AJ292" s="1542" t="s">
        <v>78</v>
      </c>
      <c r="AK292" s="1542" t="s">
        <v>2015</v>
      </c>
      <c r="AL292" s="1542" t="s">
        <v>2016</v>
      </c>
      <c r="AM292" s="1542" t="s">
        <v>2017</v>
      </c>
      <c r="AN292" s="1030"/>
      <c r="AO292" s="1802">
        <f>(25%*G292)+(70%*G293)+(0*G294)+0.18</f>
        <v>0.51249999999999996</v>
      </c>
      <c r="AP292" s="1763" t="s">
        <v>3658</v>
      </c>
      <c r="AQ292" s="57">
        <v>0.5</v>
      </c>
      <c r="AR292" s="14" t="s">
        <v>2007</v>
      </c>
      <c r="AS292" s="14" t="s">
        <v>3654</v>
      </c>
      <c r="AT292" s="169" t="str">
        <f t="shared" si="171"/>
        <v>En gestión</v>
      </c>
      <c r="AU292" s="169" t="str">
        <f t="shared" si="172"/>
        <v>En gestión</v>
      </c>
      <c r="AV292" s="1805" t="s">
        <v>3659</v>
      </c>
      <c r="AW292" s="1286">
        <f>SUMPRODUCT(AQ292:AQ294,G292:G294)</f>
        <v>0.50749999999999995</v>
      </c>
      <c r="AX292" s="1286">
        <f>SUMPRODUCT(G292:G294,K292:K294)</f>
        <v>0.52499999999999991</v>
      </c>
      <c r="AY292" s="1589" t="str">
        <f>IF(AX292&lt;1%,"Sin iniciar",IF(AX292=100%,"Terminado","En gestión"))</f>
        <v>En gestión</v>
      </c>
      <c r="AZ292" s="1579" t="str">
        <f>IF(AW292&lt;1%,"Sin iniciar",IF(AW292=100%,"Terminado","En gestión"))</f>
        <v>En gestión</v>
      </c>
      <c r="BA292" s="14"/>
      <c r="BB292" s="1583">
        <v>448195</v>
      </c>
      <c r="BC292" s="1577">
        <v>480734</v>
      </c>
      <c r="BD292" s="1577">
        <v>240366.9</v>
      </c>
      <c r="BE292" s="1586">
        <v>105585667</v>
      </c>
      <c r="BF292" s="1577">
        <v>105585667.37</v>
      </c>
      <c r="BG292" s="1577">
        <v>27705000</v>
      </c>
      <c r="BH292" s="1542" t="s">
        <v>78</v>
      </c>
      <c r="BI292" s="1542" t="s">
        <v>2015</v>
      </c>
      <c r="BJ292" s="1542" t="s">
        <v>2016</v>
      </c>
      <c r="BK292" s="1542" t="s">
        <v>2017</v>
      </c>
      <c r="BL292" s="1030"/>
      <c r="BM292" s="1802">
        <f>(0.25*G292)+(0.05*G293)+(0*AE294)+AO292</f>
        <v>0.61749999999999994</v>
      </c>
      <c r="BN292" s="1763" t="s">
        <v>3751</v>
      </c>
      <c r="BO292" s="57">
        <v>0.75</v>
      </c>
      <c r="BP292" s="14" t="s">
        <v>2007</v>
      </c>
      <c r="BQ292" s="14" t="s">
        <v>3748</v>
      </c>
      <c r="BR292" s="8" t="str">
        <f t="shared" si="173"/>
        <v>En gestión</v>
      </c>
      <c r="BS292" s="8" t="str">
        <f t="shared" si="174"/>
        <v>En gestión</v>
      </c>
      <c r="BT292" s="1805" t="s">
        <v>8190</v>
      </c>
      <c r="BU292" s="1285">
        <f>SUMPRODUCT(G292:G294,BO292:BO294)</f>
        <v>0.61249999999999993</v>
      </c>
      <c r="BV292" s="1285">
        <f>SUMPRODUCT(G292:G294,L292:L294)</f>
        <v>0.61249999999999993</v>
      </c>
      <c r="BW292" s="1455" t="str">
        <f>IF(BV292&lt;1%,"Sin iniciar",IF(BV292=100%,"Terminado","En gestión"))</f>
        <v>En gestión</v>
      </c>
      <c r="BX292" s="1455" t="str">
        <f>IF(BU292&lt;1%,"Sin iniciar",IF(BU292=100%,"Terminado","En gestión"))</f>
        <v>En gestión</v>
      </c>
      <c r="BY292" s="1458" t="s">
        <v>37</v>
      </c>
      <c r="BZ292" s="1565">
        <v>480734</v>
      </c>
      <c r="CA292" s="1615">
        <v>480734</v>
      </c>
      <c r="CB292" s="1795">
        <v>360550.35</v>
      </c>
      <c r="CC292" s="1565">
        <v>105585667.37</v>
      </c>
      <c r="CD292" s="1728">
        <v>102661833.333333</v>
      </c>
      <c r="CE292" s="1728">
        <v>64645000</v>
      </c>
      <c r="CF292" s="1542" t="s">
        <v>78</v>
      </c>
      <c r="CG292" s="1542" t="s">
        <v>2015</v>
      </c>
      <c r="CH292" s="1542" t="s">
        <v>2016</v>
      </c>
      <c r="CI292" s="1542" t="s">
        <v>2017</v>
      </c>
      <c r="CJ292" s="1030"/>
      <c r="CK292" s="1741">
        <v>1</v>
      </c>
      <c r="CL292" s="1371" t="s">
        <v>2013</v>
      </c>
      <c r="CM292" s="1082">
        <v>1</v>
      </c>
      <c r="CN292" s="1079" t="s">
        <v>2007</v>
      </c>
      <c r="CO292" s="1079" t="s">
        <v>2008</v>
      </c>
      <c r="CP292" s="1078" t="s">
        <v>1352</v>
      </c>
      <c r="CQ292" s="1078" t="str">
        <f t="shared" si="175"/>
        <v>Terminado</v>
      </c>
      <c r="CR292" s="1800" t="s">
        <v>2014</v>
      </c>
      <c r="CS292" s="1556">
        <f>SUMPRODUCT(G292:G294,CM292:CM294)</f>
        <v>1</v>
      </c>
      <c r="CT292" s="1556">
        <f>SUMPRODUCT(G292:G294,M292:M294)</f>
        <v>1</v>
      </c>
      <c r="CU292" s="1548" t="str">
        <f>IF(CT292&lt;1%,"Sin iniciar",IF(CT292=100%,"Terminado","En gestión"))</f>
        <v>Terminado</v>
      </c>
      <c r="CV292" s="1548" t="str">
        <f>IF(CS292&lt;1%,"Sin iniciar",IF(CS292=100%,"Terminado","En gestión"))</f>
        <v>Terminado</v>
      </c>
      <c r="CW292" s="1549" t="s">
        <v>37</v>
      </c>
      <c r="CX292" s="1550">
        <v>480734</v>
      </c>
      <c r="CY292" s="1551">
        <v>480734</v>
      </c>
      <c r="CZ292" s="1607">
        <v>480733.8</v>
      </c>
      <c r="DA292" s="1553">
        <v>102661833.333333</v>
      </c>
      <c r="DB292" s="1545">
        <v>102661833.333333</v>
      </c>
      <c r="DC292" s="1546">
        <v>96950000</v>
      </c>
      <c r="DD292" s="1547">
        <v>102661833.333333</v>
      </c>
      <c r="DE292" s="1542" t="s">
        <v>78</v>
      </c>
      <c r="DF292" s="1542" t="s">
        <v>2015</v>
      </c>
      <c r="DG292" s="1542" t="s">
        <v>2016</v>
      </c>
      <c r="DH292" s="1542" t="s">
        <v>2017</v>
      </c>
      <c r="DJ292" s="1221" t="s">
        <v>8427</v>
      </c>
      <c r="DK292" s="1220"/>
      <c r="DL292" s="1242"/>
    </row>
    <row r="293" spans="1:116" ht="154.5" customHeight="1" x14ac:dyDescent="0.45">
      <c r="A293" s="1309"/>
      <c r="B293" s="1310"/>
      <c r="C293" s="1311"/>
      <c r="D293" s="1311"/>
      <c r="E293" s="1039" t="s">
        <v>964</v>
      </c>
      <c r="F293" s="1040" t="s">
        <v>960</v>
      </c>
      <c r="G293" s="1041">
        <v>0.35</v>
      </c>
      <c r="H293" s="1042">
        <v>44563</v>
      </c>
      <c r="I293" s="1042">
        <v>44742</v>
      </c>
      <c r="J293" s="1041">
        <v>0.25</v>
      </c>
      <c r="K293" s="1041">
        <v>1</v>
      </c>
      <c r="L293" s="1043">
        <v>1</v>
      </c>
      <c r="M293" s="1044">
        <v>1</v>
      </c>
      <c r="N293" s="1312"/>
      <c r="O293" s="1312"/>
      <c r="P293" s="3309"/>
      <c r="Q293" s="1744"/>
      <c r="R293" s="1764"/>
      <c r="S293" s="57">
        <v>0.25</v>
      </c>
      <c r="T293" s="11" t="s">
        <v>2762</v>
      </c>
      <c r="U293" s="14" t="s">
        <v>2764</v>
      </c>
      <c r="V293" s="8" t="str">
        <f t="shared" si="169"/>
        <v>En gestión</v>
      </c>
      <c r="W293" s="8" t="str">
        <f t="shared" si="170"/>
        <v>En gestión</v>
      </c>
      <c r="X293" s="1809"/>
      <c r="Y293" s="1303"/>
      <c r="Z293" s="1303"/>
      <c r="AA293" s="1593"/>
      <c r="AB293" s="1593"/>
      <c r="AC293" s="1809"/>
      <c r="AD293" s="1711"/>
      <c r="AE293" s="1616"/>
      <c r="AF293" s="1616"/>
      <c r="AG293" s="1279"/>
      <c r="AH293" s="1591"/>
      <c r="AI293" s="1591"/>
      <c r="AJ293" s="1542"/>
      <c r="AK293" s="1542"/>
      <c r="AL293" s="1542"/>
      <c r="AM293" s="1542"/>
      <c r="AN293" s="1030"/>
      <c r="AO293" s="1803"/>
      <c r="AP293" s="1764"/>
      <c r="AQ293" s="57">
        <v>0.95</v>
      </c>
      <c r="AR293" s="14" t="s">
        <v>3660</v>
      </c>
      <c r="AS293" s="14" t="s">
        <v>3661</v>
      </c>
      <c r="AT293" s="169" t="str">
        <f t="shared" si="171"/>
        <v>Terminado</v>
      </c>
      <c r="AU293" s="169" t="str">
        <f t="shared" si="172"/>
        <v>En gestión</v>
      </c>
      <c r="AV293" s="1806"/>
      <c r="AW293" s="1303"/>
      <c r="AX293" s="1303"/>
      <c r="AY293" s="1645"/>
      <c r="AZ293" s="1646"/>
      <c r="BA293" s="14" t="s">
        <v>3662</v>
      </c>
      <c r="BB293" s="1702"/>
      <c r="BC293" s="1639"/>
      <c r="BD293" s="1639"/>
      <c r="BE293" s="1297"/>
      <c r="BF293" s="1639"/>
      <c r="BG293" s="1639"/>
      <c r="BH293" s="1542"/>
      <c r="BI293" s="1542"/>
      <c r="BJ293" s="1542"/>
      <c r="BK293" s="1542"/>
      <c r="BL293" s="1030"/>
      <c r="BM293" s="1803"/>
      <c r="BN293" s="1764"/>
      <c r="BO293" s="57">
        <v>1</v>
      </c>
      <c r="BP293" s="14" t="s">
        <v>8191</v>
      </c>
      <c r="BQ293" s="14" t="s">
        <v>2018</v>
      </c>
      <c r="BR293" s="8" t="str">
        <f t="shared" si="173"/>
        <v>Terminado</v>
      </c>
      <c r="BS293" s="8" t="str">
        <f t="shared" si="174"/>
        <v>Terminado</v>
      </c>
      <c r="BT293" s="1806"/>
      <c r="BU293" s="1454"/>
      <c r="BV293" s="1454"/>
      <c r="BW293" s="1456"/>
      <c r="BX293" s="1456"/>
      <c r="BY293" s="1459"/>
      <c r="BZ293" s="1629"/>
      <c r="CA293" s="1616"/>
      <c r="CB293" s="1734"/>
      <c r="CC293" s="1629"/>
      <c r="CD293" s="1726"/>
      <c r="CE293" s="1726"/>
      <c r="CF293" s="1542"/>
      <c r="CG293" s="1542"/>
      <c r="CH293" s="1542"/>
      <c r="CI293" s="1542"/>
      <c r="CJ293" s="1030"/>
      <c r="CK293" s="1741"/>
      <c r="CL293" s="1371"/>
      <c r="CM293" s="1082">
        <v>1</v>
      </c>
      <c r="CN293" s="1079" t="s">
        <v>2011</v>
      </c>
      <c r="CO293" s="1079" t="s">
        <v>2018</v>
      </c>
      <c r="CP293" s="1078" t="s">
        <v>1352</v>
      </c>
      <c r="CQ293" s="1078" t="str">
        <f t="shared" si="175"/>
        <v>Terminado</v>
      </c>
      <c r="CR293" s="1801"/>
      <c r="CS293" s="1556">
        <f>SUMPRODUCT(G293:G294,CM293:CM294)</f>
        <v>0.64999999999999991</v>
      </c>
      <c r="CT293" s="1556"/>
      <c r="CU293" s="1548"/>
      <c r="CV293" s="1548"/>
      <c r="CW293" s="1549"/>
      <c r="CX293" s="1550"/>
      <c r="CY293" s="1551"/>
      <c r="CZ293" s="1552"/>
      <c r="DA293" s="1553"/>
      <c r="DB293" s="1545"/>
      <c r="DC293" s="1546"/>
      <c r="DD293" s="1547"/>
      <c r="DE293" s="1542"/>
      <c r="DF293" s="1542"/>
      <c r="DG293" s="1542"/>
      <c r="DH293" s="1542"/>
      <c r="DJ293" s="1221" t="s">
        <v>8427</v>
      </c>
      <c r="DK293" s="1220" t="s">
        <v>8370</v>
      </c>
      <c r="DL293" s="1242"/>
    </row>
    <row r="294" spans="1:116" ht="154.5" customHeight="1" x14ac:dyDescent="0.45">
      <c r="A294" s="1309"/>
      <c r="B294" s="1310"/>
      <c r="C294" s="1311"/>
      <c r="D294" s="1311"/>
      <c r="E294" s="1039" t="s">
        <v>965</v>
      </c>
      <c r="F294" s="1040" t="s">
        <v>966</v>
      </c>
      <c r="G294" s="1041">
        <v>0.3</v>
      </c>
      <c r="H294" s="1042">
        <v>44572</v>
      </c>
      <c r="I294" s="1042">
        <v>44926</v>
      </c>
      <c r="J294" s="1041">
        <v>0</v>
      </c>
      <c r="K294" s="1041">
        <v>0</v>
      </c>
      <c r="L294" s="1043">
        <v>0</v>
      </c>
      <c r="M294" s="1044">
        <v>1</v>
      </c>
      <c r="N294" s="1312"/>
      <c r="O294" s="1312"/>
      <c r="P294" s="3309"/>
      <c r="Q294" s="1600"/>
      <c r="R294" s="1765"/>
      <c r="S294" s="57">
        <v>0</v>
      </c>
      <c r="T294" s="11" t="s">
        <v>3663</v>
      </c>
      <c r="U294" s="14" t="s">
        <v>2765</v>
      </c>
      <c r="V294" s="8" t="str">
        <f t="shared" si="169"/>
        <v>Sin iniciar</v>
      </c>
      <c r="W294" s="8" t="str">
        <f t="shared" si="170"/>
        <v>Sin iniciar</v>
      </c>
      <c r="X294" s="1810"/>
      <c r="Y294" s="1303"/>
      <c r="Z294" s="1303"/>
      <c r="AA294" s="1593"/>
      <c r="AB294" s="1593"/>
      <c r="AC294" s="1810"/>
      <c r="AD294" s="1597"/>
      <c r="AE294" s="1617"/>
      <c r="AF294" s="1617"/>
      <c r="AG294" s="1280"/>
      <c r="AH294" s="1592"/>
      <c r="AI294" s="1592"/>
      <c r="AJ294" s="1542"/>
      <c r="AK294" s="1542"/>
      <c r="AL294" s="1542"/>
      <c r="AM294" s="1542"/>
      <c r="AN294" s="1030"/>
      <c r="AO294" s="1804"/>
      <c r="AP294" s="1765"/>
      <c r="AQ294" s="57">
        <v>0</v>
      </c>
      <c r="AR294" s="14" t="s">
        <v>3663</v>
      </c>
      <c r="AS294" s="14"/>
      <c r="AT294" s="169" t="str">
        <f t="shared" si="171"/>
        <v>Sin iniciar</v>
      </c>
      <c r="AU294" s="169" t="str">
        <f t="shared" si="172"/>
        <v>Sin iniciar</v>
      </c>
      <c r="AV294" s="1807"/>
      <c r="AW294" s="1303"/>
      <c r="AX294" s="1303"/>
      <c r="AY294" s="1590"/>
      <c r="AZ294" s="1580"/>
      <c r="BA294" s="14"/>
      <c r="BB294" s="1584"/>
      <c r="BC294" s="1578"/>
      <c r="BD294" s="1578"/>
      <c r="BE294" s="1298"/>
      <c r="BF294" s="1578"/>
      <c r="BG294" s="1578"/>
      <c r="BH294" s="1542"/>
      <c r="BI294" s="1542"/>
      <c r="BJ294" s="1542"/>
      <c r="BK294" s="1542"/>
      <c r="BL294" s="1030"/>
      <c r="BM294" s="1804"/>
      <c r="BN294" s="1765"/>
      <c r="BO294" s="57">
        <v>0</v>
      </c>
      <c r="BP294" s="11" t="s">
        <v>3663</v>
      </c>
      <c r="BQ294" s="11" t="s">
        <v>37</v>
      </c>
      <c r="BR294" s="8" t="str">
        <f t="shared" si="173"/>
        <v>Sin iniciar</v>
      </c>
      <c r="BS294" s="8" t="str">
        <f t="shared" si="174"/>
        <v>Sin iniciar</v>
      </c>
      <c r="BT294" s="1807"/>
      <c r="BU294" s="1286"/>
      <c r="BV294" s="1286"/>
      <c r="BW294" s="1457"/>
      <c r="BX294" s="1457"/>
      <c r="BY294" s="1460"/>
      <c r="BZ294" s="1566"/>
      <c r="CA294" s="1617"/>
      <c r="CB294" s="1735"/>
      <c r="CC294" s="1566"/>
      <c r="CD294" s="1727"/>
      <c r="CE294" s="1727"/>
      <c r="CF294" s="1542"/>
      <c r="CG294" s="1542"/>
      <c r="CH294" s="1542"/>
      <c r="CI294" s="1542"/>
      <c r="CJ294" s="1030"/>
      <c r="CK294" s="1741"/>
      <c r="CL294" s="1371"/>
      <c r="CM294" s="1082">
        <v>1</v>
      </c>
      <c r="CN294" s="1079" t="s">
        <v>2302</v>
      </c>
      <c r="CO294" s="1079" t="s">
        <v>2019</v>
      </c>
      <c r="CP294" s="1078" t="s">
        <v>1352</v>
      </c>
      <c r="CQ294" s="1078" t="str">
        <f t="shared" si="175"/>
        <v>Terminado</v>
      </c>
      <c r="CR294" s="1801"/>
      <c r="CS294" s="1556"/>
      <c r="CT294" s="1556"/>
      <c r="CU294" s="1548"/>
      <c r="CV294" s="1548"/>
      <c r="CW294" s="1549"/>
      <c r="CX294" s="1550"/>
      <c r="CY294" s="1551"/>
      <c r="CZ294" s="1552"/>
      <c r="DA294" s="1553"/>
      <c r="DB294" s="1545"/>
      <c r="DC294" s="1546"/>
      <c r="DD294" s="1547"/>
      <c r="DE294" s="1542"/>
      <c r="DF294" s="1542"/>
      <c r="DG294" s="1542"/>
      <c r="DH294" s="1542"/>
      <c r="DJ294" s="1221" t="s">
        <v>8427</v>
      </c>
      <c r="DK294" s="1220"/>
      <c r="DL294" s="1242"/>
    </row>
    <row r="295" spans="1:116" ht="154.5" hidden="1" customHeight="1" x14ac:dyDescent="0.45">
      <c r="A295" s="1309" t="s">
        <v>50</v>
      </c>
      <c r="B295" s="1310" t="s">
        <v>967</v>
      </c>
      <c r="C295" s="1311" t="s">
        <v>968</v>
      </c>
      <c r="D295" s="1311" t="s">
        <v>957</v>
      </c>
      <c r="E295" s="1039" t="s">
        <v>969</v>
      </c>
      <c r="F295" s="1040" t="s">
        <v>970</v>
      </c>
      <c r="G295" s="1041">
        <v>0.5</v>
      </c>
      <c r="H295" s="1042">
        <v>44562</v>
      </c>
      <c r="I295" s="1042">
        <v>44926</v>
      </c>
      <c r="J295" s="1041">
        <v>0.33</v>
      </c>
      <c r="K295" s="1041">
        <v>0.66</v>
      </c>
      <c r="L295" s="1043">
        <v>0.99</v>
      </c>
      <c r="M295" s="1044">
        <v>1</v>
      </c>
      <c r="N295" s="1312">
        <v>51600000</v>
      </c>
      <c r="O295" s="1312">
        <v>586362</v>
      </c>
      <c r="P295" s="3309"/>
      <c r="Q295" s="1270">
        <f>+G295*S295+G296*S296</f>
        <v>0.33</v>
      </c>
      <c r="R295" s="1767" t="s">
        <v>2766</v>
      </c>
      <c r="S295" s="57">
        <v>0.33</v>
      </c>
      <c r="T295" s="214" t="s">
        <v>2767</v>
      </c>
      <c r="U295" s="14" t="s">
        <v>2768</v>
      </c>
      <c r="V295" s="8" t="str">
        <f t="shared" si="169"/>
        <v>En gestión</v>
      </c>
      <c r="W295" s="8" t="str">
        <f t="shared" si="170"/>
        <v>En gestión</v>
      </c>
      <c r="X295" s="1653" t="s">
        <v>8192</v>
      </c>
      <c r="Y295" s="1303">
        <f>SUMPRODUCT(S295:S296,G295:G296)</f>
        <v>0.33</v>
      </c>
      <c r="Z295" s="1303">
        <f>SUMPRODUCT(G295:G296,J295:J296)</f>
        <v>0.33</v>
      </c>
      <c r="AA295" s="1593" t="str">
        <f>IF(Z295&lt;1%,"Sin iniciar",IF(Z295=100%,"Terminado","En gestión"))</f>
        <v>En gestión</v>
      </c>
      <c r="AB295" s="1593" t="str">
        <f>IF(Y295&lt;1%,"Sin iniciar",IF(Y295=100%,"Terminado","En gestión"))</f>
        <v>En gestión</v>
      </c>
      <c r="AC295" s="1653" t="s">
        <v>8192</v>
      </c>
      <c r="AD295" s="1596">
        <v>586362</v>
      </c>
      <c r="AE295" s="1615">
        <v>628932</v>
      </c>
      <c r="AF295" s="1615">
        <v>157233</v>
      </c>
      <c r="AG295" s="1599">
        <v>51600000</v>
      </c>
      <c r="AH295" s="1591">
        <v>51900000</v>
      </c>
      <c r="AI295" s="1591">
        <v>9000000</v>
      </c>
      <c r="AJ295" s="1542" t="s">
        <v>2024</v>
      </c>
      <c r="AK295" s="1542" t="s">
        <v>2025</v>
      </c>
      <c r="AL295" s="1542" t="s">
        <v>2026</v>
      </c>
      <c r="AM295" s="1542" t="s">
        <v>2027</v>
      </c>
      <c r="AN295" s="1030"/>
      <c r="AO295" s="1270">
        <f>(0.33*G295)+(0.33*G296)+0.33</f>
        <v>0.66</v>
      </c>
      <c r="AP295" s="1796" t="s">
        <v>3664</v>
      </c>
      <c r="AQ295" s="57">
        <v>0.66</v>
      </c>
      <c r="AR295" s="214" t="s">
        <v>2767</v>
      </c>
      <c r="AS295" s="14" t="s">
        <v>3665</v>
      </c>
      <c r="AT295" s="169" t="str">
        <f t="shared" si="171"/>
        <v>En gestión</v>
      </c>
      <c r="AU295" s="169" t="str">
        <f t="shared" si="172"/>
        <v>En gestión</v>
      </c>
      <c r="AV295" s="1647" t="s">
        <v>3666</v>
      </c>
      <c r="AW295" s="1303">
        <f>SUMPRODUCT(AQ295:AQ296,G295:G296)</f>
        <v>0.66</v>
      </c>
      <c r="AX295" s="1286">
        <f>SUMPRODUCT(G295:G296,K295:K296)</f>
        <v>0.66</v>
      </c>
      <c r="AY295" s="1589" t="str">
        <f>IF(AX295&lt;1%,"Sin iniciar",IF(AX295=100%,"Terminado","En gestión"))</f>
        <v>En gestión</v>
      </c>
      <c r="AZ295" s="1579" t="str">
        <f>IF(AW295&lt;1%,"Sin iniciar",IF(AW295=100%,"Terminado","En gestión"))</f>
        <v>En gestión</v>
      </c>
      <c r="BA295" s="1647" t="s">
        <v>3666</v>
      </c>
      <c r="BB295" s="1583">
        <v>586362</v>
      </c>
      <c r="BC295" s="1577">
        <v>628932</v>
      </c>
      <c r="BD295" s="1577">
        <v>314466</v>
      </c>
      <c r="BE295" s="1586">
        <v>51600000</v>
      </c>
      <c r="BF295" s="1577">
        <v>53400000</v>
      </c>
      <c r="BG295" s="1577">
        <v>13500000</v>
      </c>
      <c r="BH295" s="1542" t="s">
        <v>2024</v>
      </c>
      <c r="BI295" s="1542" t="s">
        <v>2025</v>
      </c>
      <c r="BJ295" s="1542" t="s">
        <v>2026</v>
      </c>
      <c r="BK295" s="1542" t="s">
        <v>2027</v>
      </c>
      <c r="BL295" s="1030"/>
      <c r="BM295" s="1270">
        <f>(0.34*G295)+(0.34*G296)+0.66</f>
        <v>1</v>
      </c>
      <c r="BN295" s="1796" t="s">
        <v>3752</v>
      </c>
      <c r="BO295" s="57">
        <v>1</v>
      </c>
      <c r="BP295" s="214" t="s">
        <v>2767</v>
      </c>
      <c r="BQ295" s="14" t="s">
        <v>2022</v>
      </c>
      <c r="BR295" s="8" t="str">
        <f t="shared" si="173"/>
        <v>En gestión</v>
      </c>
      <c r="BS295" s="8" t="str">
        <f t="shared" si="174"/>
        <v>Terminado</v>
      </c>
      <c r="BT295" s="1636" t="s">
        <v>8193</v>
      </c>
      <c r="BU295" s="1285">
        <f>SUMPRODUCT(G295:G296,BO295:BO296)</f>
        <v>1</v>
      </c>
      <c r="BV295" s="1285">
        <f>SUMPRODUCT(G295:G296,L295:L296)</f>
        <v>0.99</v>
      </c>
      <c r="BW295" s="1455" t="str">
        <f>IF(BV295&lt;1%,"Sin iniciar",IF(BV295=100%,"Terminado","En gestión"))</f>
        <v>En gestión</v>
      </c>
      <c r="BX295" s="1455" t="str">
        <f>IF(BU295&lt;1%,"Sin iniciar",IF(BU295=100%,"Terminado","En gestión"))</f>
        <v>Terminado</v>
      </c>
      <c r="BY295" s="1458" t="s">
        <v>37</v>
      </c>
      <c r="BZ295" s="1565">
        <v>628932</v>
      </c>
      <c r="CA295" s="1615">
        <v>628932</v>
      </c>
      <c r="CB295" s="1795">
        <v>471699</v>
      </c>
      <c r="CC295" s="1565">
        <v>53400000</v>
      </c>
      <c r="CD295" s="1728">
        <v>55333333.333333299</v>
      </c>
      <c r="CE295" s="1728">
        <v>36000000</v>
      </c>
      <c r="CF295" s="1542" t="s">
        <v>2024</v>
      </c>
      <c r="CG295" s="1542" t="s">
        <v>2025</v>
      </c>
      <c r="CH295" s="1542" t="s">
        <v>2026</v>
      </c>
      <c r="CI295" s="1542" t="s">
        <v>2027</v>
      </c>
      <c r="CJ295" s="1030"/>
      <c r="CK295" s="1741">
        <v>1</v>
      </c>
      <c r="CL295" s="1798" t="s">
        <v>2020</v>
      </c>
      <c r="CM295" s="1082">
        <v>1</v>
      </c>
      <c r="CN295" s="1173" t="s">
        <v>2021</v>
      </c>
      <c r="CO295" s="1079" t="s">
        <v>2022</v>
      </c>
      <c r="CP295" s="1078" t="s">
        <v>1352</v>
      </c>
      <c r="CQ295" s="1078" t="str">
        <f t="shared" si="175"/>
        <v>Terminado</v>
      </c>
      <c r="CR295" s="1614" t="s">
        <v>2023</v>
      </c>
      <c r="CS295" s="1556">
        <f>SUMPRODUCT(G295:G296,CM295:CM296)</f>
        <v>1</v>
      </c>
      <c r="CT295" s="1556">
        <f>SUMPRODUCT(G295:G296,M295:M296)</f>
        <v>1</v>
      </c>
      <c r="CU295" s="1548" t="str">
        <f>IF(CT295&lt;1%,"Sin iniciar",IF(CT295=100%,"Terminado","En gestión"))</f>
        <v>Terminado</v>
      </c>
      <c r="CV295" s="1548" t="str">
        <f>IF(CS295&lt;1%,"Sin iniciar",IF(CS295=100%,"Terminado","En gestión"))</f>
        <v>Terminado</v>
      </c>
      <c r="CW295" s="1549" t="s">
        <v>37</v>
      </c>
      <c r="CX295" s="1550">
        <v>628932</v>
      </c>
      <c r="CY295" s="1669">
        <v>628932</v>
      </c>
      <c r="CZ295" s="1607">
        <v>628932</v>
      </c>
      <c r="DA295" s="1553">
        <v>55333333.333333299</v>
      </c>
      <c r="DB295" s="1545">
        <v>39750000</v>
      </c>
      <c r="DC295" s="1546">
        <v>39750000</v>
      </c>
      <c r="DD295" s="1547">
        <v>39750000</v>
      </c>
      <c r="DE295" s="1542" t="s">
        <v>2024</v>
      </c>
      <c r="DF295" s="1542" t="s">
        <v>2025</v>
      </c>
      <c r="DG295" s="1542" t="s">
        <v>2026</v>
      </c>
      <c r="DH295" s="1542" t="s">
        <v>2027</v>
      </c>
      <c r="DJ295" s="1221" t="s">
        <v>8269</v>
      </c>
      <c r="DK295" s="1220" t="s">
        <v>8425</v>
      </c>
      <c r="DL295" s="1242" t="s">
        <v>8271</v>
      </c>
    </row>
    <row r="296" spans="1:116" ht="154.5" hidden="1" customHeight="1" x14ac:dyDescent="0.45">
      <c r="A296" s="1309"/>
      <c r="B296" s="1310"/>
      <c r="C296" s="1311"/>
      <c r="D296" s="1311"/>
      <c r="E296" s="1039" t="s">
        <v>971</v>
      </c>
      <c r="F296" s="1040" t="s">
        <v>53</v>
      </c>
      <c r="G296" s="1041">
        <v>0.5</v>
      </c>
      <c r="H296" s="1042">
        <v>44562</v>
      </c>
      <c r="I296" s="1042">
        <v>44926</v>
      </c>
      <c r="J296" s="1041">
        <v>0.33</v>
      </c>
      <c r="K296" s="1041">
        <v>0.66</v>
      </c>
      <c r="L296" s="1043">
        <v>0.99</v>
      </c>
      <c r="M296" s="1044">
        <v>1</v>
      </c>
      <c r="N296" s="1312"/>
      <c r="O296" s="1312"/>
      <c r="P296" s="3309"/>
      <c r="Q296" s="1600"/>
      <c r="R296" s="1769"/>
      <c r="S296" s="57">
        <v>0.33</v>
      </c>
      <c r="T296" s="215" t="s">
        <v>2131</v>
      </c>
      <c r="U296" s="14" t="s">
        <v>2768</v>
      </c>
      <c r="V296" s="8" t="str">
        <f t="shared" si="169"/>
        <v>En gestión</v>
      </c>
      <c r="W296" s="8" t="str">
        <f t="shared" si="170"/>
        <v>En gestión</v>
      </c>
      <c r="X296" s="1655"/>
      <c r="Y296" s="1303"/>
      <c r="Z296" s="1303"/>
      <c r="AA296" s="1593"/>
      <c r="AB296" s="1593"/>
      <c r="AC296" s="1655"/>
      <c r="AD296" s="1597"/>
      <c r="AE296" s="1617"/>
      <c r="AF296" s="1617"/>
      <c r="AG296" s="1280"/>
      <c r="AH296" s="1592"/>
      <c r="AI296" s="1592"/>
      <c r="AJ296" s="1542"/>
      <c r="AK296" s="1542"/>
      <c r="AL296" s="1542"/>
      <c r="AM296" s="1542"/>
      <c r="AN296" s="1030"/>
      <c r="AO296" s="1600"/>
      <c r="AP296" s="1797"/>
      <c r="AQ296" s="57">
        <v>0.66</v>
      </c>
      <c r="AR296" s="215" t="s">
        <v>2131</v>
      </c>
      <c r="AS296" s="14" t="s">
        <v>3665</v>
      </c>
      <c r="AT296" s="169" t="str">
        <f t="shared" si="171"/>
        <v>En gestión</v>
      </c>
      <c r="AU296" s="169" t="str">
        <f t="shared" si="172"/>
        <v>En gestión</v>
      </c>
      <c r="AV296" s="1799"/>
      <c r="AW296" s="1303"/>
      <c r="AX296" s="1303"/>
      <c r="AY296" s="1590"/>
      <c r="AZ296" s="1580"/>
      <c r="BA296" s="1799"/>
      <c r="BB296" s="1584"/>
      <c r="BC296" s="1578"/>
      <c r="BD296" s="1578"/>
      <c r="BE296" s="1298"/>
      <c r="BF296" s="1578"/>
      <c r="BG296" s="1578"/>
      <c r="BH296" s="1542"/>
      <c r="BI296" s="1542"/>
      <c r="BJ296" s="1542"/>
      <c r="BK296" s="1542"/>
      <c r="BL296" s="1030"/>
      <c r="BM296" s="1600"/>
      <c r="BN296" s="1797"/>
      <c r="BO296" s="57">
        <v>1</v>
      </c>
      <c r="BP296" s="215" t="s">
        <v>2131</v>
      </c>
      <c r="BQ296" s="14" t="s">
        <v>2022</v>
      </c>
      <c r="BR296" s="8" t="str">
        <f t="shared" si="173"/>
        <v>En gestión</v>
      </c>
      <c r="BS296" s="8" t="str">
        <f t="shared" si="174"/>
        <v>Terminado</v>
      </c>
      <c r="BT296" s="1638"/>
      <c r="BU296" s="1286"/>
      <c r="BV296" s="1286"/>
      <c r="BW296" s="1457"/>
      <c r="BX296" s="1457"/>
      <c r="BY296" s="1460"/>
      <c r="BZ296" s="1566"/>
      <c r="CA296" s="1617"/>
      <c r="CB296" s="1735"/>
      <c r="CC296" s="1566"/>
      <c r="CD296" s="1727"/>
      <c r="CE296" s="1727"/>
      <c r="CF296" s="1542"/>
      <c r="CG296" s="1542"/>
      <c r="CH296" s="1542"/>
      <c r="CI296" s="1542"/>
      <c r="CJ296" s="1030"/>
      <c r="CK296" s="1741"/>
      <c r="CL296" s="1798"/>
      <c r="CM296" s="1082">
        <v>1</v>
      </c>
      <c r="CN296" s="1173" t="s">
        <v>2021</v>
      </c>
      <c r="CO296" s="1079" t="s">
        <v>2022</v>
      </c>
      <c r="CP296" s="1078" t="s">
        <v>1352</v>
      </c>
      <c r="CQ296" s="1078" t="str">
        <f t="shared" si="175"/>
        <v>Terminado</v>
      </c>
      <c r="CR296" s="1614"/>
      <c r="CS296" s="1556"/>
      <c r="CT296" s="1556"/>
      <c r="CU296" s="1548"/>
      <c r="CV296" s="1548"/>
      <c r="CW296" s="1549"/>
      <c r="CX296" s="1550"/>
      <c r="CY296" s="1669"/>
      <c r="CZ296" s="1552"/>
      <c r="DA296" s="1553"/>
      <c r="DB296" s="1545"/>
      <c r="DC296" s="1546"/>
      <c r="DD296" s="1547"/>
      <c r="DE296" s="1542"/>
      <c r="DF296" s="1542"/>
      <c r="DG296" s="1542"/>
      <c r="DH296" s="1542"/>
      <c r="DJ296" s="1221" t="s">
        <v>8269</v>
      </c>
      <c r="DK296" s="1220" t="s">
        <v>8425</v>
      </c>
      <c r="DL296" s="1242"/>
    </row>
    <row r="297" spans="1:116" ht="154.5" hidden="1" customHeight="1" x14ac:dyDescent="0.45">
      <c r="A297" s="1309" t="s">
        <v>50</v>
      </c>
      <c r="B297" s="1310" t="s">
        <v>972</v>
      </c>
      <c r="C297" s="1311" t="s">
        <v>973</v>
      </c>
      <c r="D297" s="1311" t="s">
        <v>957</v>
      </c>
      <c r="E297" s="1039" t="s">
        <v>974</v>
      </c>
      <c r="F297" s="1040" t="s">
        <v>8194</v>
      </c>
      <c r="G297" s="1041">
        <v>0.5</v>
      </c>
      <c r="H297" s="1042">
        <v>44565</v>
      </c>
      <c r="I297" s="1042">
        <v>44926</v>
      </c>
      <c r="J297" s="1041">
        <v>0.25</v>
      </c>
      <c r="K297" s="1041">
        <v>0.5</v>
      </c>
      <c r="L297" s="1043">
        <v>0.75</v>
      </c>
      <c r="M297" s="1044">
        <v>1</v>
      </c>
      <c r="N297" s="1312">
        <v>53400000</v>
      </c>
      <c r="O297" s="1312">
        <v>3666649</v>
      </c>
      <c r="P297" s="3309"/>
      <c r="Q297" s="1793">
        <f>(S297*G297)+(S298*G298)+0</f>
        <v>0.125</v>
      </c>
      <c r="R297" s="1569" t="s">
        <v>2769</v>
      </c>
      <c r="S297" s="57">
        <v>0.25</v>
      </c>
      <c r="T297" s="14" t="s">
        <v>2770</v>
      </c>
      <c r="U297" s="14" t="s">
        <v>2771</v>
      </c>
      <c r="V297" s="8" t="str">
        <f t="shared" si="169"/>
        <v>En gestión</v>
      </c>
      <c r="W297" s="8" t="str">
        <f t="shared" si="170"/>
        <v>En gestión</v>
      </c>
      <c r="X297" s="1653" t="s">
        <v>2770</v>
      </c>
      <c r="Y297" s="1303">
        <f>SUMPRODUCT(S297:S298,G297:G298)</f>
        <v>0.125</v>
      </c>
      <c r="Z297" s="1303">
        <f>SUMPRODUCT(G297:G298,J297:J298)</f>
        <v>0.125</v>
      </c>
      <c r="AA297" s="1593" t="str">
        <f>IF(Z297&lt;1%,"Sin iniciar",IF(Z297=100%,"Terminado","En gestión"))</f>
        <v>En gestión</v>
      </c>
      <c r="AB297" s="1593" t="str">
        <f>IF(Y297&lt;1%,"Sin iniciar",IF(Y297=100%,"Terminado","En gestión"))</f>
        <v>En gestión</v>
      </c>
      <c r="AC297" s="1653" t="s">
        <v>2770</v>
      </c>
      <c r="AD297" s="1596">
        <v>3666649</v>
      </c>
      <c r="AE297" s="1615">
        <v>3932847</v>
      </c>
      <c r="AF297" s="1615">
        <v>983212</v>
      </c>
      <c r="AG297" s="1599">
        <v>53400000</v>
      </c>
      <c r="AH297" s="1591">
        <v>53400000</v>
      </c>
      <c r="AI297" s="1591">
        <v>9000000</v>
      </c>
      <c r="AJ297" s="1542" t="s">
        <v>2024</v>
      </c>
      <c r="AK297" s="1542" t="s">
        <v>2032</v>
      </c>
      <c r="AL297" s="1542" t="s">
        <v>2033</v>
      </c>
      <c r="AM297" s="1542" t="s">
        <v>2034</v>
      </c>
      <c r="AN297" s="1030"/>
      <c r="AO297" s="1270">
        <f>(0.25*G297)+(0*G298)+0.125</f>
        <v>0.25</v>
      </c>
      <c r="AP297" s="1544" t="s">
        <v>3667</v>
      </c>
      <c r="AQ297" s="57">
        <v>0.5</v>
      </c>
      <c r="AR297" s="276" t="s">
        <v>3668</v>
      </c>
      <c r="AS297" s="7" t="s">
        <v>3669</v>
      </c>
      <c r="AT297" s="169" t="str">
        <f t="shared" si="171"/>
        <v>En gestión</v>
      </c>
      <c r="AU297" s="169" t="str">
        <f t="shared" si="172"/>
        <v>En gestión</v>
      </c>
      <c r="AV297" s="1776" t="s">
        <v>3670</v>
      </c>
      <c r="AW297" s="1303">
        <f>SUMPRODUCT(AQ297:AQ298,G297:G298)</f>
        <v>0.25</v>
      </c>
      <c r="AX297" s="1286">
        <f>SUMPRODUCT(G297:G298,K297:K298)</f>
        <v>0.25</v>
      </c>
      <c r="AY297" s="1589" t="str">
        <f>IF(AX297&lt;1%,"Sin iniciar",IF(AX297=100%,"Terminado","En gestión"))</f>
        <v>En gestión</v>
      </c>
      <c r="AZ297" s="1579" t="str">
        <f>IF(AW297&lt;1%,"Sin iniciar",IF(AW297=100%,"Terminado","En gestión"))</f>
        <v>En gestión</v>
      </c>
      <c r="BA297" s="1776" t="s">
        <v>3670</v>
      </c>
      <c r="BB297" s="1583">
        <v>3666649</v>
      </c>
      <c r="BC297" s="1577">
        <v>3932847</v>
      </c>
      <c r="BD297" s="1577">
        <v>1966423.63</v>
      </c>
      <c r="BE297" s="1586">
        <v>53400000</v>
      </c>
      <c r="BF297" s="1577">
        <v>52050000</v>
      </c>
      <c r="BG297" s="1577">
        <v>13500000</v>
      </c>
      <c r="BH297" s="1542" t="s">
        <v>2024</v>
      </c>
      <c r="BI297" s="1542" t="s">
        <v>2032</v>
      </c>
      <c r="BJ297" s="1542" t="s">
        <v>2033</v>
      </c>
      <c r="BK297" s="1542" t="s">
        <v>2034</v>
      </c>
      <c r="BL297" s="1030"/>
      <c r="BM297" s="1270">
        <f>(0.5*G297)+(0*G298)+0.25</f>
        <v>0.5</v>
      </c>
      <c r="BN297" s="1544" t="s">
        <v>3753</v>
      </c>
      <c r="BO297" s="391">
        <v>0.75</v>
      </c>
      <c r="BP297" s="7" t="s">
        <v>8195</v>
      </c>
      <c r="BQ297" s="7" t="s">
        <v>8196</v>
      </c>
      <c r="BR297" s="8" t="str">
        <f t="shared" si="173"/>
        <v>En gestión</v>
      </c>
      <c r="BS297" s="8" t="str">
        <f t="shared" si="174"/>
        <v>En gestión</v>
      </c>
      <c r="BT297" s="1748" t="s">
        <v>8195</v>
      </c>
      <c r="BU297" s="1285">
        <f t="shared" ref="BU297" si="176">SUMPRODUCT(G297:G298,BO297:BO298)</f>
        <v>0.375</v>
      </c>
      <c r="BV297" s="1285">
        <f>SUMPRODUCT(G297:G298,L297:L298)</f>
        <v>0.375</v>
      </c>
      <c r="BW297" s="1455" t="str">
        <f>IF(BV297&lt;1%,"Sin iniciar",IF(BV297=100%,"Terminado","En gestión"))</f>
        <v>En gestión</v>
      </c>
      <c r="BX297" s="1791" t="str">
        <f>IF(BU297&lt;1%,"Sin iniciar",IF(BU297=100%,"Terminado","En gestión"))</f>
        <v>En gestión</v>
      </c>
      <c r="BY297" s="1458" t="s">
        <v>37</v>
      </c>
      <c r="BZ297" s="1565">
        <v>3932847</v>
      </c>
      <c r="CA297" s="1615">
        <v>3932847</v>
      </c>
      <c r="CB297" s="1618">
        <v>2949635.44</v>
      </c>
      <c r="CC297" s="1565">
        <v>52050000</v>
      </c>
      <c r="CD297" s="1728">
        <v>52050000</v>
      </c>
      <c r="CE297" s="1728">
        <v>17280000</v>
      </c>
      <c r="CF297" s="1542" t="s">
        <v>2024</v>
      </c>
      <c r="CG297" s="1542" t="s">
        <v>2032</v>
      </c>
      <c r="CH297" s="1542" t="s">
        <v>2033</v>
      </c>
      <c r="CI297" s="1542" t="s">
        <v>2034</v>
      </c>
      <c r="CJ297" s="1030"/>
      <c r="CK297" s="1741">
        <v>1</v>
      </c>
      <c r="CL297" s="1781" t="s">
        <v>2028</v>
      </c>
      <c r="CM297" s="1174">
        <v>1</v>
      </c>
      <c r="CN297" s="1074" t="s">
        <v>2029</v>
      </c>
      <c r="CO297" s="1074" t="s">
        <v>2030</v>
      </c>
      <c r="CP297" s="1078" t="s">
        <v>1352</v>
      </c>
      <c r="CQ297" s="1078" t="str">
        <f t="shared" si="175"/>
        <v>Terminado</v>
      </c>
      <c r="CR297" s="1743" t="s">
        <v>2031</v>
      </c>
      <c r="CS297" s="1556">
        <f>SUMPRODUCT(G297:G298,CM297:CM298)</f>
        <v>1</v>
      </c>
      <c r="CT297" s="1556">
        <f>SUMPRODUCT(G297:G298,M297:M298)</f>
        <v>1</v>
      </c>
      <c r="CU297" s="1548" t="str">
        <f>IF(CT297&lt;1%,"Sin iniciar",IF(CT297=100%,"Terminado","En gestión"))</f>
        <v>Terminado</v>
      </c>
      <c r="CV297" s="1790" t="str">
        <f>IF(CS297&lt;1%,"Sin iniciar",IF(CS297=100%,"Terminado","En gestión"))</f>
        <v>Terminado</v>
      </c>
      <c r="CW297" s="1549" t="s">
        <v>37</v>
      </c>
      <c r="CX297" s="1550">
        <v>3932847</v>
      </c>
      <c r="CY297" s="1551">
        <v>3932847</v>
      </c>
      <c r="CZ297" s="1607">
        <v>3932847.25</v>
      </c>
      <c r="DA297" s="1553">
        <v>52050000</v>
      </c>
      <c r="DB297" s="1545">
        <v>52050000</v>
      </c>
      <c r="DC297" s="1546">
        <v>49500000</v>
      </c>
      <c r="DD297" s="1789">
        <v>52050000</v>
      </c>
      <c r="DE297" s="1542" t="s">
        <v>2024</v>
      </c>
      <c r="DF297" s="1542" t="s">
        <v>2032</v>
      </c>
      <c r="DG297" s="1542" t="s">
        <v>2033</v>
      </c>
      <c r="DH297" s="1542" t="s">
        <v>2034</v>
      </c>
      <c r="DJ297" s="1221" t="s">
        <v>8269</v>
      </c>
      <c r="DK297" s="1220" t="s">
        <v>8422</v>
      </c>
      <c r="DL297" s="1242" t="s">
        <v>8271</v>
      </c>
    </row>
    <row r="298" spans="1:116" ht="154.5" hidden="1" customHeight="1" x14ac:dyDescent="0.45">
      <c r="A298" s="1309"/>
      <c r="B298" s="1310"/>
      <c r="C298" s="1311"/>
      <c r="D298" s="1311"/>
      <c r="E298" s="1039" t="s">
        <v>975</v>
      </c>
      <c r="F298" s="1040" t="s">
        <v>976</v>
      </c>
      <c r="G298" s="1041">
        <v>0.5</v>
      </c>
      <c r="H298" s="1042">
        <v>44565</v>
      </c>
      <c r="I298" s="1042">
        <v>44926</v>
      </c>
      <c r="J298" s="1041">
        <v>0</v>
      </c>
      <c r="K298" s="1041">
        <v>0</v>
      </c>
      <c r="L298" s="1043">
        <v>0</v>
      </c>
      <c r="M298" s="1044">
        <v>1</v>
      </c>
      <c r="N298" s="1312"/>
      <c r="O298" s="1312"/>
      <c r="P298" s="3309"/>
      <c r="Q298" s="1794"/>
      <c r="R298" s="1570"/>
      <c r="S298" s="57">
        <v>0</v>
      </c>
      <c r="T298" s="11" t="s">
        <v>2772</v>
      </c>
      <c r="U298" s="14" t="s">
        <v>2772</v>
      </c>
      <c r="V298" s="8" t="str">
        <f t="shared" si="169"/>
        <v>Sin iniciar</v>
      </c>
      <c r="W298" s="8" t="str">
        <f t="shared" si="170"/>
        <v>Sin iniciar</v>
      </c>
      <c r="X298" s="1655"/>
      <c r="Y298" s="1303"/>
      <c r="Z298" s="1303"/>
      <c r="AA298" s="1593"/>
      <c r="AB298" s="1593"/>
      <c r="AC298" s="1655"/>
      <c r="AD298" s="1597"/>
      <c r="AE298" s="1617"/>
      <c r="AF298" s="1617"/>
      <c r="AG298" s="1280"/>
      <c r="AH298" s="1592"/>
      <c r="AI298" s="1592"/>
      <c r="AJ298" s="1542"/>
      <c r="AK298" s="1542"/>
      <c r="AL298" s="1542"/>
      <c r="AM298" s="1542"/>
      <c r="AN298" s="1030"/>
      <c r="AO298" s="1600"/>
      <c r="AP298" s="1475"/>
      <c r="AQ298" s="57">
        <v>0</v>
      </c>
      <c r="AR298" s="220" t="s">
        <v>2772</v>
      </c>
      <c r="AS298" s="9" t="s">
        <v>2772</v>
      </c>
      <c r="AT298" s="169" t="str">
        <f t="shared" si="171"/>
        <v>Sin iniciar</v>
      </c>
      <c r="AU298" s="169" t="str">
        <f t="shared" si="172"/>
        <v>Sin iniciar</v>
      </c>
      <c r="AV298" s="1679"/>
      <c r="AW298" s="1303"/>
      <c r="AX298" s="1303"/>
      <c r="AY298" s="1590"/>
      <c r="AZ298" s="1580"/>
      <c r="BA298" s="1679"/>
      <c r="BB298" s="1584"/>
      <c r="BC298" s="1578"/>
      <c r="BD298" s="1578"/>
      <c r="BE298" s="1298"/>
      <c r="BF298" s="1578"/>
      <c r="BG298" s="1578"/>
      <c r="BH298" s="1542"/>
      <c r="BI298" s="1542"/>
      <c r="BJ298" s="1542"/>
      <c r="BK298" s="1542"/>
      <c r="BL298" s="1030"/>
      <c r="BM298" s="1600"/>
      <c r="BN298" s="1475"/>
      <c r="BO298" s="392">
        <v>0</v>
      </c>
      <c r="BP298" s="159" t="s">
        <v>2772</v>
      </c>
      <c r="BQ298" s="159" t="s">
        <v>2772</v>
      </c>
      <c r="BR298" s="8" t="str">
        <f t="shared" si="173"/>
        <v>Sin iniciar</v>
      </c>
      <c r="BS298" s="8" t="str">
        <f t="shared" si="174"/>
        <v>Sin iniciar</v>
      </c>
      <c r="BT298" s="1786"/>
      <c r="BU298" s="1286"/>
      <c r="BV298" s="1286"/>
      <c r="BW298" s="1457"/>
      <c r="BX298" s="1792"/>
      <c r="BY298" s="1460"/>
      <c r="BZ298" s="1566"/>
      <c r="CA298" s="1617"/>
      <c r="CB298" s="1727"/>
      <c r="CC298" s="1566"/>
      <c r="CD298" s="1727"/>
      <c r="CE298" s="1727"/>
      <c r="CF298" s="1542"/>
      <c r="CG298" s="1542"/>
      <c r="CH298" s="1542"/>
      <c r="CI298" s="1542"/>
      <c r="CJ298" s="1030"/>
      <c r="CK298" s="1741"/>
      <c r="CL298" s="1781"/>
      <c r="CM298" s="1174">
        <v>1</v>
      </c>
      <c r="CN298" s="1074" t="s">
        <v>2303</v>
      </c>
      <c r="CO298" s="1074" t="s">
        <v>2304</v>
      </c>
      <c r="CP298" s="1078" t="s">
        <v>1352</v>
      </c>
      <c r="CQ298" s="1078" t="str">
        <f t="shared" si="175"/>
        <v>Terminado</v>
      </c>
      <c r="CR298" s="1783"/>
      <c r="CS298" s="1556"/>
      <c r="CT298" s="1556"/>
      <c r="CU298" s="1548"/>
      <c r="CV298" s="1790"/>
      <c r="CW298" s="1549"/>
      <c r="CX298" s="1550"/>
      <c r="CY298" s="1551"/>
      <c r="CZ298" s="1552"/>
      <c r="DA298" s="1553"/>
      <c r="DB298" s="1545"/>
      <c r="DC298" s="1546"/>
      <c r="DD298" s="1789"/>
      <c r="DE298" s="1542"/>
      <c r="DF298" s="1542"/>
      <c r="DG298" s="1542"/>
      <c r="DH298" s="1542"/>
      <c r="DJ298" s="1221" t="s">
        <v>8269</v>
      </c>
      <c r="DK298" s="1220" t="s">
        <v>8422</v>
      </c>
      <c r="DL298" s="1242"/>
    </row>
    <row r="299" spans="1:116" ht="154.5" hidden="1" customHeight="1" x14ac:dyDescent="0.45">
      <c r="A299" s="1309" t="s">
        <v>50</v>
      </c>
      <c r="B299" s="1310" t="s">
        <v>977</v>
      </c>
      <c r="C299" s="1311" t="s">
        <v>978</v>
      </c>
      <c r="D299" s="1311" t="s">
        <v>957</v>
      </c>
      <c r="E299" s="1039" t="s">
        <v>979</v>
      </c>
      <c r="F299" s="1040" t="s">
        <v>52</v>
      </c>
      <c r="G299" s="1041">
        <v>0.3</v>
      </c>
      <c r="H299" s="1042">
        <v>44571</v>
      </c>
      <c r="I299" s="1042">
        <v>44650</v>
      </c>
      <c r="J299" s="1041">
        <v>1</v>
      </c>
      <c r="K299" s="1041">
        <v>1</v>
      </c>
      <c r="L299" s="1043">
        <v>1</v>
      </c>
      <c r="M299" s="1044">
        <v>1</v>
      </c>
      <c r="N299" s="1312">
        <v>24768000</v>
      </c>
      <c r="O299" s="1312">
        <v>2535228</v>
      </c>
      <c r="P299" s="3309"/>
      <c r="Q299" s="1270">
        <v>0.6</v>
      </c>
      <c r="R299" s="1778" t="s">
        <v>2773</v>
      </c>
      <c r="S299" s="57">
        <v>1</v>
      </c>
      <c r="T299" s="11" t="s">
        <v>8197</v>
      </c>
      <c r="U299" s="14" t="s">
        <v>2037</v>
      </c>
      <c r="V299" s="8" t="str">
        <f t="shared" si="169"/>
        <v>Terminado</v>
      </c>
      <c r="W299" s="8" t="str">
        <f t="shared" si="170"/>
        <v>Terminado</v>
      </c>
      <c r="X299" s="1653" t="s">
        <v>2774</v>
      </c>
      <c r="Y299" s="1303">
        <f>SUMPRODUCT(S299:S300,G299:G300)</f>
        <v>0.43999999999999995</v>
      </c>
      <c r="Z299" s="1303">
        <f>SUMPRODUCT(G299:G300,J299:J300)</f>
        <v>0.43999999999999995</v>
      </c>
      <c r="AA299" s="1593" t="str">
        <f>IF(Z299&lt;1%,"Sin iniciar",IF(Z299=100%,"Terminado","En gestión"))</f>
        <v>En gestión</v>
      </c>
      <c r="AB299" s="1593" t="str">
        <f>IF(Y299&lt;1%,"Sin iniciar",IF(Y299=100%,"Terminado","En gestión"))</f>
        <v>En gestión</v>
      </c>
      <c r="AC299" s="1653" t="s">
        <v>2774</v>
      </c>
      <c r="AD299" s="1596">
        <v>2535228</v>
      </c>
      <c r="AE299" s="1615">
        <v>2719286</v>
      </c>
      <c r="AF299" s="1615">
        <v>621551</v>
      </c>
      <c r="AG299" s="1599">
        <v>24768000</v>
      </c>
      <c r="AH299" s="1591">
        <v>24768000</v>
      </c>
      <c r="AI299" s="1591">
        <v>4320000</v>
      </c>
      <c r="AJ299" s="1542" t="s">
        <v>2024</v>
      </c>
      <c r="AK299" s="1542" t="s">
        <v>2039</v>
      </c>
      <c r="AL299" s="1542" t="s">
        <v>2040</v>
      </c>
      <c r="AM299" s="1542" t="s">
        <v>2041</v>
      </c>
      <c r="AN299" s="1030"/>
      <c r="AO299" s="1270">
        <f>(0*G299)+(0.2*G300)+0.6</f>
        <v>0.74</v>
      </c>
      <c r="AP299" s="1778" t="s">
        <v>3671</v>
      </c>
      <c r="AQ299" s="57">
        <v>1</v>
      </c>
      <c r="AR299" s="14" t="s">
        <v>3672</v>
      </c>
      <c r="AS299" s="14" t="s">
        <v>2483</v>
      </c>
      <c r="AT299" s="169" t="str">
        <f t="shared" si="171"/>
        <v>Terminado</v>
      </c>
      <c r="AU299" s="169" t="str">
        <f t="shared" si="172"/>
        <v>Terminado</v>
      </c>
      <c r="AV299" s="1748" t="s">
        <v>3673</v>
      </c>
      <c r="AW299" s="1303">
        <f>SUMPRODUCT(AQ299:AQ300,G299:G300)</f>
        <v>0.57999999999999996</v>
      </c>
      <c r="AX299" s="1286">
        <f>SUMPRODUCT(G299:G300,K299:K300)</f>
        <v>0.57999999999999996</v>
      </c>
      <c r="AY299" s="1589" t="str">
        <f>IF(AX299&lt;1%,"Sin iniciar",IF(AX299=100%,"Terminado","En gestión"))</f>
        <v>En gestión</v>
      </c>
      <c r="AZ299" s="1579" t="str">
        <f>IF(AW299&lt;1%,"Sin iniciar",IF(AW299=100%,"Terminado","En gestión"))</f>
        <v>En gestión</v>
      </c>
      <c r="BA299" s="1748" t="s">
        <v>3673</v>
      </c>
      <c r="BB299" s="1583">
        <v>2535228</v>
      </c>
      <c r="BC299" s="1577">
        <v>2719286</v>
      </c>
      <c r="BD299" s="1577">
        <v>1320796.06</v>
      </c>
      <c r="BE299" s="1586">
        <v>24768000</v>
      </c>
      <c r="BF299" s="1577">
        <v>24768000</v>
      </c>
      <c r="BG299" s="1577">
        <v>6480000</v>
      </c>
      <c r="BH299" s="1542" t="s">
        <v>2024</v>
      </c>
      <c r="BI299" s="1542" t="s">
        <v>2039</v>
      </c>
      <c r="BJ299" s="1542" t="s">
        <v>2040</v>
      </c>
      <c r="BK299" s="1542" t="s">
        <v>2041</v>
      </c>
      <c r="BL299" s="1030"/>
      <c r="BM299" s="1270">
        <f>(0*G299)+(0.2*G300)+0.74</f>
        <v>0.88</v>
      </c>
      <c r="BN299" s="1787" t="s">
        <v>3754</v>
      </c>
      <c r="BO299" s="57">
        <v>1</v>
      </c>
      <c r="BP299" s="14" t="s">
        <v>2036</v>
      </c>
      <c r="BQ299" s="14" t="s">
        <v>37</v>
      </c>
      <c r="BR299" s="8" t="str">
        <f t="shared" si="173"/>
        <v>Terminado</v>
      </c>
      <c r="BS299" s="8" t="str">
        <f t="shared" si="174"/>
        <v>Terminado</v>
      </c>
      <c r="BT299" s="1748" t="s">
        <v>3673</v>
      </c>
      <c r="BU299" s="1285">
        <f t="shared" ref="BU299" si="177">SUMPRODUCT(G299:G300,BO299:BO300)</f>
        <v>0.72</v>
      </c>
      <c r="BV299" s="1285">
        <f>SUMPRODUCT(G299:G300,L299:L300)</f>
        <v>0.72</v>
      </c>
      <c r="BW299" s="1455" t="str">
        <f>IF(BV299&lt;1%,"Sin iniciar",IF(BV299=100%,"Terminado","En gestión"))</f>
        <v>En gestión</v>
      </c>
      <c r="BX299" s="1455" t="str">
        <f>IF(BU299&lt;1%,"Sin iniciar",IF(BU299=100%,"Terminado","En gestión"))</f>
        <v>En gestión</v>
      </c>
      <c r="BY299" s="1458" t="s">
        <v>37</v>
      </c>
      <c r="BZ299" s="1565">
        <v>2719286</v>
      </c>
      <c r="CA299" s="1615">
        <v>2719286</v>
      </c>
      <c r="CB299" s="1618">
        <v>2020041.03</v>
      </c>
      <c r="CC299" s="1565">
        <v>24768000</v>
      </c>
      <c r="CD299" s="1728">
        <v>24768000</v>
      </c>
      <c r="CE299" s="1728">
        <v>6480000</v>
      </c>
      <c r="CF299" s="1542" t="s">
        <v>2024</v>
      </c>
      <c r="CG299" s="1542" t="s">
        <v>2039</v>
      </c>
      <c r="CH299" s="1542" t="s">
        <v>2040</v>
      </c>
      <c r="CI299" s="1542" t="s">
        <v>2041</v>
      </c>
      <c r="CJ299" s="1030"/>
      <c r="CK299" s="1741">
        <v>1</v>
      </c>
      <c r="CL299" s="1410" t="s">
        <v>2035</v>
      </c>
      <c r="CM299" s="1082">
        <v>1</v>
      </c>
      <c r="CN299" s="1079" t="s">
        <v>2036</v>
      </c>
      <c r="CO299" s="1079" t="s">
        <v>2037</v>
      </c>
      <c r="CP299" s="1078" t="s">
        <v>1352</v>
      </c>
      <c r="CQ299" s="1078" t="str">
        <f t="shared" si="175"/>
        <v>Terminado</v>
      </c>
      <c r="CR299" s="1743" t="s">
        <v>2038</v>
      </c>
      <c r="CS299" s="1556">
        <f>SUMPRODUCT(G299:G300,CM299:CM300)</f>
        <v>1</v>
      </c>
      <c r="CT299" s="1556">
        <f>SUMPRODUCT(G299:G300,M299:M300)</f>
        <v>1</v>
      </c>
      <c r="CU299" s="1548" t="str">
        <f>IF(CT299&lt;1%,"Sin iniciar",IF(CT299=100%,"Terminado","En gestión"))</f>
        <v>Terminado</v>
      </c>
      <c r="CV299" s="1548" t="str">
        <f>IF(CS299&lt;1%,"Sin iniciar",IF(CS299=100%,"Terminado","En gestión"))</f>
        <v>Terminado</v>
      </c>
      <c r="CW299" s="1549" t="s">
        <v>37</v>
      </c>
      <c r="CX299" s="1550">
        <v>2719286</v>
      </c>
      <c r="CY299" s="1551">
        <v>2719286</v>
      </c>
      <c r="CZ299" s="1607">
        <v>2719286</v>
      </c>
      <c r="DA299" s="1553">
        <v>24768000</v>
      </c>
      <c r="DB299" s="1545">
        <v>24768000</v>
      </c>
      <c r="DC299" s="1546">
        <v>23760000</v>
      </c>
      <c r="DD299" s="1547">
        <v>24768000</v>
      </c>
      <c r="DE299" s="1542" t="s">
        <v>2024</v>
      </c>
      <c r="DF299" s="1542" t="s">
        <v>2039</v>
      </c>
      <c r="DG299" s="1542" t="s">
        <v>2040</v>
      </c>
      <c r="DH299" s="1542" t="s">
        <v>2041</v>
      </c>
      <c r="DJ299" s="1221" t="s">
        <v>8269</v>
      </c>
      <c r="DK299" s="1220" t="s">
        <v>8270</v>
      </c>
      <c r="DL299" s="1242" t="s">
        <v>8271</v>
      </c>
    </row>
    <row r="300" spans="1:116" ht="154.5" hidden="1" customHeight="1" x14ac:dyDescent="0.45">
      <c r="A300" s="1309"/>
      <c r="B300" s="1310"/>
      <c r="C300" s="1311"/>
      <c r="D300" s="1311"/>
      <c r="E300" s="1039" t="s">
        <v>980</v>
      </c>
      <c r="F300" s="1040" t="s">
        <v>981</v>
      </c>
      <c r="G300" s="1041">
        <v>0.7</v>
      </c>
      <c r="H300" s="1042">
        <v>44571</v>
      </c>
      <c r="I300" s="1042">
        <v>44926</v>
      </c>
      <c r="J300" s="1041">
        <v>0.2</v>
      </c>
      <c r="K300" s="1041">
        <v>0.4</v>
      </c>
      <c r="L300" s="1043">
        <v>0.6</v>
      </c>
      <c r="M300" s="1044">
        <v>1</v>
      </c>
      <c r="N300" s="1312"/>
      <c r="O300" s="1312"/>
      <c r="P300" s="3309"/>
      <c r="Q300" s="1600"/>
      <c r="R300" s="1780"/>
      <c r="S300" s="57">
        <v>0.2</v>
      </c>
      <c r="T300" s="14" t="s">
        <v>8198</v>
      </c>
      <c r="U300" s="14" t="s">
        <v>2775</v>
      </c>
      <c r="V300" s="8" t="str">
        <f t="shared" si="169"/>
        <v>En gestión</v>
      </c>
      <c r="W300" s="8" t="str">
        <f t="shared" si="170"/>
        <v>En gestión</v>
      </c>
      <c r="X300" s="1655"/>
      <c r="Y300" s="1303"/>
      <c r="Z300" s="1303"/>
      <c r="AA300" s="1593"/>
      <c r="AB300" s="1593"/>
      <c r="AC300" s="1655"/>
      <c r="AD300" s="1597"/>
      <c r="AE300" s="1617"/>
      <c r="AF300" s="1617"/>
      <c r="AG300" s="1280"/>
      <c r="AH300" s="1592"/>
      <c r="AI300" s="1592"/>
      <c r="AJ300" s="1542"/>
      <c r="AK300" s="1542"/>
      <c r="AL300" s="1542"/>
      <c r="AM300" s="1542"/>
      <c r="AN300" s="1030"/>
      <c r="AO300" s="1600"/>
      <c r="AP300" s="1780"/>
      <c r="AQ300" s="57">
        <v>0.4</v>
      </c>
      <c r="AR300" s="14" t="s">
        <v>3674</v>
      </c>
      <c r="AS300" s="14" t="s">
        <v>3675</v>
      </c>
      <c r="AT300" s="169" t="str">
        <f t="shared" si="171"/>
        <v>En gestión</v>
      </c>
      <c r="AU300" s="169" t="str">
        <f t="shared" si="172"/>
        <v>En gestión</v>
      </c>
      <c r="AV300" s="1786"/>
      <c r="AW300" s="1303"/>
      <c r="AX300" s="1303"/>
      <c r="AY300" s="1590"/>
      <c r="AZ300" s="1580"/>
      <c r="BA300" s="1786"/>
      <c r="BB300" s="1584"/>
      <c r="BC300" s="1578"/>
      <c r="BD300" s="1578"/>
      <c r="BE300" s="1298"/>
      <c r="BF300" s="1578"/>
      <c r="BG300" s="1578"/>
      <c r="BH300" s="1542"/>
      <c r="BI300" s="1542"/>
      <c r="BJ300" s="1542"/>
      <c r="BK300" s="1542"/>
      <c r="BL300" s="1030"/>
      <c r="BM300" s="1600"/>
      <c r="BN300" s="1788"/>
      <c r="BO300" s="57">
        <v>0.6</v>
      </c>
      <c r="BP300" s="14" t="s">
        <v>3674</v>
      </c>
      <c r="BQ300" s="14" t="s">
        <v>3755</v>
      </c>
      <c r="BR300" s="8" t="str">
        <f t="shared" si="173"/>
        <v>En gestión</v>
      </c>
      <c r="BS300" s="8" t="str">
        <f t="shared" si="174"/>
        <v>En gestión</v>
      </c>
      <c r="BT300" s="1750"/>
      <c r="BU300" s="1286"/>
      <c r="BV300" s="1286"/>
      <c r="BW300" s="1457"/>
      <c r="BX300" s="1457"/>
      <c r="BY300" s="1460"/>
      <c r="BZ300" s="1566"/>
      <c r="CA300" s="1617"/>
      <c r="CB300" s="1727"/>
      <c r="CC300" s="1566"/>
      <c r="CD300" s="1727"/>
      <c r="CE300" s="1727"/>
      <c r="CF300" s="1542"/>
      <c r="CG300" s="1542"/>
      <c r="CH300" s="1542"/>
      <c r="CI300" s="1542"/>
      <c r="CJ300" s="1030"/>
      <c r="CK300" s="1741"/>
      <c r="CL300" s="1410"/>
      <c r="CM300" s="1082">
        <v>1</v>
      </c>
      <c r="CN300" s="1079" t="s">
        <v>2042</v>
      </c>
      <c r="CO300" s="1079" t="s">
        <v>2043</v>
      </c>
      <c r="CP300" s="1078" t="s">
        <v>1352</v>
      </c>
      <c r="CQ300" s="1078" t="str">
        <f t="shared" si="175"/>
        <v>Terminado</v>
      </c>
      <c r="CR300" s="1743"/>
      <c r="CS300" s="1556"/>
      <c r="CT300" s="1556"/>
      <c r="CU300" s="1548"/>
      <c r="CV300" s="1548"/>
      <c r="CW300" s="1549"/>
      <c r="CX300" s="1550"/>
      <c r="CY300" s="1551"/>
      <c r="CZ300" s="1552"/>
      <c r="DA300" s="1553"/>
      <c r="DB300" s="1545"/>
      <c r="DC300" s="1546"/>
      <c r="DD300" s="1547"/>
      <c r="DE300" s="1542"/>
      <c r="DF300" s="1542"/>
      <c r="DG300" s="1542"/>
      <c r="DH300" s="1542"/>
      <c r="DJ300" s="1221" t="s">
        <v>8269</v>
      </c>
      <c r="DK300" s="1220" t="s">
        <v>8422</v>
      </c>
      <c r="DL300" s="1242"/>
    </row>
    <row r="301" spans="1:116" ht="225.75" hidden="1" customHeight="1" x14ac:dyDescent="0.45">
      <c r="A301" s="1309" t="s">
        <v>50</v>
      </c>
      <c r="B301" s="1310" t="s">
        <v>982</v>
      </c>
      <c r="C301" s="1311" t="s">
        <v>983</v>
      </c>
      <c r="D301" s="1311" t="s">
        <v>957</v>
      </c>
      <c r="E301" s="1039" t="s">
        <v>984</v>
      </c>
      <c r="F301" s="1040" t="s">
        <v>985</v>
      </c>
      <c r="G301" s="1041">
        <v>0.5</v>
      </c>
      <c r="H301" s="1042">
        <v>44593</v>
      </c>
      <c r="I301" s="1042">
        <v>44925</v>
      </c>
      <c r="J301" s="1041">
        <v>0.25</v>
      </c>
      <c r="K301" s="1041">
        <v>0.5</v>
      </c>
      <c r="L301" s="1043">
        <v>0.75</v>
      </c>
      <c r="M301" s="1044">
        <v>1</v>
      </c>
      <c r="N301" s="1312">
        <v>99760000</v>
      </c>
      <c r="O301" s="1312">
        <v>6755337</v>
      </c>
      <c r="P301" s="3309"/>
      <c r="Q301" s="1270">
        <f>(S301*G301)+(S302*G302)+0</f>
        <v>0.25</v>
      </c>
      <c r="R301" s="1763" t="s">
        <v>2776</v>
      </c>
      <c r="S301" s="57">
        <v>0.25</v>
      </c>
      <c r="T301" s="14" t="s">
        <v>2777</v>
      </c>
      <c r="U301" s="216" t="s">
        <v>2778</v>
      </c>
      <c r="V301" s="8" t="str">
        <f t="shared" si="169"/>
        <v>En gestión</v>
      </c>
      <c r="W301" s="8" t="str">
        <f t="shared" si="170"/>
        <v>En gestión</v>
      </c>
      <c r="X301" s="1653" t="s">
        <v>2779</v>
      </c>
      <c r="Y301" s="1303">
        <f>SUMPRODUCT(S301:S302,G301:G302)</f>
        <v>0.25</v>
      </c>
      <c r="Z301" s="1303">
        <f>SUMPRODUCT(G301:G302,J301:J302)</f>
        <v>0.25</v>
      </c>
      <c r="AA301" s="1593" t="str">
        <f>IF(Z301&lt;1%,"Sin iniciar",IF(Z301=100%,"Terminado","En gestión"))</f>
        <v>En gestión</v>
      </c>
      <c r="AB301" s="1593" t="str">
        <f>IF(Y301&lt;1%,"Sin iniciar",IF(Y301=100%,"Terminado","En gestión"))</f>
        <v>En gestión</v>
      </c>
      <c r="AC301" s="1653" t="s">
        <v>2779</v>
      </c>
      <c r="AD301" s="1596">
        <v>6755337</v>
      </c>
      <c r="AE301" s="1615">
        <v>7245775</v>
      </c>
      <c r="AF301" s="1615">
        <v>1317414</v>
      </c>
      <c r="AG301" s="1599">
        <v>99760000</v>
      </c>
      <c r="AH301" s="1591">
        <v>99760000</v>
      </c>
      <c r="AI301" s="1591">
        <v>17400000</v>
      </c>
      <c r="AJ301" s="1542" t="s">
        <v>2024</v>
      </c>
      <c r="AK301" s="1542" t="s">
        <v>2046</v>
      </c>
      <c r="AL301" s="1542" t="s">
        <v>2047</v>
      </c>
      <c r="AM301" s="1542" t="s">
        <v>2048</v>
      </c>
      <c r="AN301" s="1030"/>
      <c r="AO301" s="1270">
        <f>(0.25*G301)+(0.25*G302)+0.25</f>
        <v>0.5</v>
      </c>
      <c r="AP301" s="1763" t="s">
        <v>3676</v>
      </c>
      <c r="AQ301" s="57">
        <v>0.5</v>
      </c>
      <c r="AR301" s="14" t="s">
        <v>3677</v>
      </c>
      <c r="AS301" s="14" t="s">
        <v>3678</v>
      </c>
      <c r="AT301" s="169" t="str">
        <f t="shared" si="171"/>
        <v>En gestión</v>
      </c>
      <c r="AU301" s="169" t="str">
        <f t="shared" si="172"/>
        <v>En gestión</v>
      </c>
      <c r="AV301" s="1748" t="s">
        <v>3679</v>
      </c>
      <c r="AW301" s="1303">
        <f>SUMPRODUCT(AQ301:AQ302,G301:G302)</f>
        <v>0.5</v>
      </c>
      <c r="AX301" s="1286">
        <f>SUMPRODUCT(G301:G302,K301:K302)</f>
        <v>0.5</v>
      </c>
      <c r="AY301" s="1589" t="str">
        <f>IF(AX301&lt;1%,"Sin iniciar",IF(AX301=100%,"Terminado","En gestión"))</f>
        <v>En gestión</v>
      </c>
      <c r="AZ301" s="1579" t="str">
        <f>IF(AW301&lt;1%,"Sin iniciar",IF(AW301=100%,"Terminado","En gestión"))</f>
        <v>En gestión</v>
      </c>
      <c r="BA301" s="1748" t="s">
        <v>3679</v>
      </c>
      <c r="BB301" s="1583">
        <v>6755337</v>
      </c>
      <c r="BC301" s="1577">
        <v>7245775</v>
      </c>
      <c r="BD301" s="1577">
        <v>3293534.09</v>
      </c>
      <c r="BE301" s="1586">
        <v>99760000</v>
      </c>
      <c r="BF301" s="1577">
        <v>99610000</v>
      </c>
      <c r="BG301" s="1577">
        <v>24600000</v>
      </c>
      <c r="BH301" s="1542" t="s">
        <v>2024</v>
      </c>
      <c r="BI301" s="1542" t="s">
        <v>2046</v>
      </c>
      <c r="BJ301" s="1542" t="s">
        <v>2047</v>
      </c>
      <c r="BK301" s="1542" t="s">
        <v>2048</v>
      </c>
      <c r="BL301" s="1030"/>
      <c r="BM301" s="1270">
        <f>(0.25*G301)+(0.25*G302)+0.5</f>
        <v>0.75</v>
      </c>
      <c r="BN301" s="1763" t="s">
        <v>3756</v>
      </c>
      <c r="BO301" s="57">
        <v>0.75</v>
      </c>
      <c r="BP301" s="14" t="s">
        <v>3757</v>
      </c>
      <c r="BQ301" s="14" t="s">
        <v>8199</v>
      </c>
      <c r="BR301" s="8" t="str">
        <f t="shared" si="173"/>
        <v>En gestión</v>
      </c>
      <c r="BS301" s="8" t="str">
        <f t="shared" si="174"/>
        <v>En gestión</v>
      </c>
      <c r="BT301" s="1748" t="s">
        <v>3758</v>
      </c>
      <c r="BU301" s="1285">
        <f t="shared" ref="BU301" si="178">SUMPRODUCT(G301:G302,BO301:BO302)</f>
        <v>0.75</v>
      </c>
      <c r="BV301" s="1285">
        <f>SUMPRODUCT(G301:G302,L301:L302)</f>
        <v>0.75</v>
      </c>
      <c r="BW301" s="1455" t="str">
        <f>IF(BV301&lt;1%,"Sin iniciar",IF(BV301=100%,"Terminado","En gestión"))</f>
        <v>En gestión</v>
      </c>
      <c r="BX301" s="1455" t="str">
        <f>IF(BU301&lt;1%,"Sin iniciar",IF(BU301=100%,"Terminado","En gestión"))</f>
        <v>En gestión</v>
      </c>
      <c r="BY301" s="1458" t="s">
        <v>37</v>
      </c>
      <c r="BZ301" s="1565">
        <v>7245775</v>
      </c>
      <c r="CA301" s="1615">
        <v>7245775</v>
      </c>
      <c r="CB301" s="1618">
        <v>5269654.55</v>
      </c>
      <c r="CC301" s="1565">
        <v>99610000</v>
      </c>
      <c r="CD301" s="1728">
        <v>99610000</v>
      </c>
      <c r="CE301" s="1728">
        <v>68100000</v>
      </c>
      <c r="CF301" s="1542" t="s">
        <v>2024</v>
      </c>
      <c r="CG301" s="1542" t="s">
        <v>2046</v>
      </c>
      <c r="CH301" s="1542" t="s">
        <v>2047</v>
      </c>
      <c r="CI301" s="1542" t="s">
        <v>2048</v>
      </c>
      <c r="CJ301" s="1030"/>
      <c r="CK301" s="1741">
        <v>1</v>
      </c>
      <c r="CL301" s="1371" t="s">
        <v>2044</v>
      </c>
      <c r="CM301" s="1082">
        <v>1</v>
      </c>
      <c r="CN301" s="1079" t="s">
        <v>8200</v>
      </c>
      <c r="CO301" s="1079" t="s">
        <v>2045</v>
      </c>
      <c r="CP301" s="1078" t="s">
        <v>1352</v>
      </c>
      <c r="CQ301" s="1078" t="str">
        <f t="shared" si="175"/>
        <v>Terminado</v>
      </c>
      <c r="CR301" s="1743" t="s">
        <v>2305</v>
      </c>
      <c r="CS301" s="1556">
        <f>SUMPRODUCT(G301:G302,CM301:CM302)</f>
        <v>1</v>
      </c>
      <c r="CT301" s="1556">
        <f>SUMPRODUCT(G301:G302,M301:M302)</f>
        <v>1</v>
      </c>
      <c r="CU301" s="1548" t="str">
        <f>IF(CT301&lt;1%,"Sin iniciar",IF(CT301=100%,"Terminado","En gestión"))</f>
        <v>Terminado</v>
      </c>
      <c r="CV301" s="1548" t="str">
        <f>IF(CS301&lt;1%,"Sin iniciar",IF(CS301=100%,"Terminado","En gestión"))</f>
        <v>Terminado</v>
      </c>
      <c r="CW301" s="1549" t="s">
        <v>37</v>
      </c>
      <c r="CX301" s="1550">
        <v>7245775</v>
      </c>
      <c r="CY301" s="1551">
        <v>7245775</v>
      </c>
      <c r="CZ301" s="1607">
        <v>7245775</v>
      </c>
      <c r="DA301" s="1553">
        <v>99610000</v>
      </c>
      <c r="DB301" s="1545">
        <v>99610000</v>
      </c>
      <c r="DC301" s="1546">
        <v>94200000</v>
      </c>
      <c r="DD301" s="1547">
        <v>99610000</v>
      </c>
      <c r="DE301" s="1542" t="s">
        <v>2024</v>
      </c>
      <c r="DF301" s="1542" t="s">
        <v>2046</v>
      </c>
      <c r="DG301" s="1542" t="s">
        <v>2047</v>
      </c>
      <c r="DH301" s="1542" t="s">
        <v>2048</v>
      </c>
      <c r="DJ301" s="1221" t="s">
        <v>8269</v>
      </c>
      <c r="DK301" s="1220" t="s">
        <v>8422</v>
      </c>
      <c r="DL301" s="1242" t="s">
        <v>8271</v>
      </c>
    </row>
    <row r="302" spans="1:116" ht="154.5" hidden="1" customHeight="1" x14ac:dyDescent="0.45">
      <c r="A302" s="1309"/>
      <c r="B302" s="1310"/>
      <c r="C302" s="1311"/>
      <c r="D302" s="1311"/>
      <c r="E302" s="1039" t="s">
        <v>986</v>
      </c>
      <c r="F302" s="1040" t="s">
        <v>987</v>
      </c>
      <c r="G302" s="1041">
        <v>0.5</v>
      </c>
      <c r="H302" s="1042">
        <v>44593</v>
      </c>
      <c r="I302" s="1042">
        <v>44925</v>
      </c>
      <c r="J302" s="1041">
        <v>0.25</v>
      </c>
      <c r="K302" s="1041">
        <v>0.5</v>
      </c>
      <c r="L302" s="1043">
        <v>0.75</v>
      </c>
      <c r="M302" s="1044">
        <v>1</v>
      </c>
      <c r="N302" s="1312"/>
      <c r="O302" s="1312"/>
      <c r="P302" s="3309"/>
      <c r="Q302" s="1600"/>
      <c r="R302" s="1765"/>
      <c r="S302" s="57">
        <v>0.25</v>
      </c>
      <c r="T302" s="14" t="s">
        <v>2780</v>
      </c>
      <c r="U302" s="216" t="s">
        <v>2781</v>
      </c>
      <c r="V302" s="8" t="str">
        <f t="shared" si="169"/>
        <v>En gestión</v>
      </c>
      <c r="W302" s="8" t="str">
        <f t="shared" si="170"/>
        <v>En gestión</v>
      </c>
      <c r="X302" s="1655"/>
      <c r="Y302" s="1303"/>
      <c r="Z302" s="1303"/>
      <c r="AA302" s="1593"/>
      <c r="AB302" s="1593"/>
      <c r="AC302" s="1655"/>
      <c r="AD302" s="1597"/>
      <c r="AE302" s="1617"/>
      <c r="AF302" s="1617"/>
      <c r="AG302" s="1280"/>
      <c r="AH302" s="1592"/>
      <c r="AI302" s="1592"/>
      <c r="AJ302" s="1542"/>
      <c r="AK302" s="1542"/>
      <c r="AL302" s="1542"/>
      <c r="AM302" s="1542"/>
      <c r="AN302" s="1030"/>
      <c r="AO302" s="1600"/>
      <c r="AP302" s="1765"/>
      <c r="AQ302" s="57">
        <v>0.5</v>
      </c>
      <c r="AR302" s="14" t="s">
        <v>3680</v>
      </c>
      <c r="AS302" s="14" t="s">
        <v>3681</v>
      </c>
      <c r="AT302" s="169" t="str">
        <f t="shared" si="171"/>
        <v>En gestión</v>
      </c>
      <c r="AU302" s="169" t="str">
        <f t="shared" si="172"/>
        <v>En gestión</v>
      </c>
      <c r="AV302" s="1786"/>
      <c r="AW302" s="1303"/>
      <c r="AX302" s="1303"/>
      <c r="AY302" s="1590"/>
      <c r="AZ302" s="1580"/>
      <c r="BA302" s="1786"/>
      <c r="BB302" s="1584"/>
      <c r="BC302" s="1578"/>
      <c r="BD302" s="1578"/>
      <c r="BE302" s="1298"/>
      <c r="BF302" s="1578"/>
      <c r="BG302" s="1578"/>
      <c r="BH302" s="1542"/>
      <c r="BI302" s="1542"/>
      <c r="BJ302" s="1542"/>
      <c r="BK302" s="1542"/>
      <c r="BL302" s="1030"/>
      <c r="BM302" s="1600"/>
      <c r="BN302" s="1765"/>
      <c r="BO302" s="57">
        <v>0.75</v>
      </c>
      <c r="BP302" s="14" t="s">
        <v>3759</v>
      </c>
      <c r="BQ302" s="14" t="s">
        <v>3760</v>
      </c>
      <c r="BR302" s="8" t="str">
        <f t="shared" si="173"/>
        <v>En gestión</v>
      </c>
      <c r="BS302" s="8" t="str">
        <f t="shared" si="174"/>
        <v>En gestión</v>
      </c>
      <c r="BT302" s="1750"/>
      <c r="BU302" s="1286"/>
      <c r="BV302" s="1286"/>
      <c r="BW302" s="1457"/>
      <c r="BX302" s="1457"/>
      <c r="BY302" s="1460"/>
      <c r="BZ302" s="1566"/>
      <c r="CA302" s="1617"/>
      <c r="CB302" s="1727"/>
      <c r="CC302" s="1566"/>
      <c r="CD302" s="1727"/>
      <c r="CE302" s="1727"/>
      <c r="CF302" s="1542"/>
      <c r="CG302" s="1542"/>
      <c r="CH302" s="1542"/>
      <c r="CI302" s="1542"/>
      <c r="CJ302" s="1030"/>
      <c r="CK302" s="1741"/>
      <c r="CL302" s="1371"/>
      <c r="CM302" s="1082">
        <v>1</v>
      </c>
      <c r="CN302" s="1079" t="s">
        <v>2049</v>
      </c>
      <c r="CO302" s="1079" t="s">
        <v>2050</v>
      </c>
      <c r="CP302" s="1078" t="s">
        <v>1352</v>
      </c>
      <c r="CQ302" s="1078" t="str">
        <f t="shared" si="175"/>
        <v>Terminado</v>
      </c>
      <c r="CR302" s="1743"/>
      <c r="CS302" s="1556"/>
      <c r="CT302" s="1556"/>
      <c r="CU302" s="1548"/>
      <c r="CV302" s="1548"/>
      <c r="CW302" s="1549"/>
      <c r="CX302" s="1550"/>
      <c r="CY302" s="1551"/>
      <c r="CZ302" s="1552"/>
      <c r="DA302" s="1553"/>
      <c r="DB302" s="1545"/>
      <c r="DC302" s="1546"/>
      <c r="DD302" s="1547"/>
      <c r="DE302" s="1542"/>
      <c r="DF302" s="1542"/>
      <c r="DG302" s="1542"/>
      <c r="DH302" s="1542"/>
      <c r="DJ302" s="1221" t="s">
        <v>8269</v>
      </c>
      <c r="DK302" s="1220" t="s">
        <v>8422</v>
      </c>
      <c r="DL302" s="1242"/>
    </row>
    <row r="303" spans="1:116" ht="154.5" hidden="1" customHeight="1" x14ac:dyDescent="0.45">
      <c r="A303" s="1309" t="s">
        <v>50</v>
      </c>
      <c r="B303" s="1310" t="s">
        <v>988</v>
      </c>
      <c r="C303" s="1311" t="s">
        <v>989</v>
      </c>
      <c r="D303" s="1311" t="s">
        <v>990</v>
      </c>
      <c r="E303" s="1039" t="s">
        <v>991</v>
      </c>
      <c r="F303" s="1040" t="s">
        <v>992</v>
      </c>
      <c r="G303" s="1041">
        <v>0.5</v>
      </c>
      <c r="H303" s="1042">
        <v>44621</v>
      </c>
      <c r="I303" s="1042">
        <v>44651</v>
      </c>
      <c r="J303" s="1041">
        <v>1</v>
      </c>
      <c r="K303" s="1041">
        <v>1</v>
      </c>
      <c r="L303" s="1043">
        <v>1</v>
      </c>
      <c r="M303" s="1044">
        <v>1</v>
      </c>
      <c r="N303" s="1739">
        <v>0</v>
      </c>
      <c r="O303" s="1312">
        <v>6323393</v>
      </c>
      <c r="P303" s="3309"/>
      <c r="Q303" s="1270">
        <f>(S303*G303)+(S304*G304)+0</f>
        <v>0.625</v>
      </c>
      <c r="R303" s="1778" t="s">
        <v>2782</v>
      </c>
      <c r="S303" s="57">
        <v>1</v>
      </c>
      <c r="T303" s="14" t="s">
        <v>2783</v>
      </c>
      <c r="U303" s="14" t="s">
        <v>2053</v>
      </c>
      <c r="V303" s="8" t="str">
        <f t="shared" si="169"/>
        <v>Terminado</v>
      </c>
      <c r="W303" s="8" t="str">
        <f t="shared" si="170"/>
        <v>Terminado</v>
      </c>
      <c r="X303" s="1653" t="s">
        <v>3683</v>
      </c>
      <c r="Y303" s="1303">
        <f>SUMPRODUCT(S303:S304,G303:G304)</f>
        <v>0.625</v>
      </c>
      <c r="Z303" s="1303">
        <f>SUMPRODUCT(G303:G304,J303:J304)</f>
        <v>0.625</v>
      </c>
      <c r="AA303" s="1593" t="str">
        <f>IF(Z303&lt;1%,"Sin iniciar",IF(Z303=100%,"Terminado","En gestión"))</f>
        <v>En gestión</v>
      </c>
      <c r="AB303" s="1593" t="str">
        <f>IF(Y303&lt;1%,"Sin iniciar",IF(Y303=100%,"Terminado","En gestión"))</f>
        <v>En gestión</v>
      </c>
      <c r="AC303" s="1653" t="s">
        <v>3683</v>
      </c>
      <c r="AD303" s="1596">
        <v>6323393</v>
      </c>
      <c r="AE303" s="1615">
        <v>6782472</v>
      </c>
      <c r="AF303" s="1615">
        <v>6782472</v>
      </c>
      <c r="AG303" s="1599">
        <v>0</v>
      </c>
      <c r="AH303" s="1591">
        <v>0</v>
      </c>
      <c r="AI303" s="1591">
        <v>0</v>
      </c>
      <c r="AJ303" s="1542" t="s">
        <v>44</v>
      </c>
      <c r="AK303" s="1542" t="s">
        <v>44</v>
      </c>
      <c r="AL303" s="1542" t="s">
        <v>44</v>
      </c>
      <c r="AM303" s="1542" t="s">
        <v>44</v>
      </c>
      <c r="AN303" s="1030"/>
      <c r="AO303" s="1270">
        <f>+(0*G303)+(0.75*G304)+0.625</f>
        <v>1</v>
      </c>
      <c r="AP303" s="1778" t="s">
        <v>2051</v>
      </c>
      <c r="AQ303" s="57">
        <v>1</v>
      </c>
      <c r="AR303" s="14" t="s">
        <v>3682</v>
      </c>
      <c r="AS303" s="14" t="s">
        <v>2483</v>
      </c>
      <c r="AT303" s="169" t="str">
        <f t="shared" si="171"/>
        <v>Terminado</v>
      </c>
      <c r="AU303" s="169" t="str">
        <f t="shared" si="172"/>
        <v>Terminado</v>
      </c>
      <c r="AV303" s="1776" t="s">
        <v>3683</v>
      </c>
      <c r="AW303" s="1303">
        <f>SUMPRODUCT(AQ303:AQ304,G303:G304)</f>
        <v>1</v>
      </c>
      <c r="AX303" s="1286">
        <f>SUMPRODUCT(G303:G304,K303:K304)</f>
        <v>0.875</v>
      </c>
      <c r="AY303" s="1589" t="str">
        <f>IF(AX303&lt;1%,"Sin iniciar",IF(AX303=100%,"Terminado","En gestión"))</f>
        <v>En gestión</v>
      </c>
      <c r="AZ303" s="1579" t="str">
        <f>IF(AW303&lt;1%,"Sin iniciar",IF(AW303=100%,"Terminado","En gestión"))</f>
        <v>Terminado</v>
      </c>
      <c r="BA303" s="1776" t="s">
        <v>3683</v>
      </c>
      <c r="BB303" s="1583">
        <v>6323393</v>
      </c>
      <c r="BC303" s="1577">
        <v>6782472</v>
      </c>
      <c r="BD303" s="1577">
        <v>6782471.5</v>
      </c>
      <c r="BE303" s="1586">
        <v>0</v>
      </c>
      <c r="BF303" s="1643">
        <v>0</v>
      </c>
      <c r="BG303" s="1643">
        <v>0</v>
      </c>
      <c r="BH303" s="1542" t="s">
        <v>44</v>
      </c>
      <c r="BI303" s="1542" t="s">
        <v>44</v>
      </c>
      <c r="BJ303" s="1542" t="s">
        <v>44</v>
      </c>
      <c r="BK303" s="1542" t="s">
        <v>44</v>
      </c>
      <c r="BL303" s="1030"/>
      <c r="BM303" s="1270">
        <f>+(0*G303)+(0.75*G304)+0.625</f>
        <v>1</v>
      </c>
      <c r="BN303" s="1778" t="s">
        <v>2051</v>
      </c>
      <c r="BO303" s="57">
        <v>1</v>
      </c>
      <c r="BP303" s="14" t="s">
        <v>2052</v>
      </c>
      <c r="BQ303" s="14" t="s">
        <v>37</v>
      </c>
      <c r="BR303" s="8" t="str">
        <f t="shared" si="173"/>
        <v>Terminado</v>
      </c>
      <c r="BS303" s="8" t="str">
        <f t="shared" si="174"/>
        <v>Terminado</v>
      </c>
      <c r="BT303" s="1748" t="s">
        <v>3683</v>
      </c>
      <c r="BU303" s="1285">
        <f t="shared" ref="BU303" si="179">SUMPRODUCT(G303:G304,BO303:BO304)</f>
        <v>1</v>
      </c>
      <c r="BV303" s="1285">
        <f>SUMPRODUCT(G303:G304,L303:L304)</f>
        <v>1</v>
      </c>
      <c r="BW303" s="1455" t="str">
        <f>IF(BV303&lt;1%,"Sin iniciar",IF(BV303=100%,"Terminado","En gestión"))</f>
        <v>Terminado</v>
      </c>
      <c r="BX303" s="1455" t="str">
        <f>IF(BU303&lt;1%,"Sin iniciar",IF(BU303=100%,"Terminado","En gestión"))</f>
        <v>Terminado</v>
      </c>
      <c r="BY303" s="1458" t="s">
        <v>37</v>
      </c>
      <c r="BZ303" s="1565">
        <v>6782472</v>
      </c>
      <c r="CA303" s="1615">
        <v>6782472</v>
      </c>
      <c r="CB303" s="1784">
        <v>0</v>
      </c>
      <c r="CC303" s="1620">
        <v>0</v>
      </c>
      <c r="CD303" s="1733">
        <v>0</v>
      </c>
      <c r="CE303" s="1733">
        <v>0</v>
      </c>
      <c r="CF303" s="1542" t="s">
        <v>44</v>
      </c>
      <c r="CG303" s="1542" t="s">
        <v>44</v>
      </c>
      <c r="CH303" s="1542" t="s">
        <v>44</v>
      </c>
      <c r="CI303" s="1542" t="s">
        <v>44</v>
      </c>
      <c r="CJ303" s="1030"/>
      <c r="CK303" s="1741">
        <v>1</v>
      </c>
      <c r="CL303" s="1358" t="s">
        <v>2051</v>
      </c>
      <c r="CM303" s="1082">
        <v>1</v>
      </c>
      <c r="CN303" s="1079" t="s">
        <v>2052</v>
      </c>
      <c r="CO303" s="1079" t="s">
        <v>2053</v>
      </c>
      <c r="CP303" s="1078" t="s">
        <v>1352</v>
      </c>
      <c r="CQ303" s="1078" t="str">
        <f t="shared" si="175"/>
        <v>Terminado</v>
      </c>
      <c r="CR303" s="1743" t="s">
        <v>2054</v>
      </c>
      <c r="CS303" s="1556">
        <f>SUMPRODUCT(G303:G304,CM303:CM304)</f>
        <v>1</v>
      </c>
      <c r="CT303" s="1556">
        <f>SUMPRODUCT(G303:G304,M303:M304)</f>
        <v>1</v>
      </c>
      <c r="CU303" s="1548" t="str">
        <f>IF(CT303&lt;1%,"Sin iniciar",IF(CT303=100%,"Terminado","En gestión"))</f>
        <v>Terminado</v>
      </c>
      <c r="CV303" s="1548" t="str">
        <f>IF(CS303&lt;1%,"Sin iniciar",IF(CS303=100%,"Terminado","En gestión"))</f>
        <v>Terminado</v>
      </c>
      <c r="CW303" s="1549" t="s">
        <v>37</v>
      </c>
      <c r="CX303" s="1550">
        <v>6782472</v>
      </c>
      <c r="CY303" s="1551">
        <v>6782472</v>
      </c>
      <c r="CZ303" s="1782">
        <v>6782472</v>
      </c>
      <c r="DA303" s="1608">
        <v>0</v>
      </c>
      <c r="DB303" s="1609">
        <v>0</v>
      </c>
      <c r="DC303" s="1610">
        <v>0</v>
      </c>
      <c r="DD303" s="1611">
        <v>0</v>
      </c>
      <c r="DE303" s="1542" t="s">
        <v>44</v>
      </c>
      <c r="DF303" s="1542" t="s">
        <v>44</v>
      </c>
      <c r="DG303" s="1542" t="s">
        <v>44</v>
      </c>
      <c r="DH303" s="1542" t="s">
        <v>44</v>
      </c>
      <c r="DJ303" s="1221" t="s">
        <v>8269</v>
      </c>
      <c r="DK303" s="1220" t="s">
        <v>8270</v>
      </c>
      <c r="DL303" s="1242" t="s">
        <v>8428</v>
      </c>
    </row>
    <row r="304" spans="1:116" ht="154.5" hidden="1" customHeight="1" x14ac:dyDescent="0.45">
      <c r="A304" s="1309"/>
      <c r="B304" s="1310"/>
      <c r="C304" s="1311"/>
      <c r="D304" s="1311"/>
      <c r="E304" s="1039" t="s">
        <v>993</v>
      </c>
      <c r="F304" s="1040" t="s">
        <v>994</v>
      </c>
      <c r="G304" s="1041">
        <v>0.5</v>
      </c>
      <c r="H304" s="1042">
        <v>44621</v>
      </c>
      <c r="I304" s="1042">
        <v>44568</v>
      </c>
      <c r="J304" s="1041">
        <v>0.25</v>
      </c>
      <c r="K304" s="1041">
        <v>0.75</v>
      </c>
      <c r="L304" s="1043">
        <v>1</v>
      </c>
      <c r="M304" s="1044">
        <v>1</v>
      </c>
      <c r="N304" s="1739"/>
      <c r="O304" s="1312"/>
      <c r="P304" s="3309"/>
      <c r="Q304" s="1600"/>
      <c r="R304" s="1780"/>
      <c r="S304" s="57">
        <v>0.25</v>
      </c>
      <c r="T304" s="14" t="s">
        <v>2784</v>
      </c>
      <c r="U304" s="14" t="s">
        <v>2785</v>
      </c>
      <c r="V304" s="8" t="str">
        <f t="shared" si="169"/>
        <v>En gestión</v>
      </c>
      <c r="W304" s="8" t="str">
        <f t="shared" si="170"/>
        <v>En gestión</v>
      </c>
      <c r="X304" s="1655"/>
      <c r="Y304" s="1303"/>
      <c r="Z304" s="1303"/>
      <c r="AA304" s="1593"/>
      <c r="AB304" s="1593"/>
      <c r="AC304" s="1655"/>
      <c r="AD304" s="1597"/>
      <c r="AE304" s="1617"/>
      <c r="AF304" s="1617"/>
      <c r="AG304" s="1280"/>
      <c r="AH304" s="1592"/>
      <c r="AI304" s="1592"/>
      <c r="AJ304" s="1542"/>
      <c r="AK304" s="1542"/>
      <c r="AL304" s="1542"/>
      <c r="AM304" s="1542"/>
      <c r="AN304" s="1030"/>
      <c r="AO304" s="1600"/>
      <c r="AP304" s="1780"/>
      <c r="AQ304" s="57">
        <v>1</v>
      </c>
      <c r="AR304" s="14" t="s">
        <v>3684</v>
      </c>
      <c r="AS304" s="14" t="s">
        <v>2056</v>
      </c>
      <c r="AT304" s="169" t="str">
        <f t="shared" si="171"/>
        <v>En gestión</v>
      </c>
      <c r="AU304" s="169" t="str">
        <f t="shared" si="172"/>
        <v>Terminado</v>
      </c>
      <c r="AV304" s="1679"/>
      <c r="AW304" s="1303"/>
      <c r="AX304" s="1303"/>
      <c r="AY304" s="1590"/>
      <c r="AZ304" s="1580"/>
      <c r="BA304" s="1679"/>
      <c r="BB304" s="1584"/>
      <c r="BC304" s="1578"/>
      <c r="BD304" s="1578"/>
      <c r="BE304" s="1298"/>
      <c r="BF304" s="1644"/>
      <c r="BG304" s="1644"/>
      <c r="BH304" s="1542"/>
      <c r="BI304" s="1542"/>
      <c r="BJ304" s="1542"/>
      <c r="BK304" s="1542"/>
      <c r="BL304" s="1030"/>
      <c r="BM304" s="1600"/>
      <c r="BN304" s="1780"/>
      <c r="BO304" s="57">
        <v>1</v>
      </c>
      <c r="BP304" s="14" t="s">
        <v>2055</v>
      </c>
      <c r="BQ304" s="14" t="s">
        <v>37</v>
      </c>
      <c r="BR304" s="8" t="str">
        <f t="shared" si="173"/>
        <v>Terminado</v>
      </c>
      <c r="BS304" s="8" t="str">
        <f t="shared" si="174"/>
        <v>Terminado</v>
      </c>
      <c r="BT304" s="1786"/>
      <c r="BU304" s="1286"/>
      <c r="BV304" s="1286"/>
      <c r="BW304" s="1457"/>
      <c r="BX304" s="1457"/>
      <c r="BY304" s="1460"/>
      <c r="BZ304" s="1566"/>
      <c r="CA304" s="1617"/>
      <c r="CB304" s="1785"/>
      <c r="CC304" s="1621"/>
      <c r="CD304" s="1735"/>
      <c r="CE304" s="1735"/>
      <c r="CF304" s="1542"/>
      <c r="CG304" s="1542"/>
      <c r="CH304" s="1542"/>
      <c r="CI304" s="1542"/>
      <c r="CJ304" s="1030"/>
      <c r="CK304" s="1741"/>
      <c r="CL304" s="1358"/>
      <c r="CM304" s="1082">
        <v>1</v>
      </c>
      <c r="CN304" s="1079" t="s">
        <v>2055</v>
      </c>
      <c r="CO304" s="1079" t="s">
        <v>2056</v>
      </c>
      <c r="CP304" s="1078" t="s">
        <v>1352</v>
      </c>
      <c r="CQ304" s="1078" t="str">
        <f t="shared" si="175"/>
        <v>Terminado</v>
      </c>
      <c r="CR304" s="1783"/>
      <c r="CS304" s="1556"/>
      <c r="CT304" s="1556"/>
      <c r="CU304" s="1548"/>
      <c r="CV304" s="1548"/>
      <c r="CW304" s="1549"/>
      <c r="CX304" s="1550"/>
      <c r="CY304" s="1551"/>
      <c r="CZ304" s="1782"/>
      <c r="DA304" s="1608"/>
      <c r="DB304" s="1609"/>
      <c r="DC304" s="1610"/>
      <c r="DD304" s="1611"/>
      <c r="DE304" s="1542"/>
      <c r="DF304" s="1542"/>
      <c r="DG304" s="1542"/>
      <c r="DH304" s="1542"/>
      <c r="DJ304" s="1221" t="s">
        <v>8269</v>
      </c>
      <c r="DK304" s="1220" t="s">
        <v>8320</v>
      </c>
      <c r="DL304" s="1242"/>
    </row>
    <row r="305" spans="1:116" ht="154.5" hidden="1" customHeight="1" x14ac:dyDescent="0.45">
      <c r="A305" s="1309" t="s">
        <v>50</v>
      </c>
      <c r="B305" s="1310" t="s">
        <v>995</v>
      </c>
      <c r="C305" s="1311" t="s">
        <v>996</v>
      </c>
      <c r="D305" s="1311" t="s">
        <v>990</v>
      </c>
      <c r="E305" s="1039" t="s">
        <v>997</v>
      </c>
      <c r="F305" s="1040" t="s">
        <v>998</v>
      </c>
      <c r="G305" s="1041">
        <v>0.35</v>
      </c>
      <c r="H305" s="1042">
        <v>44621</v>
      </c>
      <c r="I305" s="1042">
        <v>44925</v>
      </c>
      <c r="J305" s="1041">
        <v>0.7</v>
      </c>
      <c r="K305" s="1041">
        <v>0.3</v>
      </c>
      <c r="L305" s="1043">
        <v>0.85</v>
      </c>
      <c r="M305" s="1044">
        <v>1</v>
      </c>
      <c r="N305" s="1739">
        <v>0</v>
      </c>
      <c r="O305" s="1312">
        <v>3496349</v>
      </c>
      <c r="P305" s="3309"/>
      <c r="Q305" s="1270">
        <f>(S305*G305)+(S306*G306)+(S307*G307)+0</f>
        <v>0.38499999999999995</v>
      </c>
      <c r="R305" s="1778" t="s">
        <v>2786</v>
      </c>
      <c r="S305" s="57">
        <v>0.7</v>
      </c>
      <c r="T305" s="14" t="s">
        <v>8201</v>
      </c>
      <c r="U305" s="14" t="s">
        <v>2787</v>
      </c>
      <c r="V305" s="8" t="str">
        <f t="shared" si="169"/>
        <v>En gestión</v>
      </c>
      <c r="W305" s="8" t="str">
        <f t="shared" si="170"/>
        <v>En gestión</v>
      </c>
      <c r="X305" s="1653" t="s">
        <v>3687</v>
      </c>
      <c r="Y305" s="1285">
        <f>SUMPRODUCT(S305:S307,G305:G307)</f>
        <v>0.38499999999999995</v>
      </c>
      <c r="Z305" s="1303">
        <f>SUMPRODUCT(G305:G307,J305:J307)</f>
        <v>0.42999999999999994</v>
      </c>
      <c r="AA305" s="1593" t="str">
        <f>IF(Z305&lt;1%,"Sin iniciar",IF(Z305=100%,"Terminado","En gestión"))</f>
        <v>En gestión</v>
      </c>
      <c r="AB305" s="1593" t="str">
        <f>IF(Y305&lt;1%,"Sin iniciar",IF(Y305=100%,"Terminado","En gestión"))</f>
        <v>En gestión</v>
      </c>
      <c r="AC305" s="11"/>
      <c r="AD305" s="1596">
        <v>3496349</v>
      </c>
      <c r="AE305" s="1615">
        <v>3750184</v>
      </c>
      <c r="AF305" s="1615">
        <v>625031</v>
      </c>
      <c r="AG305" s="1599">
        <v>0</v>
      </c>
      <c r="AH305" s="1591">
        <v>0</v>
      </c>
      <c r="AI305" s="1591">
        <v>0</v>
      </c>
      <c r="AJ305" s="1542" t="s">
        <v>44</v>
      </c>
      <c r="AK305" s="1542" t="s">
        <v>44</v>
      </c>
      <c r="AL305" s="1542" t="s">
        <v>44</v>
      </c>
      <c r="AM305" s="1542" t="s">
        <v>44</v>
      </c>
      <c r="AN305" s="1030"/>
      <c r="AO305" s="1270">
        <f>+(0.1*G305)+(0.2*G306)+(0*G307)+0.39</f>
        <v>0.495</v>
      </c>
      <c r="AP305" s="1778" t="s">
        <v>3685</v>
      </c>
      <c r="AQ305" s="57">
        <v>0.8</v>
      </c>
      <c r="AR305" s="14" t="s">
        <v>2788</v>
      </c>
      <c r="AS305" s="320" t="s">
        <v>3686</v>
      </c>
      <c r="AT305" s="169" t="str">
        <f t="shared" si="171"/>
        <v>En gestión</v>
      </c>
      <c r="AU305" s="169" t="str">
        <f t="shared" si="172"/>
        <v>En gestión</v>
      </c>
      <c r="AV305" s="1778" t="s">
        <v>3687</v>
      </c>
      <c r="AW305" s="1285">
        <f>SUMPRODUCT(AQ305:AQ307,G305:G307)</f>
        <v>0.49</v>
      </c>
      <c r="AX305" s="1303">
        <f>SUMPRODUCT(G305:G307,K305:K307)</f>
        <v>0.45</v>
      </c>
      <c r="AY305" s="1589" t="str">
        <f>IF(AX305&lt;1%,"Sin iniciar",IF(AX305=100%,"Terminado","En gestión"))</f>
        <v>En gestión</v>
      </c>
      <c r="AZ305" s="1579" t="str">
        <f>IF(AW305&lt;1%,"Sin iniciar",IF(AW305=100%,"Terminado","En gestión"))</f>
        <v>En gestión</v>
      </c>
      <c r="BA305" s="97"/>
      <c r="BB305" s="1583">
        <v>3496349</v>
      </c>
      <c r="BC305" s="1577">
        <v>3750184</v>
      </c>
      <c r="BD305" s="1577">
        <v>2500122.67</v>
      </c>
      <c r="BE305" s="1586">
        <v>0</v>
      </c>
      <c r="BF305" s="1643">
        <v>0</v>
      </c>
      <c r="BG305" s="1643">
        <v>0</v>
      </c>
      <c r="BH305" s="1542" t="s">
        <v>44</v>
      </c>
      <c r="BI305" s="1542" t="s">
        <v>44</v>
      </c>
      <c r="BJ305" s="1542" t="s">
        <v>44</v>
      </c>
      <c r="BK305" s="1542" t="s">
        <v>44</v>
      </c>
      <c r="BL305" s="1030"/>
      <c r="BM305" s="1270">
        <f>+(0.1*G305)+(0.2*G306)+(0*G307)+0.39</f>
        <v>0.495</v>
      </c>
      <c r="BN305" s="1778" t="s">
        <v>3685</v>
      </c>
      <c r="BO305" s="57">
        <v>0.85</v>
      </c>
      <c r="BP305" s="14" t="s">
        <v>2306</v>
      </c>
      <c r="BQ305" s="320" t="s">
        <v>8202</v>
      </c>
      <c r="BR305" s="8" t="str">
        <f t="shared" si="173"/>
        <v>En gestión</v>
      </c>
      <c r="BS305" s="8" t="str">
        <f t="shared" si="174"/>
        <v>En gestión</v>
      </c>
      <c r="BT305" s="1636" t="s">
        <v>8203</v>
      </c>
      <c r="BU305" s="1285">
        <f>SUMPRODUCT(G305:G307,BO305:BO307)</f>
        <v>0.67499999999999993</v>
      </c>
      <c r="BV305" s="1285">
        <f>SUMPRODUCT(G305:G307,L305:L307)</f>
        <v>0.67499999999999993</v>
      </c>
      <c r="BW305" s="1455" t="str">
        <f>IF(BV305&lt;1%,"Sin iniciar",IF(BV305=100%,"Terminado","En gestión"))</f>
        <v>En gestión</v>
      </c>
      <c r="BX305" s="1455" t="str">
        <f>IF(BU305&lt;1%,"Sin iniciar",IF(BU305=100%,"Terminado","En gestión"))</f>
        <v>En gestión</v>
      </c>
      <c r="BY305" s="1458" t="s">
        <v>37</v>
      </c>
      <c r="BZ305" s="1565">
        <v>3750184</v>
      </c>
      <c r="CA305" s="1615">
        <v>3750184</v>
      </c>
      <c r="CB305" s="1618">
        <v>3750184</v>
      </c>
      <c r="CC305" s="1620">
        <v>0</v>
      </c>
      <c r="CD305" s="1733">
        <v>0</v>
      </c>
      <c r="CE305" s="1733">
        <v>0</v>
      </c>
      <c r="CF305" s="1542" t="s">
        <v>44</v>
      </c>
      <c r="CG305" s="1542" t="s">
        <v>44</v>
      </c>
      <c r="CH305" s="1542" t="s">
        <v>44</v>
      </c>
      <c r="CI305" s="1542" t="s">
        <v>44</v>
      </c>
      <c r="CJ305" s="1030"/>
      <c r="CK305" s="1741">
        <v>1</v>
      </c>
      <c r="CL305" s="1358" t="s">
        <v>2044</v>
      </c>
      <c r="CM305" s="1082">
        <v>1</v>
      </c>
      <c r="CN305" s="1079" t="s">
        <v>2306</v>
      </c>
      <c r="CO305" s="1098" t="s">
        <v>2057</v>
      </c>
      <c r="CP305" s="1078" t="s">
        <v>1352</v>
      </c>
      <c r="CQ305" s="1078" t="str">
        <f t="shared" si="175"/>
        <v>Terminado</v>
      </c>
      <c r="CR305" s="1781" t="s">
        <v>2307</v>
      </c>
      <c r="CS305" s="1556">
        <f>SUMPRODUCT(G305:G307,CM305:CM307)</f>
        <v>1</v>
      </c>
      <c r="CT305" s="1556">
        <f>SUMPRODUCT(G305:G307,M305:M307)</f>
        <v>1</v>
      </c>
      <c r="CU305" s="1548" t="str">
        <f>IF(CT305&lt;1%,"Sin iniciar",IF(CT305=100%,"Terminado","En gestión"))</f>
        <v>Terminado</v>
      </c>
      <c r="CV305" s="1548" t="str">
        <f>IF(CS305&lt;1%,"Sin iniciar",IF(CS305=100%,"Terminado","En gestión"))</f>
        <v>Terminado</v>
      </c>
      <c r="CW305" s="1549" t="s">
        <v>37</v>
      </c>
      <c r="CX305" s="1550">
        <v>3750184</v>
      </c>
      <c r="CY305" s="1551">
        <v>3750184</v>
      </c>
      <c r="CZ305" s="1607">
        <v>3750184</v>
      </c>
      <c r="DA305" s="1608">
        <v>0</v>
      </c>
      <c r="DB305" s="1609">
        <v>0</v>
      </c>
      <c r="DC305" s="1610">
        <v>0</v>
      </c>
      <c r="DD305" s="1611">
        <v>0</v>
      </c>
      <c r="DE305" s="1542" t="s">
        <v>44</v>
      </c>
      <c r="DF305" s="1542" t="s">
        <v>44</v>
      </c>
      <c r="DG305" s="1542" t="s">
        <v>44</v>
      </c>
      <c r="DH305" s="1542" t="s">
        <v>44</v>
      </c>
      <c r="DJ305" s="1221" t="s">
        <v>8269</v>
      </c>
      <c r="DK305" s="1220" t="s">
        <v>8422</v>
      </c>
      <c r="DL305" s="1242" t="s">
        <v>8271</v>
      </c>
    </row>
    <row r="306" spans="1:116" ht="154.5" hidden="1" customHeight="1" x14ac:dyDescent="0.45">
      <c r="A306" s="1309"/>
      <c r="B306" s="1310"/>
      <c r="C306" s="1311"/>
      <c r="D306" s="1311"/>
      <c r="E306" s="1039" t="s">
        <v>999</v>
      </c>
      <c r="F306" s="1040" t="s">
        <v>1000</v>
      </c>
      <c r="G306" s="1041">
        <v>0.35</v>
      </c>
      <c r="H306" s="1042">
        <v>44621</v>
      </c>
      <c r="I306" s="1042">
        <v>44925</v>
      </c>
      <c r="J306" s="1041">
        <v>0.4</v>
      </c>
      <c r="K306" s="1041">
        <v>0.6</v>
      </c>
      <c r="L306" s="1043">
        <v>0.65</v>
      </c>
      <c r="M306" s="1044">
        <v>1</v>
      </c>
      <c r="N306" s="1739"/>
      <c r="O306" s="1312"/>
      <c r="P306" s="3309"/>
      <c r="Q306" s="1744"/>
      <c r="R306" s="1779"/>
      <c r="S306" s="57">
        <v>0.4</v>
      </c>
      <c r="T306" s="14" t="s">
        <v>2788</v>
      </c>
      <c r="U306" s="14" t="s">
        <v>2789</v>
      </c>
      <c r="V306" s="8" t="str">
        <f t="shared" si="169"/>
        <v>En gestión</v>
      </c>
      <c r="W306" s="8" t="str">
        <f t="shared" si="170"/>
        <v>En gestión</v>
      </c>
      <c r="X306" s="1654"/>
      <c r="Y306" s="1454"/>
      <c r="Z306" s="1303"/>
      <c r="AA306" s="1593"/>
      <c r="AB306" s="1593"/>
      <c r="AC306" s="11"/>
      <c r="AD306" s="1711"/>
      <c r="AE306" s="1616"/>
      <c r="AF306" s="1616"/>
      <c r="AG306" s="1279"/>
      <c r="AH306" s="1591"/>
      <c r="AI306" s="1591"/>
      <c r="AJ306" s="1542"/>
      <c r="AK306" s="1542"/>
      <c r="AL306" s="1542"/>
      <c r="AM306" s="1542"/>
      <c r="AN306" s="1030"/>
      <c r="AO306" s="1744"/>
      <c r="AP306" s="1779"/>
      <c r="AQ306" s="57">
        <v>0.6</v>
      </c>
      <c r="AR306" s="14" t="s">
        <v>2788</v>
      </c>
      <c r="AS306" s="320" t="s">
        <v>3686</v>
      </c>
      <c r="AT306" s="169" t="str">
        <f t="shared" si="171"/>
        <v>En gestión</v>
      </c>
      <c r="AU306" s="169" t="str">
        <f t="shared" si="172"/>
        <v>En gestión</v>
      </c>
      <c r="AV306" s="1779"/>
      <c r="AW306" s="1454"/>
      <c r="AX306" s="1303"/>
      <c r="AY306" s="1645"/>
      <c r="AZ306" s="1646"/>
      <c r="BA306" s="97"/>
      <c r="BB306" s="1702"/>
      <c r="BC306" s="1639"/>
      <c r="BD306" s="1639"/>
      <c r="BE306" s="1297"/>
      <c r="BF306" s="1643"/>
      <c r="BG306" s="1643"/>
      <c r="BH306" s="1542"/>
      <c r="BI306" s="1542"/>
      <c r="BJ306" s="1542"/>
      <c r="BK306" s="1542"/>
      <c r="BL306" s="1030"/>
      <c r="BM306" s="1744"/>
      <c r="BN306" s="1779"/>
      <c r="BO306" s="57">
        <v>0.65</v>
      </c>
      <c r="BP306" s="14" t="s">
        <v>2308</v>
      </c>
      <c r="BQ306" s="320" t="s">
        <v>8204</v>
      </c>
      <c r="BR306" s="8" t="str">
        <f t="shared" si="173"/>
        <v>En gestión</v>
      </c>
      <c r="BS306" s="8" t="str">
        <f t="shared" si="174"/>
        <v>En gestión</v>
      </c>
      <c r="BT306" s="1637"/>
      <c r="BU306" s="1454"/>
      <c r="BV306" s="1454"/>
      <c r="BW306" s="1456"/>
      <c r="BX306" s="1456"/>
      <c r="BY306" s="1459"/>
      <c r="BZ306" s="1629"/>
      <c r="CA306" s="1616"/>
      <c r="CB306" s="1726"/>
      <c r="CC306" s="1620"/>
      <c r="CD306" s="1734"/>
      <c r="CE306" s="1734"/>
      <c r="CF306" s="1542"/>
      <c r="CG306" s="1542"/>
      <c r="CH306" s="1542"/>
      <c r="CI306" s="1542"/>
      <c r="CJ306" s="1030"/>
      <c r="CK306" s="1741"/>
      <c r="CL306" s="1358"/>
      <c r="CM306" s="1082">
        <v>1</v>
      </c>
      <c r="CN306" s="1079" t="s">
        <v>2308</v>
      </c>
      <c r="CO306" s="1098" t="s">
        <v>2309</v>
      </c>
      <c r="CP306" s="1078" t="s">
        <v>1352</v>
      </c>
      <c r="CQ306" s="1078" t="str">
        <f t="shared" si="175"/>
        <v>Terminado</v>
      </c>
      <c r="CR306" s="1781"/>
      <c r="CS306" s="1556">
        <f>SUMPRODUCT(G306:G307,CM306:CM307)</f>
        <v>0.64999999999999991</v>
      </c>
      <c r="CT306" s="1556"/>
      <c r="CU306" s="1548"/>
      <c r="CV306" s="1548"/>
      <c r="CW306" s="1549"/>
      <c r="CX306" s="1550"/>
      <c r="CY306" s="1551"/>
      <c r="CZ306" s="1552"/>
      <c r="DA306" s="1608"/>
      <c r="DB306" s="1609"/>
      <c r="DC306" s="1610"/>
      <c r="DD306" s="1611"/>
      <c r="DE306" s="1542"/>
      <c r="DF306" s="1542"/>
      <c r="DG306" s="1542"/>
      <c r="DH306" s="1542"/>
      <c r="DJ306" s="1221" t="s">
        <v>8269</v>
      </c>
      <c r="DK306" s="1220" t="s">
        <v>8422</v>
      </c>
      <c r="DL306" s="1242"/>
    </row>
    <row r="307" spans="1:116" ht="154.5" hidden="1" customHeight="1" x14ac:dyDescent="0.45">
      <c r="A307" s="1309"/>
      <c r="B307" s="1310"/>
      <c r="C307" s="1311"/>
      <c r="D307" s="1311"/>
      <c r="E307" s="1039" t="s">
        <v>1001</v>
      </c>
      <c r="F307" s="1040" t="s">
        <v>1002</v>
      </c>
      <c r="G307" s="1041">
        <v>0.3</v>
      </c>
      <c r="H307" s="1042">
        <v>44621</v>
      </c>
      <c r="I307" s="1042">
        <v>44925</v>
      </c>
      <c r="J307" s="1041">
        <v>0.15</v>
      </c>
      <c r="K307" s="1041">
        <v>0.45</v>
      </c>
      <c r="L307" s="1043">
        <v>0.5</v>
      </c>
      <c r="M307" s="1044">
        <v>1</v>
      </c>
      <c r="N307" s="1739"/>
      <c r="O307" s="1312"/>
      <c r="P307" s="3309"/>
      <c r="Q307" s="1600"/>
      <c r="R307" s="1780"/>
      <c r="S307" s="57">
        <v>0</v>
      </c>
      <c r="T307" s="11" t="s">
        <v>2790</v>
      </c>
      <c r="U307" s="14" t="s">
        <v>2790</v>
      </c>
      <c r="V307" s="8" t="str">
        <f t="shared" si="169"/>
        <v>En gestión</v>
      </c>
      <c r="W307" s="8" t="str">
        <f t="shared" si="170"/>
        <v>Sin iniciar</v>
      </c>
      <c r="X307" s="1655"/>
      <c r="Y307" s="1286"/>
      <c r="Z307" s="1303"/>
      <c r="AA307" s="1593"/>
      <c r="AB307" s="1593"/>
      <c r="AC307" s="14" t="s">
        <v>8205</v>
      </c>
      <c r="AD307" s="1597"/>
      <c r="AE307" s="1616"/>
      <c r="AF307" s="1616"/>
      <c r="AG307" s="1280"/>
      <c r="AH307" s="1592"/>
      <c r="AI307" s="1592"/>
      <c r="AJ307" s="1542"/>
      <c r="AK307" s="1542"/>
      <c r="AL307" s="1542"/>
      <c r="AM307" s="1542"/>
      <c r="AN307" s="1030"/>
      <c r="AO307" s="1600"/>
      <c r="AP307" s="1780"/>
      <c r="AQ307" s="57">
        <v>0</v>
      </c>
      <c r="AR307" s="14" t="s">
        <v>3688</v>
      </c>
      <c r="AS307" s="14" t="s">
        <v>3688</v>
      </c>
      <c r="AT307" s="169" t="str">
        <f t="shared" si="171"/>
        <v>En gestión</v>
      </c>
      <c r="AU307" s="169" t="str">
        <f t="shared" si="172"/>
        <v>Sin iniciar</v>
      </c>
      <c r="AV307" s="1780"/>
      <c r="AW307" s="1286"/>
      <c r="AX307" s="1303"/>
      <c r="AY307" s="1590"/>
      <c r="AZ307" s="1580"/>
      <c r="BA307" s="97" t="s">
        <v>3689</v>
      </c>
      <c r="BB307" s="1584"/>
      <c r="BC307" s="1639"/>
      <c r="BD307" s="1578"/>
      <c r="BE307" s="1298"/>
      <c r="BF307" s="1644"/>
      <c r="BG307" s="1644"/>
      <c r="BH307" s="1542"/>
      <c r="BI307" s="1542"/>
      <c r="BJ307" s="1542"/>
      <c r="BK307" s="1542"/>
      <c r="BL307" s="1030"/>
      <c r="BM307" s="1600"/>
      <c r="BN307" s="1780"/>
      <c r="BO307" s="57">
        <v>0.5</v>
      </c>
      <c r="BP307" s="14" t="s">
        <v>8206</v>
      </c>
      <c r="BQ307" s="11" t="s">
        <v>3761</v>
      </c>
      <c r="BR307" s="8" t="str">
        <f t="shared" si="173"/>
        <v>En gestión</v>
      </c>
      <c r="BS307" s="8" t="str">
        <f t="shared" si="174"/>
        <v>En gestión</v>
      </c>
      <c r="BT307" s="1638"/>
      <c r="BU307" s="1286"/>
      <c r="BV307" s="1286"/>
      <c r="BW307" s="1457"/>
      <c r="BX307" s="1457"/>
      <c r="BY307" s="1460"/>
      <c r="BZ307" s="1629"/>
      <c r="CA307" s="1616"/>
      <c r="CB307" s="1727"/>
      <c r="CC307" s="1621"/>
      <c r="CD307" s="1735"/>
      <c r="CE307" s="1735"/>
      <c r="CF307" s="1542"/>
      <c r="CG307" s="1542"/>
      <c r="CH307" s="1542"/>
      <c r="CI307" s="1542"/>
      <c r="CJ307" s="1030"/>
      <c r="CK307" s="1741"/>
      <c r="CL307" s="1358"/>
      <c r="CM307" s="1082">
        <v>1</v>
      </c>
      <c r="CN307" s="1079" t="s">
        <v>8206</v>
      </c>
      <c r="CO307" s="1079" t="s">
        <v>2058</v>
      </c>
      <c r="CP307" s="1078" t="s">
        <v>1352</v>
      </c>
      <c r="CQ307" s="1078" t="str">
        <f t="shared" si="175"/>
        <v>Terminado</v>
      </c>
      <c r="CR307" s="1781"/>
      <c r="CS307" s="1556"/>
      <c r="CT307" s="1556"/>
      <c r="CU307" s="1548"/>
      <c r="CV307" s="1548"/>
      <c r="CW307" s="1549"/>
      <c r="CX307" s="1550"/>
      <c r="CY307" s="1551"/>
      <c r="CZ307" s="1552"/>
      <c r="DA307" s="1608"/>
      <c r="DB307" s="1609"/>
      <c r="DC307" s="1610"/>
      <c r="DD307" s="1611"/>
      <c r="DE307" s="1542"/>
      <c r="DF307" s="1542"/>
      <c r="DG307" s="1542"/>
      <c r="DH307" s="1542"/>
      <c r="DJ307" s="1221" t="s">
        <v>8269</v>
      </c>
      <c r="DK307" s="1220" t="s">
        <v>8422</v>
      </c>
      <c r="DL307" s="1242"/>
    </row>
    <row r="308" spans="1:116" ht="154.5" hidden="1" customHeight="1" x14ac:dyDescent="0.45">
      <c r="A308" s="1309" t="s">
        <v>50</v>
      </c>
      <c r="B308" s="1310" t="s">
        <v>1003</v>
      </c>
      <c r="C308" s="1311" t="s">
        <v>1004</v>
      </c>
      <c r="D308" s="1311" t="s">
        <v>990</v>
      </c>
      <c r="E308" s="1039" t="s">
        <v>1005</v>
      </c>
      <c r="F308" s="1040" t="s">
        <v>1006</v>
      </c>
      <c r="G308" s="1041">
        <v>0.25</v>
      </c>
      <c r="H308" s="1042">
        <v>44564</v>
      </c>
      <c r="I308" s="1042">
        <v>44926</v>
      </c>
      <c r="J308" s="1041">
        <v>0.4</v>
      </c>
      <c r="K308" s="1041">
        <v>0.5</v>
      </c>
      <c r="L308" s="1043">
        <v>0.6</v>
      </c>
      <c r="M308" s="1044">
        <v>1</v>
      </c>
      <c r="N308" s="1312">
        <v>889641342</v>
      </c>
      <c r="O308" s="1311" t="s">
        <v>76</v>
      </c>
      <c r="P308" s="3309"/>
      <c r="Q308" s="1270">
        <f>(S308*G308)+(S309*G309)+(S310*G310)+(S311*G311)+0</f>
        <v>0.35</v>
      </c>
      <c r="R308" s="1767" t="s">
        <v>2791</v>
      </c>
      <c r="S308" s="57">
        <v>0.4</v>
      </c>
      <c r="T308" s="14" t="s">
        <v>2792</v>
      </c>
      <c r="U308" s="14" t="s">
        <v>2793</v>
      </c>
      <c r="V308" s="8" t="str">
        <f t="shared" si="169"/>
        <v>En gestión</v>
      </c>
      <c r="W308" s="8" t="str">
        <f t="shared" si="170"/>
        <v>En gestión</v>
      </c>
      <c r="X308" s="1653" t="s">
        <v>2794</v>
      </c>
      <c r="Y308" s="1303">
        <f>SUMPRODUCT(S308:S311,G308:G311)</f>
        <v>0.35</v>
      </c>
      <c r="Z308" s="1303">
        <f>SUMPRODUCT(G308:G311,J308:J311)</f>
        <v>0.35</v>
      </c>
      <c r="AA308" s="1593" t="str">
        <f>IF(Z308&lt;1%,"Sin iniciar",IF(Z308=100%,"Terminado","En gestión"))</f>
        <v>En gestión</v>
      </c>
      <c r="AB308" s="1593" t="str">
        <f>IF(Y308&lt;1%,"Sin iniciar",IF(Y308=100%,"Terminado","En gestión"))</f>
        <v>En gestión</v>
      </c>
      <c r="AC308" s="14" t="s">
        <v>2795</v>
      </c>
      <c r="AD308" s="1596">
        <v>0</v>
      </c>
      <c r="AE308" s="1777">
        <v>0</v>
      </c>
      <c r="AF308" s="1777">
        <v>0</v>
      </c>
      <c r="AG308" s="1599">
        <v>889641342</v>
      </c>
      <c r="AH308" s="1591">
        <v>889641341</v>
      </c>
      <c r="AI308" s="1591">
        <v>131570000</v>
      </c>
      <c r="AJ308" s="1542" t="s">
        <v>78</v>
      </c>
      <c r="AK308" s="1542" t="s">
        <v>2063</v>
      </c>
      <c r="AL308" s="1542" t="s">
        <v>2064</v>
      </c>
      <c r="AM308" s="1542" t="s">
        <v>2065</v>
      </c>
      <c r="AN308" s="1030"/>
      <c r="AO308" s="1771">
        <f>(0.1*G308)+(0.5*G309)+(0.25*G310)+(0.25*G311)+0.35</f>
        <v>0.625</v>
      </c>
      <c r="AP308" s="1767" t="s">
        <v>3690</v>
      </c>
      <c r="AQ308" s="57">
        <v>0.5</v>
      </c>
      <c r="AR308" s="14" t="s">
        <v>3691</v>
      </c>
      <c r="AS308" s="14" t="s">
        <v>3692</v>
      </c>
      <c r="AT308" s="169" t="str">
        <f t="shared" si="171"/>
        <v>En gestión</v>
      </c>
      <c r="AU308" s="169" t="str">
        <f t="shared" si="172"/>
        <v>En gestión</v>
      </c>
      <c r="AV308" s="1776" t="s">
        <v>3693</v>
      </c>
      <c r="AW308" s="1303">
        <f>SUMPRODUCT(AQ308:AQ311,G308:G311)</f>
        <v>0.625</v>
      </c>
      <c r="AX308" s="1303">
        <f>SUMPRODUCT(G308:G311,K308:K311)</f>
        <v>0.625</v>
      </c>
      <c r="AY308" s="1589" t="str">
        <f>IF(AX308&lt;1%,"Sin iniciar",IF(AX308=100%,"Terminado","En gestión"))</f>
        <v>En gestión</v>
      </c>
      <c r="AZ308" s="1579" t="str">
        <f>IF(AW308&lt;1%,"Sin iniciar",IF(AW308=100%,"Terminado","En gestión"))</f>
        <v>En gestión</v>
      </c>
      <c r="BA308" s="1700" t="s">
        <v>3694</v>
      </c>
      <c r="BB308" s="1583">
        <v>0</v>
      </c>
      <c r="BC308" s="1585">
        <v>0</v>
      </c>
      <c r="BD308" s="1585">
        <v>0</v>
      </c>
      <c r="BE308" s="1586">
        <v>889641342</v>
      </c>
      <c r="BF308" s="1577">
        <v>859640981.33000004</v>
      </c>
      <c r="BG308" s="1577">
        <v>215270070</v>
      </c>
      <c r="BH308" s="1542" t="s">
        <v>78</v>
      </c>
      <c r="BI308" s="1542" t="s">
        <v>2063</v>
      </c>
      <c r="BJ308" s="1542" t="s">
        <v>2064</v>
      </c>
      <c r="BK308" s="1542" t="s">
        <v>2065</v>
      </c>
      <c r="BL308" s="1030"/>
      <c r="BM308" s="1771">
        <f>(0.1*G308)+(0*G309)+(0.25*G310)+(0.25*G311)+0.63</f>
        <v>0.78</v>
      </c>
      <c r="BN308" s="1767" t="s">
        <v>3762</v>
      </c>
      <c r="BO308" s="57">
        <v>0.6</v>
      </c>
      <c r="BP308" s="14" t="s">
        <v>3763</v>
      </c>
      <c r="BQ308" s="11" t="s">
        <v>3764</v>
      </c>
      <c r="BR308" s="8" t="str">
        <f t="shared" si="173"/>
        <v>En gestión</v>
      </c>
      <c r="BS308" s="8" t="str">
        <f t="shared" si="174"/>
        <v>En gestión</v>
      </c>
      <c r="BT308" s="1748" t="s">
        <v>3765</v>
      </c>
      <c r="BU308" s="1285">
        <f>SUMPRODUCT(G308:G311,BO308:BO311)</f>
        <v>0.77500000000000002</v>
      </c>
      <c r="BV308" s="1285">
        <f>SUMPRODUCT(G308:G311,L308:L311)</f>
        <v>0.77500000000000002</v>
      </c>
      <c r="BW308" s="1455" t="str">
        <f>IF(BV308&lt;1%,"Sin iniciar",IF(BV308=100%,"Terminado","En gestión"))</f>
        <v>En gestión</v>
      </c>
      <c r="BX308" s="1455" t="str">
        <f>IF(BU308&lt;1%,"Sin iniciar",IF(BU308=100%,"Terminado","En gestión"))</f>
        <v>En gestión</v>
      </c>
      <c r="BY308" s="1458" t="s">
        <v>37</v>
      </c>
      <c r="BZ308" s="1561">
        <v>0</v>
      </c>
      <c r="CA308" s="1562">
        <v>0</v>
      </c>
      <c r="CB308" s="1728">
        <v>0</v>
      </c>
      <c r="CC308" s="1565">
        <v>859640981.33000004</v>
      </c>
      <c r="CD308" s="1728">
        <v>854159860.33000004</v>
      </c>
      <c r="CE308" s="1728">
        <v>584196286</v>
      </c>
      <c r="CF308" s="1542" t="s">
        <v>78</v>
      </c>
      <c r="CG308" s="1542" t="s">
        <v>2063</v>
      </c>
      <c r="CH308" s="1542" t="s">
        <v>2064</v>
      </c>
      <c r="CI308" s="1542" t="s">
        <v>2065</v>
      </c>
      <c r="CJ308" s="1030"/>
      <c r="CK308" s="1741">
        <f>(CM308+CM309+CM310+CM311)/4</f>
        <v>1</v>
      </c>
      <c r="CL308" s="1770" t="s">
        <v>2059</v>
      </c>
      <c r="CM308" s="1082">
        <v>1</v>
      </c>
      <c r="CN308" s="1079" t="s">
        <v>2060</v>
      </c>
      <c r="CO308" s="1079" t="s">
        <v>2061</v>
      </c>
      <c r="CP308" s="1078" t="s">
        <v>1352</v>
      </c>
      <c r="CQ308" s="1078" t="str">
        <f t="shared" si="175"/>
        <v>Terminado</v>
      </c>
      <c r="CR308" s="1743" t="s">
        <v>2062</v>
      </c>
      <c r="CS308" s="1556">
        <f>SUMPRODUCT(G308:G311,CM308:CM311)</f>
        <v>1</v>
      </c>
      <c r="CT308" s="1556">
        <f>SUMPRODUCT(G308:G311,M308:M311)</f>
        <v>1</v>
      </c>
      <c r="CU308" s="1548" t="str">
        <f>IF(CT308&lt;1%,"Sin iniciar",IF(CT308=100%,"Terminado","En gestión"))</f>
        <v>Terminado</v>
      </c>
      <c r="CV308" s="1548" t="str">
        <f>IF(CS308&lt;1%,"Sin iniciar",IF(CS308=100%,"Terminado","En gestión"))</f>
        <v>Terminado</v>
      </c>
      <c r="CW308" s="1549" t="s">
        <v>37</v>
      </c>
      <c r="CX308" s="1550">
        <v>0</v>
      </c>
      <c r="CY308" s="1551">
        <v>0</v>
      </c>
      <c r="CZ308" s="1552">
        <v>0</v>
      </c>
      <c r="DA308" s="1553">
        <v>854159860.33000004</v>
      </c>
      <c r="DB308" s="1545">
        <v>854159860.33000004</v>
      </c>
      <c r="DC308" s="1546">
        <v>818093110</v>
      </c>
      <c r="DD308" s="1547">
        <v>852974930.32000005</v>
      </c>
      <c r="DE308" s="1542" t="s">
        <v>78</v>
      </c>
      <c r="DF308" s="1542" t="s">
        <v>2063</v>
      </c>
      <c r="DG308" s="1542" t="s">
        <v>2064</v>
      </c>
      <c r="DH308" s="1542" t="s">
        <v>2065</v>
      </c>
      <c r="DJ308" s="1221" t="s">
        <v>8269</v>
      </c>
      <c r="DK308" s="1220" t="s">
        <v>8429</v>
      </c>
      <c r="DL308" s="1242" t="s">
        <v>8271</v>
      </c>
    </row>
    <row r="309" spans="1:116" ht="154.5" hidden="1" customHeight="1" x14ac:dyDescent="0.45">
      <c r="A309" s="1309"/>
      <c r="B309" s="1310"/>
      <c r="C309" s="1311"/>
      <c r="D309" s="1311"/>
      <c r="E309" s="1039" t="s">
        <v>1007</v>
      </c>
      <c r="F309" s="1040" t="s">
        <v>1008</v>
      </c>
      <c r="G309" s="1041">
        <v>0.25</v>
      </c>
      <c r="H309" s="1042">
        <v>44564</v>
      </c>
      <c r="I309" s="1042">
        <v>44742</v>
      </c>
      <c r="J309" s="1041">
        <v>0.5</v>
      </c>
      <c r="K309" s="1041">
        <v>1</v>
      </c>
      <c r="L309" s="1043">
        <v>1</v>
      </c>
      <c r="M309" s="1044">
        <v>1</v>
      </c>
      <c r="N309" s="1312"/>
      <c r="O309" s="1311"/>
      <c r="P309" s="3309"/>
      <c r="Q309" s="1744"/>
      <c r="R309" s="1768"/>
      <c r="S309" s="57">
        <v>0.5</v>
      </c>
      <c r="T309" s="14" t="s">
        <v>2796</v>
      </c>
      <c r="U309" s="14" t="s">
        <v>2797</v>
      </c>
      <c r="V309" s="8" t="str">
        <f t="shared" si="169"/>
        <v>En gestión</v>
      </c>
      <c r="W309" s="8" t="str">
        <f t="shared" si="170"/>
        <v>En gestión</v>
      </c>
      <c r="X309" s="1654"/>
      <c r="Y309" s="1303"/>
      <c r="Z309" s="1303"/>
      <c r="AA309" s="1593"/>
      <c r="AB309" s="1593"/>
      <c r="AC309" s="11"/>
      <c r="AD309" s="1711"/>
      <c r="AE309" s="1777"/>
      <c r="AF309" s="1777"/>
      <c r="AG309" s="1279"/>
      <c r="AH309" s="1591"/>
      <c r="AI309" s="1591"/>
      <c r="AJ309" s="1542"/>
      <c r="AK309" s="1542"/>
      <c r="AL309" s="1542"/>
      <c r="AM309" s="1542"/>
      <c r="AN309" s="1030"/>
      <c r="AO309" s="1772"/>
      <c r="AP309" s="1768"/>
      <c r="AQ309" s="57">
        <v>1</v>
      </c>
      <c r="AR309" s="14" t="s">
        <v>3695</v>
      </c>
      <c r="AS309" s="14" t="s">
        <v>2067</v>
      </c>
      <c r="AT309" s="169" t="str">
        <f t="shared" si="171"/>
        <v>Terminado</v>
      </c>
      <c r="AU309" s="169" t="str">
        <f t="shared" si="172"/>
        <v>Terminado</v>
      </c>
      <c r="AV309" s="1678"/>
      <c r="AW309" s="1303"/>
      <c r="AX309" s="1303"/>
      <c r="AY309" s="1645"/>
      <c r="AZ309" s="1646"/>
      <c r="BA309" s="1774"/>
      <c r="BB309" s="1702"/>
      <c r="BC309" s="1585"/>
      <c r="BD309" s="1585"/>
      <c r="BE309" s="1297"/>
      <c r="BF309" s="1639"/>
      <c r="BG309" s="1639"/>
      <c r="BH309" s="1542"/>
      <c r="BI309" s="1542"/>
      <c r="BJ309" s="1542"/>
      <c r="BK309" s="1542"/>
      <c r="BL309" s="1030"/>
      <c r="BM309" s="1772"/>
      <c r="BN309" s="1768"/>
      <c r="BO309" s="57">
        <v>1</v>
      </c>
      <c r="BP309" s="14" t="s">
        <v>2066</v>
      </c>
      <c r="BQ309" s="11" t="s">
        <v>37</v>
      </c>
      <c r="BR309" s="8" t="str">
        <f t="shared" si="173"/>
        <v>Terminado</v>
      </c>
      <c r="BS309" s="8" t="str">
        <f t="shared" si="174"/>
        <v>Terminado</v>
      </c>
      <c r="BT309" s="1749"/>
      <c r="BU309" s="1454"/>
      <c r="BV309" s="1454"/>
      <c r="BW309" s="1456"/>
      <c r="BX309" s="1456"/>
      <c r="BY309" s="1459"/>
      <c r="BZ309" s="1561"/>
      <c r="CA309" s="1562"/>
      <c r="CB309" s="1726"/>
      <c r="CC309" s="1629"/>
      <c r="CD309" s="1726"/>
      <c r="CE309" s="1726"/>
      <c r="CF309" s="1542"/>
      <c r="CG309" s="1542"/>
      <c r="CH309" s="1542"/>
      <c r="CI309" s="1542"/>
      <c r="CJ309" s="1030"/>
      <c r="CK309" s="1741"/>
      <c r="CL309" s="1770"/>
      <c r="CM309" s="1082">
        <v>1</v>
      </c>
      <c r="CN309" s="1079" t="s">
        <v>2066</v>
      </c>
      <c r="CO309" s="1079" t="s">
        <v>2067</v>
      </c>
      <c r="CP309" s="1078" t="s">
        <v>1352</v>
      </c>
      <c r="CQ309" s="1078" t="str">
        <f t="shared" si="175"/>
        <v>Terminado</v>
      </c>
      <c r="CR309" s="1743"/>
      <c r="CS309" s="1556"/>
      <c r="CT309" s="1556"/>
      <c r="CU309" s="1548"/>
      <c r="CV309" s="1548"/>
      <c r="CW309" s="1549" t="s">
        <v>37</v>
      </c>
      <c r="CX309" s="1550"/>
      <c r="CY309" s="1551"/>
      <c r="CZ309" s="1552"/>
      <c r="DA309" s="1553"/>
      <c r="DB309" s="1545"/>
      <c r="DC309" s="1546"/>
      <c r="DD309" s="1547"/>
      <c r="DE309" s="1542"/>
      <c r="DF309" s="1542"/>
      <c r="DG309" s="1542"/>
      <c r="DH309" s="1542"/>
      <c r="DJ309" s="1221" t="s">
        <v>8269</v>
      </c>
      <c r="DK309" s="1220" t="s">
        <v>8270</v>
      </c>
      <c r="DL309" s="1242"/>
    </row>
    <row r="310" spans="1:116" ht="154.5" hidden="1" customHeight="1" x14ac:dyDescent="0.45">
      <c r="A310" s="1309"/>
      <c r="B310" s="1310"/>
      <c r="C310" s="1311"/>
      <c r="D310" s="1311"/>
      <c r="E310" s="1039" t="s">
        <v>1009</v>
      </c>
      <c r="F310" s="1040" t="s">
        <v>53</v>
      </c>
      <c r="G310" s="1041">
        <v>0.25</v>
      </c>
      <c r="H310" s="1042">
        <v>44572</v>
      </c>
      <c r="I310" s="1042">
        <v>44926</v>
      </c>
      <c r="J310" s="1041">
        <v>0.25</v>
      </c>
      <c r="K310" s="1041">
        <v>0.5</v>
      </c>
      <c r="L310" s="1043">
        <v>0.75</v>
      </c>
      <c r="M310" s="1044">
        <v>1</v>
      </c>
      <c r="N310" s="1312"/>
      <c r="O310" s="1311"/>
      <c r="P310" s="3309"/>
      <c r="Q310" s="1744"/>
      <c r="R310" s="1768"/>
      <c r="S310" s="57">
        <v>0.25</v>
      </c>
      <c r="T310" s="14" t="s">
        <v>2068</v>
      </c>
      <c r="U310" s="14" t="s">
        <v>2798</v>
      </c>
      <c r="V310" s="8" t="str">
        <f t="shared" si="169"/>
        <v>En gestión</v>
      </c>
      <c r="W310" s="8" t="str">
        <f t="shared" si="170"/>
        <v>En gestión</v>
      </c>
      <c r="X310" s="1654"/>
      <c r="Y310" s="1303"/>
      <c r="Z310" s="1303"/>
      <c r="AA310" s="1593"/>
      <c r="AB310" s="1593"/>
      <c r="AC310" s="11"/>
      <c r="AD310" s="1711"/>
      <c r="AE310" s="1777"/>
      <c r="AF310" s="1777"/>
      <c r="AG310" s="1279"/>
      <c r="AH310" s="1591"/>
      <c r="AI310" s="1591"/>
      <c r="AJ310" s="1542"/>
      <c r="AK310" s="1542"/>
      <c r="AL310" s="1542"/>
      <c r="AM310" s="1542"/>
      <c r="AN310" s="1030"/>
      <c r="AO310" s="1772"/>
      <c r="AP310" s="1768"/>
      <c r="AQ310" s="57">
        <v>0.5</v>
      </c>
      <c r="AR310" s="14" t="s">
        <v>2068</v>
      </c>
      <c r="AS310" s="14" t="s">
        <v>3696</v>
      </c>
      <c r="AT310" s="169" t="str">
        <f t="shared" si="171"/>
        <v>En gestión</v>
      </c>
      <c r="AU310" s="169" t="str">
        <f t="shared" si="172"/>
        <v>En gestión</v>
      </c>
      <c r="AV310" s="1678"/>
      <c r="AW310" s="1303"/>
      <c r="AX310" s="1303"/>
      <c r="AY310" s="1645"/>
      <c r="AZ310" s="1646"/>
      <c r="BA310" s="1774"/>
      <c r="BB310" s="1702"/>
      <c r="BC310" s="1585"/>
      <c r="BD310" s="1585"/>
      <c r="BE310" s="1297"/>
      <c r="BF310" s="1639"/>
      <c r="BG310" s="1639"/>
      <c r="BH310" s="1542"/>
      <c r="BI310" s="1542"/>
      <c r="BJ310" s="1542"/>
      <c r="BK310" s="1542"/>
      <c r="BL310" s="1030"/>
      <c r="BM310" s="1772"/>
      <c r="BN310" s="1768"/>
      <c r="BO310" s="57">
        <v>0.75</v>
      </c>
      <c r="BP310" s="14" t="s">
        <v>2068</v>
      </c>
      <c r="BQ310" s="14" t="s">
        <v>3766</v>
      </c>
      <c r="BR310" s="8" t="str">
        <f t="shared" si="173"/>
        <v>En gestión</v>
      </c>
      <c r="BS310" s="8" t="str">
        <f t="shared" si="174"/>
        <v>En gestión</v>
      </c>
      <c r="BT310" s="1749"/>
      <c r="BU310" s="1454"/>
      <c r="BV310" s="1454"/>
      <c r="BW310" s="1456"/>
      <c r="BX310" s="1456"/>
      <c r="BY310" s="1459"/>
      <c r="BZ310" s="1561"/>
      <c r="CA310" s="1562"/>
      <c r="CB310" s="1726"/>
      <c r="CC310" s="1629"/>
      <c r="CD310" s="1726"/>
      <c r="CE310" s="1726"/>
      <c r="CF310" s="1542"/>
      <c r="CG310" s="1542"/>
      <c r="CH310" s="1542"/>
      <c r="CI310" s="1542"/>
      <c r="CJ310" s="1030"/>
      <c r="CK310" s="1741"/>
      <c r="CL310" s="1770"/>
      <c r="CM310" s="1082">
        <v>1</v>
      </c>
      <c r="CN310" s="1079" t="s">
        <v>2068</v>
      </c>
      <c r="CO310" s="1079" t="s">
        <v>2069</v>
      </c>
      <c r="CP310" s="1078" t="s">
        <v>1352</v>
      </c>
      <c r="CQ310" s="1078" t="str">
        <f t="shared" si="175"/>
        <v>Terminado</v>
      </c>
      <c r="CR310" s="1743"/>
      <c r="CS310" s="1556"/>
      <c r="CT310" s="1556"/>
      <c r="CU310" s="1548"/>
      <c r="CV310" s="1548"/>
      <c r="CW310" s="1549"/>
      <c r="CX310" s="1550"/>
      <c r="CY310" s="1551"/>
      <c r="CZ310" s="1552"/>
      <c r="DA310" s="1553"/>
      <c r="DB310" s="1545"/>
      <c r="DC310" s="1546"/>
      <c r="DD310" s="1547"/>
      <c r="DE310" s="1542"/>
      <c r="DF310" s="1542"/>
      <c r="DG310" s="1542"/>
      <c r="DH310" s="1542"/>
      <c r="DJ310" s="1221" t="s">
        <v>8269</v>
      </c>
      <c r="DK310" s="1220" t="s">
        <v>8422</v>
      </c>
      <c r="DL310" s="1242"/>
    </row>
    <row r="311" spans="1:116" ht="154.5" hidden="1" customHeight="1" x14ac:dyDescent="0.45">
      <c r="A311" s="1309"/>
      <c r="B311" s="1310"/>
      <c r="C311" s="1311"/>
      <c r="D311" s="1311"/>
      <c r="E311" s="1039" t="s">
        <v>1010</v>
      </c>
      <c r="F311" s="1040" t="s">
        <v>1011</v>
      </c>
      <c r="G311" s="1041">
        <v>0.25</v>
      </c>
      <c r="H311" s="1042">
        <v>44572</v>
      </c>
      <c r="I311" s="1042">
        <v>44926</v>
      </c>
      <c r="J311" s="1041">
        <v>0.25</v>
      </c>
      <c r="K311" s="1041">
        <v>0.5</v>
      </c>
      <c r="L311" s="1043">
        <v>0.75</v>
      </c>
      <c r="M311" s="1044">
        <v>1</v>
      </c>
      <c r="N311" s="1312"/>
      <c r="O311" s="1311"/>
      <c r="P311" s="3309"/>
      <c r="Q311" s="1600"/>
      <c r="R311" s="1769"/>
      <c r="S311" s="57">
        <v>0.25</v>
      </c>
      <c r="T311" s="14" t="s">
        <v>2070</v>
      </c>
      <c r="U311" s="14" t="s">
        <v>2799</v>
      </c>
      <c r="V311" s="8" t="str">
        <f t="shared" si="169"/>
        <v>En gestión</v>
      </c>
      <c r="W311" s="8" t="str">
        <f t="shared" si="170"/>
        <v>En gestión</v>
      </c>
      <c r="X311" s="1655"/>
      <c r="Y311" s="1303"/>
      <c r="Z311" s="1303"/>
      <c r="AA311" s="1593"/>
      <c r="AB311" s="1593"/>
      <c r="AC311" s="11"/>
      <c r="AD311" s="1597"/>
      <c r="AE311" s="1777"/>
      <c r="AF311" s="1777"/>
      <c r="AG311" s="1280"/>
      <c r="AH311" s="1592"/>
      <c r="AI311" s="1592"/>
      <c r="AJ311" s="1542"/>
      <c r="AK311" s="1542"/>
      <c r="AL311" s="1542"/>
      <c r="AM311" s="1542"/>
      <c r="AN311" s="1030"/>
      <c r="AO311" s="1773"/>
      <c r="AP311" s="1769"/>
      <c r="AQ311" s="57">
        <v>0.5</v>
      </c>
      <c r="AR311" s="14" t="s">
        <v>2070</v>
      </c>
      <c r="AS311" s="14" t="s">
        <v>3697</v>
      </c>
      <c r="AT311" s="169" t="str">
        <f t="shared" si="171"/>
        <v>En gestión</v>
      </c>
      <c r="AU311" s="169" t="str">
        <f t="shared" si="172"/>
        <v>En gestión</v>
      </c>
      <c r="AV311" s="1679"/>
      <c r="AW311" s="1303"/>
      <c r="AX311" s="1303"/>
      <c r="AY311" s="1590"/>
      <c r="AZ311" s="1580"/>
      <c r="BA311" s="1775"/>
      <c r="BB311" s="1584"/>
      <c r="BC311" s="1585"/>
      <c r="BD311" s="1585"/>
      <c r="BE311" s="1298"/>
      <c r="BF311" s="1578"/>
      <c r="BG311" s="1578"/>
      <c r="BH311" s="1542"/>
      <c r="BI311" s="1542"/>
      <c r="BJ311" s="1542"/>
      <c r="BK311" s="1542"/>
      <c r="BL311" s="1030"/>
      <c r="BM311" s="1773"/>
      <c r="BN311" s="1769"/>
      <c r="BO311" s="57">
        <v>0.75</v>
      </c>
      <c r="BP311" s="14" t="s">
        <v>2070</v>
      </c>
      <c r="BQ311" s="14" t="s">
        <v>3767</v>
      </c>
      <c r="BR311" s="8" t="str">
        <f t="shared" si="173"/>
        <v>En gestión</v>
      </c>
      <c r="BS311" s="8" t="str">
        <f t="shared" si="174"/>
        <v>En gestión</v>
      </c>
      <c r="BT311" s="1750"/>
      <c r="BU311" s="1286"/>
      <c r="BV311" s="1286"/>
      <c r="BW311" s="1457"/>
      <c r="BX311" s="1457"/>
      <c r="BY311" s="1460"/>
      <c r="BZ311" s="1561"/>
      <c r="CA311" s="1562"/>
      <c r="CB311" s="1727"/>
      <c r="CC311" s="1566"/>
      <c r="CD311" s="1727"/>
      <c r="CE311" s="1727"/>
      <c r="CF311" s="1542"/>
      <c r="CG311" s="1542"/>
      <c r="CH311" s="1542"/>
      <c r="CI311" s="1542"/>
      <c r="CJ311" s="1030"/>
      <c r="CK311" s="1741"/>
      <c r="CL311" s="1770"/>
      <c r="CM311" s="1082">
        <v>1</v>
      </c>
      <c r="CN311" s="1079" t="s">
        <v>2070</v>
      </c>
      <c r="CO311" s="1079" t="s">
        <v>2071</v>
      </c>
      <c r="CP311" s="1078" t="s">
        <v>1352</v>
      </c>
      <c r="CQ311" s="1078" t="str">
        <f t="shared" si="175"/>
        <v>Terminado</v>
      </c>
      <c r="CR311" s="1743"/>
      <c r="CS311" s="1556"/>
      <c r="CT311" s="1556"/>
      <c r="CU311" s="1548"/>
      <c r="CV311" s="1548"/>
      <c r="CW311" s="1549"/>
      <c r="CX311" s="1550"/>
      <c r="CY311" s="1551"/>
      <c r="CZ311" s="1552"/>
      <c r="DA311" s="1553"/>
      <c r="DB311" s="1545"/>
      <c r="DC311" s="1546"/>
      <c r="DD311" s="1547"/>
      <c r="DE311" s="1542"/>
      <c r="DF311" s="1542"/>
      <c r="DG311" s="1542"/>
      <c r="DH311" s="1542"/>
      <c r="DJ311" s="1221" t="s">
        <v>8269</v>
      </c>
      <c r="DK311" s="1220" t="s">
        <v>8422</v>
      </c>
      <c r="DL311" s="1242"/>
    </row>
    <row r="312" spans="1:116" ht="154.5" hidden="1" customHeight="1" x14ac:dyDescent="0.45">
      <c r="A312" s="1309" t="s">
        <v>50</v>
      </c>
      <c r="B312" s="1310" t="s">
        <v>1012</v>
      </c>
      <c r="C312" s="1311" t="s">
        <v>1013</v>
      </c>
      <c r="D312" s="1311" t="s">
        <v>957</v>
      </c>
      <c r="E312" s="1039" t="s">
        <v>1014</v>
      </c>
      <c r="F312" s="1040" t="s">
        <v>1015</v>
      </c>
      <c r="G312" s="1041">
        <v>0.1</v>
      </c>
      <c r="H312" s="1042">
        <v>44563</v>
      </c>
      <c r="I312" s="1042">
        <v>44650</v>
      </c>
      <c r="J312" s="1041">
        <v>1</v>
      </c>
      <c r="K312" s="1041">
        <v>1</v>
      </c>
      <c r="L312" s="1043">
        <v>1</v>
      </c>
      <c r="M312" s="1044">
        <v>1</v>
      </c>
      <c r="N312" s="1312">
        <v>160864027</v>
      </c>
      <c r="O312" s="1312">
        <v>3281179</v>
      </c>
      <c r="P312" s="3309"/>
      <c r="Q312" s="1270">
        <f>(S312*G312)+(S313*G313)+(S314*G314)+(S315*G315)+0</f>
        <v>0.1</v>
      </c>
      <c r="R312" s="1767" t="s">
        <v>2791</v>
      </c>
      <c r="S312" s="57">
        <v>1</v>
      </c>
      <c r="T312" s="14" t="s">
        <v>2800</v>
      </c>
      <c r="U312" s="14" t="s">
        <v>2073</v>
      </c>
      <c r="V312" s="8" t="str">
        <f t="shared" si="169"/>
        <v>Terminado</v>
      </c>
      <c r="W312" s="8" t="str">
        <f t="shared" si="170"/>
        <v>Terminado</v>
      </c>
      <c r="X312" s="1653" t="s">
        <v>2801</v>
      </c>
      <c r="Y312" s="1303">
        <f>SUMPRODUCT(S312:S315,G312:G315)</f>
        <v>0.1</v>
      </c>
      <c r="Z312" s="1303">
        <f>SUMPRODUCT(G312:G315,J312:J315)</f>
        <v>0.1</v>
      </c>
      <c r="AA312" s="1593" t="str">
        <f>IF(Z312&lt;1%,"Sin iniciar",IF(Z312=100%,"Terminado","En gestión"))</f>
        <v>En gestión</v>
      </c>
      <c r="AB312" s="1593" t="str">
        <f>IF(Y312&lt;1%,"Sin iniciar",IF(Y312=100%,"Terminado","En gestión"))</f>
        <v>En gestión</v>
      </c>
      <c r="AC312" s="1653" t="s">
        <v>2801</v>
      </c>
      <c r="AD312" s="1596">
        <v>3281179</v>
      </c>
      <c r="AE312" s="1615">
        <v>3519393</v>
      </c>
      <c r="AF312" s="1615">
        <v>879848</v>
      </c>
      <c r="AG312" s="1599">
        <v>160864027</v>
      </c>
      <c r="AH312" s="1591">
        <v>160864027</v>
      </c>
      <c r="AI312" s="1591">
        <v>24060800</v>
      </c>
      <c r="AJ312" s="1542" t="s">
        <v>2024</v>
      </c>
      <c r="AK312" s="1542" t="s">
        <v>2075</v>
      </c>
      <c r="AL312" s="1542" t="s">
        <v>2076</v>
      </c>
      <c r="AM312" s="1542" t="s">
        <v>2077</v>
      </c>
      <c r="AN312" s="1030"/>
      <c r="AO312" s="1270">
        <f>(0*G312)+(1*G313)+(0.2*G314)+(0*G315)+0.1</f>
        <v>0.45999999999999996</v>
      </c>
      <c r="AP312" s="1763" t="s">
        <v>3698</v>
      </c>
      <c r="AQ312" s="57">
        <v>1</v>
      </c>
      <c r="AR312" s="14" t="s">
        <v>3699</v>
      </c>
      <c r="AS312" s="14" t="s">
        <v>2483</v>
      </c>
      <c r="AT312" s="169" t="str">
        <f t="shared" si="171"/>
        <v>Terminado</v>
      </c>
      <c r="AU312" s="169" t="str">
        <f t="shared" si="172"/>
        <v>Terminado</v>
      </c>
      <c r="AV312" s="1751" t="s">
        <v>3700</v>
      </c>
      <c r="AW312" s="1303">
        <f>SUMPRODUCT(AQ312:AQ315,G312:G315)</f>
        <v>0.46</v>
      </c>
      <c r="AX312" s="1303">
        <f>SUMPRODUCT(G312:G315,K312:K315)</f>
        <v>0.46</v>
      </c>
      <c r="AY312" s="1589" t="str">
        <f>IF(AX312&lt;1%,"Sin iniciar",IF(AX312=100%,"Terminado","En gestión"))</f>
        <v>En gestión</v>
      </c>
      <c r="AZ312" s="1579" t="str">
        <f>IF(AW312&lt;1%,"Sin iniciar",IF(AW312=100%,"Terminado","En gestión"))</f>
        <v>En gestión</v>
      </c>
      <c r="BA312" s="1751" t="s">
        <v>3700</v>
      </c>
      <c r="BB312" s="1583">
        <v>3281179</v>
      </c>
      <c r="BC312" s="1577">
        <v>3519393</v>
      </c>
      <c r="BD312" s="1577">
        <v>1759696.25</v>
      </c>
      <c r="BE312" s="1586">
        <v>160864027</v>
      </c>
      <c r="BF312" s="1643">
        <v>160864027</v>
      </c>
      <c r="BG312" s="1643">
        <v>42944895</v>
      </c>
      <c r="BH312" s="1542" t="s">
        <v>2024</v>
      </c>
      <c r="BI312" s="1542" t="s">
        <v>2075</v>
      </c>
      <c r="BJ312" s="1542" t="s">
        <v>2076</v>
      </c>
      <c r="BK312" s="1542" t="s">
        <v>2077</v>
      </c>
      <c r="BL312" s="1030"/>
      <c r="BM312" s="1270">
        <f>(0*G312)+(0*G313)+(0.8*G314)+(0.2*G315)+0.46</f>
        <v>0.76</v>
      </c>
      <c r="BN312" s="1766" t="s">
        <v>3768</v>
      </c>
      <c r="BO312" s="57">
        <v>1</v>
      </c>
      <c r="BP312" s="162" t="s">
        <v>2310</v>
      </c>
      <c r="BQ312" s="11" t="s">
        <v>37</v>
      </c>
      <c r="BR312" s="8" t="str">
        <f t="shared" si="173"/>
        <v>Terminado</v>
      </c>
      <c r="BS312" s="8" t="str">
        <f t="shared" si="174"/>
        <v>Terminado</v>
      </c>
      <c r="BT312" s="1748" t="s">
        <v>3769</v>
      </c>
      <c r="BU312" s="1285">
        <f>SUMPRODUCT(G312:G315,BO312:BO315)</f>
        <v>0.7</v>
      </c>
      <c r="BV312" s="1285">
        <f>SUMPRODUCT(G312:G315,L312:L315)</f>
        <v>0.64</v>
      </c>
      <c r="BW312" s="1455" t="str">
        <f>IF(BV312&lt;1%,"Sin iniciar",IF(BV312=100%,"Terminado","En gestión"))</f>
        <v>En gestión</v>
      </c>
      <c r="BX312" s="1455" t="str">
        <f>IF(BU312&lt;1%,"Sin iniciar",IF(BU312=100%,"Terminado","En gestión"))</f>
        <v>En gestión</v>
      </c>
      <c r="BY312" s="1458" t="s">
        <v>37</v>
      </c>
      <c r="BZ312" s="1565">
        <v>3519393</v>
      </c>
      <c r="CA312" s="1615">
        <v>3519393</v>
      </c>
      <c r="CB312" s="1618">
        <v>2639544.38</v>
      </c>
      <c r="CC312" s="1620">
        <v>160864027</v>
      </c>
      <c r="CD312" s="1728">
        <v>160864026.66666701</v>
      </c>
      <c r="CE312" s="1728">
        <v>109462295</v>
      </c>
      <c r="CF312" s="1542" t="s">
        <v>2024</v>
      </c>
      <c r="CG312" s="1542" t="s">
        <v>2075</v>
      </c>
      <c r="CH312" s="1542" t="s">
        <v>2076</v>
      </c>
      <c r="CI312" s="1542" t="s">
        <v>2077</v>
      </c>
      <c r="CJ312" s="1030"/>
      <c r="CK312" s="1741">
        <v>1</v>
      </c>
      <c r="CL312" s="1307" t="s">
        <v>2072</v>
      </c>
      <c r="CM312" s="1082">
        <v>1</v>
      </c>
      <c r="CN312" s="1175" t="s">
        <v>2310</v>
      </c>
      <c r="CO312" s="1079" t="s">
        <v>2073</v>
      </c>
      <c r="CP312" s="1078" t="s">
        <v>1352</v>
      </c>
      <c r="CQ312" s="1078" t="str">
        <f t="shared" si="175"/>
        <v>Terminado</v>
      </c>
      <c r="CR312" s="1743" t="s">
        <v>2074</v>
      </c>
      <c r="CS312" s="1556">
        <f>SUMPRODUCT(G312:G315,CM312:CM315)</f>
        <v>1</v>
      </c>
      <c r="CT312" s="1556">
        <f>SUMPRODUCT(G312:G315,M312:M315)</f>
        <v>1</v>
      </c>
      <c r="CU312" s="1548" t="str">
        <f>IF(CT312&lt;1%,"Sin iniciar",IF(CT312=100%,"Terminado","En gestión"))</f>
        <v>Terminado</v>
      </c>
      <c r="CV312" s="1548" t="str">
        <f>IF(CS312&lt;1%,"Sin iniciar",IF(CS312=100%,"Terminado","En gestión"))</f>
        <v>Terminado</v>
      </c>
      <c r="CW312" s="1549" t="s">
        <v>37</v>
      </c>
      <c r="CX312" s="1550">
        <v>3519393</v>
      </c>
      <c r="CY312" s="1551">
        <v>3519393</v>
      </c>
      <c r="CZ312" s="1607">
        <v>3519392.5</v>
      </c>
      <c r="DA312" s="1608">
        <v>160864026.66666701</v>
      </c>
      <c r="DB312" s="1545">
        <v>160850443</v>
      </c>
      <c r="DC312" s="1546">
        <v>156162495</v>
      </c>
      <c r="DD312" s="1547">
        <v>160362147.66999999</v>
      </c>
      <c r="DE312" s="1542" t="s">
        <v>2024</v>
      </c>
      <c r="DF312" s="1542" t="s">
        <v>2075</v>
      </c>
      <c r="DG312" s="1542" t="s">
        <v>2076</v>
      </c>
      <c r="DH312" s="1542" t="s">
        <v>2077</v>
      </c>
      <c r="DJ312" s="1221" t="s">
        <v>8269</v>
      </c>
      <c r="DK312" s="1220" t="s">
        <v>8270</v>
      </c>
      <c r="DL312" s="1242" t="s">
        <v>8271</v>
      </c>
    </row>
    <row r="313" spans="1:116" ht="201.75" hidden="1" customHeight="1" x14ac:dyDescent="0.45">
      <c r="A313" s="1309"/>
      <c r="B313" s="1310"/>
      <c r="C313" s="1311"/>
      <c r="D313" s="1311"/>
      <c r="E313" s="1039" t="s">
        <v>1016</v>
      </c>
      <c r="F313" s="1040" t="s">
        <v>1017</v>
      </c>
      <c r="G313" s="1041">
        <v>0.3</v>
      </c>
      <c r="H313" s="1042">
        <v>44565</v>
      </c>
      <c r="I313" s="1042">
        <v>44742</v>
      </c>
      <c r="J313" s="1041">
        <v>0</v>
      </c>
      <c r="K313" s="1041">
        <v>1</v>
      </c>
      <c r="L313" s="1043">
        <v>1</v>
      </c>
      <c r="M313" s="1044">
        <v>1</v>
      </c>
      <c r="N313" s="1312"/>
      <c r="O313" s="1312"/>
      <c r="P313" s="3309"/>
      <c r="Q313" s="1744"/>
      <c r="R313" s="1768"/>
      <c r="S313" s="57">
        <v>0</v>
      </c>
      <c r="T313" s="11" t="s">
        <v>2802</v>
      </c>
      <c r="U313" s="14" t="s">
        <v>37</v>
      </c>
      <c r="V313" s="8" t="str">
        <f t="shared" si="169"/>
        <v>Sin iniciar</v>
      </c>
      <c r="W313" s="8" t="str">
        <f t="shared" si="170"/>
        <v>Sin iniciar</v>
      </c>
      <c r="X313" s="1760"/>
      <c r="Y313" s="1303"/>
      <c r="Z313" s="1303"/>
      <c r="AA313" s="1593"/>
      <c r="AB313" s="1593"/>
      <c r="AC313" s="1760"/>
      <c r="AD313" s="1711"/>
      <c r="AE313" s="1616"/>
      <c r="AF313" s="1616"/>
      <c r="AG313" s="1279"/>
      <c r="AH313" s="1591"/>
      <c r="AI313" s="1591"/>
      <c r="AJ313" s="1542"/>
      <c r="AK313" s="1542"/>
      <c r="AL313" s="1542"/>
      <c r="AM313" s="1542"/>
      <c r="AN313" s="1030"/>
      <c r="AO313" s="1744"/>
      <c r="AP313" s="1764"/>
      <c r="AQ313" s="57">
        <v>1</v>
      </c>
      <c r="AR313" s="14" t="s">
        <v>3701</v>
      </c>
      <c r="AS313" s="14" t="s">
        <v>2079</v>
      </c>
      <c r="AT313" s="169" t="str">
        <f t="shared" si="171"/>
        <v>Terminado</v>
      </c>
      <c r="AU313" s="169" t="str">
        <f t="shared" si="172"/>
        <v>Terminado</v>
      </c>
      <c r="AV313" s="1752"/>
      <c r="AW313" s="1303"/>
      <c r="AX313" s="1303"/>
      <c r="AY313" s="1645"/>
      <c r="AZ313" s="1646"/>
      <c r="BA313" s="1752"/>
      <c r="BB313" s="1702"/>
      <c r="BC313" s="1639"/>
      <c r="BD313" s="1639"/>
      <c r="BE313" s="1297"/>
      <c r="BF313" s="1643"/>
      <c r="BG313" s="1643"/>
      <c r="BH313" s="1542"/>
      <c r="BI313" s="1542"/>
      <c r="BJ313" s="1542"/>
      <c r="BK313" s="1542"/>
      <c r="BL313" s="1030"/>
      <c r="BM313" s="1744"/>
      <c r="BN313" s="1766"/>
      <c r="BO313" s="57">
        <v>1</v>
      </c>
      <c r="BP313" s="14" t="s">
        <v>2078</v>
      </c>
      <c r="BQ313" s="11" t="s">
        <v>37</v>
      </c>
      <c r="BR313" s="8" t="str">
        <f t="shared" si="173"/>
        <v>Terminado</v>
      </c>
      <c r="BS313" s="8" t="str">
        <f t="shared" si="174"/>
        <v>Terminado</v>
      </c>
      <c r="BT313" s="1749"/>
      <c r="BU313" s="1454"/>
      <c r="BV313" s="1454"/>
      <c r="BW313" s="1456"/>
      <c r="BX313" s="1456"/>
      <c r="BY313" s="1459"/>
      <c r="BZ313" s="1629"/>
      <c r="CA313" s="1616"/>
      <c r="CB313" s="1726"/>
      <c r="CC313" s="1620"/>
      <c r="CD313" s="1726"/>
      <c r="CE313" s="1726"/>
      <c r="CF313" s="1542"/>
      <c r="CG313" s="1542"/>
      <c r="CH313" s="1542"/>
      <c r="CI313" s="1542"/>
      <c r="CJ313" s="1030"/>
      <c r="CK313" s="1741"/>
      <c r="CL313" s="1307"/>
      <c r="CM313" s="1082">
        <v>1</v>
      </c>
      <c r="CN313" s="1079" t="s">
        <v>2078</v>
      </c>
      <c r="CO313" s="1079" t="s">
        <v>2079</v>
      </c>
      <c r="CP313" s="1078" t="s">
        <v>1352</v>
      </c>
      <c r="CQ313" s="1078" t="str">
        <f t="shared" si="175"/>
        <v>Terminado</v>
      </c>
      <c r="CR313" s="1743"/>
      <c r="CS313" s="1556"/>
      <c r="CT313" s="1556"/>
      <c r="CU313" s="1548"/>
      <c r="CV313" s="1548"/>
      <c r="CW313" s="1549"/>
      <c r="CX313" s="1550"/>
      <c r="CY313" s="1551"/>
      <c r="CZ313" s="1552"/>
      <c r="DA313" s="1608"/>
      <c r="DB313" s="1545"/>
      <c r="DC313" s="1546"/>
      <c r="DD313" s="1547"/>
      <c r="DE313" s="1542"/>
      <c r="DF313" s="1542"/>
      <c r="DG313" s="1542"/>
      <c r="DH313" s="1542"/>
      <c r="DJ313" s="1221" t="s">
        <v>8269</v>
      </c>
      <c r="DK313" s="1220" t="s">
        <v>8430</v>
      </c>
      <c r="DL313" s="1242"/>
    </row>
    <row r="314" spans="1:116" ht="154.5" hidden="1" customHeight="1" x14ac:dyDescent="0.45">
      <c r="A314" s="1309"/>
      <c r="B314" s="1310"/>
      <c r="C314" s="1311"/>
      <c r="D314" s="1311"/>
      <c r="E314" s="1039" t="s">
        <v>1018</v>
      </c>
      <c r="F314" s="1040" t="s">
        <v>1019</v>
      </c>
      <c r="G314" s="1041">
        <v>0.3</v>
      </c>
      <c r="H314" s="1042">
        <v>44567</v>
      </c>
      <c r="I314" s="1042">
        <v>44803</v>
      </c>
      <c r="J314" s="1041">
        <v>0</v>
      </c>
      <c r="K314" s="1041">
        <v>0.2</v>
      </c>
      <c r="L314" s="1043">
        <v>0.8</v>
      </c>
      <c r="M314" s="1044">
        <v>1</v>
      </c>
      <c r="N314" s="1312"/>
      <c r="O314" s="1312"/>
      <c r="P314" s="3309"/>
      <c r="Q314" s="1744"/>
      <c r="R314" s="1768"/>
      <c r="S314" s="57">
        <v>0</v>
      </c>
      <c r="T314" s="11" t="s">
        <v>2802</v>
      </c>
      <c r="U314" s="14" t="s">
        <v>37</v>
      </c>
      <c r="V314" s="8" t="str">
        <f t="shared" si="169"/>
        <v>Sin iniciar</v>
      </c>
      <c r="W314" s="8" t="str">
        <f t="shared" si="170"/>
        <v>Sin iniciar</v>
      </c>
      <c r="X314" s="1760"/>
      <c r="Y314" s="1303"/>
      <c r="Z314" s="1303"/>
      <c r="AA314" s="1593"/>
      <c r="AB314" s="1593"/>
      <c r="AC314" s="1760"/>
      <c r="AD314" s="1711"/>
      <c r="AE314" s="1616"/>
      <c r="AF314" s="1616"/>
      <c r="AG314" s="1279"/>
      <c r="AH314" s="1591"/>
      <c r="AI314" s="1591"/>
      <c r="AJ314" s="1542"/>
      <c r="AK314" s="1542"/>
      <c r="AL314" s="1542"/>
      <c r="AM314" s="1542"/>
      <c r="AN314" s="1030"/>
      <c r="AO314" s="1744"/>
      <c r="AP314" s="1764"/>
      <c r="AQ314" s="57">
        <v>0.2</v>
      </c>
      <c r="AR314" s="14" t="s">
        <v>3702</v>
      </c>
      <c r="AS314" s="14" t="s">
        <v>3703</v>
      </c>
      <c r="AT314" s="169" t="str">
        <f t="shared" si="171"/>
        <v>En gestión</v>
      </c>
      <c r="AU314" s="169" t="str">
        <f t="shared" si="172"/>
        <v>En gestión</v>
      </c>
      <c r="AV314" s="1752"/>
      <c r="AW314" s="1303"/>
      <c r="AX314" s="1303"/>
      <c r="AY314" s="1645"/>
      <c r="AZ314" s="1646"/>
      <c r="BA314" s="1752"/>
      <c r="BB314" s="1702"/>
      <c r="BC314" s="1639"/>
      <c r="BD314" s="1639"/>
      <c r="BE314" s="1297"/>
      <c r="BF314" s="1643"/>
      <c r="BG314" s="1643"/>
      <c r="BH314" s="1542"/>
      <c r="BI314" s="1542"/>
      <c r="BJ314" s="1542"/>
      <c r="BK314" s="1542"/>
      <c r="BL314" s="1030"/>
      <c r="BM314" s="1744"/>
      <c r="BN314" s="1766"/>
      <c r="BO314" s="57">
        <v>0.8</v>
      </c>
      <c r="BP314" s="14" t="s">
        <v>8207</v>
      </c>
      <c r="BQ314" s="14" t="s">
        <v>8208</v>
      </c>
      <c r="BR314" s="8" t="str">
        <f t="shared" si="173"/>
        <v>En gestión</v>
      </c>
      <c r="BS314" s="8" t="str">
        <f t="shared" si="174"/>
        <v>En gestión</v>
      </c>
      <c r="BT314" s="1749"/>
      <c r="BU314" s="1454"/>
      <c r="BV314" s="1454"/>
      <c r="BW314" s="1456"/>
      <c r="BX314" s="1456"/>
      <c r="BY314" s="1459"/>
      <c r="BZ314" s="1629"/>
      <c r="CA314" s="1616"/>
      <c r="CB314" s="1726"/>
      <c r="CC314" s="1620"/>
      <c r="CD314" s="1726"/>
      <c r="CE314" s="1726"/>
      <c r="CF314" s="1542"/>
      <c r="CG314" s="1542"/>
      <c r="CH314" s="1542"/>
      <c r="CI314" s="1542"/>
      <c r="CJ314" s="1030"/>
      <c r="CK314" s="1741"/>
      <c r="CL314" s="1307"/>
      <c r="CM314" s="1082">
        <v>1</v>
      </c>
      <c r="CN314" s="1079" t="s">
        <v>2080</v>
      </c>
      <c r="CO314" s="1079" t="s">
        <v>2081</v>
      </c>
      <c r="CP314" s="1078" t="s">
        <v>1352</v>
      </c>
      <c r="CQ314" s="1078" t="str">
        <f t="shared" si="175"/>
        <v>Terminado</v>
      </c>
      <c r="CR314" s="1743"/>
      <c r="CS314" s="1556"/>
      <c r="CT314" s="1556"/>
      <c r="CU314" s="1548"/>
      <c r="CV314" s="1548"/>
      <c r="CW314" s="1549"/>
      <c r="CX314" s="1550"/>
      <c r="CY314" s="1551"/>
      <c r="CZ314" s="1552"/>
      <c r="DA314" s="1608"/>
      <c r="DB314" s="1545"/>
      <c r="DC314" s="1546"/>
      <c r="DD314" s="1547"/>
      <c r="DE314" s="1542"/>
      <c r="DF314" s="1542"/>
      <c r="DG314" s="1542"/>
      <c r="DH314" s="1542"/>
      <c r="DJ314" s="1221" t="s">
        <v>8269</v>
      </c>
      <c r="DK314" s="1220" t="s">
        <v>8422</v>
      </c>
      <c r="DL314" s="1242"/>
    </row>
    <row r="315" spans="1:116" ht="154.5" hidden="1" customHeight="1" x14ac:dyDescent="0.45">
      <c r="A315" s="1309"/>
      <c r="B315" s="1310"/>
      <c r="C315" s="1311"/>
      <c r="D315" s="1311"/>
      <c r="E315" s="1039" t="s">
        <v>1020</v>
      </c>
      <c r="F315" s="1040" t="s">
        <v>1021</v>
      </c>
      <c r="G315" s="1041">
        <v>0.3</v>
      </c>
      <c r="H315" s="1042">
        <v>44835</v>
      </c>
      <c r="I315" s="1042">
        <v>44925</v>
      </c>
      <c r="J315" s="1041">
        <v>0</v>
      </c>
      <c r="K315" s="1041">
        <v>0</v>
      </c>
      <c r="L315" s="1043">
        <v>0</v>
      </c>
      <c r="M315" s="1044">
        <v>1</v>
      </c>
      <c r="N315" s="1312"/>
      <c r="O315" s="1312"/>
      <c r="P315" s="3309"/>
      <c r="Q315" s="1600"/>
      <c r="R315" s="1769"/>
      <c r="S315" s="57">
        <v>0</v>
      </c>
      <c r="T315" s="11" t="s">
        <v>2803</v>
      </c>
      <c r="U315" s="14" t="s">
        <v>37</v>
      </c>
      <c r="V315" s="8" t="str">
        <f t="shared" si="169"/>
        <v>Sin iniciar</v>
      </c>
      <c r="W315" s="8" t="str">
        <f t="shared" si="170"/>
        <v>Sin iniciar</v>
      </c>
      <c r="X315" s="1761"/>
      <c r="Y315" s="1303"/>
      <c r="Z315" s="1303"/>
      <c r="AA315" s="1593"/>
      <c r="AB315" s="1593"/>
      <c r="AC315" s="1761"/>
      <c r="AD315" s="1597"/>
      <c r="AE315" s="1617"/>
      <c r="AF315" s="1617"/>
      <c r="AG315" s="1280"/>
      <c r="AH315" s="1592"/>
      <c r="AI315" s="1592"/>
      <c r="AJ315" s="1542"/>
      <c r="AK315" s="1542"/>
      <c r="AL315" s="1542"/>
      <c r="AM315" s="1542"/>
      <c r="AN315" s="1030"/>
      <c r="AO315" s="1600"/>
      <c r="AP315" s="1765"/>
      <c r="AQ315" s="57">
        <v>0</v>
      </c>
      <c r="AR315" s="14" t="s">
        <v>2808</v>
      </c>
      <c r="AS315" s="14" t="s">
        <v>2483</v>
      </c>
      <c r="AT315" s="169" t="str">
        <f t="shared" si="171"/>
        <v>Sin iniciar</v>
      </c>
      <c r="AU315" s="169" t="str">
        <f t="shared" si="172"/>
        <v>Sin iniciar</v>
      </c>
      <c r="AV315" s="1753"/>
      <c r="AW315" s="1303"/>
      <c r="AX315" s="1303"/>
      <c r="AY315" s="1590"/>
      <c r="AZ315" s="1580"/>
      <c r="BA315" s="1753"/>
      <c r="BB315" s="1584"/>
      <c r="BC315" s="1578"/>
      <c r="BD315" s="1578"/>
      <c r="BE315" s="1298"/>
      <c r="BF315" s="1644"/>
      <c r="BG315" s="1644"/>
      <c r="BH315" s="1542"/>
      <c r="BI315" s="1542"/>
      <c r="BJ315" s="1542"/>
      <c r="BK315" s="1542"/>
      <c r="BL315" s="1030"/>
      <c r="BM315" s="1600"/>
      <c r="BN315" s="1263"/>
      <c r="BO315" s="57">
        <v>0.2</v>
      </c>
      <c r="BP315" s="14" t="s">
        <v>3770</v>
      </c>
      <c r="BQ315" s="276" t="s">
        <v>3771</v>
      </c>
      <c r="BR315" s="8" t="str">
        <f t="shared" si="173"/>
        <v>Sin iniciar</v>
      </c>
      <c r="BS315" s="8" t="str">
        <f t="shared" si="174"/>
        <v>En gestión</v>
      </c>
      <c r="BT315" s="1750"/>
      <c r="BU315" s="1286"/>
      <c r="BV315" s="1286"/>
      <c r="BW315" s="1457"/>
      <c r="BX315" s="1457"/>
      <c r="BY315" s="1460"/>
      <c r="BZ315" s="1566"/>
      <c r="CA315" s="1617"/>
      <c r="CB315" s="1727"/>
      <c r="CC315" s="1621"/>
      <c r="CD315" s="1727"/>
      <c r="CE315" s="1727"/>
      <c r="CF315" s="1542"/>
      <c r="CG315" s="1542"/>
      <c r="CH315" s="1542"/>
      <c r="CI315" s="1542"/>
      <c r="CJ315" s="1030"/>
      <c r="CK315" s="1741"/>
      <c r="CL315" s="1307"/>
      <c r="CM315" s="1082">
        <v>1</v>
      </c>
      <c r="CN315" s="1079" t="s">
        <v>2082</v>
      </c>
      <c r="CO315" s="1074" t="s">
        <v>2083</v>
      </c>
      <c r="CP315" s="1078" t="s">
        <v>1352</v>
      </c>
      <c r="CQ315" s="1078" t="str">
        <f t="shared" si="175"/>
        <v>Terminado</v>
      </c>
      <c r="CR315" s="1743"/>
      <c r="CS315" s="1556"/>
      <c r="CT315" s="1556"/>
      <c r="CU315" s="1548"/>
      <c r="CV315" s="1548"/>
      <c r="CW315" s="1549"/>
      <c r="CX315" s="1550"/>
      <c r="CY315" s="1551"/>
      <c r="CZ315" s="1552"/>
      <c r="DA315" s="1608"/>
      <c r="DB315" s="1545"/>
      <c r="DC315" s="1546"/>
      <c r="DD315" s="1547"/>
      <c r="DE315" s="1542"/>
      <c r="DF315" s="1542"/>
      <c r="DG315" s="1542"/>
      <c r="DH315" s="1542"/>
      <c r="DJ315" s="1221" t="s">
        <v>8269</v>
      </c>
      <c r="DK315" s="1220" t="s">
        <v>8422</v>
      </c>
      <c r="DL315" s="1242"/>
    </row>
    <row r="316" spans="1:116" ht="154.5" hidden="1" customHeight="1" x14ac:dyDescent="0.45">
      <c r="A316" s="1309" t="s">
        <v>50</v>
      </c>
      <c r="B316" s="1310" t="s">
        <v>1022</v>
      </c>
      <c r="C316" s="1311" t="s">
        <v>1023</v>
      </c>
      <c r="D316" s="1311" t="s">
        <v>1024</v>
      </c>
      <c r="E316" s="1039" t="s">
        <v>1025</v>
      </c>
      <c r="F316" s="1040" t="s">
        <v>1026</v>
      </c>
      <c r="G316" s="1041">
        <v>0.3</v>
      </c>
      <c r="H316" s="1042">
        <v>44563</v>
      </c>
      <c r="I316" s="1042">
        <v>44681</v>
      </c>
      <c r="J316" s="1041">
        <v>0.4</v>
      </c>
      <c r="K316" s="1041">
        <v>0.6</v>
      </c>
      <c r="L316" s="1043">
        <v>1</v>
      </c>
      <c r="M316" s="1044">
        <v>1</v>
      </c>
      <c r="N316" s="1312">
        <v>166908959</v>
      </c>
      <c r="O316" s="1312">
        <v>4979748</v>
      </c>
      <c r="P316" s="3309"/>
      <c r="Q316" s="1270">
        <f>(S316*G316)+(S317*G317)+(S318*G318)+0</f>
        <v>0.12</v>
      </c>
      <c r="R316" s="1763" t="s">
        <v>2804</v>
      </c>
      <c r="S316" s="57">
        <v>0.4</v>
      </c>
      <c r="T316" s="14" t="s">
        <v>2805</v>
      </c>
      <c r="U316" s="14" t="s">
        <v>2806</v>
      </c>
      <c r="V316" s="8" t="str">
        <f t="shared" si="169"/>
        <v>En gestión</v>
      </c>
      <c r="W316" s="8" t="str">
        <f>IF(S316&lt;1%,"Sin iniciar",IF(S316=100%,"Terminado","En gestión"))</f>
        <v>En gestión</v>
      </c>
      <c r="X316" s="1653" t="s">
        <v>2807</v>
      </c>
      <c r="Y316" s="1303">
        <f>SUMPRODUCT(S316:S318,G316:G318)</f>
        <v>0.12</v>
      </c>
      <c r="Z316" s="1303">
        <f>SUMPRODUCT(G316:G318,J316:J318)</f>
        <v>0.12</v>
      </c>
      <c r="AA316" s="1593" t="str">
        <f>IF(Z316&lt;1%,"Sin iniciar",IF(Z316=100%,"Terminado","En gestión"))</f>
        <v>En gestión</v>
      </c>
      <c r="AB316" s="1593" t="str">
        <f>IF(Y316&lt;1%,"Sin iniciar",IF(Y316=100%,"Terminado","En gestión"))</f>
        <v>En gestión</v>
      </c>
      <c r="AC316" s="1653" t="s">
        <v>2807</v>
      </c>
      <c r="AD316" s="1596">
        <v>4979748</v>
      </c>
      <c r="AE316" s="1615">
        <v>5341279</v>
      </c>
      <c r="AF316" s="1615">
        <v>1335320</v>
      </c>
      <c r="AG316" s="1599">
        <v>166908959</v>
      </c>
      <c r="AH316" s="1591">
        <v>166908959</v>
      </c>
      <c r="AI316" s="1591">
        <v>24522240</v>
      </c>
      <c r="AJ316" s="1542" t="s">
        <v>2024</v>
      </c>
      <c r="AK316" s="1542" t="s">
        <v>2088</v>
      </c>
      <c r="AL316" s="1542" t="s">
        <v>2089</v>
      </c>
      <c r="AM316" s="1542" t="s">
        <v>2090</v>
      </c>
      <c r="AN316" s="1030"/>
      <c r="AO316" s="1754">
        <f>(0.2*G316)+(0.8*G317)+(0.5*G318)+0.12</f>
        <v>0.62</v>
      </c>
      <c r="AP316" s="1757" t="s">
        <v>3704</v>
      </c>
      <c r="AQ316" s="57">
        <v>0.6</v>
      </c>
      <c r="AR316" s="346" t="s">
        <v>8209</v>
      </c>
      <c r="AS316" s="14" t="s">
        <v>3705</v>
      </c>
      <c r="AT316" s="169" t="str">
        <f t="shared" si="171"/>
        <v>En gestión</v>
      </c>
      <c r="AU316" s="169" t="str">
        <f t="shared" si="172"/>
        <v>En gestión</v>
      </c>
      <c r="AV316" s="1751" t="s">
        <v>3700</v>
      </c>
      <c r="AW316" s="1303">
        <f>SUMPRODUCT(AQ316:AQ318,G316:G318)</f>
        <v>0.62</v>
      </c>
      <c r="AX316" s="1303">
        <f>SUMPRODUCT(G316:G318,K316:K318)</f>
        <v>0.24</v>
      </c>
      <c r="AY316" s="1589" t="str">
        <f>IF(AX316&lt;1%,"Sin iniciar",IF(AX316=100%,"Terminado","En gestión"))</f>
        <v>En gestión</v>
      </c>
      <c r="AZ316" s="1579" t="str">
        <f>IF(AW316&lt;1%,"Sin iniciar",IF(AW316=100%,"Terminado","En gestión"))</f>
        <v>En gestión</v>
      </c>
      <c r="BA316" s="1751" t="s">
        <v>3700</v>
      </c>
      <c r="BB316" s="1583">
        <v>4979748</v>
      </c>
      <c r="BC316" s="1577">
        <v>5341279</v>
      </c>
      <c r="BD316" s="1577">
        <v>2670639.2799999998</v>
      </c>
      <c r="BE316" s="1586">
        <v>166908959</v>
      </c>
      <c r="BF316" s="1643">
        <v>172769384.66666701</v>
      </c>
      <c r="BG316" s="1643">
        <v>50945860</v>
      </c>
      <c r="BH316" s="1542" t="s">
        <v>2024</v>
      </c>
      <c r="BI316" s="1542" t="s">
        <v>2088</v>
      </c>
      <c r="BJ316" s="1542" t="s">
        <v>2089</v>
      </c>
      <c r="BK316" s="1542" t="s">
        <v>2090</v>
      </c>
      <c r="BL316" s="1030"/>
      <c r="BM316" s="1270">
        <v>1</v>
      </c>
      <c r="BN316" s="1745" t="s">
        <v>3772</v>
      </c>
      <c r="BO316" s="57">
        <v>1</v>
      </c>
      <c r="BP316" s="438" t="s">
        <v>3773</v>
      </c>
      <c r="BQ316" s="14" t="s">
        <v>2086</v>
      </c>
      <c r="BR316" s="8" t="str">
        <f t="shared" si="173"/>
        <v>Terminado</v>
      </c>
      <c r="BS316" s="8" t="str">
        <f t="shared" si="174"/>
        <v>Terminado</v>
      </c>
      <c r="BT316" s="1748" t="s">
        <v>3774</v>
      </c>
      <c r="BU316" s="1285">
        <f>SUMPRODUCT(G316:G318,BO316:BO318)</f>
        <v>1</v>
      </c>
      <c r="BV316" s="1285">
        <f>SUMPRODUCT(G316:G318,L316:L318)</f>
        <v>0.62000000000000011</v>
      </c>
      <c r="BW316" s="1455" t="str">
        <f>IF(BV316&lt;1%,"Sin iniciar",IF(BV316=100%,"Terminado","En gestión"))</f>
        <v>En gestión</v>
      </c>
      <c r="BX316" s="1455" t="str">
        <f>IF(BU316&lt;1%,"Sin iniciar",IF(BU316=100%,"Terminado","En gestión"))</f>
        <v>Terminado</v>
      </c>
      <c r="BY316" s="1458" t="s">
        <v>37</v>
      </c>
      <c r="BZ316" s="1565">
        <v>5341279</v>
      </c>
      <c r="CA316" s="1615">
        <v>5341279</v>
      </c>
      <c r="CB316" s="1618">
        <v>4005958.91</v>
      </c>
      <c r="CC316" s="1620">
        <v>172769384.66666701</v>
      </c>
      <c r="CD316" s="1728">
        <v>172769384.66666701</v>
      </c>
      <c r="CE316" s="1728">
        <v>120748960</v>
      </c>
      <c r="CF316" s="1542" t="s">
        <v>2024</v>
      </c>
      <c r="CG316" s="1542" t="s">
        <v>2088</v>
      </c>
      <c r="CH316" s="1542" t="s">
        <v>2089</v>
      </c>
      <c r="CI316" s="1542" t="s">
        <v>2090</v>
      </c>
      <c r="CJ316" s="1030"/>
      <c r="CK316" s="1741">
        <v>1</v>
      </c>
      <c r="CL316" s="1742" t="s">
        <v>2084</v>
      </c>
      <c r="CM316" s="1082">
        <v>1</v>
      </c>
      <c r="CN316" s="1084" t="s">
        <v>2085</v>
      </c>
      <c r="CO316" s="1079" t="s">
        <v>2086</v>
      </c>
      <c r="CP316" s="1078" t="s">
        <v>1352</v>
      </c>
      <c r="CQ316" s="1078" t="str">
        <f t="shared" si="175"/>
        <v>Terminado</v>
      </c>
      <c r="CR316" s="1743" t="s">
        <v>2087</v>
      </c>
      <c r="CS316" s="1556">
        <f>SUMPRODUCT(G316:G318,CM316:CM318)</f>
        <v>1</v>
      </c>
      <c r="CT316" s="1556">
        <f>SUMPRODUCT(G316:G318,M316:M318)</f>
        <v>1</v>
      </c>
      <c r="CU316" s="1548" t="str">
        <f>IF(CT316&lt;1%,"Sin iniciar",IF(CT316=100%,"Terminado","En gestión"))</f>
        <v>Terminado</v>
      </c>
      <c r="CV316" s="1548" t="str">
        <f>IF(CS316&lt;1%,"Sin iniciar",IF(CS316=100%,"Terminado","En gestión"))</f>
        <v>Terminado</v>
      </c>
      <c r="CW316" s="1549" t="s">
        <v>37</v>
      </c>
      <c r="CX316" s="1550">
        <v>5341279</v>
      </c>
      <c r="CY316" s="1551">
        <v>5341279</v>
      </c>
      <c r="CZ316" s="1607">
        <v>5341278.55</v>
      </c>
      <c r="DA316" s="1608">
        <v>172769384.66666701</v>
      </c>
      <c r="DB316" s="1545">
        <v>172769384.66666701</v>
      </c>
      <c r="DC316" s="1546">
        <v>166029820</v>
      </c>
      <c r="DD316" s="1547">
        <v>172769384.66999999</v>
      </c>
      <c r="DE316" s="1542" t="s">
        <v>2024</v>
      </c>
      <c r="DF316" s="1542" t="s">
        <v>2088</v>
      </c>
      <c r="DG316" s="1542" t="s">
        <v>2089</v>
      </c>
      <c r="DH316" s="1542" t="s">
        <v>2090</v>
      </c>
      <c r="DJ316" s="1221" t="s">
        <v>8269</v>
      </c>
      <c r="DK316" s="1220" t="s">
        <v>8425</v>
      </c>
      <c r="DL316" s="1242" t="s">
        <v>8271</v>
      </c>
    </row>
    <row r="317" spans="1:116" ht="154.5" hidden="1" customHeight="1" x14ac:dyDescent="0.45">
      <c r="A317" s="1309"/>
      <c r="B317" s="1310"/>
      <c r="C317" s="1311"/>
      <c r="D317" s="1311"/>
      <c r="E317" s="1039" t="s">
        <v>1027</v>
      </c>
      <c r="F317" s="1040" t="s">
        <v>1028</v>
      </c>
      <c r="G317" s="1041">
        <v>0.3</v>
      </c>
      <c r="H317" s="1042">
        <v>44566</v>
      </c>
      <c r="I317" s="1042">
        <v>44772</v>
      </c>
      <c r="J317" s="1041">
        <v>0</v>
      </c>
      <c r="K317" s="1041">
        <v>0.2</v>
      </c>
      <c r="L317" s="1043">
        <v>0.8</v>
      </c>
      <c r="M317" s="1044">
        <v>1</v>
      </c>
      <c r="N317" s="1312"/>
      <c r="O317" s="1312"/>
      <c r="P317" s="3309"/>
      <c r="Q317" s="1744"/>
      <c r="R317" s="1764"/>
      <c r="S317" s="57">
        <v>0</v>
      </c>
      <c r="T317" s="11" t="s">
        <v>2802</v>
      </c>
      <c r="U317" s="14" t="s">
        <v>37</v>
      </c>
      <c r="V317" s="8" t="str">
        <f t="shared" si="169"/>
        <v>Sin iniciar</v>
      </c>
      <c r="W317" s="8" t="str">
        <f t="shared" ref="W317:W339" si="180">IF(S317&lt;1%,"Sin iniciar",IF(S317=100%,"Terminado","En gestión"))</f>
        <v>Sin iniciar</v>
      </c>
      <c r="X317" s="1760"/>
      <c r="Y317" s="1303"/>
      <c r="Z317" s="1303"/>
      <c r="AA317" s="1593"/>
      <c r="AB317" s="1593"/>
      <c r="AC317" s="1760"/>
      <c r="AD317" s="1711"/>
      <c r="AE317" s="1616"/>
      <c r="AF317" s="1616"/>
      <c r="AG317" s="1279"/>
      <c r="AH317" s="1591"/>
      <c r="AI317" s="1591"/>
      <c r="AJ317" s="1542"/>
      <c r="AK317" s="1542"/>
      <c r="AL317" s="1542"/>
      <c r="AM317" s="1542"/>
      <c r="AN317" s="1030"/>
      <c r="AO317" s="1755"/>
      <c r="AP317" s="1758"/>
      <c r="AQ317" s="57">
        <v>0.8</v>
      </c>
      <c r="AR317" s="14" t="s">
        <v>3706</v>
      </c>
      <c r="AS317" s="14" t="s">
        <v>3707</v>
      </c>
      <c r="AT317" s="169" t="str">
        <f t="shared" si="171"/>
        <v>En gestión</v>
      </c>
      <c r="AU317" s="169" t="str">
        <f t="shared" si="172"/>
        <v>En gestión</v>
      </c>
      <c r="AV317" s="1752"/>
      <c r="AW317" s="1303"/>
      <c r="AX317" s="1303"/>
      <c r="AY317" s="1645"/>
      <c r="AZ317" s="1646"/>
      <c r="BA317" s="1752"/>
      <c r="BB317" s="1702"/>
      <c r="BC317" s="1639"/>
      <c r="BD317" s="1639"/>
      <c r="BE317" s="1297"/>
      <c r="BF317" s="1643"/>
      <c r="BG317" s="1643"/>
      <c r="BH317" s="1542"/>
      <c r="BI317" s="1542"/>
      <c r="BJ317" s="1542"/>
      <c r="BK317" s="1542"/>
      <c r="BL317" s="1030"/>
      <c r="BM317" s="1744"/>
      <c r="BN317" s="1746"/>
      <c r="BO317" s="57">
        <v>1</v>
      </c>
      <c r="BP317" s="438" t="s">
        <v>3775</v>
      </c>
      <c r="BQ317" s="11" t="s">
        <v>2311</v>
      </c>
      <c r="BR317" s="8" t="str">
        <f t="shared" si="173"/>
        <v>En gestión</v>
      </c>
      <c r="BS317" s="8" t="str">
        <f t="shared" si="174"/>
        <v>Terminado</v>
      </c>
      <c r="BT317" s="1749"/>
      <c r="BU317" s="1454"/>
      <c r="BV317" s="1454"/>
      <c r="BW317" s="1456"/>
      <c r="BX317" s="1456"/>
      <c r="BY317" s="1459"/>
      <c r="BZ317" s="1629"/>
      <c r="CA317" s="1616"/>
      <c r="CB317" s="1726"/>
      <c r="CC317" s="1620"/>
      <c r="CD317" s="1726"/>
      <c r="CE317" s="1726"/>
      <c r="CF317" s="1542"/>
      <c r="CG317" s="1542"/>
      <c r="CH317" s="1542"/>
      <c r="CI317" s="1542"/>
      <c r="CJ317" s="1030"/>
      <c r="CK317" s="1741"/>
      <c r="CL317" s="1742"/>
      <c r="CM317" s="1082">
        <v>1</v>
      </c>
      <c r="CN317" s="1084" t="s">
        <v>2085</v>
      </c>
      <c r="CO317" s="1079" t="s">
        <v>2311</v>
      </c>
      <c r="CP317" s="1078" t="s">
        <v>1352</v>
      </c>
      <c r="CQ317" s="1078" t="str">
        <f t="shared" si="175"/>
        <v>Terminado</v>
      </c>
      <c r="CR317" s="1743"/>
      <c r="CS317" s="1556">
        <f>SUMPRODUCT(G317:G318,CM317:CM318)</f>
        <v>0.7</v>
      </c>
      <c r="CT317" s="1556"/>
      <c r="CU317" s="1548"/>
      <c r="CV317" s="1548"/>
      <c r="CW317" s="1549"/>
      <c r="CX317" s="1550"/>
      <c r="CY317" s="1551"/>
      <c r="CZ317" s="1552"/>
      <c r="DA317" s="1608"/>
      <c r="DB317" s="1545"/>
      <c r="DC317" s="1546"/>
      <c r="DD317" s="1547"/>
      <c r="DE317" s="1542"/>
      <c r="DF317" s="1542"/>
      <c r="DG317" s="1542"/>
      <c r="DH317" s="1542"/>
      <c r="DJ317" s="1221" t="s">
        <v>8269</v>
      </c>
      <c r="DK317" s="1220" t="s">
        <v>8425</v>
      </c>
      <c r="DL317" s="1242"/>
    </row>
    <row r="318" spans="1:116" ht="154.5" hidden="1" customHeight="1" x14ac:dyDescent="0.45">
      <c r="A318" s="1309"/>
      <c r="B318" s="1310"/>
      <c r="C318" s="1311"/>
      <c r="D318" s="1311"/>
      <c r="E318" s="1039" t="s">
        <v>1029</v>
      </c>
      <c r="F318" s="1040" t="s">
        <v>1030</v>
      </c>
      <c r="G318" s="1041">
        <v>0.4</v>
      </c>
      <c r="H318" s="1042">
        <v>44569</v>
      </c>
      <c r="I318" s="1042">
        <v>44925</v>
      </c>
      <c r="J318" s="1041">
        <v>0</v>
      </c>
      <c r="K318" s="1041">
        <v>0</v>
      </c>
      <c r="L318" s="1043">
        <v>0.2</v>
      </c>
      <c r="M318" s="1044">
        <v>1</v>
      </c>
      <c r="N318" s="1312"/>
      <c r="O318" s="1312"/>
      <c r="P318" s="3309"/>
      <c r="Q318" s="1762"/>
      <c r="R318" s="1765"/>
      <c r="S318" s="57">
        <v>0</v>
      </c>
      <c r="T318" s="11" t="s">
        <v>2808</v>
      </c>
      <c r="U318" s="14" t="s">
        <v>37</v>
      </c>
      <c r="V318" s="8" t="str">
        <f t="shared" si="169"/>
        <v>Sin iniciar</v>
      </c>
      <c r="W318" s="8" t="str">
        <f t="shared" si="180"/>
        <v>Sin iniciar</v>
      </c>
      <c r="X318" s="1761"/>
      <c r="Y318" s="1303"/>
      <c r="Z318" s="1303"/>
      <c r="AA318" s="1593"/>
      <c r="AB318" s="1593"/>
      <c r="AC318" s="1761"/>
      <c r="AD318" s="1597"/>
      <c r="AE318" s="1617"/>
      <c r="AF318" s="1617"/>
      <c r="AG318" s="1280"/>
      <c r="AH318" s="1592"/>
      <c r="AI318" s="1592"/>
      <c r="AJ318" s="1542"/>
      <c r="AK318" s="1542"/>
      <c r="AL318" s="1542"/>
      <c r="AM318" s="1542"/>
      <c r="AN318" s="1030"/>
      <c r="AO318" s="1756"/>
      <c r="AP318" s="1759"/>
      <c r="AQ318" s="57">
        <v>0.5</v>
      </c>
      <c r="AR318" s="14" t="s">
        <v>3708</v>
      </c>
      <c r="AS318" s="14" t="s">
        <v>3709</v>
      </c>
      <c r="AT318" s="169" t="str">
        <f t="shared" si="171"/>
        <v>Sin iniciar</v>
      </c>
      <c r="AU318" s="169" t="str">
        <f t="shared" si="172"/>
        <v>En gestión</v>
      </c>
      <c r="AV318" s="1753"/>
      <c r="AW318" s="1303"/>
      <c r="AX318" s="1303"/>
      <c r="AY318" s="1590"/>
      <c r="AZ318" s="1580"/>
      <c r="BA318" s="1753"/>
      <c r="BB318" s="1584"/>
      <c r="BC318" s="1578"/>
      <c r="BD318" s="1578"/>
      <c r="BE318" s="1298"/>
      <c r="BF318" s="1644"/>
      <c r="BG318" s="1644"/>
      <c r="BH318" s="1542"/>
      <c r="BI318" s="1542"/>
      <c r="BJ318" s="1542"/>
      <c r="BK318" s="1542"/>
      <c r="BL318" s="1030"/>
      <c r="BM318" s="1744"/>
      <c r="BN318" s="1747"/>
      <c r="BO318" s="57">
        <v>1</v>
      </c>
      <c r="BP318" s="438" t="s">
        <v>3776</v>
      </c>
      <c r="BQ318" s="14" t="s">
        <v>3777</v>
      </c>
      <c r="BR318" s="8" t="str">
        <f t="shared" si="173"/>
        <v>En gestión</v>
      </c>
      <c r="BS318" s="8" t="str">
        <f t="shared" si="174"/>
        <v>Terminado</v>
      </c>
      <c r="BT318" s="1750"/>
      <c r="BU318" s="1286"/>
      <c r="BV318" s="1286"/>
      <c r="BW318" s="1457"/>
      <c r="BX318" s="1457"/>
      <c r="BY318" s="1460"/>
      <c r="BZ318" s="1566"/>
      <c r="CA318" s="1617"/>
      <c r="CB318" s="1727"/>
      <c r="CC318" s="1621"/>
      <c r="CD318" s="1727"/>
      <c r="CE318" s="1727"/>
      <c r="CF318" s="1542"/>
      <c r="CG318" s="1542"/>
      <c r="CH318" s="1542"/>
      <c r="CI318" s="1542"/>
      <c r="CJ318" s="1030"/>
      <c r="CK318" s="1741"/>
      <c r="CL318" s="1742"/>
      <c r="CM318" s="1082">
        <v>1</v>
      </c>
      <c r="CN318" s="1084" t="s">
        <v>2312</v>
      </c>
      <c r="CO318" s="1079" t="s">
        <v>2091</v>
      </c>
      <c r="CP318" s="1078" t="s">
        <v>1352</v>
      </c>
      <c r="CQ318" s="1078" t="str">
        <f t="shared" si="175"/>
        <v>Terminado</v>
      </c>
      <c r="CR318" s="1743"/>
      <c r="CS318" s="1556"/>
      <c r="CT318" s="1556"/>
      <c r="CU318" s="1548"/>
      <c r="CV318" s="1548"/>
      <c r="CW318" s="1549"/>
      <c r="CX318" s="1550"/>
      <c r="CY318" s="1551"/>
      <c r="CZ318" s="1552"/>
      <c r="DA318" s="1608"/>
      <c r="DB318" s="1545"/>
      <c r="DC318" s="1546"/>
      <c r="DD318" s="1547"/>
      <c r="DE318" s="1542"/>
      <c r="DF318" s="1542"/>
      <c r="DG318" s="1542"/>
      <c r="DH318" s="1542"/>
      <c r="DJ318" s="1221" t="s">
        <v>8269</v>
      </c>
      <c r="DK318" s="1220" t="s">
        <v>8425</v>
      </c>
      <c r="DL318" s="1242"/>
    </row>
    <row r="319" spans="1:116" ht="154.5" customHeight="1" x14ac:dyDescent="0.45">
      <c r="A319" s="1309" t="s">
        <v>50</v>
      </c>
      <c r="B319" s="1310" t="s">
        <v>1031</v>
      </c>
      <c r="C319" s="1311" t="s">
        <v>1032</v>
      </c>
      <c r="D319" s="1311" t="s">
        <v>990</v>
      </c>
      <c r="E319" s="1039" t="s">
        <v>1033</v>
      </c>
      <c r="F319" s="1040" t="s">
        <v>1034</v>
      </c>
      <c r="G319" s="1041">
        <v>0.45</v>
      </c>
      <c r="H319" s="1042">
        <v>44562</v>
      </c>
      <c r="I319" s="1042">
        <v>44742</v>
      </c>
      <c r="J319" s="1041">
        <v>0.5</v>
      </c>
      <c r="K319" s="1041">
        <v>1</v>
      </c>
      <c r="L319" s="1043">
        <v>1</v>
      </c>
      <c r="M319" s="1044">
        <v>1</v>
      </c>
      <c r="N319" s="1739">
        <v>0</v>
      </c>
      <c r="O319" s="1312">
        <v>659100</v>
      </c>
      <c r="P319" s="3309"/>
      <c r="Q319" s="1737">
        <f>(S319*G319)+(S320*G320)+(S321*G321)+0</f>
        <v>0.22500000000000001</v>
      </c>
      <c r="R319" s="1537" t="s">
        <v>2809</v>
      </c>
      <c r="S319" s="237">
        <v>0.5</v>
      </c>
      <c r="T319" s="7" t="s">
        <v>8210</v>
      </c>
      <c r="U319" s="7" t="s">
        <v>2810</v>
      </c>
      <c r="V319" s="8" t="str">
        <f t="shared" si="169"/>
        <v>En gestión</v>
      </c>
      <c r="W319" s="8" t="str">
        <f t="shared" si="180"/>
        <v>En gestión</v>
      </c>
      <c r="X319" s="1740" t="s">
        <v>2811</v>
      </c>
      <c r="Y319" s="1303">
        <f>SUMPRODUCT(S319:S321,G319:G321)</f>
        <v>0.22500000000000001</v>
      </c>
      <c r="Z319" s="1303">
        <f>SUMPRODUCT(G319:G321,J319:J321)</f>
        <v>0.3</v>
      </c>
      <c r="AA319" s="1593" t="str">
        <f>IF(Z319&lt;1%,"Sin iniciar",IF(Z319=100%,"Terminado","En gestión"))</f>
        <v>En gestión</v>
      </c>
      <c r="AB319" s="1593" t="str">
        <f>IF(Y319&lt;1%,"Sin iniciar",IF(Y319=100%,"Terminado","En gestión"))</f>
        <v>En gestión</v>
      </c>
      <c r="AC319" s="276" t="s">
        <v>2812</v>
      </c>
      <c r="AD319" s="1596">
        <v>659100</v>
      </c>
      <c r="AE319" s="1615">
        <v>706950</v>
      </c>
      <c r="AF319" s="1615">
        <v>302979</v>
      </c>
      <c r="AG319" s="1599">
        <v>0</v>
      </c>
      <c r="AH319" s="1591">
        <v>0</v>
      </c>
      <c r="AI319" s="1591">
        <v>0</v>
      </c>
      <c r="AJ319" s="1542" t="s">
        <v>44</v>
      </c>
      <c r="AK319" s="1542" t="s">
        <v>44</v>
      </c>
      <c r="AL319" s="1542" t="s">
        <v>44</v>
      </c>
      <c r="AM319" s="1542" t="s">
        <v>44</v>
      </c>
      <c r="AN319" s="1030"/>
      <c r="AO319" s="1737">
        <f>(0.5*G319)+(0*G320)+(0*G321)+0.23</f>
        <v>0.45500000000000002</v>
      </c>
      <c r="AP319" s="1537" t="s">
        <v>3710</v>
      </c>
      <c r="AQ319" s="237">
        <v>1</v>
      </c>
      <c r="AR319" s="7" t="s">
        <v>3711</v>
      </c>
      <c r="AS319" s="7" t="s">
        <v>2094</v>
      </c>
      <c r="AT319" s="169" t="str">
        <f t="shared" si="171"/>
        <v>Terminado</v>
      </c>
      <c r="AU319" s="169" t="str">
        <f t="shared" si="172"/>
        <v>Terminado</v>
      </c>
      <c r="AV319" s="1738" t="s">
        <v>3712</v>
      </c>
      <c r="AW319" s="1303">
        <f>SUMPRODUCT(AQ319:AQ321,G319:G321)</f>
        <v>0.45</v>
      </c>
      <c r="AX319" s="1303">
        <f>SUMPRODUCT(G319:G321,K319:K321)</f>
        <v>0.6</v>
      </c>
      <c r="AY319" s="1589" t="str">
        <f>IF(AX319&lt;1%,"Sin iniciar",IF(AX319=100%,"Terminado","En gestión"))</f>
        <v>En gestión</v>
      </c>
      <c r="AZ319" s="1579" t="str">
        <f>IF(AW319&lt;1%,"Sin iniciar",IF(AW319=100%,"Terminado","En gestión"))</f>
        <v>En gestión</v>
      </c>
      <c r="BA319" s="97"/>
      <c r="BB319" s="1583">
        <v>659100</v>
      </c>
      <c r="BC319" s="1577">
        <v>706950</v>
      </c>
      <c r="BD319" s="1577">
        <v>605957.49</v>
      </c>
      <c r="BE319" s="1586">
        <v>0</v>
      </c>
      <c r="BF319" s="1643">
        <v>0</v>
      </c>
      <c r="BG319" s="1643">
        <v>0</v>
      </c>
      <c r="BH319" s="1542" t="s">
        <v>44</v>
      </c>
      <c r="BI319" s="1542" t="s">
        <v>44</v>
      </c>
      <c r="BJ319" s="1542" t="s">
        <v>44</v>
      </c>
      <c r="BK319" s="1542" t="s">
        <v>44</v>
      </c>
      <c r="BL319" s="1030"/>
      <c r="BM319" s="1690">
        <f>+SUMPRODUCT(G319:G321,BO319:BO321)</f>
        <v>0.75</v>
      </c>
      <c r="BN319" s="1537" t="s">
        <v>3778</v>
      </c>
      <c r="BO319" s="391">
        <v>1</v>
      </c>
      <c r="BP319" s="7" t="s">
        <v>2093</v>
      </c>
      <c r="BQ319" s="7" t="s">
        <v>37</v>
      </c>
      <c r="BR319" s="8" t="str">
        <f t="shared" si="173"/>
        <v>Terminado</v>
      </c>
      <c r="BS319" s="8" t="str">
        <f t="shared" si="174"/>
        <v>Terminado</v>
      </c>
      <c r="BT319" s="1717" t="s">
        <v>3779</v>
      </c>
      <c r="BU319" s="1285">
        <f>SUMPRODUCT(G319:G321,BO319:BO321)</f>
        <v>0.75</v>
      </c>
      <c r="BV319" s="1285">
        <f>SUMPRODUCT(G319:G321,L319:L321)</f>
        <v>0.875</v>
      </c>
      <c r="BW319" s="1455" t="str">
        <f t="shared" ref="BW319:BW331" si="181">IF(BV319&lt;1%,"Sin iniciar",IF(BV319=100%,"Terminado","En gestión"))</f>
        <v>En gestión</v>
      </c>
      <c r="BX319" s="1455" t="str">
        <f t="shared" ref="BX319:BX334" si="182">IF(BU319&lt;1%,"Sin iniciar",IF(BU319=100%,"Terminado","En gestión"))</f>
        <v>En gestión</v>
      </c>
      <c r="BY319" s="1736" t="s">
        <v>37</v>
      </c>
      <c r="BZ319" s="1565">
        <v>706950</v>
      </c>
      <c r="CA319" s="1615">
        <v>706950</v>
      </c>
      <c r="CB319" s="1618">
        <v>706950.4</v>
      </c>
      <c r="CC319" s="1620">
        <v>0</v>
      </c>
      <c r="CD319" s="1733">
        <v>0</v>
      </c>
      <c r="CE319" s="1733">
        <v>0</v>
      </c>
      <c r="CF319" s="1542" t="s">
        <v>44</v>
      </c>
      <c r="CG319" s="1542" t="s">
        <v>44</v>
      </c>
      <c r="CH319" s="1542" t="s">
        <v>44</v>
      </c>
      <c r="CI319" s="1542" t="s">
        <v>44</v>
      </c>
      <c r="CJ319" s="1030"/>
      <c r="CK319" s="1688">
        <v>1</v>
      </c>
      <c r="CL319" s="1686" t="s">
        <v>2092</v>
      </c>
      <c r="CM319" s="1174">
        <v>1</v>
      </c>
      <c r="CN319" s="1074" t="s">
        <v>2093</v>
      </c>
      <c r="CO319" s="1074" t="s">
        <v>2094</v>
      </c>
      <c r="CP319" s="1078" t="s">
        <v>1352</v>
      </c>
      <c r="CQ319" s="1078" t="str">
        <f t="shared" si="175"/>
        <v>Terminado</v>
      </c>
      <c r="CR319" s="1542" t="s">
        <v>2095</v>
      </c>
      <c r="CS319" s="1556">
        <f>SUMPRODUCT(G319:G321,CM319:CM321)</f>
        <v>1</v>
      </c>
      <c r="CT319" s="1556">
        <f>SUMPRODUCT(G319:G321,M319:M321)</f>
        <v>1</v>
      </c>
      <c r="CU319" s="1548" t="str">
        <f t="shared" ref="CU319" si="183">IF(CT319&lt;1%,"Sin iniciar",IF(CT319=100%,"Terminado","En gestión"))</f>
        <v>Terminado</v>
      </c>
      <c r="CV319" s="1548" t="str">
        <f t="shared" ref="CV319" si="184">IF(CS319&lt;1%,"Sin iniciar",IF(CS319=100%,"Terminado","En gestión"))</f>
        <v>Terminado</v>
      </c>
      <c r="CW319" s="1683" t="s">
        <v>37</v>
      </c>
      <c r="CX319" s="1550">
        <v>706950</v>
      </c>
      <c r="CY319" s="1551">
        <v>706950</v>
      </c>
      <c r="CZ319" s="1607">
        <v>706950</v>
      </c>
      <c r="DA319" s="1608">
        <v>0</v>
      </c>
      <c r="DB319" s="1609">
        <v>0</v>
      </c>
      <c r="DC319" s="1610">
        <v>0</v>
      </c>
      <c r="DD319" s="1611">
        <v>0</v>
      </c>
      <c r="DE319" s="1542" t="s">
        <v>44</v>
      </c>
      <c r="DF319" s="1542" t="s">
        <v>44</v>
      </c>
      <c r="DG319" s="1542" t="s">
        <v>44</v>
      </c>
      <c r="DH319" s="1542" t="s">
        <v>44</v>
      </c>
      <c r="DJ319" s="1221" t="s">
        <v>8427</v>
      </c>
      <c r="DK319" s="1220" t="s">
        <v>8270</v>
      </c>
      <c r="DL319" s="1242"/>
    </row>
    <row r="320" spans="1:116" ht="154.5" customHeight="1" x14ac:dyDescent="0.45">
      <c r="A320" s="1309"/>
      <c r="B320" s="1310"/>
      <c r="C320" s="1311"/>
      <c r="D320" s="1311"/>
      <c r="E320" s="1039" t="s">
        <v>1035</v>
      </c>
      <c r="F320" s="1040" t="s">
        <v>1036</v>
      </c>
      <c r="G320" s="1041">
        <v>0.3</v>
      </c>
      <c r="H320" s="1042">
        <v>44682</v>
      </c>
      <c r="I320" s="1042">
        <v>44804</v>
      </c>
      <c r="J320" s="1041">
        <v>0.25</v>
      </c>
      <c r="K320" s="1041">
        <v>0.5</v>
      </c>
      <c r="L320" s="1043">
        <v>1</v>
      </c>
      <c r="M320" s="1044">
        <v>1</v>
      </c>
      <c r="N320" s="1739"/>
      <c r="O320" s="1312"/>
      <c r="P320" s="3309"/>
      <c r="Q320" s="1704"/>
      <c r="R320" s="1482"/>
      <c r="S320" s="238">
        <v>0</v>
      </c>
      <c r="T320" s="9" t="s">
        <v>2813</v>
      </c>
      <c r="U320" s="9" t="s">
        <v>37</v>
      </c>
      <c r="V320" s="8" t="str">
        <f t="shared" si="169"/>
        <v>En gestión</v>
      </c>
      <c r="W320" s="8" t="str">
        <f t="shared" si="180"/>
        <v>Sin iniciar</v>
      </c>
      <c r="X320" s="1709"/>
      <c r="Y320" s="1303"/>
      <c r="Z320" s="1303"/>
      <c r="AA320" s="1593"/>
      <c r="AB320" s="1593"/>
      <c r="AC320" s="220" t="s">
        <v>2813</v>
      </c>
      <c r="AD320" s="1711"/>
      <c r="AE320" s="1616"/>
      <c r="AF320" s="1616"/>
      <c r="AG320" s="1279"/>
      <c r="AH320" s="1591"/>
      <c r="AI320" s="1591"/>
      <c r="AJ320" s="1542"/>
      <c r="AK320" s="1542"/>
      <c r="AL320" s="1542"/>
      <c r="AM320" s="1542"/>
      <c r="AN320" s="1030"/>
      <c r="AO320" s="1704"/>
      <c r="AP320" s="1482"/>
      <c r="AQ320" s="238">
        <v>0</v>
      </c>
      <c r="AR320" s="220" t="s">
        <v>3713</v>
      </c>
      <c r="AS320" s="9" t="s">
        <v>2483</v>
      </c>
      <c r="AT320" s="169" t="str">
        <f t="shared" si="171"/>
        <v>En gestión</v>
      </c>
      <c r="AU320" s="169" t="str">
        <f t="shared" si="172"/>
        <v>Sin iniciar</v>
      </c>
      <c r="AV320" s="1707"/>
      <c r="AW320" s="1303"/>
      <c r="AX320" s="1303"/>
      <c r="AY320" s="1645"/>
      <c r="AZ320" s="1646"/>
      <c r="BA320" s="97" t="s">
        <v>3713</v>
      </c>
      <c r="BB320" s="1702"/>
      <c r="BC320" s="1639"/>
      <c r="BD320" s="1639"/>
      <c r="BE320" s="1297"/>
      <c r="BF320" s="1643"/>
      <c r="BG320" s="1643"/>
      <c r="BH320" s="1542"/>
      <c r="BI320" s="1542"/>
      <c r="BJ320" s="1542"/>
      <c r="BK320" s="1542"/>
      <c r="BL320" s="1030"/>
      <c r="BM320" s="1691"/>
      <c r="BN320" s="1482"/>
      <c r="BO320" s="392">
        <v>1</v>
      </c>
      <c r="BP320" s="9" t="s">
        <v>8211</v>
      </c>
      <c r="BQ320" s="9" t="s">
        <v>2096</v>
      </c>
      <c r="BR320" s="8" t="str">
        <f t="shared" si="173"/>
        <v>Terminado</v>
      </c>
      <c r="BS320" s="8" t="str">
        <f t="shared" si="174"/>
        <v>Terminado</v>
      </c>
      <c r="BT320" s="1729"/>
      <c r="BU320" s="1454"/>
      <c r="BV320" s="1454"/>
      <c r="BW320" s="1456"/>
      <c r="BX320" s="1456"/>
      <c r="BY320" s="1725"/>
      <c r="BZ320" s="1629"/>
      <c r="CA320" s="1616"/>
      <c r="CB320" s="1726"/>
      <c r="CC320" s="1620"/>
      <c r="CD320" s="1734"/>
      <c r="CE320" s="1734"/>
      <c r="CF320" s="1542"/>
      <c r="CG320" s="1542"/>
      <c r="CH320" s="1542"/>
      <c r="CI320" s="1542"/>
      <c r="CJ320" s="1030"/>
      <c r="CK320" s="1689"/>
      <c r="CL320" s="1686"/>
      <c r="CM320" s="1174">
        <v>1</v>
      </c>
      <c r="CN320" s="1074" t="s">
        <v>2093</v>
      </c>
      <c r="CO320" s="1074" t="s">
        <v>2096</v>
      </c>
      <c r="CP320" s="1078" t="s">
        <v>1352</v>
      </c>
      <c r="CQ320" s="1078" t="str">
        <f t="shared" si="175"/>
        <v>Terminado</v>
      </c>
      <c r="CR320" s="1542"/>
      <c r="CS320" s="1556">
        <f>SUMPRODUCT(G320:G321,CM320:CM321)</f>
        <v>0.55000000000000004</v>
      </c>
      <c r="CT320" s="1556"/>
      <c r="CU320" s="1548"/>
      <c r="CV320" s="1548"/>
      <c r="CW320" s="1684"/>
      <c r="CX320" s="1550"/>
      <c r="CY320" s="1551"/>
      <c r="CZ320" s="1552"/>
      <c r="DA320" s="1608"/>
      <c r="DB320" s="1609"/>
      <c r="DC320" s="1610"/>
      <c r="DD320" s="1611"/>
      <c r="DE320" s="1542"/>
      <c r="DF320" s="1542"/>
      <c r="DG320" s="1542"/>
      <c r="DH320" s="1542"/>
      <c r="DJ320" s="1221" t="s">
        <v>8427</v>
      </c>
      <c r="DK320" s="1220"/>
      <c r="DL320" s="1242"/>
    </row>
    <row r="321" spans="1:116" ht="154.5" customHeight="1" x14ac:dyDescent="0.45">
      <c r="A321" s="1309"/>
      <c r="B321" s="1310"/>
      <c r="C321" s="1311"/>
      <c r="D321" s="1311"/>
      <c r="E321" s="1039" t="s">
        <v>1037</v>
      </c>
      <c r="F321" s="1040" t="s">
        <v>1038</v>
      </c>
      <c r="G321" s="1041">
        <v>0.25</v>
      </c>
      <c r="H321" s="1042">
        <v>44743</v>
      </c>
      <c r="I321" s="1042">
        <v>44865</v>
      </c>
      <c r="J321" s="1041">
        <v>0</v>
      </c>
      <c r="K321" s="1041">
        <v>0</v>
      </c>
      <c r="L321" s="1043">
        <v>0.5</v>
      </c>
      <c r="M321" s="1044">
        <v>1</v>
      </c>
      <c r="N321" s="1739"/>
      <c r="O321" s="1312"/>
      <c r="P321" s="3309"/>
      <c r="Q321" s="1705"/>
      <c r="R321" s="1483"/>
      <c r="S321" s="238">
        <v>0</v>
      </c>
      <c r="T321" s="9" t="s">
        <v>37</v>
      </c>
      <c r="U321" s="9" t="s">
        <v>37</v>
      </c>
      <c r="V321" s="8" t="str">
        <f t="shared" si="169"/>
        <v>Sin iniciar</v>
      </c>
      <c r="W321" s="8" t="str">
        <f t="shared" si="180"/>
        <v>Sin iniciar</v>
      </c>
      <c r="X321" s="1710"/>
      <c r="Y321" s="1303"/>
      <c r="Z321" s="1303"/>
      <c r="AA321" s="1593"/>
      <c r="AB321" s="1593"/>
      <c r="AC321" s="220" t="s">
        <v>2812</v>
      </c>
      <c r="AD321" s="1597"/>
      <c r="AE321" s="1617"/>
      <c r="AF321" s="1617"/>
      <c r="AG321" s="1280"/>
      <c r="AH321" s="1592"/>
      <c r="AI321" s="1592"/>
      <c r="AJ321" s="1542"/>
      <c r="AK321" s="1542"/>
      <c r="AL321" s="1542"/>
      <c r="AM321" s="1542"/>
      <c r="AN321" s="1030"/>
      <c r="AO321" s="1705"/>
      <c r="AP321" s="1483"/>
      <c r="AQ321" s="238">
        <v>0</v>
      </c>
      <c r="AR321" s="9" t="s">
        <v>2483</v>
      </c>
      <c r="AS321" s="9" t="s">
        <v>2483</v>
      </c>
      <c r="AT321" s="169" t="str">
        <f t="shared" si="171"/>
        <v>Sin iniciar</v>
      </c>
      <c r="AU321" s="169" t="str">
        <f t="shared" si="172"/>
        <v>Sin iniciar</v>
      </c>
      <c r="AV321" s="1708"/>
      <c r="AW321" s="1303"/>
      <c r="AX321" s="1303"/>
      <c r="AY321" s="1590"/>
      <c r="AZ321" s="1580"/>
      <c r="BA321" s="97"/>
      <c r="BB321" s="1584"/>
      <c r="BC321" s="1578"/>
      <c r="BD321" s="1578"/>
      <c r="BE321" s="1298"/>
      <c r="BF321" s="1644"/>
      <c r="BG321" s="1644"/>
      <c r="BH321" s="1542"/>
      <c r="BI321" s="1542"/>
      <c r="BJ321" s="1542"/>
      <c r="BK321" s="1542"/>
      <c r="BL321" s="1030"/>
      <c r="BM321" s="1692"/>
      <c r="BN321" s="1483"/>
      <c r="BO321" s="392">
        <v>0</v>
      </c>
      <c r="BP321" s="9" t="s">
        <v>37</v>
      </c>
      <c r="BQ321" s="9" t="s">
        <v>37</v>
      </c>
      <c r="BR321" s="8" t="str">
        <f t="shared" si="173"/>
        <v>En gestión</v>
      </c>
      <c r="BS321" s="8" t="str">
        <f t="shared" si="174"/>
        <v>Sin iniciar</v>
      </c>
      <c r="BT321" s="1725"/>
      <c r="BU321" s="1286"/>
      <c r="BV321" s="1286"/>
      <c r="BW321" s="1457"/>
      <c r="BX321" s="1457"/>
      <c r="BY321" s="220" t="s">
        <v>3780</v>
      </c>
      <c r="BZ321" s="1566"/>
      <c r="CA321" s="1617"/>
      <c r="CB321" s="1727"/>
      <c r="CC321" s="1621"/>
      <c r="CD321" s="1735"/>
      <c r="CE321" s="1735"/>
      <c r="CF321" s="1542"/>
      <c r="CG321" s="1542"/>
      <c r="CH321" s="1542"/>
      <c r="CI321" s="1542"/>
      <c r="CJ321" s="1030"/>
      <c r="CK321" s="1689"/>
      <c r="CL321" s="1686"/>
      <c r="CM321" s="1174">
        <v>1</v>
      </c>
      <c r="CN321" s="1074" t="s">
        <v>2095</v>
      </c>
      <c r="CO321" s="1074" t="s">
        <v>2313</v>
      </c>
      <c r="CP321" s="1078" t="s">
        <v>1352</v>
      </c>
      <c r="CQ321" s="1078" t="str">
        <f t="shared" si="175"/>
        <v>Terminado</v>
      </c>
      <c r="CR321" s="1542"/>
      <c r="CS321" s="1556"/>
      <c r="CT321" s="1556"/>
      <c r="CU321" s="1548"/>
      <c r="CV321" s="1548"/>
      <c r="CW321" s="1685"/>
      <c r="CX321" s="1550"/>
      <c r="CY321" s="1551"/>
      <c r="CZ321" s="1552"/>
      <c r="DA321" s="1608"/>
      <c r="DB321" s="1609"/>
      <c r="DC321" s="1610"/>
      <c r="DD321" s="1611"/>
      <c r="DE321" s="1542"/>
      <c r="DF321" s="1542"/>
      <c r="DG321" s="1542"/>
      <c r="DH321" s="1542"/>
      <c r="DJ321" s="1221" t="s">
        <v>8427</v>
      </c>
      <c r="DK321" s="1220"/>
      <c r="DL321" s="1242"/>
    </row>
    <row r="322" spans="1:116" ht="154.5" customHeight="1" x14ac:dyDescent="0.45">
      <c r="A322" s="1603" t="s">
        <v>50</v>
      </c>
      <c r="B322" s="1604" t="s">
        <v>1039</v>
      </c>
      <c r="C322" s="1605" t="s">
        <v>1040</v>
      </c>
      <c r="D322" s="1605" t="s">
        <v>990</v>
      </c>
      <c r="E322" s="1177" t="s">
        <v>1041</v>
      </c>
      <c r="F322" s="1176" t="s">
        <v>1042</v>
      </c>
      <c r="G322" s="1178">
        <v>0.3</v>
      </c>
      <c r="H322" s="1179">
        <v>44562</v>
      </c>
      <c r="I322" s="1179">
        <v>44742</v>
      </c>
      <c r="J322" s="1180">
        <v>0.7</v>
      </c>
      <c r="K322" s="1180">
        <v>1</v>
      </c>
      <c r="L322" s="1181">
        <v>1</v>
      </c>
      <c r="M322" s="1182">
        <v>1</v>
      </c>
      <c r="N322" s="1606">
        <v>48160000</v>
      </c>
      <c r="O322" s="1606">
        <v>2240974</v>
      </c>
      <c r="P322" s="3309"/>
      <c r="Q322" s="1703">
        <f>(S322*G322)+(S323*G323)+(S324*G324)+0</f>
        <v>0.38500000000000001</v>
      </c>
      <c r="R322" s="1482" t="s">
        <v>2814</v>
      </c>
      <c r="S322" s="238">
        <v>0.7</v>
      </c>
      <c r="T322" s="9" t="s">
        <v>2815</v>
      </c>
      <c r="U322" s="9" t="s">
        <v>8212</v>
      </c>
      <c r="V322" s="8" t="str">
        <f t="shared" si="169"/>
        <v>En gestión</v>
      </c>
      <c r="W322" s="8" t="str">
        <f t="shared" si="180"/>
        <v>En gestión</v>
      </c>
      <c r="X322" s="1709" t="s">
        <v>2811</v>
      </c>
      <c r="Y322" s="1303">
        <f>SUMPRODUCT(S322:S324,G322:G324)</f>
        <v>0.38500000000000001</v>
      </c>
      <c r="Z322" s="1303">
        <f>SUMPRODUCT(G322:G324,J322:J324)</f>
        <v>0.38500000000000001</v>
      </c>
      <c r="AA322" s="1593" t="str">
        <f>IF(Z322&lt;1%,"Sin iniciar",IF(Z322=100%,"Terminado","En gestión"))</f>
        <v>En gestión</v>
      </c>
      <c r="AB322" s="1593" t="str">
        <f>IF(Y322&lt;1%,"Sin iniciar",IF(Y322=100%,"Terminado","En gestión"))</f>
        <v>En gestión</v>
      </c>
      <c r="AC322" s="1709" t="s">
        <v>2811</v>
      </c>
      <c r="AD322" s="1596">
        <v>2240974</v>
      </c>
      <c r="AE322" s="1615">
        <v>2403669</v>
      </c>
      <c r="AF322" s="1615">
        <v>600917</v>
      </c>
      <c r="AG322" s="1599">
        <v>48160000</v>
      </c>
      <c r="AH322" s="1591">
        <v>48160000</v>
      </c>
      <c r="AI322" s="1591">
        <v>8400000</v>
      </c>
      <c r="AJ322" s="1542" t="s">
        <v>2024</v>
      </c>
      <c r="AK322" s="1542" t="s">
        <v>2099</v>
      </c>
      <c r="AL322" s="1542" t="s">
        <v>2100</v>
      </c>
      <c r="AM322" s="1542" t="s">
        <v>2101</v>
      </c>
      <c r="AN322" s="1030"/>
      <c r="AO322" s="1730">
        <f>(0.2*G322)+(0.75*G323)+(0.75*G324)+0.39</f>
        <v>0.97499999999999998</v>
      </c>
      <c r="AP322" s="1482" t="s">
        <v>3714</v>
      </c>
      <c r="AQ322" s="238">
        <v>0.9</v>
      </c>
      <c r="AR322" s="9" t="s">
        <v>3715</v>
      </c>
      <c r="AS322" s="9" t="s">
        <v>3716</v>
      </c>
      <c r="AT322" s="169" t="str">
        <f t="shared" si="171"/>
        <v>Terminado</v>
      </c>
      <c r="AU322" s="169" t="str">
        <f t="shared" si="172"/>
        <v>En gestión</v>
      </c>
      <c r="AV322" s="1706" t="s">
        <v>3712</v>
      </c>
      <c r="AW322" s="1303">
        <f>SUMPRODUCT(AQ322:AQ324,G322:G324)</f>
        <v>0.97</v>
      </c>
      <c r="AX322" s="1303">
        <f>SUMPRODUCT(G322:G324,K322:K324)</f>
        <v>0.64999999999999991</v>
      </c>
      <c r="AY322" s="1589" t="str">
        <f>IF(AX322&lt;1%,"Sin iniciar",IF(AX322=100%,"Terminado","En gestión"))</f>
        <v>En gestión</v>
      </c>
      <c r="AZ322" s="1579" t="str">
        <f>IF(AW322&lt;1%,"Sin iniciar",IF(AW322=100%,"Terminado","En gestión"))</f>
        <v>En gestión</v>
      </c>
      <c r="BA322" s="97" t="s">
        <v>3717</v>
      </c>
      <c r="BB322" s="1583">
        <v>2240974</v>
      </c>
      <c r="BC322" s="1577">
        <v>2403669</v>
      </c>
      <c r="BD322" s="1577">
        <v>1201834.5</v>
      </c>
      <c r="BE322" s="1586">
        <v>48160000</v>
      </c>
      <c r="BF322" s="1577">
        <v>48160000</v>
      </c>
      <c r="BG322" s="1577">
        <v>12600000</v>
      </c>
      <c r="BH322" s="1542" t="s">
        <v>2024</v>
      </c>
      <c r="BI322" s="1542" t="s">
        <v>2099</v>
      </c>
      <c r="BJ322" s="1542" t="s">
        <v>2100</v>
      </c>
      <c r="BK322" s="1542" t="s">
        <v>2101</v>
      </c>
      <c r="BL322" s="1030"/>
      <c r="BM322" s="1690">
        <f>+SUMPRODUCT(G322:G324,BO322:BO324)</f>
        <v>0.97</v>
      </c>
      <c r="BN322" s="1482" t="s">
        <v>3781</v>
      </c>
      <c r="BO322" s="392">
        <v>0.9</v>
      </c>
      <c r="BP322" s="9" t="s">
        <v>3715</v>
      </c>
      <c r="BQ322" s="9" t="s">
        <v>3782</v>
      </c>
      <c r="BR322" s="8" t="str">
        <f t="shared" si="173"/>
        <v>Terminado</v>
      </c>
      <c r="BS322" s="8" t="str">
        <f t="shared" si="174"/>
        <v>En gestión</v>
      </c>
      <c r="BT322" s="1717" t="s">
        <v>3783</v>
      </c>
      <c r="BU322" s="1285">
        <f>SUMPRODUCT(G322:G324,BO322:BO324)</f>
        <v>0.97</v>
      </c>
      <c r="BV322" s="1285">
        <f>SUMPRODUCT(G322:G324,L322:L324)</f>
        <v>0.82499999999999996</v>
      </c>
      <c r="BW322" s="1455" t="str">
        <f t="shared" si="181"/>
        <v>En gestión</v>
      </c>
      <c r="BX322" s="1455" t="str">
        <f t="shared" si="182"/>
        <v>En gestión</v>
      </c>
      <c r="BY322" s="220" t="s">
        <v>3784</v>
      </c>
      <c r="BZ322" s="1565">
        <v>2403669</v>
      </c>
      <c r="CA322" s="1615">
        <v>2403669</v>
      </c>
      <c r="CB322" s="1618">
        <v>1802751.75</v>
      </c>
      <c r="CC322" s="1565">
        <v>48160000</v>
      </c>
      <c r="CD322" s="1728">
        <v>48160000</v>
      </c>
      <c r="CE322" s="1728">
        <v>33600000</v>
      </c>
      <c r="CF322" s="1542" t="s">
        <v>2024</v>
      </c>
      <c r="CG322" s="1542" t="s">
        <v>2099</v>
      </c>
      <c r="CH322" s="1542" t="s">
        <v>2100</v>
      </c>
      <c r="CI322" s="1542" t="s">
        <v>2101</v>
      </c>
      <c r="CJ322" s="1030"/>
      <c r="CK322" s="1688">
        <v>1</v>
      </c>
      <c r="CL322" s="1686" t="s">
        <v>2097</v>
      </c>
      <c r="CM322" s="1174">
        <v>1</v>
      </c>
      <c r="CN322" s="1074" t="s">
        <v>2314</v>
      </c>
      <c r="CO322" s="1074" t="s">
        <v>2098</v>
      </c>
      <c r="CP322" s="1078" t="s">
        <v>1352</v>
      </c>
      <c r="CQ322" s="1078" t="str">
        <f t="shared" si="175"/>
        <v>Terminado</v>
      </c>
      <c r="CR322" s="1542" t="s">
        <v>2314</v>
      </c>
      <c r="CS322" s="1556">
        <f>SUMPRODUCT(G322:G324,CM322:CM324)</f>
        <v>0.99999999999999989</v>
      </c>
      <c r="CT322" s="1556">
        <f>SUMPRODUCT(G322:G324,M322:M324)</f>
        <v>0.99999999999999989</v>
      </c>
      <c r="CU322" s="1548" t="str">
        <f t="shared" ref="CU322" si="185">IF(CT322&lt;1%,"Sin iniciar",IF(CT322=100%,"Terminado","En gestión"))</f>
        <v>Terminado</v>
      </c>
      <c r="CV322" s="1548" t="str">
        <f t="shared" ref="CV322" si="186">IF(CS322&lt;1%,"Sin iniciar",IF(CS322=100%,"Terminado","En gestión"))</f>
        <v>Terminado</v>
      </c>
      <c r="CW322" s="1683" t="s">
        <v>37</v>
      </c>
      <c r="CX322" s="1550">
        <v>2403669</v>
      </c>
      <c r="CY322" s="1551">
        <v>2403669</v>
      </c>
      <c r="CZ322" s="1607">
        <v>2403669</v>
      </c>
      <c r="DA322" s="1553">
        <v>48160000</v>
      </c>
      <c r="DB322" s="1545">
        <v>48160000</v>
      </c>
      <c r="DC322" s="1546">
        <v>46200000</v>
      </c>
      <c r="DD322" s="1547">
        <v>48160000</v>
      </c>
      <c r="DE322" s="1542" t="s">
        <v>2024</v>
      </c>
      <c r="DF322" s="1542" t="s">
        <v>2099</v>
      </c>
      <c r="DG322" s="1542" t="s">
        <v>2100</v>
      </c>
      <c r="DH322" s="1542" t="s">
        <v>2101</v>
      </c>
      <c r="DJ322" s="1221" t="s">
        <v>8427</v>
      </c>
      <c r="DK322" s="1220" t="s">
        <v>8370</v>
      </c>
      <c r="DL322" s="1244"/>
    </row>
    <row r="323" spans="1:116" ht="154.5" customHeight="1" x14ac:dyDescent="0.45">
      <c r="A323" s="1603"/>
      <c r="B323" s="1604"/>
      <c r="C323" s="1605"/>
      <c r="D323" s="1605"/>
      <c r="E323" s="1177" t="s">
        <v>1043</v>
      </c>
      <c r="F323" s="1176" t="s">
        <v>1034</v>
      </c>
      <c r="G323" s="1178">
        <v>0.35</v>
      </c>
      <c r="H323" s="1179">
        <v>44607</v>
      </c>
      <c r="I323" s="1179">
        <v>44926</v>
      </c>
      <c r="J323" s="1180">
        <v>0.25</v>
      </c>
      <c r="K323" s="1180">
        <v>0.5</v>
      </c>
      <c r="L323" s="1181">
        <v>0.75</v>
      </c>
      <c r="M323" s="1182">
        <v>1</v>
      </c>
      <c r="N323" s="1606"/>
      <c r="O323" s="1606"/>
      <c r="P323" s="3309"/>
      <c r="Q323" s="1704"/>
      <c r="R323" s="1482"/>
      <c r="S323" s="238">
        <v>0.25</v>
      </c>
      <c r="T323" s="9" t="s">
        <v>2816</v>
      </c>
      <c r="U323" s="9" t="s">
        <v>2817</v>
      </c>
      <c r="V323" s="8" t="str">
        <f t="shared" si="169"/>
        <v>En gestión</v>
      </c>
      <c r="W323" s="8" t="str">
        <f t="shared" si="180"/>
        <v>En gestión</v>
      </c>
      <c r="X323" s="1709"/>
      <c r="Y323" s="1303"/>
      <c r="Z323" s="1303"/>
      <c r="AA323" s="1593"/>
      <c r="AB323" s="1593"/>
      <c r="AC323" s="1709"/>
      <c r="AD323" s="1711"/>
      <c r="AE323" s="1616"/>
      <c r="AF323" s="1616"/>
      <c r="AG323" s="1279"/>
      <c r="AH323" s="1591"/>
      <c r="AI323" s="1591"/>
      <c r="AJ323" s="1542"/>
      <c r="AK323" s="1542"/>
      <c r="AL323" s="1542"/>
      <c r="AM323" s="1542"/>
      <c r="AN323" s="1030"/>
      <c r="AO323" s="1731"/>
      <c r="AP323" s="1482"/>
      <c r="AQ323" s="238">
        <v>1</v>
      </c>
      <c r="AR323" s="9" t="s">
        <v>3718</v>
      </c>
      <c r="AS323" s="9" t="s">
        <v>2102</v>
      </c>
      <c r="AT323" s="169" t="str">
        <f t="shared" si="171"/>
        <v>En gestión</v>
      </c>
      <c r="AU323" s="169" t="str">
        <f t="shared" si="172"/>
        <v>Terminado</v>
      </c>
      <c r="AV323" s="1707"/>
      <c r="AW323" s="1303"/>
      <c r="AX323" s="1303"/>
      <c r="AY323" s="1645"/>
      <c r="AZ323" s="1646"/>
      <c r="BA323" s="97" t="s">
        <v>37</v>
      </c>
      <c r="BB323" s="1702"/>
      <c r="BC323" s="1639"/>
      <c r="BD323" s="1639"/>
      <c r="BE323" s="1297"/>
      <c r="BF323" s="1639"/>
      <c r="BG323" s="1639"/>
      <c r="BH323" s="1542"/>
      <c r="BI323" s="1542"/>
      <c r="BJ323" s="1542"/>
      <c r="BK323" s="1542"/>
      <c r="BL323" s="1030"/>
      <c r="BM323" s="1691"/>
      <c r="BN323" s="1482"/>
      <c r="BO323" s="392">
        <v>1</v>
      </c>
      <c r="BP323" s="9" t="s">
        <v>2093</v>
      </c>
      <c r="BQ323" s="9" t="s">
        <v>2102</v>
      </c>
      <c r="BR323" s="8" t="str">
        <f t="shared" si="173"/>
        <v>En gestión</v>
      </c>
      <c r="BS323" s="8" t="str">
        <f t="shared" si="174"/>
        <v>Terminado</v>
      </c>
      <c r="BT323" s="1729"/>
      <c r="BU323" s="1454"/>
      <c r="BV323" s="1454"/>
      <c r="BW323" s="1456"/>
      <c r="BX323" s="1456"/>
      <c r="BY323" s="1717" t="s">
        <v>37</v>
      </c>
      <c r="BZ323" s="1629"/>
      <c r="CA323" s="1616"/>
      <c r="CB323" s="1726"/>
      <c r="CC323" s="1629"/>
      <c r="CD323" s="1726"/>
      <c r="CE323" s="1726"/>
      <c r="CF323" s="1542"/>
      <c r="CG323" s="1542"/>
      <c r="CH323" s="1542"/>
      <c r="CI323" s="1542"/>
      <c r="CJ323" s="1030"/>
      <c r="CK323" s="1689"/>
      <c r="CL323" s="1686"/>
      <c r="CM323" s="1174">
        <v>1</v>
      </c>
      <c r="CN323" s="1074" t="s">
        <v>2093</v>
      </c>
      <c r="CO323" s="1074" t="s">
        <v>2102</v>
      </c>
      <c r="CP323" s="1078" t="s">
        <v>1352</v>
      </c>
      <c r="CQ323" s="1078" t="str">
        <f t="shared" si="175"/>
        <v>Terminado</v>
      </c>
      <c r="CR323" s="1542"/>
      <c r="CS323" s="1556">
        <f>SUMPRODUCT(G323:G324,CM323:CM324)</f>
        <v>0.7</v>
      </c>
      <c r="CT323" s="1556"/>
      <c r="CU323" s="1548"/>
      <c r="CV323" s="1548"/>
      <c r="CW323" s="1684"/>
      <c r="CX323" s="1550"/>
      <c r="CY323" s="1551"/>
      <c r="CZ323" s="1552"/>
      <c r="DA323" s="1553"/>
      <c r="DB323" s="1545"/>
      <c r="DC323" s="1546"/>
      <c r="DD323" s="1547"/>
      <c r="DE323" s="1542"/>
      <c r="DF323" s="1542"/>
      <c r="DG323" s="1542"/>
      <c r="DH323" s="1542"/>
      <c r="DJ323" s="1221" t="s">
        <v>8427</v>
      </c>
      <c r="DK323" s="1220" t="s">
        <v>8320</v>
      </c>
      <c r="DL323" s="1244"/>
    </row>
    <row r="324" spans="1:116" ht="154.5" customHeight="1" x14ac:dyDescent="0.45">
      <c r="A324" s="1603"/>
      <c r="B324" s="1604"/>
      <c r="C324" s="1605"/>
      <c r="D324" s="1605"/>
      <c r="E324" s="1177" t="s">
        <v>1044</v>
      </c>
      <c r="F324" s="1176" t="s">
        <v>1036</v>
      </c>
      <c r="G324" s="1178">
        <v>0.35</v>
      </c>
      <c r="H324" s="1179">
        <v>44612</v>
      </c>
      <c r="I324" s="1179">
        <v>44926</v>
      </c>
      <c r="J324" s="1180">
        <v>0.25</v>
      </c>
      <c r="K324" s="1180">
        <v>0.5</v>
      </c>
      <c r="L324" s="1181">
        <v>0.75</v>
      </c>
      <c r="M324" s="1182">
        <v>1</v>
      </c>
      <c r="N324" s="1606"/>
      <c r="O324" s="1606"/>
      <c r="P324" s="3309"/>
      <c r="Q324" s="1705"/>
      <c r="R324" s="1483"/>
      <c r="S324" s="238">
        <v>0.25</v>
      </c>
      <c r="T324" s="9" t="s">
        <v>2818</v>
      </c>
      <c r="U324" s="9" t="s">
        <v>2819</v>
      </c>
      <c r="V324" s="8" t="str">
        <f t="shared" si="169"/>
        <v>En gestión</v>
      </c>
      <c r="W324" s="8" t="str">
        <f t="shared" si="180"/>
        <v>En gestión</v>
      </c>
      <c r="X324" s="1710"/>
      <c r="Y324" s="1303"/>
      <c r="Z324" s="1303"/>
      <c r="AA324" s="1593"/>
      <c r="AB324" s="1593"/>
      <c r="AC324" s="1710"/>
      <c r="AD324" s="1597"/>
      <c r="AE324" s="1617"/>
      <c r="AF324" s="1617"/>
      <c r="AG324" s="1280"/>
      <c r="AH324" s="1592"/>
      <c r="AI324" s="1592"/>
      <c r="AJ324" s="1542"/>
      <c r="AK324" s="1542"/>
      <c r="AL324" s="1542"/>
      <c r="AM324" s="1542"/>
      <c r="AN324" s="1030"/>
      <c r="AO324" s="1732"/>
      <c r="AP324" s="1483"/>
      <c r="AQ324" s="238">
        <v>1</v>
      </c>
      <c r="AR324" s="9" t="s">
        <v>3719</v>
      </c>
      <c r="AS324" s="9" t="s">
        <v>2102</v>
      </c>
      <c r="AT324" s="169" t="str">
        <f t="shared" si="171"/>
        <v>En gestión</v>
      </c>
      <c r="AU324" s="169" t="str">
        <f t="shared" si="172"/>
        <v>Terminado</v>
      </c>
      <c r="AV324" s="1708"/>
      <c r="AW324" s="1303"/>
      <c r="AX324" s="1303"/>
      <c r="AY324" s="1590"/>
      <c r="AZ324" s="1580"/>
      <c r="BA324" s="97" t="s">
        <v>37</v>
      </c>
      <c r="BB324" s="1584"/>
      <c r="BC324" s="1578"/>
      <c r="BD324" s="1578"/>
      <c r="BE324" s="1298"/>
      <c r="BF324" s="1578"/>
      <c r="BG324" s="1578"/>
      <c r="BH324" s="1542"/>
      <c r="BI324" s="1542"/>
      <c r="BJ324" s="1542"/>
      <c r="BK324" s="1542"/>
      <c r="BL324" s="1030"/>
      <c r="BM324" s="1692"/>
      <c r="BN324" s="1483"/>
      <c r="BO324" s="392">
        <v>1</v>
      </c>
      <c r="BP324" s="9" t="s">
        <v>2093</v>
      </c>
      <c r="BQ324" s="9" t="s">
        <v>2102</v>
      </c>
      <c r="BR324" s="8" t="str">
        <f t="shared" si="173"/>
        <v>En gestión</v>
      </c>
      <c r="BS324" s="8" t="str">
        <f t="shared" si="174"/>
        <v>Terminado</v>
      </c>
      <c r="BT324" s="1725"/>
      <c r="BU324" s="1286"/>
      <c r="BV324" s="1286"/>
      <c r="BW324" s="1457"/>
      <c r="BX324" s="1457"/>
      <c r="BY324" s="1725"/>
      <c r="BZ324" s="1566"/>
      <c r="CA324" s="1617"/>
      <c r="CB324" s="1727"/>
      <c r="CC324" s="1566"/>
      <c r="CD324" s="1727"/>
      <c r="CE324" s="1727"/>
      <c r="CF324" s="1542"/>
      <c r="CG324" s="1542"/>
      <c r="CH324" s="1542"/>
      <c r="CI324" s="1542"/>
      <c r="CJ324" s="1030"/>
      <c r="CK324" s="1689"/>
      <c r="CL324" s="1686"/>
      <c r="CM324" s="1174">
        <v>1</v>
      </c>
      <c r="CN324" s="1074" t="s">
        <v>2093</v>
      </c>
      <c r="CO324" s="1074" t="s">
        <v>2102</v>
      </c>
      <c r="CP324" s="1078" t="s">
        <v>1352</v>
      </c>
      <c r="CQ324" s="1078" t="str">
        <f t="shared" si="175"/>
        <v>Terminado</v>
      </c>
      <c r="CR324" s="1542"/>
      <c r="CS324" s="1556"/>
      <c r="CT324" s="1556"/>
      <c r="CU324" s="1548"/>
      <c r="CV324" s="1548"/>
      <c r="CW324" s="1685"/>
      <c r="CX324" s="1550"/>
      <c r="CY324" s="1551"/>
      <c r="CZ324" s="1552"/>
      <c r="DA324" s="1553"/>
      <c r="DB324" s="1545"/>
      <c r="DC324" s="1546"/>
      <c r="DD324" s="1547"/>
      <c r="DE324" s="1542"/>
      <c r="DF324" s="1542"/>
      <c r="DG324" s="1542"/>
      <c r="DH324" s="1542"/>
      <c r="DJ324" s="1221" t="s">
        <v>8427</v>
      </c>
      <c r="DK324" s="1220" t="s">
        <v>8320</v>
      </c>
      <c r="DL324" s="1244"/>
    </row>
    <row r="325" spans="1:116" ht="154.5" hidden="1" customHeight="1" x14ac:dyDescent="0.45">
      <c r="A325" s="1603" t="s">
        <v>50</v>
      </c>
      <c r="B325" s="1604" t="s">
        <v>1045</v>
      </c>
      <c r="C325" s="1605" t="s">
        <v>1046</v>
      </c>
      <c r="D325" s="1605" t="s">
        <v>990</v>
      </c>
      <c r="E325" s="1177" t="s">
        <v>1047</v>
      </c>
      <c r="F325" s="1176" t="s">
        <v>1048</v>
      </c>
      <c r="G325" s="1178">
        <v>0.6</v>
      </c>
      <c r="H325" s="1179">
        <v>44562</v>
      </c>
      <c r="I325" s="1179">
        <v>44651</v>
      </c>
      <c r="J325" s="1180">
        <v>1</v>
      </c>
      <c r="K325" s="1180">
        <v>1</v>
      </c>
      <c r="L325" s="1181">
        <v>1</v>
      </c>
      <c r="M325" s="1182">
        <v>1</v>
      </c>
      <c r="N325" s="1606">
        <v>105826667</v>
      </c>
      <c r="O325" s="1606">
        <v>1688834</v>
      </c>
      <c r="P325" s="3309"/>
      <c r="Q325" s="1724">
        <v>0.8</v>
      </c>
      <c r="R325" s="1482" t="s">
        <v>2820</v>
      </c>
      <c r="S325" s="238">
        <v>0.8</v>
      </c>
      <c r="T325" s="9" t="s">
        <v>2821</v>
      </c>
      <c r="U325" s="9" t="s">
        <v>2822</v>
      </c>
      <c r="V325" s="8" t="str">
        <f t="shared" si="169"/>
        <v>Terminado</v>
      </c>
      <c r="W325" s="8" t="str">
        <f t="shared" si="180"/>
        <v>En gestión</v>
      </c>
      <c r="X325" s="1709" t="s">
        <v>2823</v>
      </c>
      <c r="Y325" s="1303">
        <f>SUMPRODUCT(S325:S326,G325:G326)</f>
        <v>0.48</v>
      </c>
      <c r="Z325" s="1303">
        <f>SUMPRODUCT(G325:G326,J325:J326)</f>
        <v>0.6</v>
      </c>
      <c r="AA325" s="1593" t="str">
        <f>IF(Z325&lt;1%,"Sin iniciar",IF(Z325=100%,"Terminado","En gestión"))</f>
        <v>En gestión</v>
      </c>
      <c r="AB325" s="1593" t="str">
        <f>IF(Y325&lt;1%,"Sin iniciar",IF(Y325=100%,"Terminado","En gestión"))</f>
        <v>En gestión</v>
      </c>
      <c r="AC325" s="220" t="s">
        <v>2824</v>
      </c>
      <c r="AD325" s="1596">
        <v>1688834</v>
      </c>
      <c r="AE325" s="1615">
        <v>1811444</v>
      </c>
      <c r="AF325" s="1615">
        <v>452861</v>
      </c>
      <c r="AG325" s="1599">
        <v>105826667</v>
      </c>
      <c r="AH325" s="1723">
        <v>105826667</v>
      </c>
      <c r="AI325" s="1723">
        <v>18800000</v>
      </c>
      <c r="AJ325" s="1676" t="s">
        <v>2024</v>
      </c>
      <c r="AK325" s="1542" t="s">
        <v>2104</v>
      </c>
      <c r="AL325" s="1542" t="s">
        <v>2105</v>
      </c>
      <c r="AM325" s="1542" t="s">
        <v>2106</v>
      </c>
      <c r="AN325" s="1030"/>
      <c r="AO325" s="1724">
        <v>0.8</v>
      </c>
      <c r="AP325" s="1482" t="s">
        <v>3720</v>
      </c>
      <c r="AQ325" s="238">
        <v>1</v>
      </c>
      <c r="AR325" s="9" t="s">
        <v>3721</v>
      </c>
      <c r="AS325" s="9" t="s">
        <v>2315</v>
      </c>
      <c r="AT325" s="169" t="str">
        <f t="shared" si="171"/>
        <v>Terminado</v>
      </c>
      <c r="AU325" s="169" t="str">
        <f t="shared" si="172"/>
        <v>Terminado</v>
      </c>
      <c r="AV325" s="1706" t="s">
        <v>3722</v>
      </c>
      <c r="AW325" s="1303">
        <f>SUMPRODUCT(AQ325:AQ326,G325:G326)</f>
        <v>0.6</v>
      </c>
      <c r="AX325" s="1303">
        <f>SUMPRODUCT(G325:G326,K325:K326)</f>
        <v>0.6</v>
      </c>
      <c r="AY325" s="1589" t="str">
        <f>IF(AX325&lt;1%,"Sin iniciar",IF(AX325=100%,"Terminado","En gestión"))</f>
        <v>En gestión</v>
      </c>
      <c r="AZ325" s="1579" t="str">
        <f>IF(AW325&lt;1%,"Sin iniciar",IF(AW325=100%,"Terminado","En gestión"))</f>
        <v>En gestión</v>
      </c>
      <c r="BA325" s="97" t="s">
        <v>37</v>
      </c>
      <c r="BB325" s="1583">
        <v>1688834</v>
      </c>
      <c r="BC325" s="1577">
        <v>1811444</v>
      </c>
      <c r="BD325" s="1577">
        <v>905721.88</v>
      </c>
      <c r="BE325" s="1586">
        <v>105826667</v>
      </c>
      <c r="BF325" s="1722">
        <v>105826667</v>
      </c>
      <c r="BG325" s="1722">
        <v>28200000</v>
      </c>
      <c r="BH325" s="1676" t="s">
        <v>2024</v>
      </c>
      <c r="BI325" s="1542" t="s">
        <v>2104</v>
      </c>
      <c r="BJ325" s="1542" t="s">
        <v>2105</v>
      </c>
      <c r="BK325" s="1542" t="s">
        <v>2106</v>
      </c>
      <c r="BL325" s="1030"/>
      <c r="BM325" s="1719">
        <f>+SUMPRODUCT(G325:G326,BO325:BO326)</f>
        <v>0.6</v>
      </c>
      <c r="BN325" s="1720" t="s">
        <v>3785</v>
      </c>
      <c r="BO325" s="392">
        <v>1</v>
      </c>
      <c r="BP325" s="9" t="s">
        <v>2093</v>
      </c>
      <c r="BQ325" s="9" t="s">
        <v>2315</v>
      </c>
      <c r="BR325" s="8" t="str">
        <f t="shared" si="173"/>
        <v>Terminado</v>
      </c>
      <c r="BS325" s="8" t="str">
        <f t="shared" si="174"/>
        <v>Terminado</v>
      </c>
      <c r="BT325" s="1717" t="s">
        <v>3783</v>
      </c>
      <c r="BU325" s="1285">
        <f>SUMPRODUCT(G325:G326,BO325:BO326)</f>
        <v>0.6</v>
      </c>
      <c r="BV325" s="1285">
        <f>SUMPRODUCT(G325:G326,L325:L326)</f>
        <v>0.72</v>
      </c>
      <c r="BW325" s="1455" t="str">
        <f t="shared" si="181"/>
        <v>En gestión</v>
      </c>
      <c r="BX325" s="1455" t="str">
        <f t="shared" si="182"/>
        <v>En gestión</v>
      </c>
      <c r="BY325" s="220" t="s">
        <v>37</v>
      </c>
      <c r="BZ325" s="1565">
        <v>1811444</v>
      </c>
      <c r="CA325" s="1615">
        <v>1811444</v>
      </c>
      <c r="CB325" s="1618">
        <v>1358582.81</v>
      </c>
      <c r="CC325" s="1565">
        <v>105826667</v>
      </c>
      <c r="CD325" s="1716">
        <v>105826666.666667</v>
      </c>
      <c r="CE325" s="1716">
        <v>70000000</v>
      </c>
      <c r="CF325" s="1542" t="s">
        <v>2024</v>
      </c>
      <c r="CG325" s="1542" t="s">
        <v>2104</v>
      </c>
      <c r="CH325" s="1542" t="s">
        <v>2105</v>
      </c>
      <c r="CI325" s="1542" t="s">
        <v>2106</v>
      </c>
      <c r="CJ325" s="1030"/>
      <c r="CK325" s="1715">
        <v>1</v>
      </c>
      <c r="CL325" s="1307" t="s">
        <v>2103</v>
      </c>
      <c r="CM325" s="1174">
        <v>1</v>
      </c>
      <c r="CN325" s="1074" t="s">
        <v>2093</v>
      </c>
      <c r="CO325" s="1074" t="s">
        <v>2315</v>
      </c>
      <c r="CP325" s="1078" t="s">
        <v>1352</v>
      </c>
      <c r="CQ325" s="1078" t="str">
        <f t="shared" si="175"/>
        <v>Terminado</v>
      </c>
      <c r="CR325" s="1542" t="s">
        <v>2316</v>
      </c>
      <c r="CS325" s="1556">
        <f>SUMPRODUCT(G325:G326,CM325:CM326)</f>
        <v>1</v>
      </c>
      <c r="CT325" s="1556">
        <f>SUMPRODUCT(G325:G326,M325:M326)</f>
        <v>1</v>
      </c>
      <c r="CU325" s="1548" t="str">
        <f t="shared" ref="CU325" si="187">IF(CT325&lt;1%,"Sin iniciar",IF(CT325=100%,"Terminado","En gestión"))</f>
        <v>Terminado</v>
      </c>
      <c r="CV325" s="1548" t="str">
        <f t="shared" ref="CV325" si="188">IF(CS325&lt;1%,"Sin iniciar",IF(CS325=100%,"Terminado","En gestión"))</f>
        <v>Terminado</v>
      </c>
      <c r="CW325" s="1683" t="s">
        <v>37</v>
      </c>
      <c r="CX325" s="1550">
        <v>1811444</v>
      </c>
      <c r="CY325" s="1551">
        <v>1811444</v>
      </c>
      <c r="CZ325" s="1607">
        <v>1811443.75</v>
      </c>
      <c r="DA325" s="1553">
        <v>105826666.666667</v>
      </c>
      <c r="DB325" s="1545">
        <v>105826666.666667</v>
      </c>
      <c r="DC325" s="1546">
        <v>103400000</v>
      </c>
      <c r="DD325" s="1547">
        <v>105826666.666667</v>
      </c>
      <c r="DE325" s="1542" t="s">
        <v>2024</v>
      </c>
      <c r="DF325" s="1542" t="s">
        <v>2104</v>
      </c>
      <c r="DG325" s="1542" t="s">
        <v>2105</v>
      </c>
      <c r="DH325" s="1542" t="s">
        <v>2106</v>
      </c>
      <c r="DJ325" s="1221" t="s">
        <v>8269</v>
      </c>
      <c r="DK325" s="1220" t="s">
        <v>8270</v>
      </c>
      <c r="DL325" s="1244" t="s">
        <v>8271</v>
      </c>
    </row>
    <row r="326" spans="1:116" ht="154.5" hidden="1" customHeight="1" x14ac:dyDescent="0.45">
      <c r="A326" s="1603"/>
      <c r="B326" s="1604"/>
      <c r="C326" s="1605"/>
      <c r="D326" s="1605"/>
      <c r="E326" s="1177" t="s">
        <v>1049</v>
      </c>
      <c r="F326" s="1176" t="s">
        <v>1050</v>
      </c>
      <c r="G326" s="1178">
        <v>0.4</v>
      </c>
      <c r="H326" s="1179">
        <v>44565</v>
      </c>
      <c r="I326" s="1179">
        <v>44926</v>
      </c>
      <c r="J326" s="1180">
        <v>0</v>
      </c>
      <c r="K326" s="1180">
        <v>0</v>
      </c>
      <c r="L326" s="1181">
        <v>0.3</v>
      </c>
      <c r="M326" s="1182">
        <v>1</v>
      </c>
      <c r="N326" s="1606"/>
      <c r="O326" s="1606"/>
      <c r="P326" s="3309"/>
      <c r="Q326" s="1704"/>
      <c r="R326" s="1482"/>
      <c r="S326" s="238">
        <v>0</v>
      </c>
      <c r="T326" s="9" t="s">
        <v>37</v>
      </c>
      <c r="U326" s="9" t="s">
        <v>37</v>
      </c>
      <c r="V326" s="8" t="str">
        <f t="shared" si="169"/>
        <v>Sin iniciar</v>
      </c>
      <c r="W326" s="8" t="str">
        <f t="shared" si="180"/>
        <v>Sin iniciar</v>
      </c>
      <c r="X326" s="1709"/>
      <c r="Y326" s="1303"/>
      <c r="Z326" s="1303"/>
      <c r="AA326" s="1593"/>
      <c r="AB326" s="1593"/>
      <c r="AC326" s="220" t="s">
        <v>2812</v>
      </c>
      <c r="AD326" s="1711"/>
      <c r="AE326" s="1616"/>
      <c r="AF326" s="1616"/>
      <c r="AG326" s="1279"/>
      <c r="AH326" s="1723"/>
      <c r="AI326" s="1723"/>
      <c r="AJ326" s="1676"/>
      <c r="AK326" s="1542"/>
      <c r="AL326" s="1542"/>
      <c r="AM326" s="1542"/>
      <c r="AN326" s="1030"/>
      <c r="AO326" s="1704"/>
      <c r="AP326" s="1482"/>
      <c r="AQ326" s="238">
        <v>0</v>
      </c>
      <c r="AR326" s="9" t="s">
        <v>2483</v>
      </c>
      <c r="AS326" s="9" t="s">
        <v>2483</v>
      </c>
      <c r="AT326" s="169" t="str">
        <f t="shared" si="171"/>
        <v>Sin iniciar</v>
      </c>
      <c r="AU326" s="169" t="str">
        <f t="shared" si="172"/>
        <v>Sin iniciar</v>
      </c>
      <c r="AV326" s="1707"/>
      <c r="AW326" s="1303"/>
      <c r="AX326" s="1303"/>
      <c r="AY326" s="1645"/>
      <c r="AZ326" s="1646"/>
      <c r="BA326" s="97" t="s">
        <v>3723</v>
      </c>
      <c r="BB326" s="1702"/>
      <c r="BC326" s="1639"/>
      <c r="BD326" s="1639"/>
      <c r="BE326" s="1297"/>
      <c r="BF326" s="1722"/>
      <c r="BG326" s="1722"/>
      <c r="BH326" s="1676"/>
      <c r="BI326" s="1542"/>
      <c r="BJ326" s="1542"/>
      <c r="BK326" s="1542"/>
      <c r="BL326" s="1030"/>
      <c r="BM326" s="1692"/>
      <c r="BN326" s="1721"/>
      <c r="BO326" s="392">
        <v>0</v>
      </c>
      <c r="BP326" s="9" t="s">
        <v>2483</v>
      </c>
      <c r="BQ326" s="9" t="s">
        <v>37</v>
      </c>
      <c r="BR326" s="8" t="str">
        <f t="shared" si="173"/>
        <v>En gestión</v>
      </c>
      <c r="BS326" s="8" t="str">
        <f t="shared" si="174"/>
        <v>Sin iniciar</v>
      </c>
      <c r="BT326" s="1718"/>
      <c r="BU326" s="1454"/>
      <c r="BV326" s="1454"/>
      <c r="BW326" s="1456"/>
      <c r="BX326" s="1456"/>
      <c r="BY326" s="220" t="s">
        <v>3786</v>
      </c>
      <c r="BZ326" s="1629"/>
      <c r="CA326" s="1616"/>
      <c r="CB326" s="1669"/>
      <c r="CC326" s="1629"/>
      <c r="CD326" s="1669"/>
      <c r="CE326" s="1669"/>
      <c r="CF326" s="1542"/>
      <c r="CG326" s="1542"/>
      <c r="CH326" s="1542"/>
      <c r="CI326" s="1542"/>
      <c r="CJ326" s="1030"/>
      <c r="CK326" s="1689"/>
      <c r="CL326" s="1308"/>
      <c r="CM326" s="1174">
        <v>1</v>
      </c>
      <c r="CN326" s="1074" t="s">
        <v>2316</v>
      </c>
      <c r="CO326" s="1074" t="s">
        <v>2107</v>
      </c>
      <c r="CP326" s="1078" t="s">
        <v>1352</v>
      </c>
      <c r="CQ326" s="1078" t="str">
        <f t="shared" si="175"/>
        <v>Terminado</v>
      </c>
      <c r="CR326" s="1542"/>
      <c r="CS326" s="1556"/>
      <c r="CT326" s="1556"/>
      <c r="CU326" s="1548"/>
      <c r="CV326" s="1548"/>
      <c r="CW326" s="1685"/>
      <c r="CX326" s="1550"/>
      <c r="CY326" s="1551"/>
      <c r="CZ326" s="1552"/>
      <c r="DA326" s="1553"/>
      <c r="DB326" s="1545"/>
      <c r="DC326" s="1546"/>
      <c r="DD326" s="1547"/>
      <c r="DE326" s="1542"/>
      <c r="DF326" s="1542"/>
      <c r="DG326" s="1542"/>
      <c r="DH326" s="1542"/>
      <c r="DJ326" s="1221" t="s">
        <v>8269</v>
      </c>
      <c r="DK326" s="1220" t="s">
        <v>8429</v>
      </c>
      <c r="DL326" s="1244"/>
    </row>
    <row r="327" spans="1:116" ht="154.5" customHeight="1" x14ac:dyDescent="0.45">
      <c r="A327" s="1712" t="s">
        <v>50</v>
      </c>
      <c r="B327" s="1713" t="s">
        <v>1051</v>
      </c>
      <c r="C327" s="1714" t="s">
        <v>1052</v>
      </c>
      <c r="D327" s="1714" t="s">
        <v>1024</v>
      </c>
      <c r="E327" s="1177" t="s">
        <v>1053</v>
      </c>
      <c r="F327" s="1176" t="s">
        <v>1034</v>
      </c>
      <c r="G327" s="1178">
        <v>0.4</v>
      </c>
      <c r="H327" s="1179">
        <v>44607</v>
      </c>
      <c r="I327" s="1179">
        <v>44926</v>
      </c>
      <c r="J327" s="1180">
        <v>0.25</v>
      </c>
      <c r="K327" s="1180">
        <v>0.5</v>
      </c>
      <c r="L327" s="1181">
        <v>0.75</v>
      </c>
      <c r="M327" s="1182">
        <v>1</v>
      </c>
      <c r="N327" s="1662">
        <v>0</v>
      </c>
      <c r="O327" s="1606">
        <v>1344584</v>
      </c>
      <c r="P327" s="3309"/>
      <c r="Q327" s="1703">
        <f>(S327*G327)+(S328*G328)+(S329*G329)+0</f>
        <v>0.4</v>
      </c>
      <c r="R327" s="1482" t="s">
        <v>2825</v>
      </c>
      <c r="S327" s="238">
        <v>0.25</v>
      </c>
      <c r="T327" s="9" t="s">
        <v>2826</v>
      </c>
      <c r="U327" s="9" t="s">
        <v>2827</v>
      </c>
      <c r="V327" s="8" t="str">
        <f t="shared" si="169"/>
        <v>En gestión</v>
      </c>
      <c r="W327" s="8" t="str">
        <f t="shared" si="180"/>
        <v>En gestión</v>
      </c>
      <c r="X327" s="1709" t="s">
        <v>2811</v>
      </c>
      <c r="Y327" s="1303">
        <f>SUMPRODUCT(S327:S329,G327:G329)</f>
        <v>0.4</v>
      </c>
      <c r="Z327" s="1303">
        <f>SUMPRODUCT(G327:G329,J327:J329)</f>
        <v>0.4</v>
      </c>
      <c r="AA327" s="1593" t="str">
        <f>IF(Z327&lt;1%,"Sin iniciar",IF(Z327=100%,"Terminado","En gestión"))</f>
        <v>En gestión</v>
      </c>
      <c r="AB327" s="1593" t="str">
        <f>IF(Y327&lt;1%,"Sin iniciar",IF(Y327=100%,"Terminado","En gestión"))</f>
        <v>En gestión</v>
      </c>
      <c r="AC327" s="1709" t="s">
        <v>2811</v>
      </c>
      <c r="AD327" s="1596">
        <v>1344584</v>
      </c>
      <c r="AE327" s="1615">
        <v>1442201</v>
      </c>
      <c r="AF327" s="1615">
        <v>360550</v>
      </c>
      <c r="AG327" s="1565">
        <v>0</v>
      </c>
      <c r="AH327" s="1591">
        <v>0</v>
      </c>
      <c r="AI327" s="1591">
        <v>0</v>
      </c>
      <c r="AJ327" s="1542" t="s">
        <v>44</v>
      </c>
      <c r="AK327" s="1542" t="s">
        <v>44</v>
      </c>
      <c r="AL327" s="1542" t="s">
        <v>44</v>
      </c>
      <c r="AM327" s="1542" t="s">
        <v>44</v>
      </c>
      <c r="AN327" s="1030"/>
      <c r="AO327" s="1703">
        <f>(0.25*G327)+(0.25*G328)+(0*G329)+0.4</f>
        <v>0.60000000000000009</v>
      </c>
      <c r="AP327" s="1482" t="s">
        <v>3724</v>
      </c>
      <c r="AQ327" s="238">
        <v>0.5</v>
      </c>
      <c r="AR327" s="9" t="s">
        <v>3725</v>
      </c>
      <c r="AS327" s="9" t="s">
        <v>3726</v>
      </c>
      <c r="AT327" s="169" t="str">
        <f t="shared" si="171"/>
        <v>En gestión</v>
      </c>
      <c r="AU327" s="169" t="str">
        <f t="shared" si="172"/>
        <v>En gestión</v>
      </c>
      <c r="AV327" s="1706" t="s">
        <v>3712</v>
      </c>
      <c r="AW327" s="1303">
        <f>SUMPRODUCT(AQ327:AQ329,G327:G329)</f>
        <v>0.60000000000000009</v>
      </c>
      <c r="AX327" s="1303">
        <f>SUMPRODUCT(G327:G329,K327:K329)</f>
        <v>0.60000000000000009</v>
      </c>
      <c r="AY327" s="1589" t="str">
        <f>IF(AX327&lt;1%,"Sin iniciar",IF(AX327=100%,"Terminado","En gestión"))</f>
        <v>En gestión</v>
      </c>
      <c r="AZ327" s="1579" t="str">
        <f>IF(AW327&lt;1%,"Sin iniciar",IF(AW327=100%,"Terminado","En gestión"))</f>
        <v>En gestión</v>
      </c>
      <c r="BA327" s="1700" t="s">
        <v>3712</v>
      </c>
      <c r="BB327" s="1583">
        <v>1344584</v>
      </c>
      <c r="BC327" s="1577">
        <v>1442201</v>
      </c>
      <c r="BD327" s="1577">
        <v>721100.7</v>
      </c>
      <c r="BE327" s="1640">
        <v>0</v>
      </c>
      <c r="BF327" s="1675">
        <v>0</v>
      </c>
      <c r="BG327" s="1675">
        <v>0</v>
      </c>
      <c r="BH327" s="1676" t="s">
        <v>44</v>
      </c>
      <c r="BI327" s="1542" t="s">
        <v>44</v>
      </c>
      <c r="BJ327" s="1542" t="s">
        <v>44</v>
      </c>
      <c r="BK327" s="1542" t="s">
        <v>44</v>
      </c>
      <c r="BL327" s="1030"/>
      <c r="BM327" s="1690">
        <f>+SUMPRODUCT(G327:G329,BO327:BO329)</f>
        <v>0.8</v>
      </c>
      <c r="BN327" s="1482" t="s">
        <v>3787</v>
      </c>
      <c r="BO327" s="392">
        <v>0.75</v>
      </c>
      <c r="BP327" s="9" t="s">
        <v>3788</v>
      </c>
      <c r="BQ327" s="9" t="s">
        <v>3789</v>
      </c>
      <c r="BR327" s="8" t="str">
        <f t="shared" si="173"/>
        <v>En gestión</v>
      </c>
      <c r="BS327" s="8" t="str">
        <f t="shared" si="174"/>
        <v>En gestión</v>
      </c>
      <c r="BT327" s="1693" t="s">
        <v>3790</v>
      </c>
      <c r="BU327" s="1696">
        <f>SUMPRODUCT(G327:G329,BO327:BO329)</f>
        <v>0.8</v>
      </c>
      <c r="BV327" s="1697">
        <f>SUMPRODUCT(G327:G329,L327:L329)</f>
        <v>0.8</v>
      </c>
      <c r="BW327" s="1666" t="str">
        <f t="shared" si="181"/>
        <v>En gestión</v>
      </c>
      <c r="BX327" s="1666" t="str">
        <f t="shared" si="182"/>
        <v>En gestión</v>
      </c>
      <c r="BY327" s="220" t="s">
        <v>37</v>
      </c>
      <c r="BZ327" s="1565">
        <v>1442201</v>
      </c>
      <c r="CA327" s="1615">
        <v>1442201</v>
      </c>
      <c r="CB327" s="1618">
        <v>1081651.05</v>
      </c>
      <c r="CC327" s="1620">
        <v>0</v>
      </c>
      <c r="CD327" s="1665">
        <v>0</v>
      </c>
      <c r="CE327" s="1665">
        <v>0</v>
      </c>
      <c r="CF327" s="1542" t="s">
        <v>44</v>
      </c>
      <c r="CG327" s="1542" t="s">
        <v>44</v>
      </c>
      <c r="CH327" s="1542" t="s">
        <v>44</v>
      </c>
      <c r="CI327" s="1542" t="s">
        <v>44</v>
      </c>
      <c r="CJ327" s="1030"/>
      <c r="CK327" s="1688">
        <v>1</v>
      </c>
      <c r="CL327" s="1686" t="s">
        <v>2108</v>
      </c>
      <c r="CM327" s="1174">
        <v>1</v>
      </c>
      <c r="CN327" s="1074" t="s">
        <v>2109</v>
      </c>
      <c r="CO327" s="1074" t="s">
        <v>2110</v>
      </c>
      <c r="CP327" s="1078" t="s">
        <v>1352</v>
      </c>
      <c r="CQ327" s="1078" t="str">
        <f t="shared" si="175"/>
        <v>Terminado</v>
      </c>
      <c r="CR327" s="1687" t="s">
        <v>2111</v>
      </c>
      <c r="CS327" s="1556">
        <f>SUMPRODUCT(G327:G329,CM327:CM329)</f>
        <v>1</v>
      </c>
      <c r="CT327" s="1556">
        <f>SUMPRODUCT(G327:G329,M327:M329)</f>
        <v>1</v>
      </c>
      <c r="CU327" s="1548" t="str">
        <f t="shared" ref="CU327" si="189">IF(CT327&lt;1%,"Sin iniciar",IF(CT327=100%,"Terminado","En gestión"))</f>
        <v>Terminado</v>
      </c>
      <c r="CV327" s="1548" t="str">
        <f t="shared" ref="CV327" si="190">IF(CS327&lt;1%,"Sin iniciar",IF(CS327=100%,"Terminado","En gestión"))</f>
        <v>Terminado</v>
      </c>
      <c r="CW327" s="1683" t="s">
        <v>37</v>
      </c>
      <c r="CX327" s="1550">
        <v>1442201</v>
      </c>
      <c r="CY327" s="1551">
        <v>1442201</v>
      </c>
      <c r="CZ327" s="1607">
        <v>1442201.4</v>
      </c>
      <c r="DA327" s="1608">
        <v>0</v>
      </c>
      <c r="DB327" s="1609">
        <v>0</v>
      </c>
      <c r="DC327" s="1610">
        <v>0</v>
      </c>
      <c r="DD327" s="1611">
        <v>0</v>
      </c>
      <c r="DE327" s="1542" t="s">
        <v>44</v>
      </c>
      <c r="DF327" s="1542" t="s">
        <v>44</v>
      </c>
      <c r="DG327" s="1542" t="s">
        <v>44</v>
      </c>
      <c r="DH327" s="1542" t="s">
        <v>44</v>
      </c>
      <c r="DJ327" s="1221" t="s">
        <v>8427</v>
      </c>
      <c r="DK327" s="1220"/>
      <c r="DL327" s="1244"/>
    </row>
    <row r="328" spans="1:116" ht="154.5" customHeight="1" x14ac:dyDescent="0.45">
      <c r="A328" s="1712"/>
      <c r="B328" s="1713"/>
      <c r="C328" s="1714"/>
      <c r="D328" s="1714"/>
      <c r="E328" s="1177" t="s">
        <v>1054</v>
      </c>
      <c r="F328" s="1176" t="s">
        <v>1036</v>
      </c>
      <c r="G328" s="1178">
        <v>0.4</v>
      </c>
      <c r="H328" s="1179">
        <v>44676</v>
      </c>
      <c r="I328" s="1179">
        <v>44926</v>
      </c>
      <c r="J328" s="1180">
        <v>0.25</v>
      </c>
      <c r="K328" s="1180">
        <v>0.5</v>
      </c>
      <c r="L328" s="1181">
        <v>0.75</v>
      </c>
      <c r="M328" s="1182">
        <v>1</v>
      </c>
      <c r="N328" s="1662"/>
      <c r="O328" s="1606"/>
      <c r="P328" s="3309"/>
      <c r="Q328" s="1704"/>
      <c r="R328" s="1482"/>
      <c r="S328" s="238">
        <v>0.25</v>
      </c>
      <c r="T328" s="9" t="s">
        <v>2828</v>
      </c>
      <c r="U328" s="9" t="s">
        <v>2829</v>
      </c>
      <c r="V328" s="8" t="str">
        <f t="shared" si="169"/>
        <v>En gestión</v>
      </c>
      <c r="W328" s="8" t="str">
        <f t="shared" si="180"/>
        <v>En gestión</v>
      </c>
      <c r="X328" s="1709"/>
      <c r="Y328" s="1303"/>
      <c r="Z328" s="1303"/>
      <c r="AA328" s="1593"/>
      <c r="AB328" s="1593"/>
      <c r="AC328" s="1709"/>
      <c r="AD328" s="1711"/>
      <c r="AE328" s="1616"/>
      <c r="AF328" s="1616"/>
      <c r="AG328" s="1629"/>
      <c r="AH328" s="1591"/>
      <c r="AI328" s="1591"/>
      <c r="AJ328" s="1542"/>
      <c r="AK328" s="1542"/>
      <c r="AL328" s="1542"/>
      <c r="AM328" s="1542"/>
      <c r="AN328" s="1030"/>
      <c r="AO328" s="1704"/>
      <c r="AP328" s="1482"/>
      <c r="AQ328" s="238">
        <v>0.5</v>
      </c>
      <c r="AR328" s="9" t="s">
        <v>3727</v>
      </c>
      <c r="AS328" s="9" t="s">
        <v>3728</v>
      </c>
      <c r="AT328" s="169" t="str">
        <f t="shared" si="171"/>
        <v>En gestión</v>
      </c>
      <c r="AU328" s="169" t="str">
        <f t="shared" si="172"/>
        <v>En gestión</v>
      </c>
      <c r="AV328" s="1707"/>
      <c r="AW328" s="1303"/>
      <c r="AX328" s="1303"/>
      <c r="AY328" s="1645"/>
      <c r="AZ328" s="1646"/>
      <c r="BA328" s="1701"/>
      <c r="BB328" s="1702"/>
      <c r="BC328" s="1639"/>
      <c r="BD328" s="1639"/>
      <c r="BE328" s="1641"/>
      <c r="BF328" s="1675"/>
      <c r="BG328" s="1675"/>
      <c r="BH328" s="1676"/>
      <c r="BI328" s="1542"/>
      <c r="BJ328" s="1542"/>
      <c r="BK328" s="1542"/>
      <c r="BL328" s="1030"/>
      <c r="BM328" s="1691"/>
      <c r="BN328" s="1482"/>
      <c r="BO328" s="392">
        <v>0.75</v>
      </c>
      <c r="BP328" s="9" t="s">
        <v>2112</v>
      </c>
      <c r="BQ328" s="9" t="s">
        <v>3791</v>
      </c>
      <c r="BR328" s="8" t="str">
        <f t="shared" si="173"/>
        <v>En gestión</v>
      </c>
      <c r="BS328" s="8" t="str">
        <f t="shared" si="174"/>
        <v>En gestión</v>
      </c>
      <c r="BT328" s="1694"/>
      <c r="BU328" s="1624"/>
      <c r="BV328" s="1698"/>
      <c r="BW328" s="1667"/>
      <c r="BX328" s="1667"/>
      <c r="BY328" s="220" t="s">
        <v>37</v>
      </c>
      <c r="BZ328" s="1629"/>
      <c r="CA328" s="1616"/>
      <c r="CB328" s="1669"/>
      <c r="CC328" s="1620"/>
      <c r="CD328" s="1665"/>
      <c r="CE328" s="1665"/>
      <c r="CF328" s="1542"/>
      <c r="CG328" s="1542"/>
      <c r="CH328" s="1542"/>
      <c r="CI328" s="1542"/>
      <c r="CJ328" s="1030"/>
      <c r="CK328" s="1689"/>
      <c r="CL328" s="1686"/>
      <c r="CM328" s="1174">
        <v>1</v>
      </c>
      <c r="CN328" s="1074" t="s">
        <v>2112</v>
      </c>
      <c r="CO328" s="1074" t="s">
        <v>2113</v>
      </c>
      <c r="CP328" s="1078" t="s">
        <v>1352</v>
      </c>
      <c r="CQ328" s="1078" t="str">
        <f t="shared" si="175"/>
        <v>Terminado</v>
      </c>
      <c r="CR328" s="1687"/>
      <c r="CS328" s="1556">
        <f>SUMPRODUCT(G328:G329,CM328:CM329)</f>
        <v>0.60000000000000009</v>
      </c>
      <c r="CT328" s="1556"/>
      <c r="CU328" s="1548"/>
      <c r="CV328" s="1548"/>
      <c r="CW328" s="1684"/>
      <c r="CX328" s="1550"/>
      <c r="CY328" s="1551"/>
      <c r="CZ328" s="1552"/>
      <c r="DA328" s="1608"/>
      <c r="DB328" s="1609"/>
      <c r="DC328" s="1610"/>
      <c r="DD328" s="1611"/>
      <c r="DE328" s="1542"/>
      <c r="DF328" s="1542"/>
      <c r="DG328" s="1542"/>
      <c r="DH328" s="1542"/>
      <c r="DJ328" s="1221" t="s">
        <v>8427</v>
      </c>
      <c r="DK328" s="1220"/>
      <c r="DL328" s="1244"/>
    </row>
    <row r="329" spans="1:116" ht="154.5" customHeight="1" x14ac:dyDescent="0.45">
      <c r="A329" s="1712"/>
      <c r="B329" s="1713"/>
      <c r="C329" s="1714"/>
      <c r="D329" s="1714"/>
      <c r="E329" s="1177" t="s">
        <v>1055</v>
      </c>
      <c r="F329" s="1176" t="s">
        <v>1050</v>
      </c>
      <c r="G329" s="1178">
        <v>0.2</v>
      </c>
      <c r="H329" s="1179">
        <v>44562</v>
      </c>
      <c r="I329" s="1179">
        <v>44651</v>
      </c>
      <c r="J329" s="1180">
        <v>1</v>
      </c>
      <c r="K329" s="1180">
        <v>1</v>
      </c>
      <c r="L329" s="1181">
        <v>1</v>
      </c>
      <c r="M329" s="1182">
        <v>1</v>
      </c>
      <c r="N329" s="1662"/>
      <c r="O329" s="1606"/>
      <c r="P329" s="3309"/>
      <c r="Q329" s="1705"/>
      <c r="R329" s="1483"/>
      <c r="S329" s="238">
        <v>1</v>
      </c>
      <c r="T329" s="9" t="s">
        <v>2830</v>
      </c>
      <c r="U329" s="9" t="s">
        <v>2115</v>
      </c>
      <c r="V329" s="8" t="str">
        <f t="shared" si="169"/>
        <v>Terminado</v>
      </c>
      <c r="W329" s="8" t="str">
        <f t="shared" si="180"/>
        <v>Terminado</v>
      </c>
      <c r="X329" s="1710"/>
      <c r="Y329" s="1303"/>
      <c r="Z329" s="1303"/>
      <c r="AA329" s="1593"/>
      <c r="AB329" s="1593"/>
      <c r="AC329" s="1710"/>
      <c r="AD329" s="1597"/>
      <c r="AE329" s="1617"/>
      <c r="AF329" s="1617"/>
      <c r="AG329" s="1566"/>
      <c r="AH329" s="1592"/>
      <c r="AI329" s="1592"/>
      <c r="AJ329" s="1542"/>
      <c r="AK329" s="1542"/>
      <c r="AL329" s="1542"/>
      <c r="AM329" s="1542"/>
      <c r="AN329" s="1030"/>
      <c r="AO329" s="1705"/>
      <c r="AP329" s="1483"/>
      <c r="AQ329" s="238">
        <v>1</v>
      </c>
      <c r="AR329" s="9" t="s">
        <v>2114</v>
      </c>
      <c r="AS329" s="9" t="s">
        <v>2483</v>
      </c>
      <c r="AT329" s="169" t="str">
        <f t="shared" si="171"/>
        <v>Terminado</v>
      </c>
      <c r="AU329" s="169" t="str">
        <f t="shared" si="172"/>
        <v>Terminado</v>
      </c>
      <c r="AV329" s="1708"/>
      <c r="AW329" s="1303"/>
      <c r="AX329" s="1303"/>
      <c r="AY329" s="1590"/>
      <c r="AZ329" s="1580"/>
      <c r="BA329" s="97" t="s">
        <v>3729</v>
      </c>
      <c r="BB329" s="1584"/>
      <c r="BC329" s="1578"/>
      <c r="BD329" s="1578"/>
      <c r="BE329" s="1642"/>
      <c r="BF329" s="1675"/>
      <c r="BG329" s="1675"/>
      <c r="BH329" s="1676"/>
      <c r="BI329" s="1542"/>
      <c r="BJ329" s="1542"/>
      <c r="BK329" s="1542"/>
      <c r="BL329" s="1030"/>
      <c r="BM329" s="1692"/>
      <c r="BN329" s="1483"/>
      <c r="BO329" s="392">
        <v>1</v>
      </c>
      <c r="BP329" s="9" t="s">
        <v>2114</v>
      </c>
      <c r="BQ329" s="9" t="s">
        <v>37</v>
      </c>
      <c r="BR329" s="344" t="str">
        <f t="shared" si="173"/>
        <v>Terminado</v>
      </c>
      <c r="BS329" s="344" t="str">
        <f t="shared" si="174"/>
        <v>Terminado</v>
      </c>
      <c r="BT329" s="1695"/>
      <c r="BU329" s="1576"/>
      <c r="BV329" s="1699"/>
      <c r="BW329" s="1668"/>
      <c r="BX329" s="1668"/>
      <c r="BY329" s="220" t="s">
        <v>37</v>
      </c>
      <c r="BZ329" s="1566"/>
      <c r="CA329" s="1617"/>
      <c r="CB329" s="1669"/>
      <c r="CC329" s="1621"/>
      <c r="CD329" s="1665"/>
      <c r="CE329" s="1665"/>
      <c r="CF329" s="1542"/>
      <c r="CG329" s="1542"/>
      <c r="CH329" s="1542"/>
      <c r="CI329" s="1542"/>
      <c r="CJ329" s="1030"/>
      <c r="CK329" s="1689"/>
      <c r="CL329" s="1686"/>
      <c r="CM329" s="1174">
        <v>1</v>
      </c>
      <c r="CN329" s="1074" t="s">
        <v>2114</v>
      </c>
      <c r="CO329" s="1074" t="s">
        <v>2115</v>
      </c>
      <c r="CP329" s="1078" t="s">
        <v>1352</v>
      </c>
      <c r="CQ329" s="1078" t="str">
        <f t="shared" si="175"/>
        <v>Terminado</v>
      </c>
      <c r="CR329" s="1687"/>
      <c r="CS329" s="1556"/>
      <c r="CT329" s="1556"/>
      <c r="CU329" s="1548"/>
      <c r="CV329" s="1548"/>
      <c r="CW329" s="1685"/>
      <c r="CX329" s="1550"/>
      <c r="CY329" s="1551"/>
      <c r="CZ329" s="1552"/>
      <c r="DA329" s="1608"/>
      <c r="DB329" s="1609"/>
      <c r="DC329" s="1610"/>
      <c r="DD329" s="1611"/>
      <c r="DE329" s="1542"/>
      <c r="DF329" s="1542"/>
      <c r="DG329" s="1542"/>
      <c r="DH329" s="1542"/>
      <c r="DJ329" s="1221" t="s">
        <v>8427</v>
      </c>
      <c r="DK329" s="1235" t="s">
        <v>8270</v>
      </c>
      <c r="DL329" s="1244"/>
    </row>
    <row r="330" spans="1:116" ht="154.5" hidden="1" customHeight="1" x14ac:dyDescent="0.45">
      <c r="A330" s="1184" t="s">
        <v>50</v>
      </c>
      <c r="B330" s="1185" t="s">
        <v>1056</v>
      </c>
      <c r="C330" s="1186" t="s">
        <v>1057</v>
      </c>
      <c r="D330" s="1186" t="s">
        <v>1024</v>
      </c>
      <c r="E330" s="1177" t="s">
        <v>1058</v>
      </c>
      <c r="F330" s="1176" t="s">
        <v>1059</v>
      </c>
      <c r="G330" s="1178">
        <v>1</v>
      </c>
      <c r="H330" s="1179">
        <v>44621</v>
      </c>
      <c r="I330" s="1179">
        <v>44926</v>
      </c>
      <c r="J330" s="1180">
        <v>0</v>
      </c>
      <c r="K330" s="1180">
        <v>0</v>
      </c>
      <c r="L330" s="1181">
        <v>0.2</v>
      </c>
      <c r="M330" s="1182">
        <v>1</v>
      </c>
      <c r="N330" s="1183">
        <v>419485067</v>
      </c>
      <c r="O330" s="1183">
        <v>1688834</v>
      </c>
      <c r="P330" s="3309"/>
      <c r="Q330" s="948">
        <v>0</v>
      </c>
      <c r="R330" s="275" t="s">
        <v>2831</v>
      </c>
      <c r="S330" s="238">
        <v>0</v>
      </c>
      <c r="T330" s="9" t="s">
        <v>2832</v>
      </c>
      <c r="U330" s="9" t="s">
        <v>2833</v>
      </c>
      <c r="V330" s="8" t="str">
        <f t="shared" si="169"/>
        <v>Sin iniciar</v>
      </c>
      <c r="W330" s="8" t="str">
        <f t="shared" si="180"/>
        <v>Sin iniciar</v>
      </c>
      <c r="X330" s="217" t="s">
        <v>8213</v>
      </c>
      <c r="Y330" s="165">
        <f>SUMPRODUCT(S330:S330,G330:G330)</f>
        <v>0</v>
      </c>
      <c r="Z330" s="165">
        <f>SUMPRODUCT(G330:G330,J330:J330)</f>
        <v>0</v>
      </c>
      <c r="AA330" s="1172" t="str">
        <f>IF(Z330&lt;1%,"Sin iniciar",IF(Z330=100%,"Terminado","En gestión"))</f>
        <v>Sin iniciar</v>
      </c>
      <c r="AB330" s="1172" t="str">
        <f>IF(Y330&lt;1%,"Sin iniciar",IF(Y330=100%,"Terminado","En gestión"))</f>
        <v>Sin iniciar</v>
      </c>
      <c r="AC330" s="220" t="s">
        <v>8213</v>
      </c>
      <c r="AD330" s="147">
        <v>1688834</v>
      </c>
      <c r="AE330" s="133">
        <v>12596997</v>
      </c>
      <c r="AF330" s="133">
        <v>3149249</v>
      </c>
      <c r="AG330" s="269">
        <v>419485067</v>
      </c>
      <c r="AH330" s="256">
        <v>419485067</v>
      </c>
      <c r="AI330" s="265">
        <v>73166000</v>
      </c>
      <c r="AJ330" s="1074" t="s">
        <v>2024</v>
      </c>
      <c r="AK330" s="1074" t="s">
        <v>2119</v>
      </c>
      <c r="AL330" s="1074" t="s">
        <v>2120</v>
      </c>
      <c r="AM330" s="1074" t="s">
        <v>2121</v>
      </c>
      <c r="AN330" s="1030"/>
      <c r="AO330" s="948">
        <v>0</v>
      </c>
      <c r="AP330" s="275" t="s">
        <v>2831</v>
      </c>
      <c r="AQ330" s="238">
        <v>0</v>
      </c>
      <c r="AR330" s="9" t="s">
        <v>3730</v>
      </c>
      <c r="AS330" s="9" t="s">
        <v>2483</v>
      </c>
      <c r="AT330" s="169" t="str">
        <f t="shared" si="171"/>
        <v>Sin iniciar</v>
      </c>
      <c r="AU330" s="169" t="str">
        <f t="shared" si="172"/>
        <v>Sin iniciar</v>
      </c>
      <c r="AV330" s="347" t="s">
        <v>3730</v>
      </c>
      <c r="AW330" s="165">
        <f>SUMPRODUCT(AQ330:AQ330,G330:G330)</f>
        <v>0</v>
      </c>
      <c r="AX330" s="165">
        <f>SUMPRODUCT(G330:G330,K330:K330)</f>
        <v>0</v>
      </c>
      <c r="AY330" s="1049" t="str">
        <f>IF(AX330&lt;1%,"Sin iniciar",IF(AX330=100%,"Terminado","En gestión"))</f>
        <v>Sin iniciar</v>
      </c>
      <c r="AZ330" s="1061" t="str">
        <f>IF(AW330&lt;1%,"Sin iniciar",IF(AW330=100%,"Terminado","En gestión"))</f>
        <v>Sin iniciar</v>
      </c>
      <c r="BA330" s="97" t="s">
        <v>3730</v>
      </c>
      <c r="BB330" s="956">
        <v>1688834</v>
      </c>
      <c r="BC330" s="775">
        <v>1811443.75</v>
      </c>
      <c r="BD330" s="775">
        <v>724577.5</v>
      </c>
      <c r="BE330" s="957">
        <v>419485067</v>
      </c>
      <c r="BF330" s="769">
        <v>416945983.66000003</v>
      </c>
      <c r="BG330" s="769">
        <v>109749000</v>
      </c>
      <c r="BH330" s="1086" t="s">
        <v>2024</v>
      </c>
      <c r="BI330" s="1074" t="s">
        <v>2119</v>
      </c>
      <c r="BJ330" s="1074" t="s">
        <v>2120</v>
      </c>
      <c r="BK330" s="1074" t="s">
        <v>2121</v>
      </c>
      <c r="BL330" s="1030"/>
      <c r="BM330" s="993">
        <f>+G330*BO330</f>
        <v>0</v>
      </c>
      <c r="BN330" s="97" t="s">
        <v>3792</v>
      </c>
      <c r="BO330" s="392">
        <v>0</v>
      </c>
      <c r="BP330" s="9" t="s">
        <v>3964</v>
      </c>
      <c r="BQ330" s="9" t="s">
        <v>37</v>
      </c>
      <c r="BR330" s="344" t="str">
        <f t="shared" si="173"/>
        <v>En gestión</v>
      </c>
      <c r="BS330" s="344" t="str">
        <f t="shared" si="174"/>
        <v>Sin iniciar</v>
      </c>
      <c r="BT330" s="349" t="s">
        <v>3965</v>
      </c>
      <c r="BU330" s="350">
        <f>SUMPRODUCT(G330:G330,BO330:BO330)</f>
        <v>0</v>
      </c>
      <c r="BV330" s="351">
        <f>SUMPRODUCT(G330:G330,L330:L330)</f>
        <v>0.2</v>
      </c>
      <c r="BW330" s="1168" t="str">
        <f t="shared" si="181"/>
        <v>En gestión</v>
      </c>
      <c r="BX330" s="1187" t="str">
        <f t="shared" si="182"/>
        <v>Sin iniciar</v>
      </c>
      <c r="BY330" s="220" t="s">
        <v>8214</v>
      </c>
      <c r="BZ330" s="407">
        <v>1811443.75</v>
      </c>
      <c r="CA330" s="133">
        <v>1811443.75</v>
      </c>
      <c r="CB330" s="133">
        <v>1268010.6299999999</v>
      </c>
      <c r="CC330" s="407">
        <v>416945983.66000003</v>
      </c>
      <c r="CD330" s="402">
        <v>416945983.65666699</v>
      </c>
      <c r="CE330" s="402">
        <v>292664000</v>
      </c>
      <c r="CF330" s="1074" t="s">
        <v>2024</v>
      </c>
      <c r="CG330" s="1074" t="s">
        <v>2119</v>
      </c>
      <c r="CH330" s="1074" t="s">
        <v>2120</v>
      </c>
      <c r="CI330" s="1074" t="s">
        <v>2121</v>
      </c>
      <c r="CJ330" s="1030"/>
      <c r="CK330" s="1085">
        <v>1</v>
      </c>
      <c r="CL330" s="1092" t="s">
        <v>2116</v>
      </c>
      <c r="CM330" s="1174">
        <v>1</v>
      </c>
      <c r="CN330" s="1074" t="s">
        <v>2317</v>
      </c>
      <c r="CO330" s="1074" t="s">
        <v>2117</v>
      </c>
      <c r="CP330" s="1078" t="s">
        <v>1352</v>
      </c>
      <c r="CQ330" s="1078" t="str">
        <f t="shared" si="175"/>
        <v>Terminado</v>
      </c>
      <c r="CR330" s="1188" t="s">
        <v>2118</v>
      </c>
      <c r="CS330" s="1189">
        <f>SUMPRODUCT(G330,CM330)</f>
        <v>1</v>
      </c>
      <c r="CT330" s="1080">
        <f>SUMPRODUCT(G330,M330)</f>
        <v>1</v>
      </c>
      <c r="CU330" s="1081" t="str">
        <f t="shared" ref="CU330:CU331" si="191">IF(CT330&lt;1%,"Sin iniciar",IF(CT330=100%,"Terminado","En gestión"))</f>
        <v>Terminado</v>
      </c>
      <c r="CV330" s="1081" t="str">
        <f t="shared" ref="CV330:CV331" si="192">IF(CS330&lt;1%,"Sin iniciar",IF(CS330=100%,"Terminado","En gestión"))</f>
        <v>Terminado</v>
      </c>
      <c r="CW330" s="1074" t="s">
        <v>37</v>
      </c>
      <c r="CX330" s="1144">
        <v>12596997</v>
      </c>
      <c r="CY330" s="1145">
        <v>12596997</v>
      </c>
      <c r="CZ330" s="1190">
        <v>1811443.75</v>
      </c>
      <c r="DA330" s="1169">
        <v>416945983.65666699</v>
      </c>
      <c r="DB330" s="1170">
        <v>416945983.65666699</v>
      </c>
      <c r="DC330" s="1171">
        <v>397829250</v>
      </c>
      <c r="DD330" s="1191">
        <v>411598275.99000001</v>
      </c>
      <c r="DE330" s="1074" t="s">
        <v>2024</v>
      </c>
      <c r="DF330" s="1074" t="s">
        <v>2119</v>
      </c>
      <c r="DG330" s="1074" t="s">
        <v>2120</v>
      </c>
      <c r="DH330" s="1074" t="s">
        <v>2121</v>
      </c>
      <c r="DJ330" s="1221" t="s">
        <v>8269</v>
      </c>
      <c r="DK330" s="1220" t="s">
        <v>8429</v>
      </c>
      <c r="DL330" s="1239" t="s">
        <v>8271</v>
      </c>
    </row>
    <row r="331" spans="1:116" ht="154.5" customHeight="1" x14ac:dyDescent="0.45">
      <c r="A331" s="1659" t="s">
        <v>50</v>
      </c>
      <c r="B331" s="1660" t="s">
        <v>1060</v>
      </c>
      <c r="C331" s="1661" t="s">
        <v>1061</v>
      </c>
      <c r="D331" s="1661" t="s">
        <v>1024</v>
      </c>
      <c r="E331" s="1193" t="s">
        <v>1062</v>
      </c>
      <c r="F331" s="1192" t="s">
        <v>1063</v>
      </c>
      <c r="G331" s="1194">
        <v>0.35</v>
      </c>
      <c r="H331" s="1195">
        <v>44563</v>
      </c>
      <c r="I331" s="1195">
        <v>44925</v>
      </c>
      <c r="J331" s="1180">
        <v>0</v>
      </c>
      <c r="K331" s="1180">
        <v>0.3</v>
      </c>
      <c r="L331" s="1196">
        <v>0.6</v>
      </c>
      <c r="M331" s="1197">
        <v>1</v>
      </c>
      <c r="N331" s="1662">
        <v>0</v>
      </c>
      <c r="O331" s="1662">
        <v>11744356</v>
      </c>
      <c r="P331" s="3309"/>
      <c r="Q331" s="1630">
        <v>0</v>
      </c>
      <c r="R331" s="1681" t="s">
        <v>8215</v>
      </c>
      <c r="S331" s="225">
        <v>0</v>
      </c>
      <c r="T331" s="11" t="s">
        <v>2154</v>
      </c>
      <c r="U331" s="14" t="s">
        <v>2154</v>
      </c>
      <c r="V331" s="8" t="str">
        <f t="shared" si="169"/>
        <v>Sin iniciar</v>
      </c>
      <c r="W331" s="8" t="str">
        <f t="shared" si="180"/>
        <v>Sin iniciar</v>
      </c>
      <c r="X331" s="1653" t="s">
        <v>8215</v>
      </c>
      <c r="Y331" s="1303">
        <f>SUMPRODUCT(S331:S333,G331:G333)</f>
        <v>0</v>
      </c>
      <c r="Z331" s="1303">
        <f>SUMPRODUCT(G331:G333,J331:J333)</f>
        <v>0</v>
      </c>
      <c r="AA331" s="1593" t="str">
        <f>IF(Z331&lt;1%,"Sin iniciar",IF(Z331=100%,"Terminado","En gestión"))</f>
        <v>Sin iniciar</v>
      </c>
      <c r="AB331" s="1593" t="str">
        <f>IF(Y331&lt;1%,"Sin iniciar",IF(Y331=100%,"Terminado","En gestión"))</f>
        <v>Sin iniciar</v>
      </c>
      <c r="AC331" s="1653" t="s">
        <v>8215</v>
      </c>
      <c r="AD331" s="1656">
        <v>11744356</v>
      </c>
      <c r="AE331" s="1615">
        <v>12596997</v>
      </c>
      <c r="AF331" s="1615">
        <v>0</v>
      </c>
      <c r="AG331" s="1565">
        <v>0</v>
      </c>
      <c r="AH331" s="1591">
        <v>0</v>
      </c>
      <c r="AI331" s="1680">
        <v>0</v>
      </c>
      <c r="AJ331" s="1676" t="s">
        <v>44</v>
      </c>
      <c r="AK331" s="1542" t="s">
        <v>44</v>
      </c>
      <c r="AL331" s="1542" t="s">
        <v>44</v>
      </c>
      <c r="AM331" s="1542" t="s">
        <v>44</v>
      </c>
      <c r="AN331" s="1030"/>
      <c r="AO331" s="1630">
        <f>(0.3*G331)+(0.3*G332)+(0*G333)+0</f>
        <v>0.21</v>
      </c>
      <c r="AP331" s="1670" t="s">
        <v>3731</v>
      </c>
      <c r="AQ331" s="57">
        <v>0.3</v>
      </c>
      <c r="AR331" s="14" t="s">
        <v>3732</v>
      </c>
      <c r="AS331" s="14" t="s">
        <v>3733</v>
      </c>
      <c r="AT331" s="169" t="str">
        <f t="shared" si="171"/>
        <v>En gestión</v>
      </c>
      <c r="AU331" s="169" t="str">
        <f t="shared" si="172"/>
        <v>En gestión</v>
      </c>
      <c r="AV331" s="1677" t="s">
        <v>3734</v>
      </c>
      <c r="AW331" s="1303">
        <f>SUMPRODUCT(AQ331:AQ333,G331:G333)</f>
        <v>0.21</v>
      </c>
      <c r="AX331" s="1303">
        <f>SUMPRODUCT(G331:G333,K331:K333)</f>
        <v>0.21</v>
      </c>
      <c r="AY331" s="1589" t="str">
        <f>IF(AX331&lt;1%,"Sin iniciar",IF(AX331=100%,"Terminado","En gestión"))</f>
        <v>En gestión</v>
      </c>
      <c r="AZ331" s="1579" t="str">
        <f>IF(AW331&lt;1%,"Sin iniciar",IF(AW331=100%,"Terminado","En gestión"))</f>
        <v>En gestión</v>
      </c>
      <c r="BA331" s="1677" t="s">
        <v>3734</v>
      </c>
      <c r="BB331" s="1650">
        <v>11744356</v>
      </c>
      <c r="BC331" s="1577">
        <v>12596997</v>
      </c>
      <c r="BD331" s="1577">
        <v>6298498.25</v>
      </c>
      <c r="BE331" s="1640">
        <v>0</v>
      </c>
      <c r="BF331" s="1675">
        <v>0</v>
      </c>
      <c r="BG331" s="1675">
        <v>0</v>
      </c>
      <c r="BH331" s="1676" t="s">
        <v>44</v>
      </c>
      <c r="BI331" s="1542" t="s">
        <v>44</v>
      </c>
      <c r="BJ331" s="1542" t="s">
        <v>44</v>
      </c>
      <c r="BK331" s="1542" t="s">
        <v>44</v>
      </c>
      <c r="BL331" s="1030"/>
      <c r="BM331" s="1630">
        <f>((0.3*BO331)+(0.3*BO332)+(0.3*BO333)+0.21)/100</f>
        <v>6.5999999999999991E-3</v>
      </c>
      <c r="BN331" s="1670" t="s">
        <v>3793</v>
      </c>
      <c r="BO331" s="57">
        <v>0.6</v>
      </c>
      <c r="BP331" s="9" t="s">
        <v>3970</v>
      </c>
      <c r="BQ331" s="14" t="s">
        <v>3794</v>
      </c>
      <c r="BR331" s="344" t="str">
        <f t="shared" si="173"/>
        <v>En gestión</v>
      </c>
      <c r="BS331" s="344" t="str">
        <f t="shared" si="174"/>
        <v>En gestión</v>
      </c>
      <c r="BT331" s="1636" t="s">
        <v>8216</v>
      </c>
      <c r="BU331" s="1573">
        <f>SUMPRODUCT(G331:G333,BO331:BO333)</f>
        <v>0.51</v>
      </c>
      <c r="BV331" s="1575">
        <f>SUMPRODUCT(G331:G333,L331:L333)</f>
        <v>0.51</v>
      </c>
      <c r="BW331" s="1625" t="str">
        <f t="shared" si="181"/>
        <v>En gestión</v>
      </c>
      <c r="BX331" s="1666" t="str">
        <f t="shared" si="182"/>
        <v>En gestión</v>
      </c>
      <c r="BY331" s="1559" t="s">
        <v>37</v>
      </c>
      <c r="BZ331" s="1565">
        <v>12596997</v>
      </c>
      <c r="CA331" s="1615">
        <v>12596997</v>
      </c>
      <c r="CB331" s="1618">
        <v>9447747.3800000008</v>
      </c>
      <c r="CC331" s="1620">
        <v>0</v>
      </c>
      <c r="CD331" s="1665">
        <v>0</v>
      </c>
      <c r="CE331" s="1665">
        <v>0</v>
      </c>
      <c r="CF331" s="1542" t="s">
        <v>44</v>
      </c>
      <c r="CG331" s="1542" t="s">
        <v>44</v>
      </c>
      <c r="CH331" s="1542" t="s">
        <v>44</v>
      </c>
      <c r="CI331" s="1542" t="s">
        <v>44</v>
      </c>
      <c r="CJ331" s="1030"/>
      <c r="CK331" s="1612">
        <v>1</v>
      </c>
      <c r="CL331" s="1663" t="s">
        <v>2122</v>
      </c>
      <c r="CM331" s="1082">
        <v>1</v>
      </c>
      <c r="CN331" s="1079" t="s">
        <v>2123</v>
      </c>
      <c r="CO331" s="1079" t="s">
        <v>2124</v>
      </c>
      <c r="CP331" s="1078" t="s">
        <v>1352</v>
      </c>
      <c r="CQ331" s="1078" t="str">
        <f t="shared" si="175"/>
        <v>Terminado</v>
      </c>
      <c r="CR331" s="1614" t="s">
        <v>2318</v>
      </c>
      <c r="CS331" s="1555">
        <f>SUMPRODUCT(G331:G333,CM331:CM333)</f>
        <v>1</v>
      </c>
      <c r="CT331" s="1556">
        <f>SUMPRODUCT(G331:G333,M331:M333)</f>
        <v>1</v>
      </c>
      <c r="CU331" s="1548" t="str">
        <f t="shared" si="191"/>
        <v>Terminado</v>
      </c>
      <c r="CV331" s="1548" t="str">
        <f t="shared" si="192"/>
        <v>Terminado</v>
      </c>
      <c r="CW331" s="1549" t="s">
        <v>37</v>
      </c>
      <c r="CX331" s="1550">
        <v>12596997</v>
      </c>
      <c r="CY331" s="1551">
        <v>12596997</v>
      </c>
      <c r="CZ331" s="1607">
        <v>12596996.5</v>
      </c>
      <c r="DA331" s="1608">
        <v>0</v>
      </c>
      <c r="DB331" s="1609">
        <v>0</v>
      </c>
      <c r="DC331" s="1610">
        <v>0</v>
      </c>
      <c r="DD331" s="1611">
        <v>0</v>
      </c>
      <c r="DE331" s="1542" t="s">
        <v>44</v>
      </c>
      <c r="DF331" s="1542" t="s">
        <v>44</v>
      </c>
      <c r="DG331" s="1542" t="s">
        <v>44</v>
      </c>
      <c r="DH331" s="1542" t="s">
        <v>44</v>
      </c>
      <c r="DJ331" s="1221" t="s">
        <v>8427</v>
      </c>
      <c r="DK331" s="1220"/>
      <c r="DL331" s="1244"/>
    </row>
    <row r="332" spans="1:116" ht="154.5" customHeight="1" x14ac:dyDescent="0.45">
      <c r="A332" s="1659"/>
      <c r="B332" s="1660"/>
      <c r="C332" s="1661"/>
      <c r="D332" s="1661"/>
      <c r="E332" s="1193" t="s">
        <v>1064</v>
      </c>
      <c r="F332" s="1192" t="s">
        <v>1065</v>
      </c>
      <c r="G332" s="1194">
        <v>0.35</v>
      </c>
      <c r="H332" s="1195">
        <v>44563</v>
      </c>
      <c r="I332" s="1195">
        <v>44925</v>
      </c>
      <c r="J332" s="1180">
        <v>0</v>
      </c>
      <c r="K332" s="1180">
        <v>0.3</v>
      </c>
      <c r="L332" s="1196">
        <v>0.6</v>
      </c>
      <c r="M332" s="1197">
        <v>1</v>
      </c>
      <c r="N332" s="1662"/>
      <c r="O332" s="1662"/>
      <c r="P332" s="3309"/>
      <c r="Q332" s="1631"/>
      <c r="R332" s="1682"/>
      <c r="S332" s="225">
        <v>0</v>
      </c>
      <c r="T332" s="11" t="s">
        <v>2154</v>
      </c>
      <c r="U332" s="14" t="s">
        <v>2154</v>
      </c>
      <c r="V332" s="8" t="str">
        <f t="shared" si="169"/>
        <v>Sin iniciar</v>
      </c>
      <c r="W332" s="8" t="str">
        <f t="shared" si="180"/>
        <v>Sin iniciar</v>
      </c>
      <c r="X332" s="1654"/>
      <c r="Y332" s="1303"/>
      <c r="Z332" s="1303"/>
      <c r="AA332" s="1593"/>
      <c r="AB332" s="1593"/>
      <c r="AC332" s="1654"/>
      <c r="AD332" s="1657"/>
      <c r="AE332" s="1616"/>
      <c r="AF332" s="1616"/>
      <c r="AG332" s="1629"/>
      <c r="AH332" s="1591"/>
      <c r="AI332" s="1591"/>
      <c r="AJ332" s="1676"/>
      <c r="AK332" s="1542"/>
      <c r="AL332" s="1542"/>
      <c r="AM332" s="1542"/>
      <c r="AN332" s="1030"/>
      <c r="AO332" s="1631"/>
      <c r="AP332" s="1671"/>
      <c r="AQ332" s="57">
        <v>0.3</v>
      </c>
      <c r="AR332" s="14" t="s">
        <v>3735</v>
      </c>
      <c r="AS332" s="14" t="s">
        <v>3736</v>
      </c>
      <c r="AT332" s="169" t="str">
        <f t="shared" si="171"/>
        <v>En gestión</v>
      </c>
      <c r="AU332" s="169" t="str">
        <f t="shared" si="172"/>
        <v>En gestión</v>
      </c>
      <c r="AV332" s="1678"/>
      <c r="AW332" s="1303"/>
      <c r="AX332" s="1303"/>
      <c r="AY332" s="1645"/>
      <c r="AZ332" s="1646"/>
      <c r="BA332" s="1678"/>
      <c r="BB332" s="1651"/>
      <c r="BC332" s="1639"/>
      <c r="BD332" s="1639"/>
      <c r="BE332" s="1641"/>
      <c r="BF332" s="1675"/>
      <c r="BG332" s="1675"/>
      <c r="BH332" s="1676"/>
      <c r="BI332" s="1542"/>
      <c r="BJ332" s="1542"/>
      <c r="BK332" s="1542"/>
      <c r="BL332" s="1030"/>
      <c r="BM332" s="1631"/>
      <c r="BN332" s="1671"/>
      <c r="BO332" s="57">
        <v>0.6</v>
      </c>
      <c r="BP332" s="218" t="s">
        <v>3969</v>
      </c>
      <c r="BQ332" s="14" t="s">
        <v>3795</v>
      </c>
      <c r="BR332" s="344" t="str">
        <f t="shared" si="173"/>
        <v>En gestión</v>
      </c>
      <c r="BS332" s="344" t="str">
        <f t="shared" si="174"/>
        <v>En gestión</v>
      </c>
      <c r="BT332" s="1673"/>
      <c r="BU332" s="1623"/>
      <c r="BV332" s="1624"/>
      <c r="BW332" s="1626"/>
      <c r="BX332" s="1667"/>
      <c r="BY332" s="1628"/>
      <c r="BZ332" s="1629"/>
      <c r="CA332" s="1616"/>
      <c r="CB332" s="1669"/>
      <c r="CC332" s="1620"/>
      <c r="CD332" s="1665"/>
      <c r="CE332" s="1665"/>
      <c r="CF332" s="1542"/>
      <c r="CG332" s="1542"/>
      <c r="CH332" s="1542"/>
      <c r="CI332" s="1542"/>
      <c r="CJ332" s="1030"/>
      <c r="CK332" s="1612"/>
      <c r="CL332" s="1663"/>
      <c r="CM332" s="1082">
        <v>1</v>
      </c>
      <c r="CN332" s="1079" t="s">
        <v>2125</v>
      </c>
      <c r="CO332" s="1079" t="s">
        <v>2126</v>
      </c>
      <c r="CP332" s="1078" t="s">
        <v>1352</v>
      </c>
      <c r="CQ332" s="1078" t="str">
        <f t="shared" si="175"/>
        <v>Terminado</v>
      </c>
      <c r="CR332" s="1664"/>
      <c r="CS332" s="1555">
        <f>SUMPRODUCT(G332:G333,CM332:CM333)</f>
        <v>0.64999999999999991</v>
      </c>
      <c r="CT332" s="1556"/>
      <c r="CU332" s="1548"/>
      <c r="CV332" s="1548"/>
      <c r="CW332" s="1549"/>
      <c r="CX332" s="1550"/>
      <c r="CY332" s="1551"/>
      <c r="CZ332" s="1552"/>
      <c r="DA332" s="1608"/>
      <c r="DB332" s="1609"/>
      <c r="DC332" s="1610"/>
      <c r="DD332" s="1611"/>
      <c r="DE332" s="1542"/>
      <c r="DF332" s="1542"/>
      <c r="DG332" s="1542"/>
      <c r="DH332" s="1542"/>
      <c r="DJ332" s="1221" t="s">
        <v>8427</v>
      </c>
      <c r="DK332" s="1220"/>
      <c r="DL332" s="1244"/>
    </row>
    <row r="333" spans="1:116" ht="154.5" customHeight="1" x14ac:dyDescent="0.45">
      <c r="A333" s="1659"/>
      <c r="B333" s="1660"/>
      <c r="C333" s="1661"/>
      <c r="D333" s="1661"/>
      <c r="E333" s="1193" t="s">
        <v>1066</v>
      </c>
      <c r="F333" s="1192" t="s">
        <v>1067</v>
      </c>
      <c r="G333" s="1194">
        <v>0.3</v>
      </c>
      <c r="H333" s="1195">
        <v>44563</v>
      </c>
      <c r="I333" s="1195">
        <v>44925</v>
      </c>
      <c r="J333" s="1180">
        <v>0</v>
      </c>
      <c r="K333" s="1180">
        <v>0</v>
      </c>
      <c r="L333" s="1196">
        <v>0.3</v>
      </c>
      <c r="M333" s="1197">
        <v>1</v>
      </c>
      <c r="N333" s="1662"/>
      <c r="O333" s="1662"/>
      <c r="P333" s="3309"/>
      <c r="Q333" s="1632"/>
      <c r="R333" s="1531"/>
      <c r="S333" s="225">
        <v>0</v>
      </c>
      <c r="T333" s="11" t="s">
        <v>2154</v>
      </c>
      <c r="U333" s="14" t="s">
        <v>2154</v>
      </c>
      <c r="V333" s="8" t="str">
        <f t="shared" si="169"/>
        <v>Sin iniciar</v>
      </c>
      <c r="W333" s="8" t="str">
        <f t="shared" si="180"/>
        <v>Sin iniciar</v>
      </c>
      <c r="X333" s="1655"/>
      <c r="Y333" s="1303"/>
      <c r="Z333" s="1303"/>
      <c r="AA333" s="1593"/>
      <c r="AB333" s="1593"/>
      <c r="AC333" s="1655"/>
      <c r="AD333" s="1658"/>
      <c r="AE333" s="1617"/>
      <c r="AF333" s="1617"/>
      <c r="AG333" s="1566"/>
      <c r="AH333" s="1592"/>
      <c r="AI333" s="1592"/>
      <c r="AJ333" s="1676"/>
      <c r="AK333" s="1542"/>
      <c r="AL333" s="1542"/>
      <c r="AM333" s="1542"/>
      <c r="AN333" s="1030"/>
      <c r="AO333" s="1632"/>
      <c r="AP333" s="1672"/>
      <c r="AQ333" s="57">
        <v>0</v>
      </c>
      <c r="AR333" s="14" t="s">
        <v>3737</v>
      </c>
      <c r="AS333" s="14" t="s">
        <v>2483</v>
      </c>
      <c r="AT333" s="169" t="str">
        <f t="shared" si="171"/>
        <v>Sin iniciar</v>
      </c>
      <c r="AU333" s="169" t="str">
        <f t="shared" si="172"/>
        <v>Sin iniciar</v>
      </c>
      <c r="AV333" s="1679"/>
      <c r="AW333" s="1303"/>
      <c r="AX333" s="1303"/>
      <c r="AY333" s="1590"/>
      <c r="AZ333" s="1580"/>
      <c r="BA333" s="1679"/>
      <c r="BB333" s="1652"/>
      <c r="BC333" s="1578"/>
      <c r="BD333" s="1578"/>
      <c r="BE333" s="1642"/>
      <c r="BF333" s="1675"/>
      <c r="BG333" s="1675"/>
      <c r="BH333" s="1676"/>
      <c r="BI333" s="1542"/>
      <c r="BJ333" s="1542"/>
      <c r="BK333" s="1542"/>
      <c r="BL333" s="1030"/>
      <c r="BM333" s="1632"/>
      <c r="BN333" s="1672"/>
      <c r="BO333" s="57">
        <v>0.3</v>
      </c>
      <c r="BP333" s="218" t="s">
        <v>8217</v>
      </c>
      <c r="BQ333" s="14" t="s">
        <v>3796</v>
      </c>
      <c r="BR333" s="344" t="str">
        <f t="shared" si="173"/>
        <v>En gestión</v>
      </c>
      <c r="BS333" s="344" t="str">
        <f t="shared" si="174"/>
        <v>En gestión</v>
      </c>
      <c r="BT333" s="1674"/>
      <c r="BU333" s="1574"/>
      <c r="BV333" s="1576"/>
      <c r="BW333" s="1627"/>
      <c r="BX333" s="1668"/>
      <c r="BY333" s="1560"/>
      <c r="BZ333" s="1566"/>
      <c r="CA333" s="1617"/>
      <c r="CB333" s="1669"/>
      <c r="CC333" s="1621"/>
      <c r="CD333" s="1665"/>
      <c r="CE333" s="1665"/>
      <c r="CF333" s="1542"/>
      <c r="CG333" s="1542"/>
      <c r="CH333" s="1542"/>
      <c r="CI333" s="1542"/>
      <c r="CJ333" s="1030"/>
      <c r="CK333" s="1612"/>
      <c r="CL333" s="1663"/>
      <c r="CM333" s="1082">
        <v>1</v>
      </c>
      <c r="CN333" s="1079" t="s">
        <v>2127</v>
      </c>
      <c r="CO333" s="1079" t="s">
        <v>2128</v>
      </c>
      <c r="CP333" s="1078" t="s">
        <v>1352</v>
      </c>
      <c r="CQ333" s="1078" t="str">
        <f t="shared" si="175"/>
        <v>Terminado</v>
      </c>
      <c r="CR333" s="1664"/>
      <c r="CS333" s="1555"/>
      <c r="CT333" s="1556"/>
      <c r="CU333" s="1548"/>
      <c r="CV333" s="1548"/>
      <c r="CW333" s="1549"/>
      <c r="CX333" s="1550"/>
      <c r="CY333" s="1551"/>
      <c r="CZ333" s="1552"/>
      <c r="DA333" s="1608"/>
      <c r="DB333" s="1609"/>
      <c r="DC333" s="1610"/>
      <c r="DD333" s="1611"/>
      <c r="DE333" s="1542"/>
      <c r="DF333" s="1542"/>
      <c r="DG333" s="1542"/>
      <c r="DH333" s="1542"/>
      <c r="DJ333" s="1221" t="s">
        <v>8427</v>
      </c>
      <c r="DK333" s="1220"/>
      <c r="DL333" s="1244"/>
    </row>
    <row r="334" spans="1:116" ht="154.5" customHeight="1" x14ac:dyDescent="0.45">
      <c r="A334" s="1659" t="s">
        <v>50</v>
      </c>
      <c r="B334" s="1660" t="s">
        <v>1068</v>
      </c>
      <c r="C334" s="1661" t="s">
        <v>1069</v>
      </c>
      <c r="D334" s="1661" t="s">
        <v>1024</v>
      </c>
      <c r="E334" s="1193" t="s">
        <v>1070</v>
      </c>
      <c r="F334" s="1192" t="s">
        <v>1071</v>
      </c>
      <c r="G334" s="1194">
        <v>0.1</v>
      </c>
      <c r="H334" s="1195">
        <v>44562</v>
      </c>
      <c r="I334" s="1195">
        <v>44650</v>
      </c>
      <c r="J334" s="1180">
        <v>1</v>
      </c>
      <c r="K334" s="1180">
        <v>1</v>
      </c>
      <c r="L334" s="1196">
        <v>1</v>
      </c>
      <c r="M334" s="1197">
        <v>1</v>
      </c>
      <c r="N334" s="1662">
        <v>0</v>
      </c>
      <c r="O334" s="1662">
        <v>1351067</v>
      </c>
      <c r="P334" s="3309"/>
      <c r="Q334" s="1630">
        <f>+G334*S334+G335*S335+G336*S336+G337*S337+G338*S338</f>
        <v>0.55000000000000004</v>
      </c>
      <c r="R334" s="1633" t="s">
        <v>2834</v>
      </c>
      <c r="S334" s="57">
        <v>1</v>
      </c>
      <c r="T334" s="218" t="s">
        <v>2835</v>
      </c>
      <c r="U334" s="14" t="s">
        <v>2319</v>
      </c>
      <c r="V334" s="8" t="str">
        <f t="shared" si="169"/>
        <v>Terminado</v>
      </c>
      <c r="W334" s="8" t="str">
        <f t="shared" si="180"/>
        <v>Terminado</v>
      </c>
      <c r="X334" s="1653" t="s">
        <v>8218</v>
      </c>
      <c r="Y334" s="1303">
        <f>SUMPRODUCT(S334:S338,G334:G338)</f>
        <v>0.55000000000000004</v>
      </c>
      <c r="Z334" s="1303">
        <f>SUMPRODUCT(G334:G338,J334:J338)</f>
        <v>0.55000000000000004</v>
      </c>
      <c r="AA334" s="1593" t="str">
        <f>IF(Z334&lt;1%,"Sin iniciar",IF(Z334=100%,"Terminado","En gestión"))</f>
        <v>En gestión</v>
      </c>
      <c r="AB334" s="1593" t="str">
        <f>IF(Y334&lt;1%,"Sin iniciar",IF(Y334=100%,"Terminado","En gestión"))</f>
        <v>En gestión</v>
      </c>
      <c r="AC334" s="1653" t="s">
        <v>8218</v>
      </c>
      <c r="AD334" s="1656">
        <v>1351067</v>
      </c>
      <c r="AE334" s="1615">
        <v>1449155</v>
      </c>
      <c r="AF334" s="1615">
        <v>362289</v>
      </c>
      <c r="AG334" s="1565">
        <v>0</v>
      </c>
      <c r="AH334" s="1591">
        <v>0</v>
      </c>
      <c r="AI334" s="1591">
        <v>0</v>
      </c>
      <c r="AJ334" s="1542" t="s">
        <v>44</v>
      </c>
      <c r="AK334" s="1542" t="s">
        <v>44</v>
      </c>
      <c r="AL334" s="1542" t="s">
        <v>44</v>
      </c>
      <c r="AM334" s="1542" t="s">
        <v>44</v>
      </c>
      <c r="AN334" s="1030"/>
      <c r="AO334" s="1630">
        <f>(0*G334)+(0*G335)+(0*G336)+(0.25*G337)+(0.25*G338)+0.55</f>
        <v>0.70000000000000007</v>
      </c>
      <c r="AP334" s="1633" t="s">
        <v>3738</v>
      </c>
      <c r="AQ334" s="57">
        <v>1</v>
      </c>
      <c r="AR334" s="218" t="s">
        <v>2114</v>
      </c>
      <c r="AS334" s="320" t="s">
        <v>2483</v>
      </c>
      <c r="AT334" s="169" t="str">
        <f t="shared" si="171"/>
        <v>Terminado</v>
      </c>
      <c r="AU334" s="169" t="str">
        <f t="shared" si="172"/>
        <v>Terminado</v>
      </c>
      <c r="AV334" s="1647" t="s">
        <v>3950</v>
      </c>
      <c r="AW334" s="1303">
        <f>SUMPRODUCT(AQ334:AQ338,G334:G338)</f>
        <v>0.70000000000000007</v>
      </c>
      <c r="AX334" s="1303">
        <f>SUMPRODUCT(G334:G338,K334:K338)</f>
        <v>0.70000000000000007</v>
      </c>
      <c r="AY334" s="1589" t="str">
        <f>IF(AX334&lt;1%,"Sin iniciar",IF(AX334=100%,"Terminado","En gestión"))</f>
        <v>En gestión</v>
      </c>
      <c r="AZ334" s="1579" t="str">
        <f>IF(AW334&lt;1%,"Sin iniciar",IF(AW334=100%,"Terminado","En gestión"))</f>
        <v>En gestión</v>
      </c>
      <c r="BA334" s="1647" t="s">
        <v>3739</v>
      </c>
      <c r="BB334" s="1650">
        <v>1351067</v>
      </c>
      <c r="BC334" s="1577">
        <v>1449155</v>
      </c>
      <c r="BD334" s="1577">
        <v>724577.5</v>
      </c>
      <c r="BE334" s="1640">
        <v>0</v>
      </c>
      <c r="BF334" s="1643">
        <v>0</v>
      </c>
      <c r="BG334" s="1643">
        <v>0</v>
      </c>
      <c r="BH334" s="1542" t="s">
        <v>44</v>
      </c>
      <c r="BI334" s="1542" t="s">
        <v>44</v>
      </c>
      <c r="BJ334" s="1542" t="s">
        <v>44</v>
      </c>
      <c r="BK334" s="1542" t="s">
        <v>44</v>
      </c>
      <c r="BL334" s="1030"/>
      <c r="BM334" s="1630">
        <f>(0*G334)+(0*G335)+(0*G336)+(0.25*G337)+(0.25*G338)+0.7</f>
        <v>0.85</v>
      </c>
      <c r="BN334" s="1633" t="s">
        <v>3797</v>
      </c>
      <c r="BO334" s="57">
        <v>1</v>
      </c>
      <c r="BP334" s="218" t="s">
        <v>3968</v>
      </c>
      <c r="BQ334" s="320" t="s">
        <v>3954</v>
      </c>
      <c r="BR334" s="344" t="str">
        <f t="shared" si="173"/>
        <v>Terminado</v>
      </c>
      <c r="BS334" s="344" t="str">
        <f t="shared" si="174"/>
        <v>Terminado</v>
      </c>
      <c r="BT334" s="1636" t="s">
        <v>8219</v>
      </c>
      <c r="BU334" s="1573">
        <f>SUMPRODUCT(G334:G338,BO334:BO338)</f>
        <v>0.85</v>
      </c>
      <c r="BV334" s="1575">
        <f>SUMPRODUCT(G334:G338,L334:L338)</f>
        <v>0.85</v>
      </c>
      <c r="BW334" s="1625" t="str">
        <f t="shared" ref="BW334" si="193">IF(BV334&lt;1%,"Sin iniciar",IF(BV334=100%,"Terminado","En gestión"))</f>
        <v>En gestión</v>
      </c>
      <c r="BX334" s="1625" t="str">
        <f t="shared" si="182"/>
        <v>En gestión</v>
      </c>
      <c r="BY334" s="1559" t="s">
        <v>37</v>
      </c>
      <c r="BZ334" s="1565">
        <v>1449155</v>
      </c>
      <c r="CA334" s="1615">
        <v>1449155</v>
      </c>
      <c r="CB334" s="1618">
        <v>1086866.25</v>
      </c>
      <c r="CC334" s="1620">
        <v>0</v>
      </c>
      <c r="CD334" s="1563">
        <v>0</v>
      </c>
      <c r="CE334" s="1563">
        <v>0</v>
      </c>
      <c r="CF334" s="1542" t="s">
        <v>44</v>
      </c>
      <c r="CG334" s="1542" t="s">
        <v>44</v>
      </c>
      <c r="CH334" s="1542" t="s">
        <v>44</v>
      </c>
      <c r="CI334" s="1542" t="s">
        <v>44</v>
      </c>
      <c r="CJ334" s="1030"/>
      <c r="CK334" s="1612">
        <v>1</v>
      </c>
      <c r="CL334" s="1613" t="s">
        <v>2129</v>
      </c>
      <c r="CM334" s="1082">
        <v>1</v>
      </c>
      <c r="CN334" s="1198" t="s">
        <v>2114</v>
      </c>
      <c r="CO334" s="1098" t="s">
        <v>2319</v>
      </c>
      <c r="CP334" s="1078" t="s">
        <v>1352</v>
      </c>
      <c r="CQ334" s="1078" t="str">
        <f t="shared" si="175"/>
        <v>Terminado</v>
      </c>
      <c r="CR334" s="1614" t="s">
        <v>2320</v>
      </c>
      <c r="CS334" s="1555">
        <f>SUMPRODUCT(G334:G338,CM334:CM338)</f>
        <v>1</v>
      </c>
      <c r="CT334" s="1556">
        <f>SUMPRODUCT(G334:G338,M334:M338)</f>
        <v>1</v>
      </c>
      <c r="CU334" s="1548" t="str">
        <f t="shared" ref="CU334" si="194">IF(CT334&lt;1%,"Sin iniciar",IF(CT334=100%,"Terminado","En gestión"))</f>
        <v>Terminado</v>
      </c>
      <c r="CV334" s="1548" t="str">
        <f t="shared" ref="CV334" si="195">IF(CS334&lt;1%,"Sin iniciar",IF(CS334=100%,"Terminado","En gestión"))</f>
        <v>Terminado</v>
      </c>
      <c r="CW334" s="1549" t="s">
        <v>37</v>
      </c>
      <c r="CX334" s="1550">
        <v>1449155</v>
      </c>
      <c r="CY334" s="1551">
        <v>1449155</v>
      </c>
      <c r="CZ334" s="1607">
        <v>1449155</v>
      </c>
      <c r="DA334" s="1608">
        <v>0</v>
      </c>
      <c r="DB334" s="1609">
        <v>0</v>
      </c>
      <c r="DC334" s="1610">
        <v>0</v>
      </c>
      <c r="DD334" s="1611">
        <v>0</v>
      </c>
      <c r="DE334" s="1542" t="s">
        <v>44</v>
      </c>
      <c r="DF334" s="1542" t="s">
        <v>44</v>
      </c>
      <c r="DG334" s="1542" t="s">
        <v>44</v>
      </c>
      <c r="DH334" s="1542" t="s">
        <v>44</v>
      </c>
      <c r="DJ334" s="1221" t="s">
        <v>8427</v>
      </c>
      <c r="DK334" s="1220" t="s">
        <v>8270</v>
      </c>
      <c r="DL334" s="1244"/>
    </row>
    <row r="335" spans="1:116" ht="154.5" customHeight="1" x14ac:dyDescent="0.45">
      <c r="A335" s="1659"/>
      <c r="B335" s="1660"/>
      <c r="C335" s="1661"/>
      <c r="D335" s="1661"/>
      <c r="E335" s="1193" t="s">
        <v>1072</v>
      </c>
      <c r="F335" s="1192" t="s">
        <v>1073</v>
      </c>
      <c r="G335" s="1194">
        <v>0.1</v>
      </c>
      <c r="H335" s="1195">
        <v>44562</v>
      </c>
      <c r="I335" s="1195">
        <v>44650</v>
      </c>
      <c r="J335" s="1180">
        <v>1</v>
      </c>
      <c r="K335" s="1180">
        <v>1</v>
      </c>
      <c r="L335" s="1196">
        <v>1</v>
      </c>
      <c r="M335" s="1197">
        <v>1</v>
      </c>
      <c r="N335" s="1662"/>
      <c r="O335" s="1662"/>
      <c r="P335" s="3309"/>
      <c r="Q335" s="1631"/>
      <c r="R335" s="1634"/>
      <c r="S335" s="57">
        <v>1</v>
      </c>
      <c r="T335" s="219" t="s">
        <v>2836</v>
      </c>
      <c r="U335" s="14" t="s">
        <v>2130</v>
      </c>
      <c r="V335" s="8" t="str">
        <f t="shared" si="169"/>
        <v>Terminado</v>
      </c>
      <c r="W335" s="8" t="str">
        <f t="shared" si="180"/>
        <v>Terminado</v>
      </c>
      <c r="X335" s="1654"/>
      <c r="Y335" s="1303"/>
      <c r="Z335" s="1303"/>
      <c r="AA335" s="1593"/>
      <c r="AB335" s="1593"/>
      <c r="AC335" s="1654"/>
      <c r="AD335" s="1657"/>
      <c r="AE335" s="1616"/>
      <c r="AF335" s="1616"/>
      <c r="AG335" s="1629"/>
      <c r="AH335" s="1591"/>
      <c r="AI335" s="1591"/>
      <c r="AJ335" s="1542"/>
      <c r="AK335" s="1542"/>
      <c r="AL335" s="1542"/>
      <c r="AM335" s="1542"/>
      <c r="AN335" s="1030"/>
      <c r="AO335" s="1631"/>
      <c r="AP335" s="1634"/>
      <c r="AQ335" s="57">
        <v>1</v>
      </c>
      <c r="AR335" s="218" t="s">
        <v>2114</v>
      </c>
      <c r="AS335" s="320" t="s">
        <v>2483</v>
      </c>
      <c r="AT335" s="169" t="str">
        <f t="shared" si="171"/>
        <v>Terminado</v>
      </c>
      <c r="AU335" s="169" t="str">
        <f t="shared" si="172"/>
        <v>Terminado</v>
      </c>
      <c r="AV335" s="1648"/>
      <c r="AW335" s="1303"/>
      <c r="AX335" s="1303"/>
      <c r="AY335" s="1645"/>
      <c r="AZ335" s="1646"/>
      <c r="BA335" s="1648"/>
      <c r="BB335" s="1651"/>
      <c r="BC335" s="1639"/>
      <c r="BD335" s="1639"/>
      <c r="BE335" s="1641"/>
      <c r="BF335" s="1643"/>
      <c r="BG335" s="1643"/>
      <c r="BH335" s="1542"/>
      <c r="BI335" s="1542"/>
      <c r="BJ335" s="1542"/>
      <c r="BK335" s="1542"/>
      <c r="BL335" s="1030"/>
      <c r="BM335" s="1631"/>
      <c r="BN335" s="1634"/>
      <c r="BO335" s="57">
        <v>1</v>
      </c>
      <c r="BP335" s="218" t="s">
        <v>2114</v>
      </c>
      <c r="BQ335" s="319" t="s">
        <v>37</v>
      </c>
      <c r="BR335" s="344" t="str">
        <f t="shared" si="173"/>
        <v>Terminado</v>
      </c>
      <c r="BS335" s="344" t="str">
        <f t="shared" si="174"/>
        <v>Terminado</v>
      </c>
      <c r="BT335" s="1637"/>
      <c r="BU335" s="1623"/>
      <c r="BV335" s="1624"/>
      <c r="BW335" s="1626"/>
      <c r="BX335" s="1626"/>
      <c r="BY335" s="1628"/>
      <c r="BZ335" s="1629"/>
      <c r="CA335" s="1616"/>
      <c r="CB335" s="1619"/>
      <c r="CC335" s="1620"/>
      <c r="CD335" s="1622"/>
      <c r="CE335" s="1622"/>
      <c r="CF335" s="1542"/>
      <c r="CG335" s="1542"/>
      <c r="CH335" s="1542"/>
      <c r="CI335" s="1542"/>
      <c r="CJ335" s="1030"/>
      <c r="CK335" s="1612"/>
      <c r="CL335" s="1613"/>
      <c r="CM335" s="1082">
        <v>1</v>
      </c>
      <c r="CN335" s="1198" t="s">
        <v>2114</v>
      </c>
      <c r="CO335" s="1098" t="s">
        <v>2130</v>
      </c>
      <c r="CP335" s="1078" t="s">
        <v>1352</v>
      </c>
      <c r="CQ335" s="1078" t="str">
        <f t="shared" si="175"/>
        <v>Terminado</v>
      </c>
      <c r="CR335" s="1614"/>
      <c r="CS335" s="1555"/>
      <c r="CT335" s="1556" t="e">
        <f t="shared" ref="CT335" si="196">SUMPRODUCT(#REF!,#REF!)</f>
        <v>#REF!</v>
      </c>
      <c r="CU335" s="1548"/>
      <c r="CV335" s="1548"/>
      <c r="CW335" s="1549"/>
      <c r="CX335" s="1550"/>
      <c r="CY335" s="1551"/>
      <c r="CZ335" s="1552"/>
      <c r="DA335" s="1608"/>
      <c r="DB335" s="1609"/>
      <c r="DC335" s="1610"/>
      <c r="DD335" s="1611"/>
      <c r="DE335" s="1542"/>
      <c r="DF335" s="1542"/>
      <c r="DG335" s="1542"/>
      <c r="DH335" s="1542"/>
      <c r="DJ335" s="1221" t="s">
        <v>8427</v>
      </c>
      <c r="DK335" s="1235" t="s">
        <v>8270</v>
      </c>
      <c r="DL335" s="1244"/>
    </row>
    <row r="336" spans="1:116" ht="154.5" customHeight="1" x14ac:dyDescent="0.45">
      <c r="A336" s="1659"/>
      <c r="B336" s="1660"/>
      <c r="C336" s="1661"/>
      <c r="D336" s="1661"/>
      <c r="E336" s="1193" t="s">
        <v>1074</v>
      </c>
      <c r="F336" s="1192" t="s">
        <v>1075</v>
      </c>
      <c r="G336" s="1194">
        <v>0.2</v>
      </c>
      <c r="H336" s="1195">
        <v>44562</v>
      </c>
      <c r="I336" s="1195">
        <v>44650</v>
      </c>
      <c r="J336" s="1180">
        <v>1</v>
      </c>
      <c r="K336" s="1180">
        <v>1</v>
      </c>
      <c r="L336" s="1196">
        <v>1</v>
      </c>
      <c r="M336" s="1197">
        <v>1</v>
      </c>
      <c r="N336" s="1662"/>
      <c r="O336" s="1662"/>
      <c r="P336" s="3309"/>
      <c r="Q336" s="1631"/>
      <c r="R336" s="1634"/>
      <c r="S336" s="57">
        <v>1</v>
      </c>
      <c r="T336" s="219" t="s">
        <v>2837</v>
      </c>
      <c r="U336" s="14" t="s">
        <v>2130</v>
      </c>
      <c r="V336" s="8" t="str">
        <f t="shared" si="169"/>
        <v>Terminado</v>
      </c>
      <c r="W336" s="8" t="str">
        <f t="shared" si="180"/>
        <v>Terminado</v>
      </c>
      <c r="X336" s="1654"/>
      <c r="Y336" s="1303"/>
      <c r="Z336" s="1303"/>
      <c r="AA336" s="1593"/>
      <c r="AB336" s="1593"/>
      <c r="AC336" s="1654"/>
      <c r="AD336" s="1657"/>
      <c r="AE336" s="1616"/>
      <c r="AF336" s="1616"/>
      <c r="AG336" s="1629"/>
      <c r="AH336" s="1591"/>
      <c r="AI336" s="1591"/>
      <c r="AJ336" s="1542"/>
      <c r="AK336" s="1542"/>
      <c r="AL336" s="1542"/>
      <c r="AM336" s="1542"/>
      <c r="AN336" s="1030"/>
      <c r="AO336" s="1631"/>
      <c r="AP336" s="1634"/>
      <c r="AQ336" s="57">
        <v>1</v>
      </c>
      <c r="AR336" s="218" t="s">
        <v>2114</v>
      </c>
      <c r="AS336" s="320" t="s">
        <v>2483</v>
      </c>
      <c r="AT336" s="169" t="str">
        <f t="shared" si="171"/>
        <v>Terminado</v>
      </c>
      <c r="AU336" s="169" t="str">
        <f t="shared" si="172"/>
        <v>Terminado</v>
      </c>
      <c r="AV336" s="1648"/>
      <c r="AW336" s="1303"/>
      <c r="AX336" s="1303"/>
      <c r="AY336" s="1645"/>
      <c r="AZ336" s="1646"/>
      <c r="BA336" s="1648"/>
      <c r="BB336" s="1651"/>
      <c r="BC336" s="1639"/>
      <c r="BD336" s="1639"/>
      <c r="BE336" s="1641"/>
      <c r="BF336" s="1643"/>
      <c r="BG336" s="1643"/>
      <c r="BH336" s="1542"/>
      <c r="BI336" s="1542"/>
      <c r="BJ336" s="1542"/>
      <c r="BK336" s="1542"/>
      <c r="BL336" s="1030"/>
      <c r="BM336" s="1631"/>
      <c r="BN336" s="1634"/>
      <c r="BO336" s="57">
        <v>1</v>
      </c>
      <c r="BP336" s="218" t="s">
        <v>2114</v>
      </c>
      <c r="BQ336" s="319" t="s">
        <v>37</v>
      </c>
      <c r="BR336" s="344" t="str">
        <f t="shared" si="173"/>
        <v>Terminado</v>
      </c>
      <c r="BS336" s="344" t="str">
        <f t="shared" si="174"/>
        <v>Terminado</v>
      </c>
      <c r="BT336" s="1637"/>
      <c r="BU336" s="1623"/>
      <c r="BV336" s="1624"/>
      <c r="BW336" s="1626"/>
      <c r="BX336" s="1626"/>
      <c r="BY336" s="1628"/>
      <c r="BZ336" s="1629"/>
      <c r="CA336" s="1616"/>
      <c r="CB336" s="1619"/>
      <c r="CC336" s="1620"/>
      <c r="CD336" s="1622"/>
      <c r="CE336" s="1622"/>
      <c r="CF336" s="1542"/>
      <c r="CG336" s="1542"/>
      <c r="CH336" s="1542"/>
      <c r="CI336" s="1542"/>
      <c r="CJ336" s="1030"/>
      <c r="CK336" s="1612"/>
      <c r="CL336" s="1613"/>
      <c r="CM336" s="1082">
        <v>1</v>
      </c>
      <c r="CN336" s="1198" t="s">
        <v>2114</v>
      </c>
      <c r="CO336" s="1098" t="s">
        <v>2130</v>
      </c>
      <c r="CP336" s="1078" t="s">
        <v>1352</v>
      </c>
      <c r="CQ336" s="1078" t="str">
        <f t="shared" si="175"/>
        <v>Terminado</v>
      </c>
      <c r="CR336" s="1614"/>
      <c r="CS336" s="1555"/>
      <c r="CT336" s="1556"/>
      <c r="CU336" s="1548"/>
      <c r="CV336" s="1548"/>
      <c r="CW336" s="1549"/>
      <c r="CX336" s="1550"/>
      <c r="CY336" s="1551"/>
      <c r="CZ336" s="1552"/>
      <c r="DA336" s="1608"/>
      <c r="DB336" s="1609"/>
      <c r="DC336" s="1610"/>
      <c r="DD336" s="1611"/>
      <c r="DE336" s="1542"/>
      <c r="DF336" s="1542"/>
      <c r="DG336" s="1542"/>
      <c r="DH336" s="1542"/>
      <c r="DJ336" s="1221" t="s">
        <v>8427</v>
      </c>
      <c r="DK336" s="1235" t="s">
        <v>8270</v>
      </c>
      <c r="DL336" s="1244"/>
    </row>
    <row r="337" spans="1:116" ht="154.5" customHeight="1" x14ac:dyDescent="0.45">
      <c r="A337" s="1659"/>
      <c r="B337" s="1660"/>
      <c r="C337" s="1661"/>
      <c r="D337" s="1661"/>
      <c r="E337" s="1193" t="s">
        <v>1076</v>
      </c>
      <c r="F337" s="1192" t="s">
        <v>53</v>
      </c>
      <c r="G337" s="1194">
        <v>0.3</v>
      </c>
      <c r="H337" s="1195">
        <v>44562</v>
      </c>
      <c r="I337" s="1195">
        <v>44926</v>
      </c>
      <c r="J337" s="1180">
        <v>0.25</v>
      </c>
      <c r="K337" s="1180">
        <v>0.5</v>
      </c>
      <c r="L337" s="1196">
        <v>0.75</v>
      </c>
      <c r="M337" s="1197">
        <v>1</v>
      </c>
      <c r="N337" s="1662"/>
      <c r="O337" s="1662"/>
      <c r="P337" s="3309"/>
      <c r="Q337" s="1631"/>
      <c r="R337" s="1634"/>
      <c r="S337" s="57">
        <v>0.25</v>
      </c>
      <c r="T337" s="215" t="s">
        <v>2131</v>
      </c>
      <c r="U337" s="14" t="s">
        <v>2838</v>
      </c>
      <c r="V337" s="8" t="str">
        <f t="shared" si="169"/>
        <v>En gestión</v>
      </c>
      <c r="W337" s="8" t="str">
        <f t="shared" si="180"/>
        <v>En gestión</v>
      </c>
      <c r="X337" s="1654"/>
      <c r="Y337" s="1303"/>
      <c r="Z337" s="1303"/>
      <c r="AA337" s="1593"/>
      <c r="AB337" s="1593"/>
      <c r="AC337" s="1654"/>
      <c r="AD337" s="1657"/>
      <c r="AE337" s="1616"/>
      <c r="AF337" s="1616"/>
      <c r="AG337" s="1629"/>
      <c r="AH337" s="1591"/>
      <c r="AI337" s="1591"/>
      <c r="AJ337" s="1542"/>
      <c r="AK337" s="1542"/>
      <c r="AL337" s="1542"/>
      <c r="AM337" s="1542"/>
      <c r="AN337" s="1030"/>
      <c r="AO337" s="1631"/>
      <c r="AP337" s="1634"/>
      <c r="AQ337" s="57">
        <v>0.5</v>
      </c>
      <c r="AR337" s="215" t="s">
        <v>2131</v>
      </c>
      <c r="AS337" s="14" t="s">
        <v>3740</v>
      </c>
      <c r="AT337" s="169" t="str">
        <f t="shared" si="171"/>
        <v>En gestión</v>
      </c>
      <c r="AU337" s="169" t="str">
        <f t="shared" si="172"/>
        <v>En gestión</v>
      </c>
      <c r="AV337" s="1648"/>
      <c r="AW337" s="1303"/>
      <c r="AX337" s="1303"/>
      <c r="AY337" s="1645"/>
      <c r="AZ337" s="1646"/>
      <c r="BA337" s="1648"/>
      <c r="BB337" s="1651"/>
      <c r="BC337" s="1639"/>
      <c r="BD337" s="1639"/>
      <c r="BE337" s="1641"/>
      <c r="BF337" s="1643"/>
      <c r="BG337" s="1643"/>
      <c r="BH337" s="1542"/>
      <c r="BI337" s="1542"/>
      <c r="BJ337" s="1542"/>
      <c r="BK337" s="1542"/>
      <c r="BL337" s="1030"/>
      <c r="BM337" s="1631"/>
      <c r="BN337" s="1634"/>
      <c r="BO337" s="57">
        <v>0.75</v>
      </c>
      <c r="BP337" s="215" t="s">
        <v>2131</v>
      </c>
      <c r="BQ337" s="14" t="s">
        <v>2022</v>
      </c>
      <c r="BR337" s="344" t="str">
        <f t="shared" si="173"/>
        <v>En gestión</v>
      </c>
      <c r="BS337" s="344" t="str">
        <f t="shared" si="174"/>
        <v>En gestión</v>
      </c>
      <c r="BT337" s="1637"/>
      <c r="BU337" s="1623"/>
      <c r="BV337" s="1624"/>
      <c r="BW337" s="1626"/>
      <c r="BX337" s="1626"/>
      <c r="BY337" s="1628"/>
      <c r="BZ337" s="1629"/>
      <c r="CA337" s="1616"/>
      <c r="CB337" s="1619"/>
      <c r="CC337" s="1620"/>
      <c r="CD337" s="1622"/>
      <c r="CE337" s="1622"/>
      <c r="CF337" s="1542"/>
      <c r="CG337" s="1542"/>
      <c r="CH337" s="1542"/>
      <c r="CI337" s="1542"/>
      <c r="CJ337" s="1030"/>
      <c r="CK337" s="1612"/>
      <c r="CL337" s="1613"/>
      <c r="CM337" s="1082">
        <v>1</v>
      </c>
      <c r="CN337" s="1173" t="s">
        <v>2131</v>
      </c>
      <c r="CO337" s="1079" t="s">
        <v>2132</v>
      </c>
      <c r="CP337" s="1078" t="s">
        <v>1352</v>
      </c>
      <c r="CQ337" s="1078" t="str">
        <f t="shared" si="175"/>
        <v>Terminado</v>
      </c>
      <c r="CR337" s="1614"/>
      <c r="CS337" s="1555"/>
      <c r="CT337" s="1556" t="e">
        <f t="shared" ref="CT337" si="197">SUMPRODUCT(#REF!,#REF!)</f>
        <v>#REF!</v>
      </c>
      <c r="CU337" s="1548"/>
      <c r="CV337" s="1548"/>
      <c r="CW337" s="1549"/>
      <c r="CX337" s="1550"/>
      <c r="CY337" s="1551"/>
      <c r="CZ337" s="1552"/>
      <c r="DA337" s="1608"/>
      <c r="DB337" s="1609"/>
      <c r="DC337" s="1610"/>
      <c r="DD337" s="1611"/>
      <c r="DE337" s="1542"/>
      <c r="DF337" s="1542"/>
      <c r="DG337" s="1542"/>
      <c r="DH337" s="1542"/>
      <c r="DJ337" s="1221" t="s">
        <v>8427</v>
      </c>
      <c r="DK337" s="1240"/>
      <c r="DL337" s="1244"/>
    </row>
    <row r="338" spans="1:116" ht="154.5" customHeight="1" x14ac:dyDescent="0.45">
      <c r="A338" s="1659"/>
      <c r="B338" s="1660"/>
      <c r="C338" s="1661"/>
      <c r="D338" s="1661"/>
      <c r="E338" s="1193" t="s">
        <v>1077</v>
      </c>
      <c r="F338" s="1192" t="s">
        <v>1078</v>
      </c>
      <c r="G338" s="1194">
        <v>0.3</v>
      </c>
      <c r="H338" s="1195">
        <v>44562</v>
      </c>
      <c r="I338" s="1195">
        <v>44926</v>
      </c>
      <c r="J338" s="1180">
        <v>0.25</v>
      </c>
      <c r="K338" s="1180">
        <v>0.5</v>
      </c>
      <c r="L338" s="1196">
        <v>0.75</v>
      </c>
      <c r="M338" s="1197">
        <v>1</v>
      </c>
      <c r="N338" s="1662"/>
      <c r="O338" s="1662"/>
      <c r="P338" s="3309"/>
      <c r="Q338" s="1632"/>
      <c r="R338" s="1635"/>
      <c r="S338" s="57">
        <v>0.25</v>
      </c>
      <c r="T338" s="219" t="s">
        <v>2133</v>
      </c>
      <c r="U338" s="14" t="s">
        <v>2838</v>
      </c>
      <c r="V338" s="8" t="str">
        <f t="shared" si="169"/>
        <v>En gestión</v>
      </c>
      <c r="W338" s="8" t="str">
        <f t="shared" si="180"/>
        <v>En gestión</v>
      </c>
      <c r="X338" s="1655"/>
      <c r="Y338" s="1303"/>
      <c r="Z338" s="1303"/>
      <c r="AA338" s="1593"/>
      <c r="AB338" s="1593"/>
      <c r="AC338" s="1655"/>
      <c r="AD338" s="1658"/>
      <c r="AE338" s="1617"/>
      <c r="AF338" s="1617"/>
      <c r="AG338" s="1566"/>
      <c r="AH338" s="1592"/>
      <c r="AI338" s="1592"/>
      <c r="AJ338" s="1542"/>
      <c r="AK338" s="1542"/>
      <c r="AL338" s="1542"/>
      <c r="AM338" s="1542"/>
      <c r="AN338" s="1030"/>
      <c r="AO338" s="1632"/>
      <c r="AP338" s="1635"/>
      <c r="AQ338" s="57">
        <v>0.5</v>
      </c>
      <c r="AR338" s="219" t="s">
        <v>2133</v>
      </c>
      <c r="AS338" s="320" t="s">
        <v>3740</v>
      </c>
      <c r="AT338" s="169" t="str">
        <f t="shared" si="171"/>
        <v>En gestión</v>
      </c>
      <c r="AU338" s="169" t="str">
        <f t="shared" si="172"/>
        <v>En gestión</v>
      </c>
      <c r="AV338" s="1649"/>
      <c r="AW338" s="1303"/>
      <c r="AX338" s="1303"/>
      <c r="AY338" s="1590"/>
      <c r="AZ338" s="1580"/>
      <c r="BA338" s="1649"/>
      <c r="BB338" s="1652"/>
      <c r="BC338" s="1578"/>
      <c r="BD338" s="1578"/>
      <c r="BE338" s="1642"/>
      <c r="BF338" s="1644"/>
      <c r="BG338" s="1644"/>
      <c r="BH338" s="1542"/>
      <c r="BI338" s="1542"/>
      <c r="BJ338" s="1542"/>
      <c r="BK338" s="1542"/>
      <c r="BL338" s="1030"/>
      <c r="BM338" s="1632"/>
      <c r="BN338" s="1635"/>
      <c r="BO338" s="57">
        <v>0.75</v>
      </c>
      <c r="BP338" s="219" t="s">
        <v>2133</v>
      </c>
      <c r="BQ338" s="14" t="s">
        <v>2022</v>
      </c>
      <c r="BR338" s="344" t="str">
        <f t="shared" si="173"/>
        <v>En gestión</v>
      </c>
      <c r="BS338" s="344" t="str">
        <f t="shared" si="174"/>
        <v>En gestión</v>
      </c>
      <c r="BT338" s="1638"/>
      <c r="BU338" s="1574"/>
      <c r="BV338" s="1576"/>
      <c r="BW338" s="1627"/>
      <c r="BX338" s="1627"/>
      <c r="BY338" s="1560"/>
      <c r="BZ338" s="1566"/>
      <c r="CA338" s="1617"/>
      <c r="CB338" s="1558"/>
      <c r="CC338" s="1621"/>
      <c r="CD338" s="1564"/>
      <c r="CE338" s="1564"/>
      <c r="CF338" s="1542"/>
      <c r="CG338" s="1542"/>
      <c r="CH338" s="1542"/>
      <c r="CI338" s="1542"/>
      <c r="CJ338" s="1030"/>
      <c r="CK338" s="1612"/>
      <c r="CL338" s="1613"/>
      <c r="CM338" s="1082">
        <v>1</v>
      </c>
      <c r="CN338" s="1198" t="s">
        <v>2133</v>
      </c>
      <c r="CO338" s="1079" t="s">
        <v>2132</v>
      </c>
      <c r="CP338" s="1078" t="s">
        <v>1352</v>
      </c>
      <c r="CQ338" s="1078" t="str">
        <f t="shared" si="175"/>
        <v>Terminado</v>
      </c>
      <c r="CR338" s="1614"/>
      <c r="CS338" s="1555"/>
      <c r="CT338" s="1556"/>
      <c r="CU338" s="1548"/>
      <c r="CV338" s="1548"/>
      <c r="CW338" s="1549"/>
      <c r="CX338" s="1550"/>
      <c r="CY338" s="1551"/>
      <c r="CZ338" s="1552"/>
      <c r="DA338" s="1608"/>
      <c r="DB338" s="1609"/>
      <c r="DC338" s="1610"/>
      <c r="DD338" s="1611"/>
      <c r="DE338" s="1542"/>
      <c r="DF338" s="1542"/>
      <c r="DG338" s="1542"/>
      <c r="DH338" s="1542"/>
      <c r="DJ338" s="1221" t="s">
        <v>8427</v>
      </c>
      <c r="DK338" s="1240"/>
      <c r="DL338" s="1244"/>
    </row>
    <row r="339" spans="1:116" ht="154.5" hidden="1" customHeight="1" x14ac:dyDescent="0.45">
      <c r="A339" s="1603" t="s">
        <v>50</v>
      </c>
      <c r="B339" s="1604" t="s">
        <v>1079</v>
      </c>
      <c r="C339" s="1605" t="s">
        <v>1080</v>
      </c>
      <c r="D339" s="1605" t="s">
        <v>1024</v>
      </c>
      <c r="E339" s="1177" t="s">
        <v>1081</v>
      </c>
      <c r="F339" s="1176" t="s">
        <v>1082</v>
      </c>
      <c r="G339" s="1178">
        <v>0.3</v>
      </c>
      <c r="H339" s="1179">
        <v>44593</v>
      </c>
      <c r="I339" s="1199">
        <v>44804</v>
      </c>
      <c r="J339" s="1180">
        <v>0.15</v>
      </c>
      <c r="K339" s="1180">
        <v>0.3</v>
      </c>
      <c r="L339" s="1181">
        <v>0.6</v>
      </c>
      <c r="M339" s="1182">
        <v>1</v>
      </c>
      <c r="N339" s="1606">
        <v>67312000</v>
      </c>
      <c r="O339" s="1606">
        <v>0</v>
      </c>
      <c r="P339" s="3309"/>
      <c r="Q339" s="1270">
        <f>(S339*G339)+(S340*G340)+0</f>
        <v>4.4999999999999998E-2</v>
      </c>
      <c r="R339" s="1601" t="s">
        <v>2839</v>
      </c>
      <c r="S339" s="237">
        <v>0.15</v>
      </c>
      <c r="T339" s="7" t="s">
        <v>2840</v>
      </c>
      <c r="U339" s="7" t="s">
        <v>2841</v>
      </c>
      <c r="V339" s="8" t="str">
        <f t="shared" si="169"/>
        <v>En gestión</v>
      </c>
      <c r="W339" s="8" t="str">
        <f t="shared" si="180"/>
        <v>En gestión</v>
      </c>
      <c r="X339" s="1594" t="s">
        <v>2842</v>
      </c>
      <c r="Y339" s="1303">
        <f>SUMPRODUCT(S339:S340,G339:G340)</f>
        <v>4.4999999999999998E-2</v>
      </c>
      <c r="Z339" s="1303">
        <f>SUMPRODUCT(G339:G340,J339:J340)</f>
        <v>4.4999999999999998E-2</v>
      </c>
      <c r="AA339" s="1593" t="str">
        <f>IF(Z339&lt;1%,"Sin iniciar",IF(Z339=100%,"Terminado","En gestión"))</f>
        <v>En gestión</v>
      </c>
      <c r="AB339" s="1593" t="str">
        <f>IF(Y339&lt;1%,"Sin iniciar",IF(Y339=100%,"Terminado","En gestión"))</f>
        <v>En gestión</v>
      </c>
      <c r="AC339" s="1594" t="s">
        <v>2842</v>
      </c>
      <c r="AD339" s="1596">
        <v>0</v>
      </c>
      <c r="AE339" s="1598">
        <v>0</v>
      </c>
      <c r="AF339" s="1598">
        <v>0</v>
      </c>
      <c r="AG339" s="1599">
        <v>67312000</v>
      </c>
      <c r="AH339" s="1591">
        <v>67312000</v>
      </c>
      <c r="AI339" s="1591">
        <v>8414000</v>
      </c>
      <c r="AJ339" s="1542" t="s">
        <v>78</v>
      </c>
      <c r="AK339" s="1542" t="s">
        <v>2137</v>
      </c>
      <c r="AL339" s="1542" t="s">
        <v>2138</v>
      </c>
      <c r="AM339" s="1542" t="s">
        <v>2139</v>
      </c>
      <c r="AN339" s="1036"/>
      <c r="AO339" s="1543">
        <f>(0*G339)+(0.15*G340)+0.05</f>
        <v>0.155</v>
      </c>
      <c r="AP339" s="1569" t="s">
        <v>3741</v>
      </c>
      <c r="AQ339" s="57">
        <v>0.15</v>
      </c>
      <c r="AR339" s="348" t="s">
        <v>3742</v>
      </c>
      <c r="AS339" s="320" t="s">
        <v>2483</v>
      </c>
      <c r="AT339" s="169" t="str">
        <f t="shared" si="171"/>
        <v>En gestión</v>
      </c>
      <c r="AU339" s="169" t="str">
        <f t="shared" si="172"/>
        <v>En gestión</v>
      </c>
      <c r="AV339" s="1587" t="s">
        <v>3743</v>
      </c>
      <c r="AW339" s="1303">
        <f>SUMPRODUCT(AQ339:AQ340,G339:G340)</f>
        <v>0.15</v>
      </c>
      <c r="AX339" s="1286">
        <f>SUMPRODUCT(G339:G340,K339:K340)</f>
        <v>0.09</v>
      </c>
      <c r="AY339" s="1589" t="str">
        <f>IF(AX339&lt;1%,"Sin iniciar",IF(AX339=100%,"Terminado","En gestión"))</f>
        <v>En gestión</v>
      </c>
      <c r="AZ339" s="1579" t="str">
        <f>IF(AW339&lt;1%,"Sin iniciar",IF(AW339=100%,"Terminado","En gestión"))</f>
        <v>En gestión</v>
      </c>
      <c r="BA339" s="1581" t="s">
        <v>3744</v>
      </c>
      <c r="BB339" s="1583">
        <v>0</v>
      </c>
      <c r="BC339" s="1585">
        <v>0</v>
      </c>
      <c r="BD339" s="1585">
        <v>0</v>
      </c>
      <c r="BE339" s="1586">
        <v>67312000</v>
      </c>
      <c r="BF339" s="1577">
        <v>79967266.670000002</v>
      </c>
      <c r="BG339" s="1577">
        <v>25242000</v>
      </c>
      <c r="BH339" s="1542" t="s">
        <v>78</v>
      </c>
      <c r="BI339" s="1542" t="s">
        <v>2137</v>
      </c>
      <c r="BJ339" s="1542" t="s">
        <v>2138</v>
      </c>
      <c r="BK339" s="1542" t="s">
        <v>2139</v>
      </c>
      <c r="BL339" s="1030"/>
      <c r="BM339" s="1567">
        <f>(0.45*G339)+(0.1*G340)+0.16</f>
        <v>0.36499999999999999</v>
      </c>
      <c r="BN339" s="1569" t="s">
        <v>3798</v>
      </c>
      <c r="BO339" s="57">
        <v>0.6</v>
      </c>
      <c r="BP339" s="9" t="s">
        <v>8220</v>
      </c>
      <c r="BQ339" s="7" t="s">
        <v>3799</v>
      </c>
      <c r="BR339" s="344" t="str">
        <f t="shared" si="173"/>
        <v>En gestión</v>
      </c>
      <c r="BS339" s="344" t="str">
        <f t="shared" si="174"/>
        <v>En gestión</v>
      </c>
      <c r="BT339" s="1571" t="s">
        <v>8221</v>
      </c>
      <c r="BU339" s="1573">
        <f t="shared" ref="BU339" si="198">SUMPRODUCT(G339:G340,BO339:BO340)</f>
        <v>0.35499999999999998</v>
      </c>
      <c r="BV339" s="1575">
        <f>SUMPRODUCT(G339:G340,L339:L340)</f>
        <v>0.31999999999999995</v>
      </c>
      <c r="BW339" s="1455" t="str">
        <f>IF(BV339&lt;1%,"Sin iniciar",IF(BV339=100%,"Terminado","En gestión"))</f>
        <v>En gestión</v>
      </c>
      <c r="BX339" s="1455" t="str">
        <f>IF(BU339&lt;1%,"Sin iniciar",IF(BU339=100%,"Terminado","En gestión"))</f>
        <v>En gestión</v>
      </c>
      <c r="BY339" s="1559" t="s">
        <v>37</v>
      </c>
      <c r="BZ339" s="1561">
        <v>0</v>
      </c>
      <c r="CA339" s="1562">
        <v>0</v>
      </c>
      <c r="CB339" s="1563">
        <v>0</v>
      </c>
      <c r="CC339" s="1565">
        <v>79967266.670000002</v>
      </c>
      <c r="CD339" s="1557">
        <v>82299639.269999996</v>
      </c>
      <c r="CE339" s="1557">
        <v>62348000</v>
      </c>
      <c r="CF339" s="1542" t="s">
        <v>78</v>
      </c>
      <c r="CG339" s="1542" t="s">
        <v>2137</v>
      </c>
      <c r="CH339" s="1542" t="s">
        <v>2138</v>
      </c>
      <c r="CI339" s="1542" t="s">
        <v>2139</v>
      </c>
      <c r="CJ339" s="1030"/>
      <c r="CK339" s="1554">
        <v>1</v>
      </c>
      <c r="CL339" s="1380" t="s">
        <v>2134</v>
      </c>
      <c r="CM339" s="1082">
        <v>1</v>
      </c>
      <c r="CN339" s="1074" t="s">
        <v>2135</v>
      </c>
      <c r="CO339" s="1074" t="s">
        <v>8222</v>
      </c>
      <c r="CP339" s="1078" t="s">
        <v>1352</v>
      </c>
      <c r="CQ339" s="1078" t="str">
        <f t="shared" si="175"/>
        <v>Terminado</v>
      </c>
      <c r="CR339" s="1542" t="s">
        <v>2136</v>
      </c>
      <c r="CS339" s="1555">
        <f>SUMPRODUCT(G339:G340,CM339:CM340)</f>
        <v>1</v>
      </c>
      <c r="CT339" s="1556">
        <f>SUMPRODUCT(G339:G340,M339:M340)</f>
        <v>1</v>
      </c>
      <c r="CU339" s="1548" t="str">
        <f>IF(CT339&lt;1%,"Sin iniciar",IF(CT339=100%,"Terminado","En gestión"))</f>
        <v>Terminado</v>
      </c>
      <c r="CV339" s="1548" t="str">
        <f>IF(CS339&lt;1%,"Sin iniciar",IF(CS339=100%,"Terminado","En gestión"))</f>
        <v>Terminado</v>
      </c>
      <c r="CW339" s="1549" t="s">
        <v>37</v>
      </c>
      <c r="CX339" s="1550">
        <v>0</v>
      </c>
      <c r="CY339" s="1551">
        <v>0</v>
      </c>
      <c r="CZ339" s="1552">
        <v>0</v>
      </c>
      <c r="DA339" s="1553">
        <v>82299639.269999996</v>
      </c>
      <c r="DB339" s="1545">
        <v>82158667</v>
      </c>
      <c r="DC339" s="1546">
        <v>78004000</v>
      </c>
      <c r="DD339" s="1547">
        <v>82158667</v>
      </c>
      <c r="DE339" s="1542" t="s">
        <v>78</v>
      </c>
      <c r="DF339" s="1542" t="s">
        <v>2137</v>
      </c>
      <c r="DG339" s="1542" t="s">
        <v>2138</v>
      </c>
      <c r="DH339" s="1542" t="s">
        <v>2139</v>
      </c>
      <c r="DJ339" s="1221" t="s">
        <v>8269</v>
      </c>
      <c r="DK339" s="1220" t="s">
        <v>8422</v>
      </c>
      <c r="DL339" s="1244" t="s">
        <v>8271</v>
      </c>
    </row>
    <row r="340" spans="1:116" ht="154.5" hidden="1" customHeight="1" x14ac:dyDescent="0.45">
      <c r="A340" s="1603"/>
      <c r="B340" s="1604"/>
      <c r="C340" s="1605"/>
      <c r="D340" s="1605"/>
      <c r="E340" s="1177" t="s">
        <v>1083</v>
      </c>
      <c r="F340" s="1176" t="s">
        <v>1084</v>
      </c>
      <c r="G340" s="1178">
        <v>0.7</v>
      </c>
      <c r="H340" s="1179">
        <v>44805</v>
      </c>
      <c r="I340" s="1199">
        <v>44925</v>
      </c>
      <c r="J340" s="1180">
        <v>0</v>
      </c>
      <c r="K340" s="1180">
        <v>0</v>
      </c>
      <c r="L340" s="1181">
        <v>0.2</v>
      </c>
      <c r="M340" s="1182">
        <v>1</v>
      </c>
      <c r="N340" s="1606"/>
      <c r="O340" s="1606"/>
      <c r="P340" s="3309"/>
      <c r="Q340" s="1600"/>
      <c r="R340" s="1602"/>
      <c r="S340" s="238">
        <v>0</v>
      </c>
      <c r="T340" s="159" t="s">
        <v>2843</v>
      </c>
      <c r="U340" s="9" t="s">
        <v>37</v>
      </c>
      <c r="V340" s="8" t="str">
        <f>IF(J340&lt;1%,"Sin iniciar",IF(J340=100%,"Terminado","En gestión"))</f>
        <v>Sin iniciar</v>
      </c>
      <c r="W340" s="8" t="str">
        <f>IF(S340&lt;1%,"Sin iniciar",IF(S340=100%,"Terminado","En gestión"))</f>
        <v>Sin iniciar</v>
      </c>
      <c r="X340" s="1595"/>
      <c r="Y340" s="1303"/>
      <c r="Z340" s="1303"/>
      <c r="AA340" s="1593"/>
      <c r="AB340" s="1593"/>
      <c r="AC340" s="1595"/>
      <c r="AD340" s="1597"/>
      <c r="AE340" s="1598"/>
      <c r="AF340" s="1598"/>
      <c r="AG340" s="1280"/>
      <c r="AH340" s="1592"/>
      <c r="AI340" s="1592"/>
      <c r="AJ340" s="1542"/>
      <c r="AK340" s="1542"/>
      <c r="AL340" s="1542"/>
      <c r="AM340" s="1542"/>
      <c r="AN340" s="1036"/>
      <c r="AO340" s="1478"/>
      <c r="AP340" s="1570"/>
      <c r="AQ340" s="238">
        <v>0.15</v>
      </c>
      <c r="AR340" s="9" t="s">
        <v>3745</v>
      </c>
      <c r="AS340" s="9" t="s">
        <v>3746</v>
      </c>
      <c r="AT340" s="169" t="str">
        <f t="shared" si="171"/>
        <v>Sin iniciar</v>
      </c>
      <c r="AU340" s="169" t="str">
        <f t="shared" si="172"/>
        <v>En gestión</v>
      </c>
      <c r="AV340" s="1588"/>
      <c r="AW340" s="1303"/>
      <c r="AX340" s="1303"/>
      <c r="AY340" s="1590"/>
      <c r="AZ340" s="1580"/>
      <c r="BA340" s="1582"/>
      <c r="BB340" s="1584"/>
      <c r="BC340" s="1585"/>
      <c r="BD340" s="1585"/>
      <c r="BE340" s="1298"/>
      <c r="BF340" s="1578"/>
      <c r="BG340" s="1578"/>
      <c r="BH340" s="1542"/>
      <c r="BI340" s="1542"/>
      <c r="BJ340" s="1542"/>
      <c r="BK340" s="1542"/>
      <c r="BL340" s="1030"/>
      <c r="BM340" s="1568"/>
      <c r="BN340" s="1570"/>
      <c r="BO340" s="392">
        <v>0.25</v>
      </c>
      <c r="BP340" s="9" t="s">
        <v>3967</v>
      </c>
      <c r="BQ340" s="159" t="s">
        <v>3800</v>
      </c>
      <c r="BR340" s="344" t="str">
        <f t="shared" si="173"/>
        <v>En gestión</v>
      </c>
      <c r="BS340" s="344" t="str">
        <f t="shared" si="174"/>
        <v>En gestión</v>
      </c>
      <c r="BT340" s="1572"/>
      <c r="BU340" s="1574"/>
      <c r="BV340" s="1576"/>
      <c r="BW340" s="1457"/>
      <c r="BX340" s="1457"/>
      <c r="BY340" s="1560"/>
      <c r="BZ340" s="1561"/>
      <c r="CA340" s="1562"/>
      <c r="CB340" s="1564"/>
      <c r="CC340" s="1566"/>
      <c r="CD340" s="1558"/>
      <c r="CE340" s="1558"/>
      <c r="CF340" s="1542"/>
      <c r="CG340" s="1542"/>
      <c r="CH340" s="1542"/>
      <c r="CI340" s="1542"/>
      <c r="CJ340" s="1030"/>
      <c r="CK340" s="1554"/>
      <c r="CL340" s="1380"/>
      <c r="CM340" s="1174">
        <v>1</v>
      </c>
      <c r="CN340" s="1074" t="s">
        <v>2140</v>
      </c>
      <c r="CO340" s="1074" t="s">
        <v>2141</v>
      </c>
      <c r="CP340" s="1078" t="s">
        <v>1352</v>
      </c>
      <c r="CQ340" s="1078" t="str">
        <f t="shared" si="175"/>
        <v>Terminado</v>
      </c>
      <c r="CR340" s="1542"/>
      <c r="CS340" s="1555"/>
      <c r="CT340" s="1556"/>
      <c r="CU340" s="1548"/>
      <c r="CV340" s="1548"/>
      <c r="CW340" s="1549"/>
      <c r="CX340" s="1550"/>
      <c r="CY340" s="1551"/>
      <c r="CZ340" s="1552"/>
      <c r="DA340" s="1553"/>
      <c r="DB340" s="1545"/>
      <c r="DC340" s="1546"/>
      <c r="DD340" s="1547"/>
      <c r="DE340" s="1542"/>
      <c r="DF340" s="1542"/>
      <c r="DG340" s="1542"/>
      <c r="DH340" s="1542"/>
      <c r="DJ340" s="1221" t="s">
        <v>8269</v>
      </c>
      <c r="DK340" s="1220" t="s">
        <v>8422</v>
      </c>
      <c r="DL340" s="1244"/>
    </row>
    <row r="341" spans="1:116" ht="154.5" hidden="1" customHeight="1" x14ac:dyDescent="0.45">
      <c r="A341" s="1484" t="s">
        <v>60</v>
      </c>
      <c r="B341" s="1485" t="s">
        <v>1085</v>
      </c>
      <c r="C341" s="1486" t="s">
        <v>1086</v>
      </c>
      <c r="D341" s="1486" t="s">
        <v>1087</v>
      </c>
      <c r="E341" s="1063" t="s">
        <v>1088</v>
      </c>
      <c r="F341" s="1064" t="s">
        <v>1089</v>
      </c>
      <c r="G341" s="1065">
        <v>0.1</v>
      </c>
      <c r="H341" s="1066">
        <v>44606</v>
      </c>
      <c r="I341" s="1066">
        <v>44620</v>
      </c>
      <c r="J341" s="1041">
        <v>1</v>
      </c>
      <c r="K341" s="1052">
        <v>1</v>
      </c>
      <c r="L341" s="1043">
        <v>1</v>
      </c>
      <c r="M341" s="1067">
        <v>1</v>
      </c>
      <c r="N341" s="1312">
        <v>129825393</v>
      </c>
      <c r="O341" s="1312">
        <v>39522434</v>
      </c>
      <c r="P341" s="3309"/>
      <c r="Q341" s="1543">
        <v>0.23</v>
      </c>
      <c r="R341" s="1544" t="s">
        <v>2844</v>
      </c>
      <c r="S341" s="237">
        <v>1</v>
      </c>
      <c r="T341" s="7" t="s">
        <v>2845</v>
      </c>
      <c r="U341" s="210" t="s">
        <v>1825</v>
      </c>
      <c r="V341" s="148" t="str">
        <f>IF(J341&lt;1%,"Sin iniciar",IF(J341=100%,"Terminado","En gestión"))</f>
        <v>Terminado</v>
      </c>
      <c r="W341" s="148" t="str">
        <f>IF(S341&lt;1%,"Sin iniciar",IF(S341=100%,"Terminado","En gestión"))</f>
        <v>Terminado</v>
      </c>
      <c r="X341" s="1537" t="s">
        <v>2846</v>
      </c>
      <c r="Y341" s="1472">
        <f>SUMPRODUCT(S341:S343,G341:G343)</f>
        <v>0.22500000000000001</v>
      </c>
      <c r="Z341" s="1472">
        <f>SUMPRODUCT(G341:G343,J341:J343)</f>
        <v>0.22500000000000001</v>
      </c>
      <c r="AA341" s="1457" t="str">
        <f>IF(Z341&lt;1%,"Sin iniciar",IF(Z341=100%,"Terminado","En gestión"))</f>
        <v>En gestión</v>
      </c>
      <c r="AB341" s="1457" t="str">
        <f>IF(Y341&lt;1%,"Sin iniciar",IF(Y341=100%,"Terminado","En gestión"))</f>
        <v>En gestión</v>
      </c>
      <c r="AC341" s="1537" t="s">
        <v>2846</v>
      </c>
      <c r="AD341" s="1541">
        <v>39522433.655999988</v>
      </c>
      <c r="AE341" s="1540">
        <v>39169517</v>
      </c>
      <c r="AF341" s="1540">
        <v>9792379.3000000007</v>
      </c>
      <c r="AG341" s="1541">
        <v>0</v>
      </c>
      <c r="AH341" s="1540">
        <v>129825392.59999999</v>
      </c>
      <c r="AI341" s="1540">
        <v>0</v>
      </c>
      <c r="AJ341" s="1426" t="s">
        <v>1827</v>
      </c>
      <c r="AK341" s="1426" t="s">
        <v>2321</v>
      </c>
      <c r="AL341" s="1426" t="s">
        <v>1828</v>
      </c>
      <c r="AM341" s="1426" t="s">
        <v>1829</v>
      </c>
      <c r="AN341" s="1036"/>
      <c r="AO341" s="1538">
        <v>0.72</v>
      </c>
      <c r="AP341" s="1539" t="s">
        <v>3801</v>
      </c>
      <c r="AQ341" s="237">
        <v>1</v>
      </c>
      <c r="AR341" s="9" t="s">
        <v>2845</v>
      </c>
      <c r="AS341" s="9" t="s">
        <v>1825</v>
      </c>
      <c r="AT341" s="148" t="str">
        <f>IF(K341&lt;1%,"Sin iniciar",IF(K341=100%,"Terminado","En gestión"))</f>
        <v>Terminado</v>
      </c>
      <c r="AU341" s="148" t="str">
        <f>IF(AQ341&lt;1%,"Sin iniciar",IF(AQ341=100%,"Terminado","En gestión"))</f>
        <v>Terminado</v>
      </c>
      <c r="AV341" s="1537" t="s">
        <v>3802</v>
      </c>
      <c r="AW341" s="1472">
        <f>SUMPRODUCT(AQ341:AQ343,G341:G343)</f>
        <v>0.72</v>
      </c>
      <c r="AX341" s="1472">
        <f>SUMPRODUCT(G341:G343,K341:K343)</f>
        <v>0.72</v>
      </c>
      <c r="AY341" s="1536" t="str">
        <f>IF(AX341&lt;1%,"Sin iniciar",IF(AX341=100%,"Terminado","En gestión"))</f>
        <v>En gestión</v>
      </c>
      <c r="AZ341" s="1536" t="str">
        <f>IF(AW341&lt;1%,"Sin iniciar",IF(AW341=100%,"Terminado","En gestión"))</f>
        <v>En gestión</v>
      </c>
      <c r="BA341" s="1537" t="s">
        <v>3802</v>
      </c>
      <c r="BB341" s="1534">
        <v>39522433.655999988</v>
      </c>
      <c r="BC341" s="1533">
        <v>39119101</v>
      </c>
      <c r="BD341" s="1533">
        <v>19559550.300000001</v>
      </c>
      <c r="BE341" s="1534">
        <v>0</v>
      </c>
      <c r="BF341" s="1535">
        <v>127925081.17</v>
      </c>
      <c r="BG341" s="1535">
        <v>40413500</v>
      </c>
      <c r="BH341" s="1426" t="s">
        <v>1827</v>
      </c>
      <c r="BI341" s="1426" t="s">
        <v>2321</v>
      </c>
      <c r="BJ341" s="1426" t="s">
        <v>1828</v>
      </c>
      <c r="BK341" s="1426" t="s">
        <v>1829</v>
      </c>
      <c r="BL341" s="1036"/>
      <c r="BM341" s="1464">
        <v>0.86</v>
      </c>
      <c r="BN341" s="1466" t="s">
        <v>2844</v>
      </c>
      <c r="BO341" s="375">
        <v>1</v>
      </c>
      <c r="BP341" s="210" t="s">
        <v>3860</v>
      </c>
      <c r="BQ341" s="7" t="s">
        <v>3966</v>
      </c>
      <c r="BR341" s="8" t="str">
        <f>IF(L341&lt;1%,"Sin iniciar",IF(L341=100%,"Terminado","En gestión"))</f>
        <v>Terminado</v>
      </c>
      <c r="BS341" s="335" t="str">
        <f>IF(BO341&lt;1%,"Sin iniciar",IF(BO341=100%,"Terminado","En gestión"))</f>
        <v>Terminado</v>
      </c>
      <c r="BT341" s="1490" t="s">
        <v>3861</v>
      </c>
      <c r="BU341" s="1451">
        <f>SUMPRODUCT(G341:G343,BO341:BO343)</f>
        <v>0.86</v>
      </c>
      <c r="BV341" s="1285">
        <f>SUMPRODUCT(G341:G343,L341:L343)</f>
        <v>0.86</v>
      </c>
      <c r="BW341" s="1455" t="str">
        <f>IF(BV341&lt;1%,"Sin iniciar",IF(BV341=100%,"Terminado","En gestión"))</f>
        <v>En gestión</v>
      </c>
      <c r="BX341" s="1455" t="str">
        <f>IF(BU341&lt;1%,"Sin iniciar",IF(BU341=100%,"Terminado","En gestión"))</f>
        <v>En gestión</v>
      </c>
      <c r="BY341" s="1458" t="s">
        <v>37</v>
      </c>
      <c r="BZ341" s="1532">
        <v>39119101</v>
      </c>
      <c r="CA341" s="1528">
        <v>38645109.409999996</v>
      </c>
      <c r="CB341" s="1528">
        <v>28983832.059999999</v>
      </c>
      <c r="CC341" s="1531">
        <v>127925081.17</v>
      </c>
      <c r="CD341" s="1501">
        <v>128009500</v>
      </c>
      <c r="CE341" s="1501">
        <v>96536000</v>
      </c>
      <c r="CF341" s="1426" t="s">
        <v>1827</v>
      </c>
      <c r="CG341" s="1426" t="s">
        <v>2321</v>
      </c>
      <c r="CH341" s="1426" t="s">
        <v>1828</v>
      </c>
      <c r="CI341" s="1426" t="s">
        <v>1829</v>
      </c>
      <c r="CJ341" s="1036"/>
      <c r="CK341" s="1525">
        <v>1</v>
      </c>
      <c r="CL341" s="1526" t="s">
        <v>1823</v>
      </c>
      <c r="CM341" s="115">
        <v>1</v>
      </c>
      <c r="CN341" s="81" t="s">
        <v>1824</v>
      </c>
      <c r="CO341" s="82" t="s">
        <v>1825</v>
      </c>
      <c r="CP341" s="83" t="str">
        <f t="shared" ref="CP341:CP401" si="199">IF(M341&lt;1%,"Sin iniciar",IF(M341=100%,"Terminado","En gestión"))</f>
        <v>Terminado</v>
      </c>
      <c r="CQ341" s="83" t="str">
        <f>IF(CM341&lt;1%,"Sin iniciar",IF(CM341=100%,"Terminado","En gestión"))</f>
        <v>Terminado</v>
      </c>
      <c r="CR341" s="1527" t="s">
        <v>1826</v>
      </c>
      <c r="CS341" s="1434">
        <f>SUMPRODUCT(G341:G343,CM341:CM343)</f>
        <v>1</v>
      </c>
      <c r="CT341" s="1434">
        <f>SUMPRODUCT(G341:G343,M341:M343)</f>
        <v>1</v>
      </c>
      <c r="CU341" s="1435" t="str">
        <f>IF(CT341&lt;1%,"Sin iniciar",IF(CT341=100%,"Terminado","En gestión"))</f>
        <v>Terminado</v>
      </c>
      <c r="CV341" s="1435" t="str">
        <f>IF(CS341&lt;1%,"Sin iniciar",IF(CS341=100%,"Terminado","En gestión"))</f>
        <v>Terminado</v>
      </c>
      <c r="CW341" s="1487" t="s">
        <v>37</v>
      </c>
      <c r="CX341" s="1524">
        <v>38645109.409999996</v>
      </c>
      <c r="CY341" s="1523">
        <v>38654952.060000002</v>
      </c>
      <c r="CZ341" s="1523">
        <v>38654952.060000002</v>
      </c>
      <c r="DA341" s="1430">
        <v>127925081.17</v>
      </c>
      <c r="DB341" s="1498">
        <v>128009500</v>
      </c>
      <c r="DC341" s="1432">
        <v>127964932</v>
      </c>
      <c r="DD341" s="1506">
        <v>128009500</v>
      </c>
      <c r="DE341" s="1426" t="s">
        <v>1827</v>
      </c>
      <c r="DF341" s="1426" t="s">
        <v>2321</v>
      </c>
      <c r="DG341" s="1426" t="s">
        <v>1828</v>
      </c>
      <c r="DH341" s="1426" t="s">
        <v>1829</v>
      </c>
      <c r="DJ341" s="1221" t="s">
        <v>8269</v>
      </c>
      <c r="DK341" s="1220" t="s">
        <v>8270</v>
      </c>
      <c r="DL341" s="1242" t="s">
        <v>8271</v>
      </c>
    </row>
    <row r="342" spans="1:116" ht="154.5" hidden="1" customHeight="1" x14ac:dyDescent="0.45">
      <c r="A342" s="1484"/>
      <c r="B342" s="1485"/>
      <c r="C342" s="1486"/>
      <c r="D342" s="1486"/>
      <c r="E342" s="1063" t="s">
        <v>1090</v>
      </c>
      <c r="F342" s="1064" t="s">
        <v>1091</v>
      </c>
      <c r="G342" s="1065">
        <v>0.5</v>
      </c>
      <c r="H342" s="1066">
        <v>44621</v>
      </c>
      <c r="I342" s="1066">
        <v>44742</v>
      </c>
      <c r="J342" s="1041">
        <v>0.25</v>
      </c>
      <c r="K342" s="1052">
        <v>1</v>
      </c>
      <c r="L342" s="1043">
        <v>1</v>
      </c>
      <c r="M342" s="1067">
        <v>1</v>
      </c>
      <c r="N342" s="1312"/>
      <c r="O342" s="1312"/>
      <c r="P342" s="3309"/>
      <c r="Q342" s="1477"/>
      <c r="R342" s="1474"/>
      <c r="S342" s="238">
        <v>0.25</v>
      </c>
      <c r="T342" s="159" t="s">
        <v>2847</v>
      </c>
      <c r="U342" s="159" t="s">
        <v>2848</v>
      </c>
      <c r="V342" s="8" t="str">
        <f t="shared" ref="V342:V399" si="200">IF(J342&lt;1%,"Sin iniciar",IF(J342=100%,"Terminado","En gestión"))</f>
        <v>En gestión</v>
      </c>
      <c r="W342" s="8" t="str">
        <f t="shared" ref="W342:W366" si="201">IF(S342&lt;1%,"Sin iniciar",IF(S342=100%,"Terminado","En gestión"))</f>
        <v>En gestión</v>
      </c>
      <c r="X342" s="1482"/>
      <c r="Y342" s="1473"/>
      <c r="Z342" s="1473"/>
      <c r="AA342" s="1481"/>
      <c r="AB342" s="1481"/>
      <c r="AC342" s="1482"/>
      <c r="AD342" s="1480"/>
      <c r="AE342" s="1479"/>
      <c r="AF342" s="1479"/>
      <c r="AG342" s="1480"/>
      <c r="AH342" s="1479"/>
      <c r="AI342" s="1479"/>
      <c r="AJ342" s="1426"/>
      <c r="AK342" s="1426"/>
      <c r="AL342" s="1426"/>
      <c r="AM342" s="1426"/>
      <c r="AN342" s="1036"/>
      <c r="AO342" s="1477"/>
      <c r="AP342" s="1474"/>
      <c r="AQ342" s="238">
        <v>1</v>
      </c>
      <c r="AR342" s="9" t="s">
        <v>3803</v>
      </c>
      <c r="AS342" s="352" t="s">
        <v>1830</v>
      </c>
      <c r="AT342" s="8" t="str">
        <f t="shared" ref="AT342:AT382" si="202">IF(K342&lt;1%,"Sin iniciar",IF(K342=100%,"Terminado","En gestión"))</f>
        <v>Terminado</v>
      </c>
      <c r="AU342" s="8" t="str">
        <f t="shared" ref="AU342:AU382" si="203">IF(AQ342&lt;1%,"Sin iniciar",IF(AQ342=100%,"Terminado","En gestión"))</f>
        <v>Terminado</v>
      </c>
      <c r="AV342" s="1482"/>
      <c r="AW342" s="1473"/>
      <c r="AX342" s="1473"/>
      <c r="AY342" s="1456"/>
      <c r="AZ342" s="1456"/>
      <c r="BA342" s="1482"/>
      <c r="BB342" s="1470"/>
      <c r="BC342" s="1468"/>
      <c r="BD342" s="1468"/>
      <c r="BE342" s="1470"/>
      <c r="BF342" s="1471"/>
      <c r="BG342" s="1471"/>
      <c r="BH342" s="1426"/>
      <c r="BI342" s="1426"/>
      <c r="BJ342" s="1426"/>
      <c r="BK342" s="1426"/>
      <c r="BL342" s="1036"/>
      <c r="BM342" s="1465"/>
      <c r="BN342" s="1466"/>
      <c r="BO342" s="375">
        <v>1</v>
      </c>
      <c r="BP342" s="159" t="s">
        <v>3860</v>
      </c>
      <c r="BQ342" s="159" t="s">
        <v>37</v>
      </c>
      <c r="BR342" s="8" t="str">
        <f t="shared" ref="BR342:BR382" si="204">IF(L342&lt;1%,"Sin iniciar",IF(L342=100%,"Terminado","En gestión"))</f>
        <v>Terminado</v>
      </c>
      <c r="BS342" s="335" t="str">
        <f t="shared" ref="BS342:BS399" si="205">IF(BO342&lt;1%,"Sin iniciar",IF(BO342=100%,"Terminado","En gestión"))</f>
        <v>Terminado</v>
      </c>
      <c r="BT342" s="1490"/>
      <c r="BU342" s="1452"/>
      <c r="BV342" s="1454"/>
      <c r="BW342" s="1456"/>
      <c r="BX342" s="1456"/>
      <c r="BY342" s="1459"/>
      <c r="BZ342" s="1520"/>
      <c r="CA342" s="1529"/>
      <c r="CB342" s="1529"/>
      <c r="CC342" s="1447"/>
      <c r="CD342" s="1502"/>
      <c r="CE342" s="1502"/>
      <c r="CF342" s="1426"/>
      <c r="CG342" s="1426"/>
      <c r="CH342" s="1426"/>
      <c r="CI342" s="1426"/>
      <c r="CJ342" s="1036"/>
      <c r="CK342" s="1441"/>
      <c r="CL342" s="1443"/>
      <c r="CM342" s="116">
        <v>1</v>
      </c>
      <c r="CN342" s="84" t="s">
        <v>1824</v>
      </c>
      <c r="CO342" s="85" t="s">
        <v>1830</v>
      </c>
      <c r="CP342" s="83" t="str">
        <f t="shared" si="199"/>
        <v>Terminado</v>
      </c>
      <c r="CQ342" s="83" t="str">
        <f t="shared" ref="CQ342:CQ399" si="206">IF(CM342&lt;1%,"Sin iniciar",IF(CM342=100%,"Terminado","En gestión"))</f>
        <v>Terminado</v>
      </c>
      <c r="CR342" s="1488"/>
      <c r="CS342" s="1434">
        <f>SUMPRODUCT(G342:G343,CM342:CM343)</f>
        <v>0.9</v>
      </c>
      <c r="CT342" s="1434"/>
      <c r="CU342" s="1435"/>
      <c r="CV342" s="1435"/>
      <c r="CW342" s="1436"/>
      <c r="CX342" s="1438"/>
      <c r="CY342" s="1428"/>
      <c r="CZ342" s="1428"/>
      <c r="DA342" s="1430"/>
      <c r="DB342" s="1498"/>
      <c r="DC342" s="1432"/>
      <c r="DD342" s="1506"/>
      <c r="DE342" s="1426"/>
      <c r="DF342" s="1426"/>
      <c r="DG342" s="1426"/>
      <c r="DH342" s="1426"/>
      <c r="DJ342" s="1221" t="s">
        <v>8269</v>
      </c>
      <c r="DK342" s="1220" t="s">
        <v>8270</v>
      </c>
      <c r="DL342" s="1242"/>
    </row>
    <row r="343" spans="1:116" ht="154.5" hidden="1" customHeight="1" x14ac:dyDescent="0.45">
      <c r="A343" s="1484"/>
      <c r="B343" s="1485"/>
      <c r="C343" s="1486"/>
      <c r="D343" s="1486"/>
      <c r="E343" s="1063" t="s">
        <v>1092</v>
      </c>
      <c r="F343" s="1064" t="s">
        <v>1093</v>
      </c>
      <c r="G343" s="1065">
        <v>0.4</v>
      </c>
      <c r="H343" s="1066">
        <v>44655</v>
      </c>
      <c r="I343" s="1066">
        <v>44925</v>
      </c>
      <c r="J343" s="1041">
        <v>0</v>
      </c>
      <c r="K343" s="1052">
        <v>0.3</v>
      </c>
      <c r="L343" s="1043">
        <v>0.65</v>
      </c>
      <c r="M343" s="1067">
        <v>1</v>
      </c>
      <c r="N343" s="1312"/>
      <c r="O343" s="1312"/>
      <c r="P343" s="3309"/>
      <c r="Q343" s="1478"/>
      <c r="R343" s="1475"/>
      <c r="S343" s="238">
        <v>0</v>
      </c>
      <c r="T343" s="159" t="s">
        <v>2599</v>
      </c>
      <c r="U343" s="159" t="s">
        <v>2599</v>
      </c>
      <c r="V343" s="8" t="str">
        <f t="shared" si="200"/>
        <v>Sin iniciar</v>
      </c>
      <c r="W343" s="8" t="str">
        <f t="shared" si="201"/>
        <v>Sin iniciar</v>
      </c>
      <c r="X343" s="1483"/>
      <c r="Y343" s="1473"/>
      <c r="Z343" s="1473"/>
      <c r="AA343" s="1481"/>
      <c r="AB343" s="1481"/>
      <c r="AC343" s="1483"/>
      <c r="AD343" s="1480"/>
      <c r="AE343" s="1479"/>
      <c r="AF343" s="1479"/>
      <c r="AG343" s="1480"/>
      <c r="AH343" s="1479"/>
      <c r="AI343" s="1479"/>
      <c r="AJ343" s="1426"/>
      <c r="AK343" s="1426"/>
      <c r="AL343" s="1426"/>
      <c r="AM343" s="1426"/>
      <c r="AN343" s="1036"/>
      <c r="AO343" s="1478"/>
      <c r="AP343" s="1475"/>
      <c r="AQ343" s="238">
        <v>0.3</v>
      </c>
      <c r="AR343" s="9" t="s">
        <v>3804</v>
      </c>
      <c r="AS343" s="9" t="s">
        <v>3805</v>
      </c>
      <c r="AT343" s="8" t="str">
        <f t="shared" si="202"/>
        <v>En gestión</v>
      </c>
      <c r="AU343" s="8" t="str">
        <f t="shared" si="203"/>
        <v>En gestión</v>
      </c>
      <c r="AV343" s="1483"/>
      <c r="AW343" s="1473"/>
      <c r="AX343" s="1473"/>
      <c r="AY343" s="1457"/>
      <c r="AZ343" s="1457"/>
      <c r="BA343" s="1483"/>
      <c r="BB343" s="1470"/>
      <c r="BC343" s="1469"/>
      <c r="BD343" s="1469"/>
      <c r="BE343" s="1470"/>
      <c r="BF343" s="1471"/>
      <c r="BG343" s="1471"/>
      <c r="BH343" s="1426"/>
      <c r="BI343" s="1426"/>
      <c r="BJ343" s="1426"/>
      <c r="BK343" s="1426"/>
      <c r="BL343" s="1036"/>
      <c r="BM343" s="1465"/>
      <c r="BN343" s="1466"/>
      <c r="BO343" s="375">
        <v>0.65</v>
      </c>
      <c r="BP343" s="159" t="s">
        <v>3804</v>
      </c>
      <c r="BQ343" s="353" t="s">
        <v>3862</v>
      </c>
      <c r="BR343" s="8" t="str">
        <f t="shared" si="204"/>
        <v>En gestión</v>
      </c>
      <c r="BS343" s="335" t="str">
        <f t="shared" si="205"/>
        <v>En gestión</v>
      </c>
      <c r="BT343" s="1490"/>
      <c r="BU343" s="1453"/>
      <c r="BV343" s="1286"/>
      <c r="BW343" s="1457"/>
      <c r="BX343" s="1457"/>
      <c r="BY343" s="1460"/>
      <c r="BZ343" s="1521"/>
      <c r="CA343" s="1530"/>
      <c r="CB343" s="1530"/>
      <c r="CC343" s="1447"/>
      <c r="CD343" s="1503"/>
      <c r="CE343" s="1503"/>
      <c r="CF343" s="1426"/>
      <c r="CG343" s="1426"/>
      <c r="CH343" s="1426"/>
      <c r="CI343" s="1426"/>
      <c r="CJ343" s="1036"/>
      <c r="CK343" s="1442"/>
      <c r="CL343" s="1444"/>
      <c r="CM343" s="116">
        <v>1</v>
      </c>
      <c r="CN343" s="86" t="s">
        <v>1831</v>
      </c>
      <c r="CO343" s="86" t="s">
        <v>1832</v>
      </c>
      <c r="CP343" s="83" t="str">
        <f t="shared" si="199"/>
        <v>Terminado</v>
      </c>
      <c r="CQ343" s="83" t="str">
        <f t="shared" si="206"/>
        <v>Terminado</v>
      </c>
      <c r="CR343" s="1489"/>
      <c r="CS343" s="1434"/>
      <c r="CT343" s="1434"/>
      <c r="CU343" s="1435"/>
      <c r="CV343" s="1435"/>
      <c r="CW343" s="1437"/>
      <c r="CX343" s="1439"/>
      <c r="CY343" s="1429"/>
      <c r="CZ343" s="1429"/>
      <c r="DA343" s="1430"/>
      <c r="DB343" s="1498"/>
      <c r="DC343" s="1432"/>
      <c r="DD343" s="1506"/>
      <c r="DE343" s="1426"/>
      <c r="DF343" s="1426"/>
      <c r="DG343" s="1426"/>
      <c r="DH343" s="1426"/>
      <c r="DJ343" s="1221" t="s">
        <v>8269</v>
      </c>
      <c r="DK343" s="1220" t="s">
        <v>8422</v>
      </c>
      <c r="DL343" s="1242"/>
    </row>
    <row r="344" spans="1:116" ht="154.5" hidden="1" customHeight="1" x14ac:dyDescent="0.45">
      <c r="A344" s="1484" t="s">
        <v>60</v>
      </c>
      <c r="B344" s="1485" t="s">
        <v>1094</v>
      </c>
      <c r="C344" s="1486" t="s">
        <v>1095</v>
      </c>
      <c r="D344" s="1486" t="s">
        <v>1096</v>
      </c>
      <c r="E344" s="1063" t="s">
        <v>1097</v>
      </c>
      <c r="F344" s="1064" t="s">
        <v>1098</v>
      </c>
      <c r="G344" s="1065">
        <v>0.1</v>
      </c>
      <c r="H344" s="1066">
        <v>44606</v>
      </c>
      <c r="I344" s="1066">
        <v>44620</v>
      </c>
      <c r="J344" s="1041">
        <v>1</v>
      </c>
      <c r="K344" s="1052">
        <v>1</v>
      </c>
      <c r="L344" s="1043">
        <v>1</v>
      </c>
      <c r="M344" s="1067">
        <v>1</v>
      </c>
      <c r="N344" s="1312">
        <v>102368168</v>
      </c>
      <c r="O344" s="1312">
        <v>39522434</v>
      </c>
      <c r="P344" s="3309"/>
      <c r="Q344" s="1476">
        <v>0.23</v>
      </c>
      <c r="R344" s="1474" t="s">
        <v>2849</v>
      </c>
      <c r="S344" s="238">
        <v>1</v>
      </c>
      <c r="T344" s="9" t="s">
        <v>2850</v>
      </c>
      <c r="U344" s="159" t="s">
        <v>1825</v>
      </c>
      <c r="V344" s="8" t="str">
        <f t="shared" si="200"/>
        <v>Terminado</v>
      </c>
      <c r="W344" s="8" t="str">
        <f t="shared" si="201"/>
        <v>Terminado</v>
      </c>
      <c r="X344" s="1482" t="s">
        <v>2851</v>
      </c>
      <c r="Y344" s="1473">
        <f>SUMPRODUCT(S344:S346,G344:G346)</f>
        <v>0.22500000000000001</v>
      </c>
      <c r="Z344" s="1473">
        <f>SUMPRODUCT(G344:G346,J344:J346)</f>
        <v>0.22500000000000001</v>
      </c>
      <c r="AA344" s="1481" t="str">
        <f>IF(Z344&lt;1%,"Sin iniciar",IF(Z344=100%,"Terminado","En gestión"))</f>
        <v>En gestión</v>
      </c>
      <c r="AB344" s="1481" t="str">
        <f>IF(Y344&lt;1%,"Sin iniciar",IF(Y344=100%,"Terminado","En gestión"))</f>
        <v>En gestión</v>
      </c>
      <c r="AC344" s="1482" t="s">
        <v>2851</v>
      </c>
      <c r="AD344" s="1480">
        <v>39522433.655999988</v>
      </c>
      <c r="AE344" s="1479">
        <v>39169517</v>
      </c>
      <c r="AF344" s="1479">
        <v>9792379.3000000007</v>
      </c>
      <c r="AG344" s="1480">
        <v>0</v>
      </c>
      <c r="AH344" s="1479">
        <v>102368167.5</v>
      </c>
      <c r="AI344" s="1479">
        <v>0</v>
      </c>
      <c r="AJ344" s="1426" t="s">
        <v>1827</v>
      </c>
      <c r="AK344" s="1426" t="s">
        <v>2321</v>
      </c>
      <c r="AL344" s="1426" t="s">
        <v>1828</v>
      </c>
      <c r="AM344" s="1426" t="s">
        <v>1829</v>
      </c>
      <c r="AN344" s="1036"/>
      <c r="AO344" s="1476">
        <v>0.72</v>
      </c>
      <c r="AP344" s="1474" t="s">
        <v>3806</v>
      </c>
      <c r="AQ344" s="238">
        <v>1</v>
      </c>
      <c r="AR344" s="9" t="s">
        <v>2850</v>
      </c>
      <c r="AS344" s="9" t="s">
        <v>3807</v>
      </c>
      <c r="AT344" s="8" t="str">
        <f t="shared" si="202"/>
        <v>Terminado</v>
      </c>
      <c r="AU344" s="8" t="str">
        <f t="shared" si="203"/>
        <v>Terminado</v>
      </c>
      <c r="AV344" s="1482" t="s">
        <v>3808</v>
      </c>
      <c r="AW344" s="1472">
        <f>SUMPRODUCT(AQ344:AQ346,G344:G346)</f>
        <v>0.72</v>
      </c>
      <c r="AX344" s="1473">
        <f>SUMPRODUCT(G344:G346,K344:K346)</f>
        <v>0.72</v>
      </c>
      <c r="AY344" s="1455" t="str">
        <f t="shared" ref="AY344:AY380" si="207">IF(AX344&lt;1%,"Sin iniciar",IF(AX344=100%,"Terminado","En gestión"))</f>
        <v>En gestión</v>
      </c>
      <c r="AZ344" s="1455" t="str">
        <f t="shared" ref="AZ344:AZ380" si="208">IF(AW344&lt;1%,"Sin iniciar",IF(AW344=100%,"Terminado","En gestión"))</f>
        <v>En gestión</v>
      </c>
      <c r="BA344" s="1482" t="s">
        <v>3808</v>
      </c>
      <c r="BB344" s="1470">
        <v>39522433.655999988</v>
      </c>
      <c r="BC344" s="1467">
        <v>39119101</v>
      </c>
      <c r="BD344" s="1467">
        <v>19559550.300000001</v>
      </c>
      <c r="BE344" s="1470">
        <v>0</v>
      </c>
      <c r="BF344" s="1471">
        <v>102368167.5</v>
      </c>
      <c r="BG344" s="1471">
        <v>29890905</v>
      </c>
      <c r="BH344" s="1426" t="s">
        <v>1827</v>
      </c>
      <c r="BI344" s="1426" t="s">
        <v>2321</v>
      </c>
      <c r="BJ344" s="1426" t="s">
        <v>1828</v>
      </c>
      <c r="BK344" s="1426" t="s">
        <v>1829</v>
      </c>
      <c r="BL344" s="1036"/>
      <c r="BM344" s="1464">
        <v>0.86</v>
      </c>
      <c r="BN344" s="1466" t="s">
        <v>2849</v>
      </c>
      <c r="BO344" s="375">
        <v>1</v>
      </c>
      <c r="BP344" s="159" t="s">
        <v>3860</v>
      </c>
      <c r="BQ344" s="159" t="s">
        <v>37</v>
      </c>
      <c r="BR344" s="8" t="str">
        <f t="shared" si="204"/>
        <v>Terminado</v>
      </c>
      <c r="BS344" s="335" t="str">
        <f t="shared" si="205"/>
        <v>Terminado</v>
      </c>
      <c r="BT344" s="1490" t="s">
        <v>3863</v>
      </c>
      <c r="BU344" s="1451">
        <f>SUMPRODUCT(G344:G346,BO344:BO346)</f>
        <v>0.86</v>
      </c>
      <c r="BV344" s="1285">
        <f>SUMPRODUCT(G344:G346,L344:L346)</f>
        <v>0.86</v>
      </c>
      <c r="BW344" s="1455" t="str">
        <f>IF(BV344&lt;1%,"Sin iniciar",IF(BV344=100%,"Terminado","En gestión"))</f>
        <v>En gestión</v>
      </c>
      <c r="BX344" s="1455" t="str">
        <f>IF(BU344&lt;1%,"Sin iniciar",IF(BU344=100%,"Terminado","En gestión"))</f>
        <v>En gestión</v>
      </c>
      <c r="BY344" s="1458" t="s">
        <v>37</v>
      </c>
      <c r="BZ344" s="1519">
        <v>39119101</v>
      </c>
      <c r="CA344" s="1513">
        <v>38645109.409999996</v>
      </c>
      <c r="CB344" s="1513">
        <v>28983832.059999999</v>
      </c>
      <c r="CC344" s="1447">
        <v>102368167.5</v>
      </c>
      <c r="CD344" s="1501">
        <v>102368167.5</v>
      </c>
      <c r="CE344" s="1501">
        <v>74245445</v>
      </c>
      <c r="CF344" s="1426" t="s">
        <v>1827</v>
      </c>
      <c r="CG344" s="1426" t="s">
        <v>2321</v>
      </c>
      <c r="CH344" s="1426" t="s">
        <v>1828</v>
      </c>
      <c r="CI344" s="1426" t="s">
        <v>1829</v>
      </c>
      <c r="CJ344" s="1036"/>
      <c r="CK344" s="1440">
        <v>1</v>
      </c>
      <c r="CL344" s="1443" t="s">
        <v>1833</v>
      </c>
      <c r="CM344" s="116">
        <v>1</v>
      </c>
      <c r="CN344" s="84" t="s">
        <v>1834</v>
      </c>
      <c r="CO344" s="86" t="s">
        <v>1825</v>
      </c>
      <c r="CP344" s="83" t="str">
        <f t="shared" si="199"/>
        <v>Terminado</v>
      </c>
      <c r="CQ344" s="83" t="str">
        <f t="shared" si="206"/>
        <v>Terminado</v>
      </c>
      <c r="CR344" s="1488" t="s">
        <v>1835</v>
      </c>
      <c r="CS344" s="1434">
        <f>SUMPRODUCT(G344:G346,CM344:CM346)</f>
        <v>1</v>
      </c>
      <c r="CT344" s="1434">
        <f>SUMPRODUCT(G344:G346,M344:M346)</f>
        <v>1</v>
      </c>
      <c r="CU344" s="1435" t="str">
        <f t="shared" ref="CU344:CU380" si="209">IF(CT344&lt;1%,"Sin iniciar",IF(CT344=100%,"Terminado","En gestión"))</f>
        <v>Terminado</v>
      </c>
      <c r="CV344" s="1435" t="str">
        <f t="shared" ref="CV344:CV378" si="210">IF(CS344&lt;1%,"Sin iniciar",IF(CS344=100%,"Terminado","En gestión"))</f>
        <v>Terminado</v>
      </c>
      <c r="CW344" s="1436" t="s">
        <v>37</v>
      </c>
      <c r="CX344" s="1438">
        <v>38645109.409999996</v>
      </c>
      <c r="CY344" s="1428">
        <v>38654952.060000002</v>
      </c>
      <c r="CZ344" s="1428">
        <v>38654952.060000002</v>
      </c>
      <c r="DA344" s="1430">
        <v>102368167.5</v>
      </c>
      <c r="DB344" s="1498">
        <v>102368167.5</v>
      </c>
      <c r="DC344" s="1499">
        <v>102368168</v>
      </c>
      <c r="DD344" s="1522">
        <v>102368168</v>
      </c>
      <c r="DE344" s="1426" t="s">
        <v>1827</v>
      </c>
      <c r="DF344" s="1426" t="s">
        <v>2321</v>
      </c>
      <c r="DG344" s="1426" t="s">
        <v>1828</v>
      </c>
      <c r="DH344" s="1426" t="s">
        <v>1829</v>
      </c>
      <c r="DJ344" s="1221" t="s">
        <v>8269</v>
      </c>
      <c r="DK344" s="1220" t="s">
        <v>8270</v>
      </c>
      <c r="DL344" s="1242" t="s">
        <v>8271</v>
      </c>
    </row>
    <row r="345" spans="1:116" ht="154.5" hidden="1" customHeight="1" x14ac:dyDescent="0.45">
      <c r="A345" s="1484"/>
      <c r="B345" s="1485"/>
      <c r="C345" s="1486"/>
      <c r="D345" s="1486"/>
      <c r="E345" s="1063" t="s">
        <v>1099</v>
      </c>
      <c r="F345" s="1064" t="s">
        <v>1100</v>
      </c>
      <c r="G345" s="1065">
        <v>0.5</v>
      </c>
      <c r="H345" s="1066">
        <v>44621</v>
      </c>
      <c r="I345" s="1066">
        <v>44742</v>
      </c>
      <c r="J345" s="1041">
        <v>0.25</v>
      </c>
      <c r="K345" s="1052">
        <v>1</v>
      </c>
      <c r="L345" s="1043">
        <v>1</v>
      </c>
      <c r="M345" s="1067">
        <v>1</v>
      </c>
      <c r="N345" s="1312"/>
      <c r="O345" s="1312"/>
      <c r="P345" s="3309"/>
      <c r="Q345" s="1477"/>
      <c r="R345" s="1474"/>
      <c r="S345" s="238">
        <v>0.25</v>
      </c>
      <c r="T345" s="9" t="s">
        <v>2852</v>
      </c>
      <c r="U345" s="159" t="s">
        <v>2848</v>
      </c>
      <c r="V345" s="8" t="str">
        <f t="shared" si="200"/>
        <v>En gestión</v>
      </c>
      <c r="W345" s="8" t="str">
        <f t="shared" si="201"/>
        <v>En gestión</v>
      </c>
      <c r="X345" s="1482"/>
      <c r="Y345" s="1473"/>
      <c r="Z345" s="1473"/>
      <c r="AA345" s="1481"/>
      <c r="AB345" s="1481"/>
      <c r="AC345" s="1482"/>
      <c r="AD345" s="1480"/>
      <c r="AE345" s="1479"/>
      <c r="AF345" s="1479"/>
      <c r="AG345" s="1480"/>
      <c r="AH345" s="1479"/>
      <c r="AI345" s="1479"/>
      <c r="AJ345" s="1426"/>
      <c r="AK345" s="1426"/>
      <c r="AL345" s="1426"/>
      <c r="AM345" s="1426"/>
      <c r="AN345" s="1036"/>
      <c r="AO345" s="1477"/>
      <c r="AP345" s="1474"/>
      <c r="AQ345" s="238">
        <v>1</v>
      </c>
      <c r="AR345" s="9" t="s">
        <v>3809</v>
      </c>
      <c r="AS345" s="352" t="s">
        <v>1836</v>
      </c>
      <c r="AT345" s="8" t="str">
        <f t="shared" si="202"/>
        <v>Terminado</v>
      </c>
      <c r="AU345" s="8" t="str">
        <f t="shared" si="203"/>
        <v>Terminado</v>
      </c>
      <c r="AV345" s="1482"/>
      <c r="AW345" s="1473"/>
      <c r="AX345" s="1473"/>
      <c r="AY345" s="1456"/>
      <c r="AZ345" s="1456"/>
      <c r="BA345" s="1482"/>
      <c r="BB345" s="1470"/>
      <c r="BC345" s="1468"/>
      <c r="BD345" s="1468"/>
      <c r="BE345" s="1470"/>
      <c r="BF345" s="1471"/>
      <c r="BG345" s="1471"/>
      <c r="BH345" s="1426"/>
      <c r="BI345" s="1426"/>
      <c r="BJ345" s="1426"/>
      <c r="BK345" s="1426"/>
      <c r="BL345" s="1036"/>
      <c r="BM345" s="1465"/>
      <c r="BN345" s="1466"/>
      <c r="BO345" s="375">
        <v>1</v>
      </c>
      <c r="BP345" s="159" t="s">
        <v>3860</v>
      </c>
      <c r="BQ345" s="159" t="s">
        <v>37</v>
      </c>
      <c r="BR345" s="8" t="str">
        <f t="shared" si="204"/>
        <v>Terminado</v>
      </c>
      <c r="BS345" s="335" t="str">
        <f t="shared" si="205"/>
        <v>Terminado</v>
      </c>
      <c r="BT345" s="1490"/>
      <c r="BU345" s="1452"/>
      <c r="BV345" s="1454"/>
      <c r="BW345" s="1456"/>
      <c r="BX345" s="1456"/>
      <c r="BY345" s="1459"/>
      <c r="BZ345" s="1520"/>
      <c r="CA345" s="1513"/>
      <c r="CB345" s="1513"/>
      <c r="CC345" s="1447"/>
      <c r="CD345" s="1502"/>
      <c r="CE345" s="1502"/>
      <c r="CF345" s="1426"/>
      <c r="CG345" s="1426"/>
      <c r="CH345" s="1426"/>
      <c r="CI345" s="1426"/>
      <c r="CJ345" s="1036"/>
      <c r="CK345" s="1441"/>
      <c r="CL345" s="1443"/>
      <c r="CM345" s="116">
        <v>1</v>
      </c>
      <c r="CN345" s="84" t="s">
        <v>1824</v>
      </c>
      <c r="CO345" s="85" t="s">
        <v>1836</v>
      </c>
      <c r="CP345" s="83" t="str">
        <f t="shared" si="199"/>
        <v>Terminado</v>
      </c>
      <c r="CQ345" s="83" t="str">
        <f t="shared" si="206"/>
        <v>Terminado</v>
      </c>
      <c r="CR345" s="1488"/>
      <c r="CS345" s="1434">
        <f>SUMPRODUCT(G345:G346,CM345:CM346)</f>
        <v>0.9</v>
      </c>
      <c r="CT345" s="1434"/>
      <c r="CU345" s="1435"/>
      <c r="CV345" s="1435"/>
      <c r="CW345" s="1436"/>
      <c r="CX345" s="1438"/>
      <c r="CY345" s="1428"/>
      <c r="CZ345" s="1428"/>
      <c r="DA345" s="1430"/>
      <c r="DB345" s="1498"/>
      <c r="DC345" s="1499"/>
      <c r="DD345" s="1522"/>
      <c r="DE345" s="1426"/>
      <c r="DF345" s="1426"/>
      <c r="DG345" s="1426"/>
      <c r="DH345" s="1426"/>
      <c r="DJ345" s="1221" t="s">
        <v>8269</v>
      </c>
      <c r="DK345" s="1220" t="s">
        <v>8270</v>
      </c>
      <c r="DL345" s="1242"/>
    </row>
    <row r="346" spans="1:116" ht="154.5" hidden="1" customHeight="1" x14ac:dyDescent="0.45">
      <c r="A346" s="1484"/>
      <c r="B346" s="1485"/>
      <c r="C346" s="1486"/>
      <c r="D346" s="1486"/>
      <c r="E346" s="1063" t="s">
        <v>1101</v>
      </c>
      <c r="F346" s="1064" t="s">
        <v>1102</v>
      </c>
      <c r="G346" s="1065">
        <v>0.4</v>
      </c>
      <c r="H346" s="1066">
        <v>44655</v>
      </c>
      <c r="I346" s="1066">
        <v>44925</v>
      </c>
      <c r="J346" s="1041">
        <v>0</v>
      </c>
      <c r="K346" s="1052">
        <v>0.3</v>
      </c>
      <c r="L346" s="1043">
        <v>0.65</v>
      </c>
      <c r="M346" s="1067">
        <v>1</v>
      </c>
      <c r="N346" s="1312"/>
      <c r="O346" s="1312"/>
      <c r="P346" s="3309"/>
      <c r="Q346" s="1478"/>
      <c r="R346" s="1475"/>
      <c r="S346" s="238">
        <v>0</v>
      </c>
      <c r="T346" s="9" t="s">
        <v>2599</v>
      </c>
      <c r="U346" s="159" t="s">
        <v>2599</v>
      </c>
      <c r="V346" s="8" t="str">
        <f t="shared" si="200"/>
        <v>Sin iniciar</v>
      </c>
      <c r="W346" s="8" t="str">
        <f t="shared" si="201"/>
        <v>Sin iniciar</v>
      </c>
      <c r="X346" s="1483"/>
      <c r="Y346" s="1473"/>
      <c r="Z346" s="1473"/>
      <c r="AA346" s="1481"/>
      <c r="AB346" s="1481"/>
      <c r="AC346" s="1483"/>
      <c r="AD346" s="1480"/>
      <c r="AE346" s="1479"/>
      <c r="AF346" s="1479"/>
      <c r="AG346" s="1480"/>
      <c r="AH346" s="1479"/>
      <c r="AI346" s="1479"/>
      <c r="AJ346" s="1426"/>
      <c r="AK346" s="1426"/>
      <c r="AL346" s="1426"/>
      <c r="AM346" s="1426"/>
      <c r="AN346" s="1036"/>
      <c r="AO346" s="1478"/>
      <c r="AP346" s="1475"/>
      <c r="AQ346" s="238">
        <v>0.3</v>
      </c>
      <c r="AR346" s="9" t="s">
        <v>3810</v>
      </c>
      <c r="AS346" s="9" t="s">
        <v>3811</v>
      </c>
      <c r="AT346" s="8" t="str">
        <f t="shared" si="202"/>
        <v>En gestión</v>
      </c>
      <c r="AU346" s="8" t="str">
        <f t="shared" si="203"/>
        <v>En gestión</v>
      </c>
      <c r="AV346" s="1483"/>
      <c r="AW346" s="1473"/>
      <c r="AX346" s="1473"/>
      <c r="AY346" s="1457"/>
      <c r="AZ346" s="1457"/>
      <c r="BA346" s="1483"/>
      <c r="BB346" s="1470"/>
      <c r="BC346" s="1469"/>
      <c r="BD346" s="1469"/>
      <c r="BE346" s="1470"/>
      <c r="BF346" s="1471"/>
      <c r="BG346" s="1471"/>
      <c r="BH346" s="1426"/>
      <c r="BI346" s="1426"/>
      <c r="BJ346" s="1426"/>
      <c r="BK346" s="1426"/>
      <c r="BL346" s="1036"/>
      <c r="BM346" s="1465"/>
      <c r="BN346" s="1466"/>
      <c r="BO346" s="375">
        <v>0.65</v>
      </c>
      <c r="BP346" s="159" t="s">
        <v>3810</v>
      </c>
      <c r="BQ346" s="353" t="s">
        <v>3864</v>
      </c>
      <c r="BR346" s="8" t="str">
        <f t="shared" si="204"/>
        <v>En gestión</v>
      </c>
      <c r="BS346" s="335" t="str">
        <f t="shared" si="205"/>
        <v>En gestión</v>
      </c>
      <c r="BT346" s="1490"/>
      <c r="BU346" s="1453"/>
      <c r="BV346" s="1286"/>
      <c r="BW346" s="1457"/>
      <c r="BX346" s="1457"/>
      <c r="BY346" s="1460"/>
      <c r="BZ346" s="1521"/>
      <c r="CA346" s="1514"/>
      <c r="CB346" s="1514"/>
      <c r="CC346" s="1447"/>
      <c r="CD346" s="1503"/>
      <c r="CE346" s="1503"/>
      <c r="CF346" s="1426"/>
      <c r="CG346" s="1426"/>
      <c r="CH346" s="1426"/>
      <c r="CI346" s="1426"/>
      <c r="CJ346" s="1036"/>
      <c r="CK346" s="1442"/>
      <c r="CL346" s="1444"/>
      <c r="CM346" s="116">
        <v>1</v>
      </c>
      <c r="CN346" s="86" t="s">
        <v>1837</v>
      </c>
      <c r="CO346" s="86" t="s">
        <v>1838</v>
      </c>
      <c r="CP346" s="83" t="str">
        <f t="shared" si="199"/>
        <v>Terminado</v>
      </c>
      <c r="CQ346" s="83" t="str">
        <f t="shared" si="206"/>
        <v>Terminado</v>
      </c>
      <c r="CR346" s="1489"/>
      <c r="CS346" s="1434"/>
      <c r="CT346" s="1434"/>
      <c r="CU346" s="1435"/>
      <c r="CV346" s="1435"/>
      <c r="CW346" s="1437"/>
      <c r="CX346" s="1439"/>
      <c r="CY346" s="1429"/>
      <c r="CZ346" s="1429"/>
      <c r="DA346" s="1430"/>
      <c r="DB346" s="1498"/>
      <c r="DC346" s="1499"/>
      <c r="DD346" s="1522"/>
      <c r="DE346" s="1426"/>
      <c r="DF346" s="1426"/>
      <c r="DG346" s="1426"/>
      <c r="DH346" s="1426"/>
      <c r="DJ346" s="1221" t="s">
        <v>8269</v>
      </c>
      <c r="DK346" s="1220" t="s">
        <v>8422</v>
      </c>
      <c r="DL346" s="1242"/>
    </row>
    <row r="347" spans="1:116" ht="154.5" customHeight="1" x14ac:dyDescent="0.45">
      <c r="A347" s="1484" t="s">
        <v>60</v>
      </c>
      <c r="B347" s="1485" t="s">
        <v>1103</v>
      </c>
      <c r="C347" s="1486" t="s">
        <v>1104</v>
      </c>
      <c r="D347" s="1486" t="s">
        <v>1105</v>
      </c>
      <c r="E347" s="1063" t="s">
        <v>1106</v>
      </c>
      <c r="F347" s="1064" t="s">
        <v>1107</v>
      </c>
      <c r="G347" s="1065">
        <v>0.3</v>
      </c>
      <c r="H347" s="1066">
        <v>44565</v>
      </c>
      <c r="I347" s="1066">
        <v>44592</v>
      </c>
      <c r="J347" s="1041">
        <v>1</v>
      </c>
      <c r="K347" s="1052">
        <v>1</v>
      </c>
      <c r="L347" s="1043">
        <v>1</v>
      </c>
      <c r="M347" s="1067">
        <v>1</v>
      </c>
      <c r="N347" s="1311" t="s">
        <v>1108</v>
      </c>
      <c r="O347" s="1312">
        <v>18111884</v>
      </c>
      <c r="P347" s="3309"/>
      <c r="Q347" s="1476">
        <v>0.65</v>
      </c>
      <c r="R347" s="1474" t="s">
        <v>2853</v>
      </c>
      <c r="S347" s="238">
        <v>1</v>
      </c>
      <c r="T347" s="9" t="s">
        <v>2854</v>
      </c>
      <c r="U347" s="9" t="s">
        <v>1839</v>
      </c>
      <c r="V347" s="8" t="str">
        <f t="shared" si="200"/>
        <v>Terminado</v>
      </c>
      <c r="W347" s="8" t="str">
        <f t="shared" si="201"/>
        <v>Terminado</v>
      </c>
      <c r="X347" s="1482" t="s">
        <v>2855</v>
      </c>
      <c r="Y347" s="1473">
        <f>SUMPRODUCT(S347:S348,G347:G348)</f>
        <v>0.64999999999999991</v>
      </c>
      <c r="Z347" s="1473">
        <f>SUMPRODUCT(G347:G348,J347:J348)</f>
        <v>0.64999999999999991</v>
      </c>
      <c r="AA347" s="1481" t="str">
        <f>IF(Z347&lt;1%,"Sin iniciar",IF(Z347=100%,"Terminado","En gestión"))</f>
        <v>En gestión</v>
      </c>
      <c r="AB347" s="1481" t="str">
        <f>IF(Y347&lt;1%,"Sin iniciar",IF(Y347=100%,"Terminado","En gestión"))</f>
        <v>En gestión</v>
      </c>
      <c r="AC347" s="1482" t="s">
        <v>2855</v>
      </c>
      <c r="AD347" s="1480">
        <v>18111883.991999999</v>
      </c>
      <c r="AE347" s="1479">
        <v>17758968</v>
      </c>
      <c r="AF347" s="1479">
        <v>4439741.9000000004</v>
      </c>
      <c r="AG347" s="1480" t="s">
        <v>1108</v>
      </c>
      <c r="AH347" s="1479">
        <v>0</v>
      </c>
      <c r="AI347" s="1479">
        <v>0</v>
      </c>
      <c r="AJ347" s="1426" t="s">
        <v>44</v>
      </c>
      <c r="AK347" s="1426" t="s">
        <v>44</v>
      </c>
      <c r="AL347" s="1426" t="s">
        <v>44</v>
      </c>
      <c r="AM347" s="1426" t="s">
        <v>44</v>
      </c>
      <c r="AN347" s="1036"/>
      <c r="AO347" s="1476">
        <v>1</v>
      </c>
      <c r="AP347" s="1474" t="s">
        <v>3812</v>
      </c>
      <c r="AQ347" s="238">
        <v>1</v>
      </c>
      <c r="AR347" s="159" t="s">
        <v>2812</v>
      </c>
      <c r="AS347" s="159" t="s">
        <v>2812</v>
      </c>
      <c r="AT347" s="8" t="str">
        <f t="shared" si="202"/>
        <v>Terminado</v>
      </c>
      <c r="AU347" s="8" t="str">
        <f t="shared" si="203"/>
        <v>Terminado</v>
      </c>
      <c r="AV347" s="1482" t="s">
        <v>3812</v>
      </c>
      <c r="AW347" s="1473">
        <f>SUMPRODUCT(AQ347:AQ348,G347:G348)</f>
        <v>1</v>
      </c>
      <c r="AX347" s="1473">
        <f>SUMPRODUCT(G347:G348,K347:K348)</f>
        <v>1</v>
      </c>
      <c r="AY347" s="1455" t="str">
        <f t="shared" si="207"/>
        <v>Terminado</v>
      </c>
      <c r="AZ347" s="1455" t="str">
        <f t="shared" si="208"/>
        <v>Terminado</v>
      </c>
      <c r="BA347" s="1482" t="s">
        <v>3812</v>
      </c>
      <c r="BB347" s="1470">
        <v>18111883.991999999</v>
      </c>
      <c r="BC347" s="1467">
        <v>17708551</v>
      </c>
      <c r="BD347" s="1467">
        <v>8854275.5</v>
      </c>
      <c r="BE347" s="1470" t="s">
        <v>1108</v>
      </c>
      <c r="BF347" s="1471" t="s">
        <v>1108</v>
      </c>
      <c r="BG347" s="1471" t="s">
        <v>1108</v>
      </c>
      <c r="BH347" s="1426" t="s">
        <v>44</v>
      </c>
      <c r="BI347" s="1426" t="s">
        <v>44</v>
      </c>
      <c r="BJ347" s="1426" t="s">
        <v>44</v>
      </c>
      <c r="BK347" s="1426" t="s">
        <v>44</v>
      </c>
      <c r="BL347" s="1036"/>
      <c r="BM347" s="1464">
        <v>1</v>
      </c>
      <c r="BN347" s="1466" t="s">
        <v>3865</v>
      </c>
      <c r="BO347" s="375">
        <v>1</v>
      </c>
      <c r="BP347" s="159" t="s">
        <v>3866</v>
      </c>
      <c r="BQ347" s="159" t="s">
        <v>37</v>
      </c>
      <c r="BR347" s="8" t="str">
        <f t="shared" si="204"/>
        <v>Terminado</v>
      </c>
      <c r="BS347" s="335" t="str">
        <f t="shared" si="205"/>
        <v>Terminado</v>
      </c>
      <c r="BT347" s="1466" t="s">
        <v>3865</v>
      </c>
      <c r="BU347" s="1451">
        <f>SUMPRODUCT(G347:G348,BO347:BO348)</f>
        <v>1</v>
      </c>
      <c r="BV347" s="1285">
        <f>SUMPRODUCT(G347:G348,L347:L348)</f>
        <v>1</v>
      </c>
      <c r="BW347" s="1455" t="str">
        <f>IF(BV347&lt;1%,"Sin iniciar",IF(BV347=100%,"Terminado","En gestión"))</f>
        <v>Terminado</v>
      </c>
      <c r="BX347" s="1455" t="str">
        <f>IF(BU347&lt;1%,"Sin iniciar",IF(BU347=100%,"Terminado","En gestión"))</f>
        <v>Terminado</v>
      </c>
      <c r="BY347" s="1458" t="s">
        <v>37</v>
      </c>
      <c r="BZ347" s="1519">
        <v>17708551</v>
      </c>
      <c r="CA347" s="1513" t="s">
        <v>1841</v>
      </c>
      <c r="CB347" s="1513" t="s">
        <v>3867</v>
      </c>
      <c r="CC347" s="1447">
        <v>0</v>
      </c>
      <c r="CD347" s="1448">
        <v>0</v>
      </c>
      <c r="CE347" s="1448">
        <v>0</v>
      </c>
      <c r="CF347" s="1426" t="s">
        <v>44</v>
      </c>
      <c r="CG347" s="1426" t="s">
        <v>44</v>
      </c>
      <c r="CH347" s="1426" t="s">
        <v>44</v>
      </c>
      <c r="CI347" s="1426" t="s">
        <v>44</v>
      </c>
      <c r="CJ347" s="1036"/>
      <c r="CK347" s="1440">
        <v>1</v>
      </c>
      <c r="CL347" s="1443" t="s">
        <v>1292</v>
      </c>
      <c r="CM347" s="116">
        <v>1</v>
      </c>
      <c r="CN347" s="84" t="s">
        <v>1824</v>
      </c>
      <c r="CO347" s="86" t="s">
        <v>1839</v>
      </c>
      <c r="CP347" s="83" t="str">
        <f t="shared" si="199"/>
        <v>Terminado</v>
      </c>
      <c r="CQ347" s="83" t="str">
        <f t="shared" si="206"/>
        <v>Terminado</v>
      </c>
      <c r="CR347" s="1443" t="s">
        <v>1840</v>
      </c>
      <c r="CS347" s="1434">
        <f>SUMPRODUCT(G347:G348,CM347:CM348)</f>
        <v>1</v>
      </c>
      <c r="CT347" s="1434">
        <f>SUMPRODUCT(G347:G348,M347:M348)</f>
        <v>1</v>
      </c>
      <c r="CU347" s="1435" t="str">
        <f t="shared" si="209"/>
        <v>Terminado</v>
      </c>
      <c r="CV347" s="1435" t="str">
        <f t="shared" si="210"/>
        <v>Terminado</v>
      </c>
      <c r="CW347" s="1436" t="s">
        <v>37</v>
      </c>
      <c r="CX347" s="1438">
        <v>17180776.370000001</v>
      </c>
      <c r="CY347" s="1428">
        <v>17190619.02</v>
      </c>
      <c r="CZ347" s="1428">
        <v>17190619.02</v>
      </c>
      <c r="DA347" s="1430">
        <v>0</v>
      </c>
      <c r="DB347" s="1431">
        <v>0</v>
      </c>
      <c r="DC347" s="1432">
        <v>0</v>
      </c>
      <c r="DD347" s="1433">
        <v>0</v>
      </c>
      <c r="DE347" s="1426" t="s">
        <v>44</v>
      </c>
      <c r="DF347" s="1426" t="s">
        <v>44</v>
      </c>
      <c r="DG347" s="1426" t="s">
        <v>44</v>
      </c>
      <c r="DH347" s="1426" t="s">
        <v>44</v>
      </c>
      <c r="DJ347" s="1221" t="s">
        <v>8427</v>
      </c>
      <c r="DK347" s="1220" t="s">
        <v>8270</v>
      </c>
      <c r="DL347" s="1242"/>
    </row>
    <row r="348" spans="1:116" ht="154.5" customHeight="1" x14ac:dyDescent="0.45">
      <c r="A348" s="1484"/>
      <c r="B348" s="1485"/>
      <c r="C348" s="1486"/>
      <c r="D348" s="1486"/>
      <c r="E348" s="1063" t="s">
        <v>1109</v>
      </c>
      <c r="F348" s="1064" t="s">
        <v>1110</v>
      </c>
      <c r="G348" s="1065">
        <v>0.7</v>
      </c>
      <c r="H348" s="1066">
        <v>44593</v>
      </c>
      <c r="I348" s="1066">
        <v>44692</v>
      </c>
      <c r="J348" s="1041">
        <v>0.5</v>
      </c>
      <c r="K348" s="1052">
        <v>1</v>
      </c>
      <c r="L348" s="1043">
        <v>1</v>
      </c>
      <c r="M348" s="1067">
        <v>1</v>
      </c>
      <c r="N348" s="1311"/>
      <c r="O348" s="1312"/>
      <c r="P348" s="3309"/>
      <c r="Q348" s="1478"/>
      <c r="R348" s="1475"/>
      <c r="S348" s="238">
        <v>0.5</v>
      </c>
      <c r="T348" s="9" t="s">
        <v>2856</v>
      </c>
      <c r="U348" s="9" t="s">
        <v>2857</v>
      </c>
      <c r="V348" s="8" t="str">
        <f t="shared" si="200"/>
        <v>En gestión</v>
      </c>
      <c r="W348" s="8" t="str">
        <f t="shared" si="201"/>
        <v>En gestión</v>
      </c>
      <c r="X348" s="1483"/>
      <c r="Y348" s="1473"/>
      <c r="Z348" s="1473"/>
      <c r="AA348" s="1481"/>
      <c r="AB348" s="1481"/>
      <c r="AC348" s="1483"/>
      <c r="AD348" s="1480"/>
      <c r="AE348" s="1479"/>
      <c r="AF348" s="1479"/>
      <c r="AG348" s="1480"/>
      <c r="AH348" s="1479"/>
      <c r="AI348" s="1479"/>
      <c r="AJ348" s="1426"/>
      <c r="AK348" s="1426"/>
      <c r="AL348" s="1426"/>
      <c r="AM348" s="1426"/>
      <c r="AN348" s="1036"/>
      <c r="AO348" s="1478"/>
      <c r="AP348" s="1475"/>
      <c r="AQ348" s="238">
        <v>1</v>
      </c>
      <c r="AR348" s="9" t="s">
        <v>3813</v>
      </c>
      <c r="AS348" s="159" t="s">
        <v>1843</v>
      </c>
      <c r="AT348" s="8" t="str">
        <f t="shared" si="202"/>
        <v>Terminado</v>
      </c>
      <c r="AU348" s="8" t="str">
        <f t="shared" si="203"/>
        <v>Terminado</v>
      </c>
      <c r="AV348" s="1483"/>
      <c r="AW348" s="1473"/>
      <c r="AX348" s="1473"/>
      <c r="AY348" s="1457"/>
      <c r="AZ348" s="1457"/>
      <c r="BA348" s="1483"/>
      <c r="BB348" s="1470"/>
      <c r="BC348" s="1469"/>
      <c r="BD348" s="1469"/>
      <c r="BE348" s="1470"/>
      <c r="BF348" s="1471"/>
      <c r="BG348" s="1471"/>
      <c r="BH348" s="1426"/>
      <c r="BI348" s="1426"/>
      <c r="BJ348" s="1426"/>
      <c r="BK348" s="1426"/>
      <c r="BL348" s="1036"/>
      <c r="BM348" s="1465"/>
      <c r="BN348" s="1466"/>
      <c r="BO348" s="375">
        <v>1</v>
      </c>
      <c r="BP348" s="159" t="s">
        <v>3866</v>
      </c>
      <c r="BQ348" s="159" t="s">
        <v>37</v>
      </c>
      <c r="BR348" s="8" t="str">
        <f t="shared" si="204"/>
        <v>Terminado</v>
      </c>
      <c r="BS348" s="335" t="str">
        <f t="shared" si="205"/>
        <v>Terminado</v>
      </c>
      <c r="BT348" s="1466"/>
      <c r="BU348" s="1453"/>
      <c r="BV348" s="1286"/>
      <c r="BW348" s="1457"/>
      <c r="BX348" s="1457"/>
      <c r="BY348" s="1460"/>
      <c r="BZ348" s="1521"/>
      <c r="CA348" s="1514"/>
      <c r="CB348" s="1514"/>
      <c r="CC348" s="1447"/>
      <c r="CD348" s="1450"/>
      <c r="CE348" s="1450"/>
      <c r="CF348" s="1426"/>
      <c r="CG348" s="1426"/>
      <c r="CH348" s="1426"/>
      <c r="CI348" s="1426"/>
      <c r="CJ348" s="1036"/>
      <c r="CK348" s="1442"/>
      <c r="CL348" s="1444"/>
      <c r="CM348" s="116">
        <v>1</v>
      </c>
      <c r="CN348" s="84" t="s">
        <v>1842</v>
      </c>
      <c r="CO348" s="86" t="s">
        <v>1843</v>
      </c>
      <c r="CP348" s="83" t="str">
        <f t="shared" si="199"/>
        <v>Terminado</v>
      </c>
      <c r="CQ348" s="83" t="str">
        <f t="shared" si="206"/>
        <v>Terminado</v>
      </c>
      <c r="CR348" s="1444"/>
      <c r="CS348" s="1434"/>
      <c r="CT348" s="1434"/>
      <c r="CU348" s="1435"/>
      <c r="CV348" s="1435"/>
      <c r="CW348" s="1437"/>
      <c r="CX348" s="1439"/>
      <c r="CY348" s="1429"/>
      <c r="CZ348" s="1429"/>
      <c r="DA348" s="1430"/>
      <c r="DB348" s="1431"/>
      <c r="DC348" s="1432"/>
      <c r="DD348" s="1433"/>
      <c r="DE348" s="1426"/>
      <c r="DF348" s="1426"/>
      <c r="DG348" s="1426"/>
      <c r="DH348" s="1426"/>
      <c r="DJ348" s="1221" t="s">
        <v>8427</v>
      </c>
      <c r="DK348" s="1235" t="s">
        <v>8270</v>
      </c>
      <c r="DL348" s="1242"/>
    </row>
    <row r="349" spans="1:116" ht="154.5" hidden="1" customHeight="1" x14ac:dyDescent="0.45">
      <c r="A349" s="1484" t="s">
        <v>60</v>
      </c>
      <c r="B349" s="1485" t="s">
        <v>1111</v>
      </c>
      <c r="C349" s="1486" t="s">
        <v>1112</v>
      </c>
      <c r="D349" s="1486" t="s">
        <v>1113</v>
      </c>
      <c r="E349" s="1063" t="s">
        <v>1114</v>
      </c>
      <c r="F349" s="1064" t="s">
        <v>1115</v>
      </c>
      <c r="G349" s="1065">
        <v>0.3</v>
      </c>
      <c r="H349" s="1066">
        <v>44565</v>
      </c>
      <c r="I349" s="1066">
        <v>44592</v>
      </c>
      <c r="J349" s="1041">
        <v>1</v>
      </c>
      <c r="K349" s="1052">
        <v>1</v>
      </c>
      <c r="L349" s="1043">
        <v>1</v>
      </c>
      <c r="M349" s="1067">
        <v>1</v>
      </c>
      <c r="N349" s="1311" t="s">
        <v>1108</v>
      </c>
      <c r="O349" s="1312">
        <v>38377895</v>
      </c>
      <c r="P349" s="3309"/>
      <c r="Q349" s="1476">
        <v>0.51</v>
      </c>
      <c r="R349" s="1474" t="s">
        <v>2858</v>
      </c>
      <c r="S349" s="238">
        <v>1</v>
      </c>
      <c r="T349" s="9" t="s">
        <v>2859</v>
      </c>
      <c r="U349" s="9" t="s">
        <v>1845</v>
      </c>
      <c r="V349" s="8" t="str">
        <f t="shared" si="200"/>
        <v>Terminado</v>
      </c>
      <c r="W349" s="8" t="str">
        <f t="shared" si="201"/>
        <v>Terminado</v>
      </c>
      <c r="X349" s="1482" t="s">
        <v>2860</v>
      </c>
      <c r="Y349" s="1473">
        <f>SUMPRODUCT(S349:S350,G349:G350)</f>
        <v>0.51</v>
      </c>
      <c r="Z349" s="1473">
        <f>SUMPRODUCT(G349:G350,J349:J350)</f>
        <v>0.51</v>
      </c>
      <c r="AA349" s="1481" t="str">
        <f>IF(Z349&lt;1%,"Sin iniciar",IF(Z349=100%,"Terminado","En gestión"))</f>
        <v>En gestión</v>
      </c>
      <c r="AB349" s="1481" t="str">
        <f>IF(Y349&lt;1%,"Sin iniciar",IF(Y349=100%,"Terminado","En gestión"))</f>
        <v>En gestión</v>
      </c>
      <c r="AC349" s="1482" t="s">
        <v>2860</v>
      </c>
      <c r="AD349" s="1480">
        <v>38377894.991999999</v>
      </c>
      <c r="AE349" s="1479">
        <v>38024979</v>
      </c>
      <c r="AF349" s="1479">
        <v>9506244.5999999996</v>
      </c>
      <c r="AG349" s="1480" t="s">
        <v>1108</v>
      </c>
      <c r="AH349" s="1479">
        <v>0</v>
      </c>
      <c r="AI349" s="1479">
        <v>0</v>
      </c>
      <c r="AJ349" s="1426" t="s">
        <v>44</v>
      </c>
      <c r="AK349" s="1426" t="s">
        <v>44</v>
      </c>
      <c r="AL349" s="1426" t="s">
        <v>44</v>
      </c>
      <c r="AM349" s="1426" t="s">
        <v>44</v>
      </c>
      <c r="AN349" s="1036"/>
      <c r="AO349" s="1476">
        <v>0.86</v>
      </c>
      <c r="AP349" s="1474" t="s">
        <v>3814</v>
      </c>
      <c r="AQ349" s="238">
        <v>1</v>
      </c>
      <c r="AR349" s="159" t="s">
        <v>2812</v>
      </c>
      <c r="AS349" s="159" t="s">
        <v>2812</v>
      </c>
      <c r="AT349" s="8" t="str">
        <f t="shared" si="202"/>
        <v>Terminado</v>
      </c>
      <c r="AU349" s="8" t="str">
        <f t="shared" si="203"/>
        <v>Terminado</v>
      </c>
      <c r="AV349" s="1482" t="s">
        <v>3815</v>
      </c>
      <c r="AW349" s="1473">
        <f>SUMPRODUCT(AQ349:AQ350,G349:G350)</f>
        <v>0.85999999999999988</v>
      </c>
      <c r="AX349" s="1473">
        <f>SUMPRODUCT(G349:G350,K349:K350)</f>
        <v>0.85999999999999988</v>
      </c>
      <c r="AY349" s="1455" t="str">
        <f t="shared" si="207"/>
        <v>En gestión</v>
      </c>
      <c r="AZ349" s="1455" t="str">
        <f t="shared" si="208"/>
        <v>En gestión</v>
      </c>
      <c r="BA349" s="1482" t="s">
        <v>3815</v>
      </c>
      <c r="BB349" s="1470">
        <v>38377894.991999999</v>
      </c>
      <c r="BC349" s="1467">
        <v>37974562</v>
      </c>
      <c r="BD349" s="1467">
        <v>18987281</v>
      </c>
      <c r="BE349" s="1470" t="s">
        <v>1108</v>
      </c>
      <c r="BF349" s="1471" t="s">
        <v>1108</v>
      </c>
      <c r="BG349" s="1471" t="s">
        <v>1108</v>
      </c>
      <c r="BH349" s="1426" t="s">
        <v>44</v>
      </c>
      <c r="BI349" s="1426" t="s">
        <v>44</v>
      </c>
      <c r="BJ349" s="1426" t="s">
        <v>44</v>
      </c>
      <c r="BK349" s="1426" t="s">
        <v>44</v>
      </c>
      <c r="BL349" s="1036"/>
      <c r="BM349" s="1464">
        <v>1</v>
      </c>
      <c r="BN349" s="1466" t="s">
        <v>1844</v>
      </c>
      <c r="BO349" s="375">
        <v>1</v>
      </c>
      <c r="BP349" s="159" t="s">
        <v>3866</v>
      </c>
      <c r="BQ349" s="159" t="s">
        <v>37</v>
      </c>
      <c r="BR349" s="8" t="str">
        <f t="shared" si="204"/>
        <v>Terminado</v>
      </c>
      <c r="BS349" s="335" t="str">
        <f t="shared" si="205"/>
        <v>Terminado</v>
      </c>
      <c r="BT349" s="1490" t="s">
        <v>3868</v>
      </c>
      <c r="BU349" s="1451">
        <f>SUMPRODUCT(G349:G350,BO349:BO350)</f>
        <v>1</v>
      </c>
      <c r="BV349" s="1285">
        <f>SUMPRODUCT(G349:G350,L349:L350)</f>
        <v>1</v>
      </c>
      <c r="BW349" s="1455" t="str">
        <f>IF(BV349&lt;1%,"Sin iniciar",IF(BV349=100%,"Terminado","En gestión"))</f>
        <v>Terminado</v>
      </c>
      <c r="BX349" s="1455" t="str">
        <f>IF(BU349&lt;1%,"Sin iniciar",IF(BU349=100%,"Terminado","En gestión"))</f>
        <v>Terminado</v>
      </c>
      <c r="BY349" s="1458" t="s">
        <v>37</v>
      </c>
      <c r="BZ349" s="1519">
        <v>37974562</v>
      </c>
      <c r="CA349" s="1513" t="s">
        <v>1847</v>
      </c>
      <c r="CB349" s="1513" t="s">
        <v>3869</v>
      </c>
      <c r="CC349" s="1447">
        <v>0</v>
      </c>
      <c r="CD349" s="1448">
        <v>0</v>
      </c>
      <c r="CE349" s="1448">
        <v>0</v>
      </c>
      <c r="CF349" s="1426" t="s">
        <v>44</v>
      </c>
      <c r="CG349" s="1426" t="s">
        <v>44</v>
      </c>
      <c r="CH349" s="1426" t="s">
        <v>44</v>
      </c>
      <c r="CI349" s="1426" t="s">
        <v>44</v>
      </c>
      <c r="CJ349" s="1036"/>
      <c r="CK349" s="1440">
        <v>1</v>
      </c>
      <c r="CL349" s="1443" t="s">
        <v>1844</v>
      </c>
      <c r="CM349" s="116">
        <v>1</v>
      </c>
      <c r="CN349" s="84" t="s">
        <v>1834</v>
      </c>
      <c r="CO349" s="86" t="s">
        <v>1845</v>
      </c>
      <c r="CP349" s="83" t="str">
        <f t="shared" si="199"/>
        <v>Terminado</v>
      </c>
      <c r="CQ349" s="83" t="str">
        <f t="shared" si="206"/>
        <v>Terminado</v>
      </c>
      <c r="CR349" s="1488" t="s">
        <v>1846</v>
      </c>
      <c r="CS349" s="1434">
        <f>SUMPRODUCT(G349:G350,CM349:CM350)</f>
        <v>1</v>
      </c>
      <c r="CT349" s="1434">
        <f>SUMPRODUCT(G349:G350,M349:M350)</f>
        <v>1</v>
      </c>
      <c r="CU349" s="1435" t="str">
        <f t="shared" si="209"/>
        <v>Terminado</v>
      </c>
      <c r="CV349" s="1435" t="str">
        <f t="shared" si="210"/>
        <v>Terminado</v>
      </c>
      <c r="CW349" s="1436" t="s">
        <v>37</v>
      </c>
      <c r="CX349" s="1438">
        <v>37446787.369999997</v>
      </c>
      <c r="CY349" s="1428">
        <v>37456630.020000003</v>
      </c>
      <c r="CZ349" s="1428">
        <v>37456630.020000003</v>
      </c>
      <c r="DA349" s="1430">
        <v>0</v>
      </c>
      <c r="DB349" s="1431">
        <v>0</v>
      </c>
      <c r="DC349" s="1432">
        <v>0</v>
      </c>
      <c r="DD349" s="1433">
        <v>0</v>
      </c>
      <c r="DE349" s="1426" t="s">
        <v>44</v>
      </c>
      <c r="DF349" s="1426" t="s">
        <v>44</v>
      </c>
      <c r="DG349" s="1426" t="s">
        <v>44</v>
      </c>
      <c r="DH349" s="1426" t="s">
        <v>44</v>
      </c>
      <c r="DJ349" s="1221" t="s">
        <v>8269</v>
      </c>
      <c r="DK349" s="1220" t="s">
        <v>8270</v>
      </c>
      <c r="DL349" s="1242" t="s">
        <v>8271</v>
      </c>
    </row>
    <row r="350" spans="1:116" ht="154.5" hidden="1" customHeight="1" x14ac:dyDescent="0.45">
      <c r="A350" s="1484"/>
      <c r="B350" s="1485"/>
      <c r="C350" s="1486"/>
      <c r="D350" s="1486"/>
      <c r="E350" s="1063" t="s">
        <v>1116</v>
      </c>
      <c r="F350" s="1064" t="s">
        <v>1117</v>
      </c>
      <c r="G350" s="1065">
        <v>0.7</v>
      </c>
      <c r="H350" s="1066">
        <v>44593</v>
      </c>
      <c r="I350" s="1066">
        <v>44771</v>
      </c>
      <c r="J350" s="1041">
        <v>0.3</v>
      </c>
      <c r="K350" s="1052">
        <v>0.8</v>
      </c>
      <c r="L350" s="1043">
        <v>1</v>
      </c>
      <c r="M350" s="1067">
        <v>1</v>
      </c>
      <c r="N350" s="1311"/>
      <c r="O350" s="1312"/>
      <c r="P350" s="3309"/>
      <c r="Q350" s="1478"/>
      <c r="R350" s="1475"/>
      <c r="S350" s="238">
        <v>0.3</v>
      </c>
      <c r="T350" s="9" t="s">
        <v>2861</v>
      </c>
      <c r="U350" s="9" t="s">
        <v>2862</v>
      </c>
      <c r="V350" s="8" t="str">
        <f t="shared" si="200"/>
        <v>En gestión</v>
      </c>
      <c r="W350" s="8" t="str">
        <f t="shared" si="201"/>
        <v>En gestión</v>
      </c>
      <c r="X350" s="1483"/>
      <c r="Y350" s="1473"/>
      <c r="Z350" s="1473"/>
      <c r="AA350" s="1481"/>
      <c r="AB350" s="1481"/>
      <c r="AC350" s="1483"/>
      <c r="AD350" s="1480"/>
      <c r="AE350" s="1479"/>
      <c r="AF350" s="1479"/>
      <c r="AG350" s="1480"/>
      <c r="AH350" s="1479"/>
      <c r="AI350" s="1479"/>
      <c r="AJ350" s="1426"/>
      <c r="AK350" s="1426"/>
      <c r="AL350" s="1426"/>
      <c r="AM350" s="1426"/>
      <c r="AN350" s="1036"/>
      <c r="AO350" s="1478"/>
      <c r="AP350" s="1475"/>
      <c r="AQ350" s="238">
        <v>0.8</v>
      </c>
      <c r="AR350" s="9" t="s">
        <v>8223</v>
      </c>
      <c r="AS350" s="159" t="s">
        <v>3816</v>
      </c>
      <c r="AT350" s="8" t="str">
        <f t="shared" si="202"/>
        <v>En gestión</v>
      </c>
      <c r="AU350" s="8" t="str">
        <f t="shared" si="203"/>
        <v>En gestión</v>
      </c>
      <c r="AV350" s="1483"/>
      <c r="AW350" s="1473"/>
      <c r="AX350" s="1473"/>
      <c r="AY350" s="1457"/>
      <c r="AZ350" s="1457"/>
      <c r="BA350" s="1483"/>
      <c r="BB350" s="1470"/>
      <c r="BC350" s="1469"/>
      <c r="BD350" s="1469"/>
      <c r="BE350" s="1470"/>
      <c r="BF350" s="1471"/>
      <c r="BG350" s="1471"/>
      <c r="BH350" s="1426"/>
      <c r="BI350" s="1426"/>
      <c r="BJ350" s="1426"/>
      <c r="BK350" s="1426"/>
      <c r="BL350" s="1036"/>
      <c r="BM350" s="1465"/>
      <c r="BN350" s="1466"/>
      <c r="BO350" s="375">
        <v>1</v>
      </c>
      <c r="BP350" s="9" t="s">
        <v>3870</v>
      </c>
      <c r="BQ350" s="353" t="s">
        <v>1848</v>
      </c>
      <c r="BR350" s="8" t="str">
        <f t="shared" si="204"/>
        <v>Terminado</v>
      </c>
      <c r="BS350" s="335" t="str">
        <f t="shared" si="205"/>
        <v>Terminado</v>
      </c>
      <c r="BT350" s="1490"/>
      <c r="BU350" s="1453"/>
      <c r="BV350" s="1286"/>
      <c r="BW350" s="1457"/>
      <c r="BX350" s="1457"/>
      <c r="BY350" s="1460"/>
      <c r="BZ350" s="1520"/>
      <c r="CA350" s="1514"/>
      <c r="CB350" s="1514"/>
      <c r="CC350" s="1447"/>
      <c r="CD350" s="1450"/>
      <c r="CE350" s="1450"/>
      <c r="CF350" s="1426"/>
      <c r="CG350" s="1426"/>
      <c r="CH350" s="1426"/>
      <c r="CI350" s="1426"/>
      <c r="CJ350" s="1036"/>
      <c r="CK350" s="1442"/>
      <c r="CL350" s="1444"/>
      <c r="CM350" s="116">
        <v>1</v>
      </c>
      <c r="CN350" s="84" t="s">
        <v>1842</v>
      </c>
      <c r="CO350" s="85" t="s">
        <v>1848</v>
      </c>
      <c r="CP350" s="83" t="str">
        <f t="shared" si="199"/>
        <v>Terminado</v>
      </c>
      <c r="CQ350" s="83" t="str">
        <f t="shared" si="206"/>
        <v>Terminado</v>
      </c>
      <c r="CR350" s="1489"/>
      <c r="CS350" s="1434"/>
      <c r="CT350" s="1434"/>
      <c r="CU350" s="1435"/>
      <c r="CV350" s="1435"/>
      <c r="CW350" s="1437"/>
      <c r="CX350" s="1439"/>
      <c r="CY350" s="1429"/>
      <c r="CZ350" s="1429"/>
      <c r="DA350" s="1430"/>
      <c r="DB350" s="1431"/>
      <c r="DC350" s="1432"/>
      <c r="DD350" s="1433"/>
      <c r="DE350" s="1426"/>
      <c r="DF350" s="1426"/>
      <c r="DG350" s="1426"/>
      <c r="DH350" s="1426"/>
      <c r="DJ350" s="1221" t="s">
        <v>8269</v>
      </c>
      <c r="DK350" s="1220" t="s">
        <v>8425</v>
      </c>
      <c r="DL350" s="1242"/>
    </row>
    <row r="351" spans="1:116" ht="234" hidden="1" customHeight="1" x14ac:dyDescent="0.45">
      <c r="A351" s="1062" t="s">
        <v>60</v>
      </c>
      <c r="B351" s="1063" t="s">
        <v>1118</v>
      </c>
      <c r="C351" s="1064" t="s">
        <v>1119</v>
      </c>
      <c r="D351" s="1064" t="s">
        <v>1120</v>
      </c>
      <c r="E351" s="1063" t="s">
        <v>1121</v>
      </c>
      <c r="F351" s="1064" t="s">
        <v>1122</v>
      </c>
      <c r="G351" s="1065">
        <v>1</v>
      </c>
      <c r="H351" s="1066">
        <v>44593</v>
      </c>
      <c r="I351" s="1066">
        <v>44772</v>
      </c>
      <c r="J351" s="1041">
        <v>0.2</v>
      </c>
      <c r="K351" s="1052">
        <v>0.7</v>
      </c>
      <c r="L351" s="1043">
        <v>1</v>
      </c>
      <c r="M351" s="1067">
        <v>1</v>
      </c>
      <c r="N351" s="1045">
        <v>11556000</v>
      </c>
      <c r="O351" s="1045">
        <v>10234284</v>
      </c>
      <c r="P351" s="3309"/>
      <c r="Q351" s="949">
        <v>0.2</v>
      </c>
      <c r="R351" s="89" t="s">
        <v>2863</v>
      </c>
      <c r="S351" s="238">
        <v>0.2</v>
      </c>
      <c r="T351" s="9" t="s">
        <v>8224</v>
      </c>
      <c r="U351" s="159" t="s">
        <v>2864</v>
      </c>
      <c r="V351" s="8" t="str">
        <f t="shared" si="200"/>
        <v>En gestión</v>
      </c>
      <c r="W351" s="8" t="str">
        <f t="shared" si="201"/>
        <v>En gestión</v>
      </c>
      <c r="X351" s="220" t="s">
        <v>8225</v>
      </c>
      <c r="Y351" s="221">
        <f>S351*G351</f>
        <v>0.2</v>
      </c>
      <c r="Z351" s="222">
        <f>G351*J351</f>
        <v>0.2</v>
      </c>
      <c r="AA351" s="1060" t="str">
        <f>IF(Z351&lt;1%,"Sin iniciar",IF(Z351=100%,"Terminado","En gestión"))</f>
        <v>En gestión</v>
      </c>
      <c r="AB351" s="1060" t="str">
        <f>IF(Y351&lt;1%,"Sin iniciar",IF(Y351=100%,"Terminado","En gestión"))</f>
        <v>En gestión</v>
      </c>
      <c r="AC351" s="220" t="s">
        <v>8225</v>
      </c>
      <c r="AD351" s="140">
        <v>10234284.000000002</v>
      </c>
      <c r="AE351" s="266">
        <v>9881368</v>
      </c>
      <c r="AF351" s="266">
        <v>2470341.9</v>
      </c>
      <c r="AG351" s="140">
        <v>0</v>
      </c>
      <c r="AH351" s="266">
        <v>11556600</v>
      </c>
      <c r="AI351" s="266">
        <v>0</v>
      </c>
      <c r="AJ351" s="38" t="s">
        <v>1827</v>
      </c>
      <c r="AK351" s="38" t="s">
        <v>1852</v>
      </c>
      <c r="AL351" s="38" t="s">
        <v>1853</v>
      </c>
      <c r="AM351" s="38" t="s">
        <v>1854</v>
      </c>
      <c r="AN351" s="1036"/>
      <c r="AO351" s="949">
        <v>0.7</v>
      </c>
      <c r="AP351" s="89" t="s">
        <v>3817</v>
      </c>
      <c r="AQ351" s="238">
        <v>0.7</v>
      </c>
      <c r="AR351" s="9" t="s">
        <v>8226</v>
      </c>
      <c r="AS351" s="159" t="s">
        <v>3818</v>
      </c>
      <c r="AT351" s="8" t="str">
        <f t="shared" si="202"/>
        <v>En gestión</v>
      </c>
      <c r="AU351" s="8" t="str">
        <f t="shared" si="203"/>
        <v>En gestión</v>
      </c>
      <c r="AV351" s="220" t="s">
        <v>8227</v>
      </c>
      <c r="AW351" s="221">
        <f>AQ351*G351</f>
        <v>0.7</v>
      </c>
      <c r="AX351" s="222">
        <f>G351*K351</f>
        <v>0.7</v>
      </c>
      <c r="AY351" s="1048" t="str">
        <f t="shared" si="207"/>
        <v>En gestión</v>
      </c>
      <c r="AZ351" s="1048" t="str">
        <f t="shared" si="208"/>
        <v>En gestión</v>
      </c>
      <c r="BA351" s="220" t="s">
        <v>8227</v>
      </c>
      <c r="BB351" s="971">
        <v>10234284.000000002</v>
      </c>
      <c r="BC351" s="987">
        <v>9830951</v>
      </c>
      <c r="BD351" s="987">
        <v>4915475.5</v>
      </c>
      <c r="BE351" s="971">
        <v>0</v>
      </c>
      <c r="BF351" s="970">
        <v>11556600</v>
      </c>
      <c r="BG351" s="970">
        <v>3151800</v>
      </c>
      <c r="BH351" s="38" t="s">
        <v>1827</v>
      </c>
      <c r="BI351" s="38" t="s">
        <v>1852</v>
      </c>
      <c r="BJ351" s="38" t="s">
        <v>1853</v>
      </c>
      <c r="BK351" s="38" t="s">
        <v>1854</v>
      </c>
      <c r="BL351" s="1036"/>
      <c r="BM351" s="569">
        <v>1</v>
      </c>
      <c r="BN351" s="102" t="s">
        <v>1849</v>
      </c>
      <c r="BO351" s="375">
        <v>1</v>
      </c>
      <c r="BP351" s="161" t="s">
        <v>3871</v>
      </c>
      <c r="BQ351" s="161" t="s">
        <v>1850</v>
      </c>
      <c r="BR351" s="8" t="str">
        <f t="shared" si="204"/>
        <v>Terminado</v>
      </c>
      <c r="BS351" s="335" t="str">
        <f t="shared" si="205"/>
        <v>Terminado</v>
      </c>
      <c r="BT351" s="102" t="s">
        <v>3872</v>
      </c>
      <c r="BU351" s="354">
        <f>SUMPRODUCT(G351,BO351)</f>
        <v>1</v>
      </c>
      <c r="BV351" s="165">
        <f>SUMPRODUCT(G351,L351)</f>
        <v>1</v>
      </c>
      <c r="BW351" s="1060" t="str">
        <f>IF(BV351&lt;1%,"Sin iniciar",IF(BV351=100%,"Terminado","En gestión"))</f>
        <v>Terminado</v>
      </c>
      <c r="BX351" s="1060" t="str">
        <f>IF(BU351&lt;1%,"Sin iniciar",IF(BU351=100%,"Terminado","En gestión"))</f>
        <v>Terminado</v>
      </c>
      <c r="BY351" s="830" t="s">
        <v>37</v>
      </c>
      <c r="BZ351" s="462">
        <v>9830951</v>
      </c>
      <c r="CA351" s="994" t="s">
        <v>1851</v>
      </c>
      <c r="CB351" s="467" t="s">
        <v>3873</v>
      </c>
      <c r="CC351" s="408">
        <v>11556600</v>
      </c>
      <c r="CD351" s="109">
        <v>11556600</v>
      </c>
      <c r="CE351" s="109">
        <v>7354200</v>
      </c>
      <c r="CF351" s="38" t="s">
        <v>1827</v>
      </c>
      <c r="CG351" s="38" t="s">
        <v>1852</v>
      </c>
      <c r="CH351" s="38" t="s">
        <v>1853</v>
      </c>
      <c r="CI351" s="38" t="s">
        <v>1854</v>
      </c>
      <c r="CJ351" s="1036"/>
      <c r="CK351" s="996">
        <v>1</v>
      </c>
      <c r="CL351" s="87" t="s">
        <v>1849</v>
      </c>
      <c r="CM351" s="116">
        <v>1</v>
      </c>
      <c r="CN351" s="84" t="s">
        <v>1842</v>
      </c>
      <c r="CO351" s="86" t="s">
        <v>1850</v>
      </c>
      <c r="CP351" s="83" t="str">
        <f t="shared" si="199"/>
        <v>Terminado</v>
      </c>
      <c r="CQ351" s="83" t="str">
        <f t="shared" si="206"/>
        <v>Terminado</v>
      </c>
      <c r="CR351" s="94" t="s">
        <v>1846</v>
      </c>
      <c r="CS351" s="31">
        <f>SUMPRODUCT(G351,CM351)</f>
        <v>1</v>
      </c>
      <c r="CT351" s="31">
        <f>SUMPRODUCT(G351,M351)</f>
        <v>1</v>
      </c>
      <c r="CU351" s="1075" t="str">
        <f t="shared" si="209"/>
        <v>Terminado</v>
      </c>
      <c r="CV351" s="1075" t="str">
        <f t="shared" si="210"/>
        <v>Terminado</v>
      </c>
      <c r="CW351" s="93" t="s">
        <v>37</v>
      </c>
      <c r="CX351" s="1003">
        <v>9851534</v>
      </c>
      <c r="CY351" s="1004">
        <v>9861377.0999999996</v>
      </c>
      <c r="CZ351" s="1004">
        <v>9861377.0999999996</v>
      </c>
      <c r="DA351" s="91">
        <v>11556600</v>
      </c>
      <c r="DB351" s="129">
        <v>11556600</v>
      </c>
      <c r="DC351" s="109">
        <v>11556600</v>
      </c>
      <c r="DD351" s="1000">
        <v>11556600</v>
      </c>
      <c r="DE351" s="38" t="s">
        <v>1827</v>
      </c>
      <c r="DF351" s="38" t="s">
        <v>1852</v>
      </c>
      <c r="DG351" s="38" t="s">
        <v>1853</v>
      </c>
      <c r="DH351" s="38" t="s">
        <v>1854</v>
      </c>
      <c r="DJ351" s="1221" t="s">
        <v>8269</v>
      </c>
      <c r="DK351" s="1220" t="s">
        <v>8425</v>
      </c>
      <c r="DL351" s="1236" t="s">
        <v>8271</v>
      </c>
    </row>
    <row r="352" spans="1:116" ht="154.5" customHeight="1" x14ac:dyDescent="0.45">
      <c r="A352" s="1484" t="s">
        <v>60</v>
      </c>
      <c r="B352" s="1485" t="s">
        <v>1123</v>
      </c>
      <c r="C352" s="1486" t="s">
        <v>1124</v>
      </c>
      <c r="D352" s="1486" t="s">
        <v>1125</v>
      </c>
      <c r="E352" s="1063" t="s">
        <v>1126</v>
      </c>
      <c r="F352" s="1064" t="s">
        <v>1127</v>
      </c>
      <c r="G352" s="1065">
        <v>0.4</v>
      </c>
      <c r="H352" s="1066">
        <v>44608</v>
      </c>
      <c r="I352" s="1066">
        <v>44742</v>
      </c>
      <c r="J352" s="1041">
        <v>0.5</v>
      </c>
      <c r="K352" s="1052">
        <v>1</v>
      </c>
      <c r="L352" s="1043">
        <v>1</v>
      </c>
      <c r="M352" s="1067">
        <v>1</v>
      </c>
      <c r="N352" s="1312">
        <v>13781250</v>
      </c>
      <c r="O352" s="1312">
        <v>66979115</v>
      </c>
      <c r="P352" s="3309"/>
      <c r="Q352" s="1476">
        <v>0.2</v>
      </c>
      <c r="R352" s="1474" t="s">
        <v>2865</v>
      </c>
      <c r="S352" s="238">
        <v>0.5</v>
      </c>
      <c r="T352" s="9" t="s">
        <v>2866</v>
      </c>
      <c r="U352" s="159" t="s">
        <v>2867</v>
      </c>
      <c r="V352" s="8" t="str">
        <f t="shared" si="200"/>
        <v>En gestión</v>
      </c>
      <c r="W352" s="8" t="str">
        <f t="shared" si="201"/>
        <v>En gestión</v>
      </c>
      <c r="X352" s="1482" t="s">
        <v>8228</v>
      </c>
      <c r="Y352" s="1473">
        <f>SUMPRODUCT(S352:S354,G352:G354)</f>
        <v>0.2</v>
      </c>
      <c r="Z352" s="1473">
        <f>SUMPRODUCT(G352:G354,J352:J354)</f>
        <v>0.2</v>
      </c>
      <c r="AA352" s="1481" t="str">
        <f>IF(Z352&lt;1%,"Sin iniciar",IF(Z352=100%,"Terminado","En gestión"))</f>
        <v>En gestión</v>
      </c>
      <c r="AB352" s="1481" t="str">
        <f>IF(Y352&lt;1%,"Sin iniciar",IF(Y352=100%,"Terminado","En gestión"))</f>
        <v>En gestión</v>
      </c>
      <c r="AC352" s="1482" t="s">
        <v>8228</v>
      </c>
      <c r="AD352" s="1480">
        <v>66979114.79999999</v>
      </c>
      <c r="AE352" s="1479">
        <v>66626198</v>
      </c>
      <c r="AF352" s="1518">
        <v>16656549.6</v>
      </c>
      <c r="AG352" s="1480">
        <v>0</v>
      </c>
      <c r="AH352" s="1479">
        <v>13781250</v>
      </c>
      <c r="AI352" s="1479">
        <v>0</v>
      </c>
      <c r="AJ352" s="1426" t="s">
        <v>1827</v>
      </c>
      <c r="AK352" s="1426" t="s">
        <v>1859</v>
      </c>
      <c r="AL352" s="1426" t="s">
        <v>1860</v>
      </c>
      <c r="AM352" s="1426" t="s">
        <v>1861</v>
      </c>
      <c r="AN352" s="1036"/>
      <c r="AO352" s="1476">
        <v>0.6</v>
      </c>
      <c r="AP352" s="1474" t="s">
        <v>3819</v>
      </c>
      <c r="AQ352" s="238">
        <v>1</v>
      </c>
      <c r="AR352" s="89" t="s">
        <v>3820</v>
      </c>
      <c r="AS352" s="9" t="s">
        <v>8229</v>
      </c>
      <c r="AT352" s="8" t="str">
        <f t="shared" si="202"/>
        <v>Terminado</v>
      </c>
      <c r="AU352" s="8" t="str">
        <f t="shared" si="203"/>
        <v>Terminado</v>
      </c>
      <c r="AV352" s="1482" t="s">
        <v>3821</v>
      </c>
      <c r="AW352" s="1472">
        <f>SUMPRODUCT(AQ352:AQ354,G352:G354)</f>
        <v>0.46</v>
      </c>
      <c r="AX352" s="1473">
        <f>SUMPRODUCT(G352:G354,K352:K354)</f>
        <v>0.46</v>
      </c>
      <c r="AY352" s="1455" t="str">
        <f t="shared" si="207"/>
        <v>En gestión</v>
      </c>
      <c r="AZ352" s="1455" t="str">
        <f t="shared" si="208"/>
        <v>En gestión</v>
      </c>
      <c r="BA352" s="1482" t="s">
        <v>3821</v>
      </c>
      <c r="BB352" s="1470">
        <v>66979114.79999999</v>
      </c>
      <c r="BC352" s="1468">
        <v>66575782</v>
      </c>
      <c r="BD352" s="1468">
        <v>33287890.899999999</v>
      </c>
      <c r="BE352" s="1470">
        <v>0</v>
      </c>
      <c r="BF352" s="1471">
        <v>13781250</v>
      </c>
      <c r="BG352" s="1471">
        <v>3937500</v>
      </c>
      <c r="BH352" s="1426" t="s">
        <v>1827</v>
      </c>
      <c r="BI352" s="1426" t="s">
        <v>1859</v>
      </c>
      <c r="BJ352" s="1426" t="s">
        <v>1860</v>
      </c>
      <c r="BK352" s="1426" t="s">
        <v>1861</v>
      </c>
      <c r="BL352" s="1036"/>
      <c r="BM352" s="1464">
        <v>0.72</v>
      </c>
      <c r="BN352" s="1490" t="s">
        <v>3874</v>
      </c>
      <c r="BO352" s="375">
        <v>1</v>
      </c>
      <c r="BP352" s="9" t="s">
        <v>3866</v>
      </c>
      <c r="BQ352" s="9" t="s">
        <v>1856</v>
      </c>
      <c r="BR352" s="8" t="str">
        <f t="shared" si="204"/>
        <v>Terminado</v>
      </c>
      <c r="BS352" s="335" t="str">
        <f t="shared" si="205"/>
        <v>Terminado</v>
      </c>
      <c r="BT352" s="1490" t="s">
        <v>3874</v>
      </c>
      <c r="BU352" s="1451">
        <f>SUMPRODUCT(G352:G354,BO352:BO354)</f>
        <v>0.72000000000000008</v>
      </c>
      <c r="BV352" s="1285">
        <f>SUMPRODUCT(G352:G354,L352:L354)</f>
        <v>0.72000000000000008</v>
      </c>
      <c r="BW352" s="1455" t="str">
        <f>IF(BV352&lt;1%,"Sin iniciar",IF(BV352=100%,"Terminado","En gestión"))</f>
        <v>En gestión</v>
      </c>
      <c r="BX352" s="1455" t="str">
        <f>IF(BU352&lt;1%,"Sin iniciar",IF(BU352=100%,"Terminado","En gestión"))</f>
        <v>En gestión</v>
      </c>
      <c r="BY352" s="1515" t="s">
        <v>37</v>
      </c>
      <c r="BZ352" s="1356">
        <v>66575782</v>
      </c>
      <c r="CA352" s="1510" t="s">
        <v>1858</v>
      </c>
      <c r="CB352" s="1513" t="s">
        <v>3875</v>
      </c>
      <c r="CC352" s="1447">
        <v>13781250</v>
      </c>
      <c r="CD352" s="1501">
        <v>13781250</v>
      </c>
      <c r="CE352" s="1501">
        <v>9187500</v>
      </c>
      <c r="CF352" s="1426" t="s">
        <v>1827</v>
      </c>
      <c r="CG352" s="1426" t="s">
        <v>1859</v>
      </c>
      <c r="CH352" s="1426" t="s">
        <v>1860</v>
      </c>
      <c r="CI352" s="1426" t="s">
        <v>1861</v>
      </c>
      <c r="CJ352" s="1036"/>
      <c r="CK352" s="1440">
        <v>1</v>
      </c>
      <c r="CL352" s="1488" t="s">
        <v>1855</v>
      </c>
      <c r="CM352" s="116">
        <v>1</v>
      </c>
      <c r="CN352" s="84" t="s">
        <v>1824</v>
      </c>
      <c r="CO352" s="86" t="s">
        <v>1856</v>
      </c>
      <c r="CP352" s="83" t="str">
        <f t="shared" si="199"/>
        <v>Terminado</v>
      </c>
      <c r="CQ352" s="83" t="str">
        <f t="shared" si="206"/>
        <v>Terminado</v>
      </c>
      <c r="CR352" s="1488" t="s">
        <v>1857</v>
      </c>
      <c r="CS352" s="1434">
        <f>SUMPRODUCT(G352:G354,CM352:CM354)</f>
        <v>1</v>
      </c>
      <c r="CT352" s="1434">
        <f>SUMPRODUCT(G352:G354,M352:M354)</f>
        <v>1</v>
      </c>
      <c r="CU352" s="1435" t="str">
        <f t="shared" si="209"/>
        <v>Terminado</v>
      </c>
      <c r="CV352" s="1435" t="str">
        <f t="shared" si="210"/>
        <v>Terminado</v>
      </c>
      <c r="CW352" s="1436" t="s">
        <v>37</v>
      </c>
      <c r="CX352" s="1438">
        <v>66596365.25</v>
      </c>
      <c r="CY352" s="1428">
        <v>66606207.899999999</v>
      </c>
      <c r="CZ352" s="1428">
        <v>66606207.899999999</v>
      </c>
      <c r="DA352" s="1430">
        <v>13781250</v>
      </c>
      <c r="DB352" s="1498">
        <v>13781250</v>
      </c>
      <c r="DC352" s="1508">
        <v>13781250</v>
      </c>
      <c r="DD352" s="1509">
        <v>13781250</v>
      </c>
      <c r="DE352" s="1426" t="s">
        <v>1827</v>
      </c>
      <c r="DF352" s="1426" t="s">
        <v>1859</v>
      </c>
      <c r="DG352" s="1426" t="s">
        <v>1860</v>
      </c>
      <c r="DH352" s="1426" t="s">
        <v>1861</v>
      </c>
      <c r="DJ352" s="1221" t="s">
        <v>8427</v>
      </c>
      <c r="DK352" s="1235" t="s">
        <v>8270</v>
      </c>
      <c r="DL352" s="1242"/>
    </row>
    <row r="353" spans="1:116" ht="154.5" customHeight="1" x14ac:dyDescent="0.45">
      <c r="A353" s="1484"/>
      <c r="B353" s="1485"/>
      <c r="C353" s="1486"/>
      <c r="D353" s="1486"/>
      <c r="E353" s="1063" t="s">
        <v>1128</v>
      </c>
      <c r="F353" s="1064" t="s">
        <v>1129</v>
      </c>
      <c r="G353" s="1065">
        <v>0.2</v>
      </c>
      <c r="H353" s="1066">
        <v>44683</v>
      </c>
      <c r="I353" s="1066">
        <v>44775</v>
      </c>
      <c r="J353" s="1041">
        <v>0</v>
      </c>
      <c r="K353" s="1052">
        <v>0.3</v>
      </c>
      <c r="L353" s="1043">
        <v>1</v>
      </c>
      <c r="M353" s="1067">
        <v>1</v>
      </c>
      <c r="N353" s="1312"/>
      <c r="O353" s="1312"/>
      <c r="P353" s="3309"/>
      <c r="Q353" s="1477"/>
      <c r="R353" s="1474"/>
      <c r="S353" s="238">
        <v>0</v>
      </c>
      <c r="T353" s="9" t="s">
        <v>2599</v>
      </c>
      <c r="U353" s="159" t="s">
        <v>2599</v>
      </c>
      <c r="V353" s="8" t="str">
        <f t="shared" si="200"/>
        <v>Sin iniciar</v>
      </c>
      <c r="W353" s="8" t="str">
        <f t="shared" si="201"/>
        <v>Sin iniciar</v>
      </c>
      <c r="X353" s="1482"/>
      <c r="Y353" s="1473"/>
      <c r="Z353" s="1473"/>
      <c r="AA353" s="1481"/>
      <c r="AB353" s="1481"/>
      <c r="AC353" s="1482"/>
      <c r="AD353" s="1480"/>
      <c r="AE353" s="1479"/>
      <c r="AF353" s="1518"/>
      <c r="AG353" s="1480"/>
      <c r="AH353" s="1479"/>
      <c r="AI353" s="1479"/>
      <c r="AJ353" s="1426"/>
      <c r="AK353" s="1426"/>
      <c r="AL353" s="1426"/>
      <c r="AM353" s="1426"/>
      <c r="AN353" s="1036"/>
      <c r="AO353" s="1477"/>
      <c r="AP353" s="1474"/>
      <c r="AQ353" s="238">
        <v>0.3</v>
      </c>
      <c r="AR353" s="89" t="s">
        <v>3822</v>
      </c>
      <c r="AS353" s="9" t="s">
        <v>3823</v>
      </c>
      <c r="AT353" s="8" t="str">
        <f t="shared" si="202"/>
        <v>En gestión</v>
      </c>
      <c r="AU353" s="8" t="str">
        <f t="shared" si="203"/>
        <v>En gestión</v>
      </c>
      <c r="AV353" s="1482"/>
      <c r="AW353" s="1473"/>
      <c r="AX353" s="1473"/>
      <c r="AY353" s="1456"/>
      <c r="AZ353" s="1456"/>
      <c r="BA353" s="1482"/>
      <c r="BB353" s="1470"/>
      <c r="BC353" s="1468"/>
      <c r="BD353" s="1468"/>
      <c r="BE353" s="1470"/>
      <c r="BF353" s="1471"/>
      <c r="BG353" s="1471"/>
      <c r="BH353" s="1426"/>
      <c r="BI353" s="1426"/>
      <c r="BJ353" s="1426"/>
      <c r="BK353" s="1426"/>
      <c r="BL353" s="1036"/>
      <c r="BM353" s="1465"/>
      <c r="BN353" s="1490"/>
      <c r="BO353" s="375">
        <v>1</v>
      </c>
      <c r="BP353" s="89" t="s">
        <v>3876</v>
      </c>
      <c r="BQ353" s="9" t="s">
        <v>1862</v>
      </c>
      <c r="BR353" s="8" t="str">
        <f t="shared" si="204"/>
        <v>Terminado</v>
      </c>
      <c r="BS353" s="335" t="str">
        <f t="shared" si="205"/>
        <v>Terminado</v>
      </c>
      <c r="BT353" s="1490"/>
      <c r="BU353" s="1452"/>
      <c r="BV353" s="1454"/>
      <c r="BW353" s="1456"/>
      <c r="BX353" s="1456"/>
      <c r="BY353" s="1516"/>
      <c r="BZ353" s="1356"/>
      <c r="CA353" s="1511"/>
      <c r="CB353" s="1513"/>
      <c r="CC353" s="1447"/>
      <c r="CD353" s="1502"/>
      <c r="CE353" s="1502"/>
      <c r="CF353" s="1426"/>
      <c r="CG353" s="1426"/>
      <c r="CH353" s="1426"/>
      <c r="CI353" s="1426"/>
      <c r="CJ353" s="1036"/>
      <c r="CK353" s="1441"/>
      <c r="CL353" s="1488"/>
      <c r="CM353" s="116">
        <v>1</v>
      </c>
      <c r="CN353" s="84" t="s">
        <v>1842</v>
      </c>
      <c r="CO353" s="86" t="s">
        <v>1862</v>
      </c>
      <c r="CP353" s="83" t="str">
        <f t="shared" si="199"/>
        <v>Terminado</v>
      </c>
      <c r="CQ353" s="83" t="str">
        <f t="shared" si="206"/>
        <v>Terminado</v>
      </c>
      <c r="CR353" s="1488"/>
      <c r="CS353" s="1434">
        <f>SUMPRODUCT(G353:G354,CM353:CM354)</f>
        <v>0.60000000000000009</v>
      </c>
      <c r="CT353" s="1434"/>
      <c r="CU353" s="1435"/>
      <c r="CV353" s="1435"/>
      <c r="CW353" s="1436"/>
      <c r="CX353" s="1438"/>
      <c r="CY353" s="1428"/>
      <c r="CZ353" s="1428"/>
      <c r="DA353" s="1430"/>
      <c r="DB353" s="1498"/>
      <c r="DC353" s="1508"/>
      <c r="DD353" s="1509"/>
      <c r="DE353" s="1426"/>
      <c r="DF353" s="1426"/>
      <c r="DG353" s="1426"/>
      <c r="DH353" s="1426"/>
      <c r="DJ353" s="1221" t="s">
        <v>8427</v>
      </c>
      <c r="DK353" s="1220"/>
      <c r="DL353" s="1242"/>
    </row>
    <row r="354" spans="1:116" ht="369" customHeight="1" x14ac:dyDescent="0.45">
      <c r="A354" s="1484"/>
      <c r="B354" s="1485"/>
      <c r="C354" s="1486"/>
      <c r="D354" s="1486"/>
      <c r="E354" s="1063" t="s">
        <v>1130</v>
      </c>
      <c r="F354" s="1064" t="s">
        <v>1131</v>
      </c>
      <c r="G354" s="1065">
        <v>0.4</v>
      </c>
      <c r="H354" s="1066">
        <v>44743</v>
      </c>
      <c r="I354" s="1066">
        <v>44910</v>
      </c>
      <c r="J354" s="1041">
        <v>0</v>
      </c>
      <c r="K354" s="1052">
        <v>0</v>
      </c>
      <c r="L354" s="1043">
        <v>0.3</v>
      </c>
      <c r="M354" s="1067">
        <v>1</v>
      </c>
      <c r="N354" s="1312"/>
      <c r="O354" s="1312"/>
      <c r="P354" s="3309"/>
      <c r="Q354" s="1478"/>
      <c r="R354" s="1475"/>
      <c r="S354" s="238">
        <v>0</v>
      </c>
      <c r="T354" s="9" t="s">
        <v>2599</v>
      </c>
      <c r="U354" s="159" t="s">
        <v>2599</v>
      </c>
      <c r="V354" s="8" t="str">
        <f t="shared" si="200"/>
        <v>Sin iniciar</v>
      </c>
      <c r="W354" s="8" t="str">
        <f t="shared" si="201"/>
        <v>Sin iniciar</v>
      </c>
      <c r="X354" s="1483"/>
      <c r="Y354" s="1473"/>
      <c r="Z354" s="1473"/>
      <c r="AA354" s="1481"/>
      <c r="AB354" s="1481"/>
      <c r="AC354" s="1483"/>
      <c r="AD354" s="1480"/>
      <c r="AE354" s="1479"/>
      <c r="AF354" s="1518"/>
      <c r="AG354" s="1480"/>
      <c r="AH354" s="1479"/>
      <c r="AI354" s="1479"/>
      <c r="AJ354" s="1426"/>
      <c r="AK354" s="1426"/>
      <c r="AL354" s="1426"/>
      <c r="AM354" s="1426"/>
      <c r="AN354" s="1036"/>
      <c r="AO354" s="1478"/>
      <c r="AP354" s="1475"/>
      <c r="AQ354" s="238">
        <v>0</v>
      </c>
      <c r="AR354" s="159" t="s">
        <v>2599</v>
      </c>
      <c r="AS354" s="159" t="s">
        <v>2599</v>
      </c>
      <c r="AT354" s="8" t="str">
        <f t="shared" si="202"/>
        <v>Sin iniciar</v>
      </c>
      <c r="AU354" s="8" t="str">
        <f t="shared" si="203"/>
        <v>Sin iniciar</v>
      </c>
      <c r="AV354" s="1483"/>
      <c r="AW354" s="1473"/>
      <c r="AX354" s="1473"/>
      <c r="AY354" s="1457"/>
      <c r="AZ354" s="1457"/>
      <c r="BA354" s="1483"/>
      <c r="BB354" s="1470"/>
      <c r="BC354" s="1469"/>
      <c r="BD354" s="1469"/>
      <c r="BE354" s="1470"/>
      <c r="BF354" s="1471"/>
      <c r="BG354" s="1471"/>
      <c r="BH354" s="1426"/>
      <c r="BI354" s="1426"/>
      <c r="BJ354" s="1426"/>
      <c r="BK354" s="1426"/>
      <c r="BL354" s="1036"/>
      <c r="BM354" s="1465"/>
      <c r="BN354" s="1490"/>
      <c r="BO354" s="375">
        <v>0.3</v>
      </c>
      <c r="BP354" s="9" t="s">
        <v>3877</v>
      </c>
      <c r="BQ354" s="9" t="s">
        <v>3878</v>
      </c>
      <c r="BR354" s="8" t="str">
        <f t="shared" si="204"/>
        <v>En gestión</v>
      </c>
      <c r="BS354" s="335" t="str">
        <f t="shared" si="205"/>
        <v>En gestión</v>
      </c>
      <c r="BT354" s="1490"/>
      <c r="BU354" s="1453"/>
      <c r="BV354" s="1286"/>
      <c r="BW354" s="1457"/>
      <c r="BX354" s="1457"/>
      <c r="BY354" s="1517"/>
      <c r="BZ354" s="1356"/>
      <c r="CA354" s="1512"/>
      <c r="CB354" s="1514"/>
      <c r="CC354" s="1447"/>
      <c r="CD354" s="1503"/>
      <c r="CE354" s="1503"/>
      <c r="CF354" s="1426"/>
      <c r="CG354" s="1426"/>
      <c r="CH354" s="1426"/>
      <c r="CI354" s="1426"/>
      <c r="CJ354" s="1036"/>
      <c r="CK354" s="1442"/>
      <c r="CL354" s="1489"/>
      <c r="CM354" s="116">
        <v>1</v>
      </c>
      <c r="CN354" s="86" t="s">
        <v>1863</v>
      </c>
      <c r="CO354" s="88" t="s">
        <v>1864</v>
      </c>
      <c r="CP354" s="83" t="str">
        <f t="shared" si="199"/>
        <v>Terminado</v>
      </c>
      <c r="CQ354" s="83" t="str">
        <f t="shared" si="206"/>
        <v>Terminado</v>
      </c>
      <c r="CR354" s="1489"/>
      <c r="CS354" s="1434"/>
      <c r="CT354" s="1434"/>
      <c r="CU354" s="1435"/>
      <c r="CV354" s="1435"/>
      <c r="CW354" s="1437"/>
      <c r="CX354" s="1439"/>
      <c r="CY354" s="1429"/>
      <c r="CZ354" s="1429"/>
      <c r="DA354" s="1430"/>
      <c r="DB354" s="1498"/>
      <c r="DC354" s="1508"/>
      <c r="DD354" s="1509"/>
      <c r="DE354" s="1426"/>
      <c r="DF354" s="1426"/>
      <c r="DG354" s="1426"/>
      <c r="DH354" s="1426"/>
      <c r="DJ354" s="1221" t="s">
        <v>8427</v>
      </c>
      <c r="DK354" s="1220"/>
      <c r="DL354" s="1242"/>
    </row>
    <row r="355" spans="1:116" ht="154.5" hidden="1" customHeight="1" x14ac:dyDescent="0.45">
      <c r="A355" s="1484" t="s">
        <v>60</v>
      </c>
      <c r="B355" s="1485" t="s">
        <v>1132</v>
      </c>
      <c r="C355" s="1486" t="s">
        <v>1133</v>
      </c>
      <c r="D355" s="1486" t="s">
        <v>1134</v>
      </c>
      <c r="E355" s="1063" t="s">
        <v>1135</v>
      </c>
      <c r="F355" s="1064" t="s">
        <v>1136</v>
      </c>
      <c r="G355" s="1065">
        <v>0.2</v>
      </c>
      <c r="H355" s="1066">
        <v>44593</v>
      </c>
      <c r="I355" s="1066">
        <v>44680</v>
      </c>
      <c r="J355" s="1041">
        <v>0.9</v>
      </c>
      <c r="K355" s="1052">
        <v>1</v>
      </c>
      <c r="L355" s="1043">
        <v>1</v>
      </c>
      <c r="M355" s="1067">
        <v>1</v>
      </c>
      <c r="N355" s="1312">
        <v>28891500</v>
      </c>
      <c r="O355" s="1312">
        <v>10234284</v>
      </c>
      <c r="P355" s="3309"/>
      <c r="Q355" s="1476">
        <v>0.36</v>
      </c>
      <c r="R355" s="1474" t="s">
        <v>2868</v>
      </c>
      <c r="S355" s="238">
        <v>0.9</v>
      </c>
      <c r="T355" s="9" t="s">
        <v>2869</v>
      </c>
      <c r="U355" s="159" t="s">
        <v>2870</v>
      </c>
      <c r="V355" s="8" t="str">
        <f t="shared" si="200"/>
        <v>En gestión</v>
      </c>
      <c r="W355" s="8" t="str">
        <f t="shared" si="201"/>
        <v>En gestión</v>
      </c>
      <c r="X355" s="1482" t="s">
        <v>2871</v>
      </c>
      <c r="Y355" s="1473">
        <f>SUMPRODUCT(S355:S358,G355:G358)</f>
        <v>0.36</v>
      </c>
      <c r="Z355" s="1473">
        <f>SUMPRODUCT(G355:G358,J355:J358)</f>
        <v>0.36</v>
      </c>
      <c r="AA355" s="1481" t="str">
        <f>IF(Z355&lt;1%,"Sin iniciar",IF(Z355=100%,"Terminado","En gestión"))</f>
        <v>En gestión</v>
      </c>
      <c r="AB355" s="1481" t="str">
        <f>IF(Y355&lt;1%,"Sin iniciar",IF(Y355=100%,"Terminado","En gestión"))</f>
        <v>En gestión</v>
      </c>
      <c r="AC355" s="1482" t="s">
        <v>2871</v>
      </c>
      <c r="AD355" s="1480">
        <v>10234284.000000002</v>
      </c>
      <c r="AE355" s="1479">
        <v>9881368</v>
      </c>
      <c r="AF355" s="1479">
        <v>2470341.9</v>
      </c>
      <c r="AG355" s="1480">
        <v>0</v>
      </c>
      <c r="AH355" s="1479">
        <v>28891500</v>
      </c>
      <c r="AI355" s="1479">
        <v>0</v>
      </c>
      <c r="AJ355" s="1426" t="s">
        <v>1867</v>
      </c>
      <c r="AK355" s="1426" t="s">
        <v>1868</v>
      </c>
      <c r="AL355" s="1426" t="s">
        <v>1860</v>
      </c>
      <c r="AM355" s="1426" t="s">
        <v>1861</v>
      </c>
      <c r="AN355" s="1036"/>
      <c r="AO355" s="1476">
        <v>0.5</v>
      </c>
      <c r="AP355" s="1474" t="s">
        <v>3824</v>
      </c>
      <c r="AQ355" s="238">
        <v>1</v>
      </c>
      <c r="AR355" s="89" t="s">
        <v>3825</v>
      </c>
      <c r="AS355" s="302" t="s">
        <v>1865</v>
      </c>
      <c r="AT355" s="8" t="str">
        <f t="shared" si="202"/>
        <v>Terminado</v>
      </c>
      <c r="AU355" s="8" t="str">
        <f t="shared" si="203"/>
        <v>Terminado</v>
      </c>
      <c r="AV355" s="1474" t="s">
        <v>3826</v>
      </c>
      <c r="AW355" s="1473">
        <f>SUMPRODUCT(AQ355:AQ358,G355:G358)</f>
        <v>0.67999999999999994</v>
      </c>
      <c r="AX355" s="1473">
        <f>SUMPRODUCT(G355:G358,K355:K358)</f>
        <v>0.67999999999999994</v>
      </c>
      <c r="AY355" s="1455" t="str">
        <f t="shared" si="207"/>
        <v>En gestión</v>
      </c>
      <c r="AZ355" s="1455" t="str">
        <f t="shared" si="208"/>
        <v>En gestión</v>
      </c>
      <c r="BA355" s="1474" t="s">
        <v>3826</v>
      </c>
      <c r="BB355" s="1470">
        <v>10234284.000000002</v>
      </c>
      <c r="BC355" s="1467">
        <v>9830951</v>
      </c>
      <c r="BD355" s="1467">
        <v>4915475.5</v>
      </c>
      <c r="BE355" s="1470">
        <v>0</v>
      </c>
      <c r="BF355" s="1471">
        <v>28891500</v>
      </c>
      <c r="BG355" s="1471">
        <v>7879500</v>
      </c>
      <c r="BH355" s="1426" t="s">
        <v>1867</v>
      </c>
      <c r="BI355" s="1426" t="s">
        <v>1868</v>
      </c>
      <c r="BJ355" s="1426" t="s">
        <v>1860</v>
      </c>
      <c r="BK355" s="1426" t="s">
        <v>1861</v>
      </c>
      <c r="BL355" s="1036"/>
      <c r="BM355" s="1464">
        <v>1</v>
      </c>
      <c r="BN355" s="1466" t="s">
        <v>8230</v>
      </c>
      <c r="BO355" s="375">
        <v>1</v>
      </c>
      <c r="BP355" s="159" t="s">
        <v>3866</v>
      </c>
      <c r="BQ355" s="159" t="s">
        <v>37</v>
      </c>
      <c r="BR355" s="8" t="str">
        <f t="shared" si="204"/>
        <v>Terminado</v>
      </c>
      <c r="BS355" s="335" t="str">
        <f t="shared" si="205"/>
        <v>Terminado</v>
      </c>
      <c r="BT355" s="1466" t="s">
        <v>3879</v>
      </c>
      <c r="BU355" s="1451">
        <f>SUMPRODUCT(G355:G358,BO355:BO358)</f>
        <v>1</v>
      </c>
      <c r="BV355" s="1285">
        <f>SUMPRODUCT(G355:G358,L355:L358)</f>
        <v>1</v>
      </c>
      <c r="BW355" s="1455" t="str">
        <f>IF(BV355&lt;1%,"Sin iniciar",IF(BV355=100%,"Terminado","En gestión"))</f>
        <v>Terminado</v>
      </c>
      <c r="BX355" s="1455" t="str">
        <f>IF(BU355&lt;1%,"Sin iniciar",IF(BU355=100%,"Terminado","En gestión"))</f>
        <v>Terminado</v>
      </c>
      <c r="BY355" s="1458" t="s">
        <v>37</v>
      </c>
      <c r="BZ355" s="1462">
        <v>9830951</v>
      </c>
      <c r="CA355" s="1445" t="s">
        <v>1866</v>
      </c>
      <c r="CB355" s="1445" t="s">
        <v>3873</v>
      </c>
      <c r="CC355" s="1447">
        <v>28891500</v>
      </c>
      <c r="CD355" s="1501">
        <v>28891500</v>
      </c>
      <c r="CE355" s="1501">
        <v>18385500</v>
      </c>
      <c r="CF355" s="1426" t="s">
        <v>1867</v>
      </c>
      <c r="CG355" s="1426" t="s">
        <v>1868</v>
      </c>
      <c r="CH355" s="1426" t="s">
        <v>1860</v>
      </c>
      <c r="CI355" s="1426" t="s">
        <v>1861</v>
      </c>
      <c r="CJ355" s="1036"/>
      <c r="CK355" s="1440">
        <v>1</v>
      </c>
      <c r="CL355" s="1443" t="s">
        <v>2322</v>
      </c>
      <c r="CM355" s="116">
        <v>1</v>
      </c>
      <c r="CN355" s="84" t="s">
        <v>1824</v>
      </c>
      <c r="CO355" s="87" t="s">
        <v>1865</v>
      </c>
      <c r="CP355" s="83" t="str">
        <f t="shared" si="199"/>
        <v>Terminado</v>
      </c>
      <c r="CQ355" s="83" t="str">
        <f t="shared" si="206"/>
        <v>Terminado</v>
      </c>
      <c r="CR355" s="1443" t="s">
        <v>1846</v>
      </c>
      <c r="CS355" s="1434">
        <f>SUMPRODUCT(G355:G358,CM355:CM358)</f>
        <v>1</v>
      </c>
      <c r="CT355" s="1434">
        <f>SUMPRODUCT(G355:G358,M355:M358)</f>
        <v>1</v>
      </c>
      <c r="CU355" s="1435" t="str">
        <f t="shared" si="209"/>
        <v>Terminado</v>
      </c>
      <c r="CV355" s="1435" t="str">
        <f t="shared" si="210"/>
        <v>Terminado</v>
      </c>
      <c r="CW355" s="1436" t="s">
        <v>37</v>
      </c>
      <c r="CX355" s="1438">
        <v>9851534.4499999993</v>
      </c>
      <c r="CY355" s="1428">
        <v>9861377.0999999996</v>
      </c>
      <c r="CZ355" s="1428">
        <v>9861377.0999999996</v>
      </c>
      <c r="DA355" s="1430">
        <v>28891500</v>
      </c>
      <c r="DB355" s="1498">
        <v>28891500</v>
      </c>
      <c r="DC355" s="1508">
        <v>28891500</v>
      </c>
      <c r="DD355" s="1509">
        <v>28891500</v>
      </c>
      <c r="DE355" s="1426" t="s">
        <v>1867</v>
      </c>
      <c r="DF355" s="1426" t="s">
        <v>1868</v>
      </c>
      <c r="DG355" s="1426" t="s">
        <v>1860</v>
      </c>
      <c r="DH355" s="1426" t="s">
        <v>1861</v>
      </c>
      <c r="DJ355" s="1221" t="s">
        <v>8269</v>
      </c>
      <c r="DK355" s="1220" t="s">
        <v>8270</v>
      </c>
      <c r="DL355" s="1242" t="s">
        <v>8271</v>
      </c>
    </row>
    <row r="356" spans="1:116" ht="154.5" hidden="1" customHeight="1" x14ac:dyDescent="0.45">
      <c r="A356" s="1484"/>
      <c r="B356" s="1485"/>
      <c r="C356" s="1486"/>
      <c r="D356" s="1486"/>
      <c r="E356" s="1063" t="s">
        <v>1137</v>
      </c>
      <c r="F356" s="1064" t="s">
        <v>1138</v>
      </c>
      <c r="G356" s="1065">
        <v>0.3</v>
      </c>
      <c r="H356" s="1066">
        <v>44593</v>
      </c>
      <c r="I356" s="1066">
        <v>44680</v>
      </c>
      <c r="J356" s="1041">
        <v>0.6</v>
      </c>
      <c r="K356" s="1052">
        <v>1</v>
      </c>
      <c r="L356" s="1043">
        <v>1</v>
      </c>
      <c r="M356" s="1067">
        <v>1</v>
      </c>
      <c r="N356" s="1312"/>
      <c r="O356" s="1312"/>
      <c r="P356" s="3309"/>
      <c r="Q356" s="1477"/>
      <c r="R356" s="1474"/>
      <c r="S356" s="238">
        <v>0.6</v>
      </c>
      <c r="T356" s="9" t="s">
        <v>2872</v>
      </c>
      <c r="U356" s="9" t="s">
        <v>2873</v>
      </c>
      <c r="V356" s="8" t="str">
        <f t="shared" si="200"/>
        <v>En gestión</v>
      </c>
      <c r="W356" s="8" t="str">
        <f t="shared" si="201"/>
        <v>En gestión</v>
      </c>
      <c r="X356" s="1482"/>
      <c r="Y356" s="1473"/>
      <c r="Z356" s="1473"/>
      <c r="AA356" s="1481"/>
      <c r="AB356" s="1481"/>
      <c r="AC356" s="1482"/>
      <c r="AD356" s="1480"/>
      <c r="AE356" s="1479"/>
      <c r="AF356" s="1479"/>
      <c r="AG356" s="1480"/>
      <c r="AH356" s="1479"/>
      <c r="AI356" s="1479"/>
      <c r="AJ356" s="1426"/>
      <c r="AK356" s="1426"/>
      <c r="AL356" s="1426"/>
      <c r="AM356" s="1426"/>
      <c r="AN356" s="1036"/>
      <c r="AO356" s="1477"/>
      <c r="AP356" s="1474"/>
      <c r="AQ356" s="238">
        <v>1</v>
      </c>
      <c r="AR356" s="89" t="s">
        <v>3827</v>
      </c>
      <c r="AS356" s="89" t="s">
        <v>1869</v>
      </c>
      <c r="AT356" s="8" t="str">
        <f t="shared" si="202"/>
        <v>Terminado</v>
      </c>
      <c r="AU356" s="8" t="str">
        <f t="shared" si="203"/>
        <v>Terminado</v>
      </c>
      <c r="AV356" s="1474"/>
      <c r="AW356" s="1473"/>
      <c r="AX356" s="1473"/>
      <c r="AY356" s="1456"/>
      <c r="AZ356" s="1456"/>
      <c r="BA356" s="1474"/>
      <c r="BB356" s="1470"/>
      <c r="BC356" s="1468"/>
      <c r="BD356" s="1468"/>
      <c r="BE356" s="1470"/>
      <c r="BF356" s="1471"/>
      <c r="BG356" s="1471"/>
      <c r="BH356" s="1426"/>
      <c r="BI356" s="1426"/>
      <c r="BJ356" s="1426"/>
      <c r="BK356" s="1426"/>
      <c r="BL356" s="1036"/>
      <c r="BM356" s="1465"/>
      <c r="BN356" s="1466"/>
      <c r="BO356" s="375">
        <v>1</v>
      </c>
      <c r="BP356" s="159" t="s">
        <v>3866</v>
      </c>
      <c r="BQ356" s="159" t="s">
        <v>37</v>
      </c>
      <c r="BR356" s="8" t="str">
        <f t="shared" si="204"/>
        <v>Terminado</v>
      </c>
      <c r="BS356" s="335" t="str">
        <f t="shared" si="205"/>
        <v>Terminado</v>
      </c>
      <c r="BT356" s="1466"/>
      <c r="BU356" s="1452"/>
      <c r="BV356" s="1454"/>
      <c r="BW356" s="1456"/>
      <c r="BX356" s="1456"/>
      <c r="BY356" s="1459"/>
      <c r="BZ356" s="1462"/>
      <c r="CA356" s="1445"/>
      <c r="CB356" s="1445"/>
      <c r="CC356" s="1447"/>
      <c r="CD356" s="1502"/>
      <c r="CE356" s="1502"/>
      <c r="CF356" s="1426"/>
      <c r="CG356" s="1426"/>
      <c r="CH356" s="1426"/>
      <c r="CI356" s="1426"/>
      <c r="CJ356" s="1036"/>
      <c r="CK356" s="1441"/>
      <c r="CL356" s="1443"/>
      <c r="CM356" s="116">
        <v>1</v>
      </c>
      <c r="CN356" s="84" t="s">
        <v>1824</v>
      </c>
      <c r="CO356" s="87" t="s">
        <v>1869</v>
      </c>
      <c r="CP356" s="83" t="str">
        <f t="shared" si="199"/>
        <v>Terminado</v>
      </c>
      <c r="CQ356" s="83" t="str">
        <f t="shared" si="206"/>
        <v>Terminado</v>
      </c>
      <c r="CR356" s="1443"/>
      <c r="CS356" s="1434"/>
      <c r="CT356" s="1434"/>
      <c r="CU356" s="1435"/>
      <c r="CV356" s="1435"/>
      <c r="CW356" s="1436"/>
      <c r="CX356" s="1438"/>
      <c r="CY356" s="1428"/>
      <c r="CZ356" s="1428"/>
      <c r="DA356" s="1430"/>
      <c r="DB356" s="1498"/>
      <c r="DC356" s="1508"/>
      <c r="DD356" s="1509"/>
      <c r="DE356" s="1426"/>
      <c r="DF356" s="1426"/>
      <c r="DG356" s="1426"/>
      <c r="DH356" s="1426"/>
      <c r="DJ356" s="1221" t="s">
        <v>8269</v>
      </c>
      <c r="DK356" s="1220" t="s">
        <v>8270</v>
      </c>
      <c r="DL356" s="1242"/>
    </row>
    <row r="357" spans="1:116" ht="154.5" hidden="1" customHeight="1" x14ac:dyDescent="0.45">
      <c r="A357" s="1484"/>
      <c r="B357" s="1485"/>
      <c r="C357" s="1486"/>
      <c r="D357" s="1486"/>
      <c r="E357" s="1063" t="s">
        <v>1139</v>
      </c>
      <c r="F357" s="1064" t="s">
        <v>1140</v>
      </c>
      <c r="G357" s="1065">
        <v>0.3</v>
      </c>
      <c r="H357" s="1066">
        <v>44683</v>
      </c>
      <c r="I357" s="1066">
        <v>44771</v>
      </c>
      <c r="J357" s="1041">
        <v>0</v>
      </c>
      <c r="K357" s="1052">
        <v>0.6</v>
      </c>
      <c r="L357" s="1043">
        <v>1</v>
      </c>
      <c r="M357" s="1067">
        <v>1</v>
      </c>
      <c r="N357" s="1312"/>
      <c r="O357" s="1312"/>
      <c r="P357" s="3309"/>
      <c r="Q357" s="1477"/>
      <c r="R357" s="1474"/>
      <c r="S357" s="238">
        <v>0</v>
      </c>
      <c r="T357" s="9" t="s">
        <v>2599</v>
      </c>
      <c r="U357" s="159" t="s">
        <v>2599</v>
      </c>
      <c r="V357" s="8" t="str">
        <f t="shared" si="200"/>
        <v>Sin iniciar</v>
      </c>
      <c r="W357" s="8" t="str">
        <f t="shared" si="201"/>
        <v>Sin iniciar</v>
      </c>
      <c r="X357" s="1482"/>
      <c r="Y357" s="1473"/>
      <c r="Z357" s="1473">
        <f>SUMPRODUCT(G357:G364,J357:J364)</f>
        <v>0.22499999999999998</v>
      </c>
      <c r="AA357" s="1481"/>
      <c r="AB357" s="1481"/>
      <c r="AC357" s="1482"/>
      <c r="AD357" s="1480"/>
      <c r="AE357" s="1479"/>
      <c r="AF357" s="1479"/>
      <c r="AG357" s="1480"/>
      <c r="AH357" s="1479"/>
      <c r="AI357" s="1479"/>
      <c r="AJ357" s="1426"/>
      <c r="AK357" s="1426"/>
      <c r="AL357" s="1426"/>
      <c r="AM357" s="1426"/>
      <c r="AN357" s="1036"/>
      <c r="AO357" s="1477"/>
      <c r="AP357" s="1474"/>
      <c r="AQ357" s="238">
        <v>0.6</v>
      </c>
      <c r="AR357" s="89" t="s">
        <v>3828</v>
      </c>
      <c r="AS357" s="89" t="s">
        <v>3829</v>
      </c>
      <c r="AT357" s="8" t="str">
        <f t="shared" si="202"/>
        <v>En gestión</v>
      </c>
      <c r="AU357" s="8" t="str">
        <f t="shared" si="203"/>
        <v>En gestión</v>
      </c>
      <c r="AV357" s="1474"/>
      <c r="AW357" s="1473"/>
      <c r="AX357" s="1473">
        <f>SUMPRODUCT(AE357:AE364,AH357:AH364)</f>
        <v>4291594337927650</v>
      </c>
      <c r="AY357" s="1456"/>
      <c r="AZ357" s="1456"/>
      <c r="BA357" s="1474"/>
      <c r="BB357" s="1470"/>
      <c r="BC357" s="1468"/>
      <c r="BD357" s="1468"/>
      <c r="BE357" s="1470"/>
      <c r="BF357" s="1471"/>
      <c r="BG357" s="1471"/>
      <c r="BH357" s="1426"/>
      <c r="BI357" s="1426"/>
      <c r="BJ357" s="1426"/>
      <c r="BK357" s="1426"/>
      <c r="BL357" s="1036"/>
      <c r="BM357" s="1465"/>
      <c r="BN357" s="1466"/>
      <c r="BO357" s="375">
        <v>1</v>
      </c>
      <c r="BP357" s="89" t="s">
        <v>3880</v>
      </c>
      <c r="BQ357" s="89" t="s">
        <v>8231</v>
      </c>
      <c r="BR357" s="8" t="str">
        <f t="shared" si="204"/>
        <v>Terminado</v>
      </c>
      <c r="BS357" s="335" t="str">
        <f t="shared" si="205"/>
        <v>Terminado</v>
      </c>
      <c r="BT357" s="1466"/>
      <c r="BU357" s="1452"/>
      <c r="BV357" s="1454"/>
      <c r="BW357" s="1456"/>
      <c r="BX357" s="1456"/>
      <c r="BY357" s="1459"/>
      <c r="BZ357" s="1462"/>
      <c r="CA357" s="1445"/>
      <c r="CB357" s="1445"/>
      <c r="CC357" s="1447"/>
      <c r="CD357" s="1502"/>
      <c r="CE357" s="1502"/>
      <c r="CF357" s="1426"/>
      <c r="CG357" s="1426"/>
      <c r="CH357" s="1426"/>
      <c r="CI357" s="1426"/>
      <c r="CJ357" s="1036"/>
      <c r="CK357" s="1441"/>
      <c r="CL357" s="1443"/>
      <c r="CM357" s="116">
        <v>1</v>
      </c>
      <c r="CN357" s="84" t="s">
        <v>1842</v>
      </c>
      <c r="CO357" s="87" t="s">
        <v>2323</v>
      </c>
      <c r="CP357" s="83" t="str">
        <f t="shared" si="199"/>
        <v>Terminado</v>
      </c>
      <c r="CQ357" s="83" t="str">
        <f t="shared" si="206"/>
        <v>Terminado</v>
      </c>
      <c r="CR357" s="1443"/>
      <c r="CS357" s="1434"/>
      <c r="CT357" s="1434"/>
      <c r="CU357" s="1435"/>
      <c r="CV357" s="1435"/>
      <c r="CW357" s="1436"/>
      <c r="CX357" s="1438"/>
      <c r="CY357" s="1428"/>
      <c r="CZ357" s="1428"/>
      <c r="DA357" s="1430"/>
      <c r="DB357" s="1498"/>
      <c r="DC357" s="1508"/>
      <c r="DD357" s="1509"/>
      <c r="DE357" s="1426"/>
      <c r="DF357" s="1426"/>
      <c r="DG357" s="1426"/>
      <c r="DH357" s="1426"/>
      <c r="DJ357" s="1221" t="s">
        <v>8269</v>
      </c>
      <c r="DK357" s="1220" t="s">
        <v>8425</v>
      </c>
      <c r="DL357" s="1242"/>
    </row>
    <row r="358" spans="1:116" ht="154.5" hidden="1" customHeight="1" x14ac:dyDescent="0.45">
      <c r="A358" s="1484"/>
      <c r="B358" s="1485"/>
      <c r="C358" s="1486"/>
      <c r="D358" s="1486"/>
      <c r="E358" s="1063" t="s">
        <v>1141</v>
      </c>
      <c r="F358" s="1064" t="s">
        <v>1142</v>
      </c>
      <c r="G358" s="1065">
        <v>0.2</v>
      </c>
      <c r="H358" s="1066">
        <v>44774</v>
      </c>
      <c r="I358" s="1066">
        <v>44819</v>
      </c>
      <c r="J358" s="1041">
        <v>0</v>
      </c>
      <c r="K358" s="1052">
        <v>0</v>
      </c>
      <c r="L358" s="1043">
        <v>1</v>
      </c>
      <c r="M358" s="1067">
        <v>1</v>
      </c>
      <c r="N358" s="1312"/>
      <c r="O358" s="1312"/>
      <c r="P358" s="3309"/>
      <c r="Q358" s="1478"/>
      <c r="R358" s="1475"/>
      <c r="S358" s="238">
        <v>0</v>
      </c>
      <c r="T358" s="9" t="s">
        <v>2599</v>
      </c>
      <c r="U358" s="159" t="s">
        <v>2599</v>
      </c>
      <c r="V358" s="8" t="str">
        <f t="shared" si="200"/>
        <v>Sin iniciar</v>
      </c>
      <c r="W358" s="8" t="str">
        <f t="shared" si="201"/>
        <v>Sin iniciar</v>
      </c>
      <c r="X358" s="1483"/>
      <c r="Y358" s="1473"/>
      <c r="Z358" s="1473"/>
      <c r="AA358" s="1481"/>
      <c r="AB358" s="1481"/>
      <c r="AC358" s="1483"/>
      <c r="AD358" s="1480"/>
      <c r="AE358" s="1479"/>
      <c r="AF358" s="1479"/>
      <c r="AG358" s="1480"/>
      <c r="AH358" s="1479"/>
      <c r="AI358" s="1479"/>
      <c r="AJ358" s="1426"/>
      <c r="AK358" s="1426"/>
      <c r="AL358" s="1426"/>
      <c r="AM358" s="1426"/>
      <c r="AN358" s="1036"/>
      <c r="AO358" s="1478"/>
      <c r="AP358" s="1475"/>
      <c r="AQ358" s="238">
        <v>0</v>
      </c>
      <c r="AR358" s="159" t="s">
        <v>2599</v>
      </c>
      <c r="AS358" s="159" t="s">
        <v>2599</v>
      </c>
      <c r="AT358" s="8" t="str">
        <f t="shared" si="202"/>
        <v>Sin iniciar</v>
      </c>
      <c r="AU358" s="8" t="str">
        <f t="shared" si="203"/>
        <v>Sin iniciar</v>
      </c>
      <c r="AV358" s="1475"/>
      <c r="AW358" s="1473"/>
      <c r="AX358" s="1473"/>
      <c r="AY358" s="1457"/>
      <c r="AZ358" s="1457"/>
      <c r="BA358" s="1475"/>
      <c r="BB358" s="1470"/>
      <c r="BC358" s="1469"/>
      <c r="BD358" s="1469"/>
      <c r="BE358" s="1470"/>
      <c r="BF358" s="1471"/>
      <c r="BG358" s="1471"/>
      <c r="BH358" s="1426"/>
      <c r="BI358" s="1426"/>
      <c r="BJ358" s="1426"/>
      <c r="BK358" s="1426"/>
      <c r="BL358" s="1036"/>
      <c r="BM358" s="1465"/>
      <c r="BN358" s="1466"/>
      <c r="BO358" s="375">
        <v>1</v>
      </c>
      <c r="BP358" s="89" t="s">
        <v>3881</v>
      </c>
      <c r="BQ358" s="89" t="s">
        <v>1870</v>
      </c>
      <c r="BR358" s="8" t="str">
        <f t="shared" si="204"/>
        <v>Terminado</v>
      </c>
      <c r="BS358" s="335" t="str">
        <f t="shared" si="205"/>
        <v>Terminado</v>
      </c>
      <c r="BT358" s="1466"/>
      <c r="BU358" s="1453"/>
      <c r="BV358" s="1286"/>
      <c r="BW358" s="1457"/>
      <c r="BX358" s="1457"/>
      <c r="BY358" s="1460"/>
      <c r="BZ358" s="1463"/>
      <c r="CA358" s="1446"/>
      <c r="CB358" s="1446"/>
      <c r="CC358" s="1447"/>
      <c r="CD358" s="1503"/>
      <c r="CE358" s="1503"/>
      <c r="CF358" s="1426"/>
      <c r="CG358" s="1426"/>
      <c r="CH358" s="1426"/>
      <c r="CI358" s="1426"/>
      <c r="CJ358" s="1036"/>
      <c r="CK358" s="1442"/>
      <c r="CL358" s="1444"/>
      <c r="CM358" s="116">
        <v>1</v>
      </c>
      <c r="CN358" s="84" t="s">
        <v>1842</v>
      </c>
      <c r="CO358" s="87" t="s">
        <v>1870</v>
      </c>
      <c r="CP358" s="83" t="str">
        <f t="shared" si="199"/>
        <v>Terminado</v>
      </c>
      <c r="CQ358" s="83" t="str">
        <f t="shared" si="206"/>
        <v>Terminado</v>
      </c>
      <c r="CR358" s="1444"/>
      <c r="CS358" s="1434"/>
      <c r="CT358" s="1434"/>
      <c r="CU358" s="1435"/>
      <c r="CV358" s="1435"/>
      <c r="CW358" s="1437"/>
      <c r="CX358" s="1439"/>
      <c r="CY358" s="1429"/>
      <c r="CZ358" s="1429"/>
      <c r="DA358" s="1430"/>
      <c r="DB358" s="1498"/>
      <c r="DC358" s="1508"/>
      <c r="DD358" s="1509"/>
      <c r="DE358" s="1426"/>
      <c r="DF358" s="1426"/>
      <c r="DG358" s="1426"/>
      <c r="DH358" s="1426"/>
      <c r="DJ358" s="1221" t="s">
        <v>8269</v>
      </c>
      <c r="DK358" s="1220" t="s">
        <v>8425</v>
      </c>
      <c r="DL358" s="1242"/>
    </row>
    <row r="359" spans="1:116" ht="154.5" hidden="1" customHeight="1" x14ac:dyDescent="0.45">
      <c r="A359" s="1484" t="s">
        <v>60</v>
      </c>
      <c r="B359" s="1485" t="s">
        <v>1143</v>
      </c>
      <c r="C359" s="1486" t="s">
        <v>1144</v>
      </c>
      <c r="D359" s="1486" t="s">
        <v>1145</v>
      </c>
      <c r="E359" s="1063" t="s">
        <v>1146</v>
      </c>
      <c r="F359" s="1064" t="s">
        <v>1147</v>
      </c>
      <c r="G359" s="1065">
        <v>0.2</v>
      </c>
      <c r="H359" s="1066">
        <v>44564</v>
      </c>
      <c r="I359" s="1066">
        <v>44712</v>
      </c>
      <c r="J359" s="1041">
        <v>0.6</v>
      </c>
      <c r="K359" s="1052">
        <v>1</v>
      </c>
      <c r="L359" s="1043">
        <v>1</v>
      </c>
      <c r="M359" s="1067">
        <v>1</v>
      </c>
      <c r="N359" s="1312">
        <v>130532425</v>
      </c>
      <c r="O359" s="1312">
        <v>16493530</v>
      </c>
      <c r="P359" s="3309"/>
      <c r="Q359" s="1476">
        <v>0.21</v>
      </c>
      <c r="R359" s="1482" t="s">
        <v>8232</v>
      </c>
      <c r="S359" s="238">
        <v>0.6</v>
      </c>
      <c r="T359" s="9" t="s">
        <v>2874</v>
      </c>
      <c r="U359" s="159" t="s">
        <v>2875</v>
      </c>
      <c r="V359" s="8" t="str">
        <f t="shared" si="200"/>
        <v>En gestión</v>
      </c>
      <c r="W359" s="8" t="str">
        <f t="shared" si="201"/>
        <v>En gestión</v>
      </c>
      <c r="X359" s="1482" t="s">
        <v>8233</v>
      </c>
      <c r="Y359" s="1473">
        <f>SUMPRODUCT(S359:S361,G359:G361)</f>
        <v>0.21</v>
      </c>
      <c r="Z359" s="1473">
        <f>SUMPRODUCT(J359:J361,G359:G361)</f>
        <v>0.18</v>
      </c>
      <c r="AA359" s="1481" t="str">
        <f>IF(Z359&lt;1%,"Sin iniciar",IF(Z359=100%,"Terminado","En gestión"))</f>
        <v>En gestión</v>
      </c>
      <c r="AB359" s="1481" t="str">
        <f>IF(Y359&lt;1%,"Sin iniciar",IF(Y359=100%,"Terminado","En gestión"))</f>
        <v>En gestión</v>
      </c>
      <c r="AC359" s="1482" t="s">
        <v>8233</v>
      </c>
      <c r="AD359" s="1480">
        <v>16493530.200000001</v>
      </c>
      <c r="AE359" s="1479">
        <v>16140614</v>
      </c>
      <c r="AF359" s="1479">
        <v>4035153.4</v>
      </c>
      <c r="AG359" s="1480">
        <v>0</v>
      </c>
      <c r="AH359" s="1479">
        <v>130532425</v>
      </c>
      <c r="AI359" s="1479">
        <v>0</v>
      </c>
      <c r="AJ359" s="1426" t="s">
        <v>1874</v>
      </c>
      <c r="AK359" s="1426" t="s">
        <v>1875</v>
      </c>
      <c r="AL359" s="1426" t="s">
        <v>1876</v>
      </c>
      <c r="AM359" s="1426" t="s">
        <v>1877</v>
      </c>
      <c r="AN359" s="1036"/>
      <c r="AO359" s="1476">
        <v>0.5</v>
      </c>
      <c r="AP359" s="1474" t="s">
        <v>3830</v>
      </c>
      <c r="AQ359" s="238">
        <v>1</v>
      </c>
      <c r="AR359" s="89" t="s">
        <v>2874</v>
      </c>
      <c r="AS359" s="89" t="s">
        <v>1871</v>
      </c>
      <c r="AT359" s="8" t="str">
        <f t="shared" si="202"/>
        <v>Terminado</v>
      </c>
      <c r="AU359" s="8" t="str">
        <f t="shared" si="203"/>
        <v>Terminado</v>
      </c>
      <c r="AV359" s="1474" t="s">
        <v>3831</v>
      </c>
      <c r="AW359" s="1472">
        <f>SUMPRODUCT(AQ359:AQ361,G359:G361)</f>
        <v>0.5</v>
      </c>
      <c r="AX359" s="1473">
        <f>SUMPRODUCT(G359:G361,K359:K361)</f>
        <v>0.5</v>
      </c>
      <c r="AY359" s="1455" t="str">
        <f t="shared" si="207"/>
        <v>En gestión</v>
      </c>
      <c r="AZ359" s="1455" t="str">
        <f t="shared" si="208"/>
        <v>En gestión</v>
      </c>
      <c r="BA359" s="1474" t="s">
        <v>3831</v>
      </c>
      <c r="BB359" s="1470">
        <v>16493530.200000001</v>
      </c>
      <c r="BC359" s="1467">
        <v>16090197</v>
      </c>
      <c r="BD359" s="1467">
        <v>8045098.5999999996</v>
      </c>
      <c r="BE359" s="1470">
        <v>0</v>
      </c>
      <c r="BF359" s="1471">
        <v>130532425</v>
      </c>
      <c r="BG359" s="1471">
        <v>37936350</v>
      </c>
      <c r="BH359" s="1426" t="s">
        <v>1874</v>
      </c>
      <c r="BI359" s="1426" t="s">
        <v>1875</v>
      </c>
      <c r="BJ359" s="1426" t="s">
        <v>1876</v>
      </c>
      <c r="BK359" s="1426" t="s">
        <v>1877</v>
      </c>
      <c r="BL359" s="1036"/>
      <c r="BM359" s="1464">
        <v>0.75</v>
      </c>
      <c r="BN359" s="1466" t="s">
        <v>8234</v>
      </c>
      <c r="BO359" s="375">
        <v>1</v>
      </c>
      <c r="BP359" s="89" t="s">
        <v>3882</v>
      </c>
      <c r="BQ359" s="89" t="s">
        <v>1871</v>
      </c>
      <c r="BR359" s="8" t="str">
        <f t="shared" si="204"/>
        <v>Terminado</v>
      </c>
      <c r="BS359" s="335" t="str">
        <f t="shared" si="205"/>
        <v>Terminado</v>
      </c>
      <c r="BT359" s="1466" t="s">
        <v>3831</v>
      </c>
      <c r="BU359" s="1451">
        <f>SUMPRODUCT(G359:G361,BO359:BO361)</f>
        <v>0.76</v>
      </c>
      <c r="BV359" s="1285">
        <f>SUMPRODUCT(G359:G361,L359:L361)</f>
        <v>0.76</v>
      </c>
      <c r="BW359" s="1455" t="str">
        <f>IF(BV359&lt;1%,"Sin iniciar",IF(BV359=100%,"Terminado","En gestión"))</f>
        <v>En gestión</v>
      </c>
      <c r="BX359" s="1455" t="str">
        <f>IF(BU359&lt;1%,"Sin iniciar",IF(BU359=100%,"Terminado","En gestión"))</f>
        <v>En gestión</v>
      </c>
      <c r="BY359" s="1458" t="s">
        <v>37</v>
      </c>
      <c r="BZ359" s="1461">
        <v>16090197</v>
      </c>
      <c r="CA359" s="1445" t="s">
        <v>1873</v>
      </c>
      <c r="CB359" s="1445" t="s">
        <v>3883</v>
      </c>
      <c r="CC359" s="1447">
        <v>130532425</v>
      </c>
      <c r="CD359" s="1501">
        <v>130532425</v>
      </c>
      <c r="CE359" s="1501">
        <v>93032225</v>
      </c>
      <c r="CF359" s="1426" t="s">
        <v>1874</v>
      </c>
      <c r="CG359" s="1426" t="s">
        <v>1875</v>
      </c>
      <c r="CH359" s="1426" t="s">
        <v>1876</v>
      </c>
      <c r="CI359" s="1426" t="s">
        <v>1877</v>
      </c>
      <c r="CJ359" s="1036"/>
      <c r="CK359" s="1440">
        <v>1</v>
      </c>
      <c r="CL359" s="1443" t="s">
        <v>2324</v>
      </c>
      <c r="CM359" s="116">
        <v>1</v>
      </c>
      <c r="CN359" s="84" t="s">
        <v>1842</v>
      </c>
      <c r="CO359" s="87" t="s">
        <v>1871</v>
      </c>
      <c r="CP359" s="83" t="str">
        <f t="shared" si="199"/>
        <v>Terminado</v>
      </c>
      <c r="CQ359" s="83" t="str">
        <f t="shared" si="206"/>
        <v>Terminado</v>
      </c>
      <c r="CR359" s="1443" t="s">
        <v>1872</v>
      </c>
      <c r="CS359" s="1434">
        <f>SUMPRODUCT(G359:G361,CM359:CM361)</f>
        <v>1</v>
      </c>
      <c r="CT359" s="1434">
        <f>SUMPRODUCT(G359:G361,M359:M361)</f>
        <v>1</v>
      </c>
      <c r="CU359" s="1435" t="str">
        <f t="shared" si="209"/>
        <v>Terminado</v>
      </c>
      <c r="CV359" s="1435" t="str">
        <f t="shared" ref="CV359" si="211">IF(CS359&lt;1%,"Sin iniciar",IF(CS359=100%,"Terminado","En gestión"))</f>
        <v>Terminado</v>
      </c>
      <c r="CW359" s="1436" t="s">
        <v>37</v>
      </c>
      <c r="CX359" s="1438">
        <v>16110780.65</v>
      </c>
      <c r="CY359" s="1428">
        <v>16120623.300000001</v>
      </c>
      <c r="CZ359" s="1428">
        <v>16120623.300000001</v>
      </c>
      <c r="DA359" s="1430">
        <v>130532425</v>
      </c>
      <c r="DB359" s="1498">
        <v>130532425</v>
      </c>
      <c r="DC359" s="1508">
        <v>130532425</v>
      </c>
      <c r="DD359" s="1509">
        <v>130532425</v>
      </c>
      <c r="DE359" s="1426" t="s">
        <v>1874</v>
      </c>
      <c r="DF359" s="1426" t="s">
        <v>1875</v>
      </c>
      <c r="DG359" s="1426" t="s">
        <v>1876</v>
      </c>
      <c r="DH359" s="1426" t="s">
        <v>1877</v>
      </c>
      <c r="DJ359" s="1221" t="s">
        <v>8269</v>
      </c>
      <c r="DK359" s="1220" t="s">
        <v>8270</v>
      </c>
      <c r="DL359" s="1242" t="s">
        <v>8271</v>
      </c>
    </row>
    <row r="360" spans="1:116" ht="154.5" hidden="1" customHeight="1" x14ac:dyDescent="0.45">
      <c r="A360" s="1484"/>
      <c r="B360" s="1485"/>
      <c r="C360" s="1486"/>
      <c r="D360" s="1486"/>
      <c r="E360" s="1063" t="s">
        <v>1148</v>
      </c>
      <c r="F360" s="1064" t="s">
        <v>1149</v>
      </c>
      <c r="G360" s="1065">
        <v>0.3</v>
      </c>
      <c r="H360" s="1066">
        <v>44593</v>
      </c>
      <c r="I360" s="1066">
        <v>44895</v>
      </c>
      <c r="J360" s="1041">
        <v>0.2</v>
      </c>
      <c r="K360" s="1052">
        <v>0.5</v>
      </c>
      <c r="L360" s="1043">
        <v>0.7</v>
      </c>
      <c r="M360" s="1067">
        <v>1</v>
      </c>
      <c r="N360" s="1312"/>
      <c r="O360" s="1312"/>
      <c r="P360" s="3309"/>
      <c r="Q360" s="1477"/>
      <c r="R360" s="1482"/>
      <c r="S360" s="238">
        <v>0.3</v>
      </c>
      <c r="T360" s="9" t="s">
        <v>2876</v>
      </c>
      <c r="U360" s="159" t="s">
        <v>2877</v>
      </c>
      <c r="V360" s="8" t="str">
        <f t="shared" si="200"/>
        <v>En gestión</v>
      </c>
      <c r="W360" s="8" t="str">
        <f t="shared" si="201"/>
        <v>En gestión</v>
      </c>
      <c r="X360" s="1482"/>
      <c r="Y360" s="1473"/>
      <c r="Z360" s="1473">
        <f>G360*J360</f>
        <v>0.06</v>
      </c>
      <c r="AA360" s="1481"/>
      <c r="AB360" s="1481"/>
      <c r="AC360" s="1482"/>
      <c r="AD360" s="1480"/>
      <c r="AE360" s="1479"/>
      <c r="AF360" s="1479"/>
      <c r="AG360" s="1480"/>
      <c r="AH360" s="1479"/>
      <c r="AI360" s="1479"/>
      <c r="AJ360" s="1426"/>
      <c r="AK360" s="1426"/>
      <c r="AL360" s="1426"/>
      <c r="AM360" s="1426"/>
      <c r="AN360" s="1036"/>
      <c r="AO360" s="1477"/>
      <c r="AP360" s="1474"/>
      <c r="AQ360" s="238">
        <v>0.5</v>
      </c>
      <c r="AR360" s="89" t="s">
        <v>2876</v>
      </c>
      <c r="AS360" s="89" t="s">
        <v>1879</v>
      </c>
      <c r="AT360" s="8" t="str">
        <f t="shared" si="202"/>
        <v>En gestión</v>
      </c>
      <c r="AU360" s="8" t="str">
        <f t="shared" si="203"/>
        <v>En gestión</v>
      </c>
      <c r="AV360" s="1474"/>
      <c r="AW360" s="1473"/>
      <c r="AX360" s="1473"/>
      <c r="AY360" s="1456"/>
      <c r="AZ360" s="1456"/>
      <c r="BA360" s="1474"/>
      <c r="BB360" s="1470"/>
      <c r="BC360" s="1468"/>
      <c r="BD360" s="1468"/>
      <c r="BE360" s="1470"/>
      <c r="BF360" s="1471"/>
      <c r="BG360" s="1471"/>
      <c r="BH360" s="1426"/>
      <c r="BI360" s="1426"/>
      <c r="BJ360" s="1426"/>
      <c r="BK360" s="1426"/>
      <c r="BL360" s="1036"/>
      <c r="BM360" s="1465"/>
      <c r="BN360" s="1466"/>
      <c r="BO360" s="375">
        <v>0.7</v>
      </c>
      <c r="BP360" s="89" t="s">
        <v>3884</v>
      </c>
      <c r="BQ360" s="89" t="s">
        <v>1879</v>
      </c>
      <c r="BR360" s="8" t="str">
        <f t="shared" si="204"/>
        <v>En gestión</v>
      </c>
      <c r="BS360" s="335" t="str">
        <f t="shared" si="205"/>
        <v>En gestión</v>
      </c>
      <c r="BT360" s="1466"/>
      <c r="BU360" s="1452"/>
      <c r="BV360" s="1454"/>
      <c r="BW360" s="1456"/>
      <c r="BX360" s="1456"/>
      <c r="BY360" s="1459"/>
      <c r="BZ360" s="1462"/>
      <c r="CA360" s="1445"/>
      <c r="CB360" s="1445"/>
      <c r="CC360" s="1447"/>
      <c r="CD360" s="1502"/>
      <c r="CE360" s="1502"/>
      <c r="CF360" s="1426"/>
      <c r="CG360" s="1426"/>
      <c r="CH360" s="1426"/>
      <c r="CI360" s="1426"/>
      <c r="CJ360" s="1036"/>
      <c r="CK360" s="1441"/>
      <c r="CL360" s="1443"/>
      <c r="CM360" s="116">
        <v>1</v>
      </c>
      <c r="CN360" s="89" t="s">
        <v>1878</v>
      </c>
      <c r="CO360" s="89" t="s">
        <v>1879</v>
      </c>
      <c r="CP360" s="83" t="str">
        <f t="shared" si="199"/>
        <v>Terminado</v>
      </c>
      <c r="CQ360" s="83" t="str">
        <f t="shared" si="206"/>
        <v>Terminado</v>
      </c>
      <c r="CR360" s="1443"/>
      <c r="CS360" s="1434">
        <f>SUMPRODUCT(G360:G361,CM360:CM361)</f>
        <v>0.8</v>
      </c>
      <c r="CT360" s="1434"/>
      <c r="CU360" s="1435"/>
      <c r="CV360" s="1435"/>
      <c r="CW360" s="1436"/>
      <c r="CX360" s="1438"/>
      <c r="CY360" s="1428"/>
      <c r="CZ360" s="1428"/>
      <c r="DA360" s="1430"/>
      <c r="DB360" s="1498"/>
      <c r="DC360" s="1508"/>
      <c r="DD360" s="1509"/>
      <c r="DE360" s="1426"/>
      <c r="DF360" s="1426"/>
      <c r="DG360" s="1426"/>
      <c r="DH360" s="1426"/>
      <c r="DJ360" s="1221" t="s">
        <v>8269</v>
      </c>
      <c r="DK360" s="1220" t="s">
        <v>8422</v>
      </c>
      <c r="DL360" s="1242"/>
    </row>
    <row r="361" spans="1:116" ht="154.5" hidden="1" customHeight="1" x14ac:dyDescent="0.45">
      <c r="A361" s="1484"/>
      <c r="B361" s="1485"/>
      <c r="C361" s="1486"/>
      <c r="D361" s="1486"/>
      <c r="E361" s="1063" t="s">
        <v>1150</v>
      </c>
      <c r="F361" s="1064" t="s">
        <v>1151</v>
      </c>
      <c r="G361" s="1065">
        <v>0.5</v>
      </c>
      <c r="H361" s="1066">
        <v>44652</v>
      </c>
      <c r="I361" s="1066">
        <v>44925</v>
      </c>
      <c r="J361" s="1041">
        <v>0</v>
      </c>
      <c r="K361" s="1052">
        <v>0.3</v>
      </c>
      <c r="L361" s="1043">
        <v>0.7</v>
      </c>
      <c r="M361" s="1067">
        <v>1</v>
      </c>
      <c r="N361" s="1312"/>
      <c r="O361" s="1312"/>
      <c r="P361" s="3309"/>
      <c r="Q361" s="1478"/>
      <c r="R361" s="1483"/>
      <c r="S361" s="238">
        <v>0</v>
      </c>
      <c r="T361" s="9" t="s">
        <v>2599</v>
      </c>
      <c r="U361" s="159" t="s">
        <v>2599</v>
      </c>
      <c r="V361" s="8" t="str">
        <f t="shared" si="200"/>
        <v>Sin iniciar</v>
      </c>
      <c r="W361" s="8" t="str">
        <f t="shared" si="201"/>
        <v>Sin iniciar</v>
      </c>
      <c r="X361" s="1483"/>
      <c r="Y361" s="1473"/>
      <c r="Z361" s="1473">
        <f>G361*J361</f>
        <v>0</v>
      </c>
      <c r="AA361" s="1481"/>
      <c r="AB361" s="1481"/>
      <c r="AC361" s="1483"/>
      <c r="AD361" s="1480"/>
      <c r="AE361" s="1479"/>
      <c r="AF361" s="1479"/>
      <c r="AG361" s="1480"/>
      <c r="AH361" s="1479"/>
      <c r="AI361" s="1479"/>
      <c r="AJ361" s="1426"/>
      <c r="AK361" s="1426"/>
      <c r="AL361" s="1426"/>
      <c r="AM361" s="1426"/>
      <c r="AN361" s="1036"/>
      <c r="AO361" s="1478"/>
      <c r="AP361" s="1475"/>
      <c r="AQ361" s="238">
        <v>0.3</v>
      </c>
      <c r="AR361" s="89" t="s">
        <v>3832</v>
      </c>
      <c r="AS361" s="89" t="s">
        <v>3833</v>
      </c>
      <c r="AT361" s="8" t="str">
        <f t="shared" si="202"/>
        <v>En gestión</v>
      </c>
      <c r="AU361" s="8" t="str">
        <f t="shared" si="203"/>
        <v>En gestión</v>
      </c>
      <c r="AV361" s="1475"/>
      <c r="AW361" s="1473"/>
      <c r="AX361" s="1473"/>
      <c r="AY361" s="1457"/>
      <c r="AZ361" s="1457"/>
      <c r="BA361" s="1475"/>
      <c r="BB361" s="1470"/>
      <c r="BC361" s="1469"/>
      <c r="BD361" s="1469"/>
      <c r="BE361" s="1470"/>
      <c r="BF361" s="1471"/>
      <c r="BG361" s="1471"/>
      <c r="BH361" s="1426"/>
      <c r="BI361" s="1426"/>
      <c r="BJ361" s="1426"/>
      <c r="BK361" s="1426"/>
      <c r="BL361" s="1036"/>
      <c r="BM361" s="1465"/>
      <c r="BN361" s="1466"/>
      <c r="BO361" s="375">
        <v>0.7</v>
      </c>
      <c r="BP361" s="89" t="s">
        <v>8235</v>
      </c>
      <c r="BQ361" s="89" t="s">
        <v>1881</v>
      </c>
      <c r="BR361" s="8" t="str">
        <f t="shared" si="204"/>
        <v>En gestión</v>
      </c>
      <c r="BS361" s="335" t="str">
        <f t="shared" si="205"/>
        <v>En gestión</v>
      </c>
      <c r="BT361" s="1466"/>
      <c r="BU361" s="1453"/>
      <c r="BV361" s="1286"/>
      <c r="BW361" s="1457"/>
      <c r="BX361" s="1457"/>
      <c r="BY361" s="1460"/>
      <c r="BZ361" s="1463"/>
      <c r="CA361" s="1446"/>
      <c r="CB361" s="1446"/>
      <c r="CC361" s="1447"/>
      <c r="CD361" s="1503"/>
      <c r="CE361" s="1503"/>
      <c r="CF361" s="1426"/>
      <c r="CG361" s="1426"/>
      <c r="CH361" s="1426"/>
      <c r="CI361" s="1426"/>
      <c r="CJ361" s="1036"/>
      <c r="CK361" s="1442"/>
      <c r="CL361" s="1444"/>
      <c r="CM361" s="116">
        <v>1</v>
      </c>
      <c r="CN361" s="89" t="s">
        <v>1880</v>
      </c>
      <c r="CO361" s="89" t="s">
        <v>1881</v>
      </c>
      <c r="CP361" s="83" t="str">
        <f t="shared" si="199"/>
        <v>Terminado</v>
      </c>
      <c r="CQ361" s="83" t="str">
        <f t="shared" si="206"/>
        <v>Terminado</v>
      </c>
      <c r="CR361" s="1444"/>
      <c r="CS361" s="1434"/>
      <c r="CT361" s="1434"/>
      <c r="CU361" s="1435"/>
      <c r="CV361" s="1435"/>
      <c r="CW361" s="1437"/>
      <c r="CX361" s="1439"/>
      <c r="CY361" s="1429"/>
      <c r="CZ361" s="1429"/>
      <c r="DA361" s="1430"/>
      <c r="DB361" s="1498"/>
      <c r="DC361" s="1508"/>
      <c r="DD361" s="1509"/>
      <c r="DE361" s="1426"/>
      <c r="DF361" s="1426"/>
      <c r="DG361" s="1426"/>
      <c r="DH361" s="1426"/>
      <c r="DJ361" s="1221" t="s">
        <v>8269</v>
      </c>
      <c r="DK361" s="1220" t="s">
        <v>8422</v>
      </c>
      <c r="DL361" s="1242"/>
    </row>
    <row r="362" spans="1:116" ht="154.5" hidden="1" customHeight="1" x14ac:dyDescent="0.45">
      <c r="A362" s="1484" t="s">
        <v>60</v>
      </c>
      <c r="B362" s="1485" t="s">
        <v>1152</v>
      </c>
      <c r="C362" s="1486" t="s">
        <v>1153</v>
      </c>
      <c r="D362" s="1486" t="s">
        <v>1154</v>
      </c>
      <c r="E362" s="1063" t="s">
        <v>1155</v>
      </c>
      <c r="F362" s="1064" t="s">
        <v>1156</v>
      </c>
      <c r="G362" s="1065">
        <v>0.3</v>
      </c>
      <c r="H362" s="1066">
        <v>44743</v>
      </c>
      <c r="I362" s="1066">
        <v>44925</v>
      </c>
      <c r="J362" s="1041">
        <v>0</v>
      </c>
      <c r="K362" s="1052">
        <v>0</v>
      </c>
      <c r="L362" s="1043">
        <v>0.5</v>
      </c>
      <c r="M362" s="1067">
        <v>1</v>
      </c>
      <c r="N362" s="1312">
        <v>130532425</v>
      </c>
      <c r="O362" s="1312">
        <v>16493530</v>
      </c>
      <c r="P362" s="3309"/>
      <c r="Q362" s="1476">
        <v>0</v>
      </c>
      <c r="R362" s="1474" t="s">
        <v>2878</v>
      </c>
      <c r="S362" s="238">
        <v>0</v>
      </c>
      <c r="T362" s="9" t="s">
        <v>2599</v>
      </c>
      <c r="U362" s="159" t="s">
        <v>2599</v>
      </c>
      <c r="V362" s="8" t="str">
        <f t="shared" si="200"/>
        <v>Sin iniciar</v>
      </c>
      <c r="W362" s="8" t="str">
        <f t="shared" si="201"/>
        <v>Sin iniciar</v>
      </c>
      <c r="X362" s="1496" t="s">
        <v>2599</v>
      </c>
      <c r="Y362" s="1473">
        <f>SUMPRODUCT(S362:S363,G362:G363)</f>
        <v>0</v>
      </c>
      <c r="Z362" s="1473">
        <f>SUMPRODUCT(G362:G363,J362:J363)</f>
        <v>0</v>
      </c>
      <c r="AA362" s="1481" t="str">
        <f>IF(Z362&lt;1%,"Sin iniciar",IF(Z362=100%,"Terminado","En gestión"))</f>
        <v>Sin iniciar</v>
      </c>
      <c r="AB362" s="1481" t="str">
        <f>IF(Y362&lt;1%,"Sin iniciar",IF(Y362=100%,"Terminado","En gestión"))</f>
        <v>Sin iniciar</v>
      </c>
      <c r="AC362" s="1496" t="s">
        <v>2599</v>
      </c>
      <c r="AD362" s="1480">
        <v>16493530.200000001</v>
      </c>
      <c r="AE362" s="1479">
        <v>16140614</v>
      </c>
      <c r="AF362" s="1479">
        <v>4035153.4</v>
      </c>
      <c r="AG362" s="1480">
        <v>0</v>
      </c>
      <c r="AH362" s="1479">
        <v>130532425</v>
      </c>
      <c r="AI362" s="1479">
        <v>0</v>
      </c>
      <c r="AJ362" s="1426" t="s">
        <v>1874</v>
      </c>
      <c r="AK362" s="1426" t="s">
        <v>1875</v>
      </c>
      <c r="AL362" s="1426" t="s">
        <v>1876</v>
      </c>
      <c r="AM362" s="1426" t="s">
        <v>1877</v>
      </c>
      <c r="AN362" s="1036"/>
      <c r="AO362" s="1476">
        <v>0</v>
      </c>
      <c r="AP362" s="1474" t="s">
        <v>2878</v>
      </c>
      <c r="AQ362" s="238">
        <v>0</v>
      </c>
      <c r="AR362" s="9" t="s">
        <v>2599</v>
      </c>
      <c r="AS362" s="159" t="s">
        <v>2599</v>
      </c>
      <c r="AT362" s="8" t="str">
        <f t="shared" ref="AT362:AT363" si="212">IF(AH362&lt;1%,"Sin iniciar",IF(AH362=100%,"Terminado","En gestión"))</f>
        <v>En gestión</v>
      </c>
      <c r="AU362" s="8" t="str">
        <f t="shared" si="203"/>
        <v>Sin iniciar</v>
      </c>
      <c r="AV362" s="1496" t="s">
        <v>2511</v>
      </c>
      <c r="AW362" s="1473">
        <f>SUMPRODUCT(AQ362:AQ363,G362:G363)</f>
        <v>0</v>
      </c>
      <c r="AX362" s="1473">
        <f>SUMPRODUCT(G362:G363,K362:K363)</f>
        <v>0</v>
      </c>
      <c r="AY362" s="1455" t="str">
        <f t="shared" si="207"/>
        <v>Sin iniciar</v>
      </c>
      <c r="AZ362" s="1455" t="str">
        <f t="shared" si="208"/>
        <v>Sin iniciar</v>
      </c>
      <c r="BA362" s="1496" t="s">
        <v>2812</v>
      </c>
      <c r="BB362" s="1470">
        <v>16493530.200000001</v>
      </c>
      <c r="BC362" s="1467">
        <v>16090197</v>
      </c>
      <c r="BD362" s="1467">
        <v>8045098.5999999996</v>
      </c>
      <c r="BE362" s="1470">
        <v>0</v>
      </c>
      <c r="BF362" s="1471">
        <v>130532425</v>
      </c>
      <c r="BG362" s="1471">
        <v>37936350</v>
      </c>
      <c r="BH362" s="1426" t="s">
        <v>1874</v>
      </c>
      <c r="BI362" s="1426" t="s">
        <v>1875</v>
      </c>
      <c r="BJ362" s="1426" t="s">
        <v>1876</v>
      </c>
      <c r="BK362" s="1426" t="s">
        <v>1877</v>
      </c>
      <c r="BL362" s="1036"/>
      <c r="BM362" s="1464">
        <v>0.5</v>
      </c>
      <c r="BN362" s="1466" t="s">
        <v>3885</v>
      </c>
      <c r="BO362" s="375">
        <v>0.5</v>
      </c>
      <c r="BP362" s="89" t="s">
        <v>3886</v>
      </c>
      <c r="BQ362" s="89" t="s">
        <v>2325</v>
      </c>
      <c r="BR362" s="8" t="str">
        <f t="shared" si="204"/>
        <v>En gestión</v>
      </c>
      <c r="BS362" s="335" t="str">
        <f t="shared" si="205"/>
        <v>En gestión</v>
      </c>
      <c r="BT362" s="1466" t="s">
        <v>8236</v>
      </c>
      <c r="BU362" s="1451">
        <f>SUMPRODUCT(G362:G363,BO362:BO363)</f>
        <v>0.5</v>
      </c>
      <c r="BV362" s="1285">
        <f>SUMPRODUCT(G362:G363,L362:L363)</f>
        <v>0.5</v>
      </c>
      <c r="BW362" s="1455" t="str">
        <f>IF(BV362&lt;1%,"Sin iniciar",IF(BV362=100%,"Terminado","En gestión"))</f>
        <v>En gestión</v>
      </c>
      <c r="BX362" s="1455" t="str">
        <f>IF(BU362&lt;1%,"Sin iniciar",IF(BU362=100%,"Terminado","En gestión"))</f>
        <v>En gestión</v>
      </c>
      <c r="BY362" s="1458" t="s">
        <v>37</v>
      </c>
      <c r="BZ362" s="1461">
        <v>16090197</v>
      </c>
      <c r="CA362" s="1445" t="s">
        <v>1873</v>
      </c>
      <c r="CB362" s="1445" t="s">
        <v>3883</v>
      </c>
      <c r="CC362" s="1447">
        <v>130532425</v>
      </c>
      <c r="CD362" s="1501">
        <v>130532425</v>
      </c>
      <c r="CE362" s="1501">
        <v>93032225</v>
      </c>
      <c r="CF362" s="1426" t="s">
        <v>1874</v>
      </c>
      <c r="CG362" s="1426" t="s">
        <v>1875</v>
      </c>
      <c r="CH362" s="1426" t="s">
        <v>1876</v>
      </c>
      <c r="CI362" s="1426" t="s">
        <v>1877</v>
      </c>
      <c r="CJ362" s="1036"/>
      <c r="CK362" s="1440">
        <v>1</v>
      </c>
      <c r="CL362" s="1443" t="s">
        <v>1882</v>
      </c>
      <c r="CM362" s="116">
        <v>1</v>
      </c>
      <c r="CN362" s="89" t="s">
        <v>1883</v>
      </c>
      <c r="CO362" s="89" t="s">
        <v>2325</v>
      </c>
      <c r="CP362" s="83" t="str">
        <f t="shared" si="199"/>
        <v>Terminado</v>
      </c>
      <c r="CQ362" s="83" t="str">
        <f t="shared" si="206"/>
        <v>Terminado</v>
      </c>
      <c r="CR362" s="1443" t="s">
        <v>2326</v>
      </c>
      <c r="CS362" s="1434">
        <f>SUMPRODUCT(G362:G363,CM362:CM363)</f>
        <v>1</v>
      </c>
      <c r="CT362" s="1434">
        <f>SUMPRODUCT(G362:G363,M362:M363)</f>
        <v>1</v>
      </c>
      <c r="CU362" s="1435" t="str">
        <f t="shared" si="209"/>
        <v>Terminado</v>
      </c>
      <c r="CV362" s="1435" t="str">
        <f t="shared" si="210"/>
        <v>Terminado</v>
      </c>
      <c r="CW362" s="1436" t="s">
        <v>37</v>
      </c>
      <c r="CX362" s="1438">
        <v>16110780.65</v>
      </c>
      <c r="CY362" s="1428">
        <v>16120623.300000001</v>
      </c>
      <c r="CZ362" s="1428">
        <v>16120623.300000001</v>
      </c>
      <c r="DA362" s="1430">
        <v>130532425</v>
      </c>
      <c r="DB362" s="1498">
        <v>130532425</v>
      </c>
      <c r="DC362" s="1432">
        <v>113530000</v>
      </c>
      <c r="DD362" s="1506">
        <v>130532425</v>
      </c>
      <c r="DE362" s="1426" t="s">
        <v>1874</v>
      </c>
      <c r="DF362" s="1426" t="s">
        <v>1875</v>
      </c>
      <c r="DG362" s="1426" t="s">
        <v>1876</v>
      </c>
      <c r="DH362" s="1426" t="s">
        <v>1877</v>
      </c>
      <c r="DJ362" s="1221" t="s">
        <v>8269</v>
      </c>
      <c r="DK362" s="1220" t="s">
        <v>8422</v>
      </c>
      <c r="DL362" s="1242" t="s">
        <v>8271</v>
      </c>
    </row>
    <row r="363" spans="1:116" ht="154.5" hidden="1" customHeight="1" x14ac:dyDescent="0.45">
      <c r="A363" s="1484"/>
      <c r="B363" s="1485"/>
      <c r="C363" s="1486"/>
      <c r="D363" s="1486"/>
      <c r="E363" s="1063" t="s">
        <v>1157</v>
      </c>
      <c r="F363" s="1064" t="s">
        <v>1158</v>
      </c>
      <c r="G363" s="1065">
        <v>0.7</v>
      </c>
      <c r="H363" s="1066">
        <v>44743</v>
      </c>
      <c r="I363" s="1066">
        <v>44925</v>
      </c>
      <c r="J363" s="1041">
        <v>0</v>
      </c>
      <c r="K363" s="1052">
        <v>0</v>
      </c>
      <c r="L363" s="1043">
        <v>0.5</v>
      </c>
      <c r="M363" s="1067">
        <v>1</v>
      </c>
      <c r="N363" s="1312"/>
      <c r="O363" s="1312"/>
      <c r="P363" s="3309"/>
      <c r="Q363" s="1478"/>
      <c r="R363" s="1475"/>
      <c r="S363" s="238">
        <v>0</v>
      </c>
      <c r="T363" s="9" t="s">
        <v>2599</v>
      </c>
      <c r="U363" s="159" t="s">
        <v>2599</v>
      </c>
      <c r="V363" s="8" t="str">
        <f t="shared" si="200"/>
        <v>Sin iniciar</v>
      </c>
      <c r="W363" s="8" t="str">
        <f t="shared" si="201"/>
        <v>Sin iniciar</v>
      </c>
      <c r="X363" s="1497"/>
      <c r="Y363" s="1473"/>
      <c r="Z363" s="1473"/>
      <c r="AA363" s="1481"/>
      <c r="AB363" s="1481"/>
      <c r="AC363" s="1497"/>
      <c r="AD363" s="1480"/>
      <c r="AE363" s="1479"/>
      <c r="AF363" s="1479"/>
      <c r="AG363" s="1480"/>
      <c r="AH363" s="1479"/>
      <c r="AI363" s="1479"/>
      <c r="AJ363" s="1426"/>
      <c r="AK363" s="1426"/>
      <c r="AL363" s="1426"/>
      <c r="AM363" s="1426"/>
      <c r="AN363" s="1036"/>
      <c r="AO363" s="1478"/>
      <c r="AP363" s="1475"/>
      <c r="AQ363" s="238">
        <v>0</v>
      </c>
      <c r="AR363" s="9" t="s">
        <v>2599</v>
      </c>
      <c r="AS363" s="159" t="s">
        <v>2599</v>
      </c>
      <c r="AT363" s="8" t="str">
        <f t="shared" si="212"/>
        <v>Sin iniciar</v>
      </c>
      <c r="AU363" s="8" t="str">
        <f t="shared" si="203"/>
        <v>Sin iniciar</v>
      </c>
      <c r="AV363" s="1497"/>
      <c r="AW363" s="1473"/>
      <c r="AX363" s="1473"/>
      <c r="AY363" s="1457"/>
      <c r="AZ363" s="1457"/>
      <c r="BA363" s="1497"/>
      <c r="BB363" s="1470"/>
      <c r="BC363" s="1469"/>
      <c r="BD363" s="1469"/>
      <c r="BE363" s="1470"/>
      <c r="BF363" s="1471"/>
      <c r="BG363" s="1471"/>
      <c r="BH363" s="1426"/>
      <c r="BI363" s="1426"/>
      <c r="BJ363" s="1426"/>
      <c r="BK363" s="1426"/>
      <c r="BL363" s="1036"/>
      <c r="BM363" s="1465"/>
      <c r="BN363" s="1466"/>
      <c r="BO363" s="375">
        <v>0.5</v>
      </c>
      <c r="BP363" s="89" t="s">
        <v>3887</v>
      </c>
      <c r="BQ363" s="89" t="s">
        <v>1885</v>
      </c>
      <c r="BR363" s="8" t="str">
        <f t="shared" si="204"/>
        <v>En gestión</v>
      </c>
      <c r="BS363" s="335" t="str">
        <f t="shared" si="205"/>
        <v>En gestión</v>
      </c>
      <c r="BT363" s="1466"/>
      <c r="BU363" s="1453"/>
      <c r="BV363" s="1286"/>
      <c r="BW363" s="1457"/>
      <c r="BX363" s="1457"/>
      <c r="BY363" s="1460"/>
      <c r="BZ363" s="1463"/>
      <c r="CA363" s="1446"/>
      <c r="CB363" s="1446"/>
      <c r="CC363" s="1447"/>
      <c r="CD363" s="1503"/>
      <c r="CE363" s="1503"/>
      <c r="CF363" s="1426"/>
      <c r="CG363" s="1426"/>
      <c r="CH363" s="1426"/>
      <c r="CI363" s="1426"/>
      <c r="CJ363" s="1036"/>
      <c r="CK363" s="1442"/>
      <c r="CL363" s="1444"/>
      <c r="CM363" s="116">
        <v>1</v>
      </c>
      <c r="CN363" s="89" t="s">
        <v>1884</v>
      </c>
      <c r="CO363" s="89" t="s">
        <v>1885</v>
      </c>
      <c r="CP363" s="83" t="str">
        <f t="shared" si="199"/>
        <v>Terminado</v>
      </c>
      <c r="CQ363" s="83" t="str">
        <f t="shared" si="206"/>
        <v>Terminado</v>
      </c>
      <c r="CR363" s="1444"/>
      <c r="CS363" s="1434"/>
      <c r="CT363" s="1434"/>
      <c r="CU363" s="1435"/>
      <c r="CV363" s="1435"/>
      <c r="CW363" s="1437"/>
      <c r="CX363" s="1439"/>
      <c r="CY363" s="1429"/>
      <c r="CZ363" s="1429"/>
      <c r="DA363" s="1430"/>
      <c r="DB363" s="1498"/>
      <c r="DC363" s="1432"/>
      <c r="DD363" s="1506"/>
      <c r="DE363" s="1426"/>
      <c r="DF363" s="1426"/>
      <c r="DG363" s="1426"/>
      <c r="DH363" s="1426"/>
      <c r="DJ363" s="1221" t="s">
        <v>8269</v>
      </c>
      <c r="DK363" s="1220" t="s">
        <v>8422</v>
      </c>
      <c r="DL363" s="1242"/>
    </row>
    <row r="364" spans="1:116" ht="195.75" hidden="1" customHeight="1" x14ac:dyDescent="0.45">
      <c r="A364" s="1484" t="s">
        <v>60</v>
      </c>
      <c r="B364" s="1485" t="s">
        <v>1159</v>
      </c>
      <c r="C364" s="1486" t="s">
        <v>1160</v>
      </c>
      <c r="D364" s="1486" t="s">
        <v>2327</v>
      </c>
      <c r="E364" s="1063" t="s">
        <v>1161</v>
      </c>
      <c r="F364" s="1064" t="s">
        <v>1162</v>
      </c>
      <c r="G364" s="1065">
        <v>0.3</v>
      </c>
      <c r="H364" s="1066">
        <v>44608</v>
      </c>
      <c r="I364" s="1066">
        <v>44895</v>
      </c>
      <c r="J364" s="1041">
        <v>0.15</v>
      </c>
      <c r="K364" s="1052">
        <v>0.5</v>
      </c>
      <c r="L364" s="1043">
        <v>0.75</v>
      </c>
      <c r="M364" s="1067">
        <v>1</v>
      </c>
      <c r="N364" s="1312">
        <v>6020250</v>
      </c>
      <c r="O364" s="1312">
        <v>13283836</v>
      </c>
      <c r="P364" s="3309"/>
      <c r="Q364" s="1476">
        <v>0.15</v>
      </c>
      <c r="R364" s="1474" t="s">
        <v>2879</v>
      </c>
      <c r="S364" s="238">
        <v>0.15</v>
      </c>
      <c r="T364" s="9" t="s">
        <v>2880</v>
      </c>
      <c r="U364" s="159" t="s">
        <v>2881</v>
      </c>
      <c r="V364" s="8" t="str">
        <f t="shared" si="200"/>
        <v>En gestión</v>
      </c>
      <c r="W364" s="8" t="str">
        <f t="shared" si="201"/>
        <v>En gestión</v>
      </c>
      <c r="X364" s="1474" t="s">
        <v>2879</v>
      </c>
      <c r="Y364" s="1473">
        <f>SUMPRODUCT(S364:S366,G364:G366)</f>
        <v>0.15</v>
      </c>
      <c r="Z364" s="1473">
        <f>SUMPRODUCT(J364:J366,G364:G366)</f>
        <v>0.15</v>
      </c>
      <c r="AA364" s="1481" t="str">
        <f>IF(Z364&lt;1%,"Sin iniciar",IF(Z364=100%,"Terminado","En gestión"))</f>
        <v>En gestión</v>
      </c>
      <c r="AB364" s="1481" t="str">
        <f>IF(Y364&lt;1%,"Sin iniciar",IF(Y364=100%,"Terminado","En gestión"))</f>
        <v>En gestión</v>
      </c>
      <c r="AC364" s="1474" t="s">
        <v>2879</v>
      </c>
      <c r="AD364" s="1480">
        <v>13283835.6</v>
      </c>
      <c r="AE364" s="1479">
        <v>12930919</v>
      </c>
      <c r="AF364" s="1479">
        <v>3232729.8</v>
      </c>
      <c r="AG364" s="1480">
        <v>0</v>
      </c>
      <c r="AH364" s="1479">
        <v>6020250</v>
      </c>
      <c r="AI364" s="1479">
        <v>0</v>
      </c>
      <c r="AJ364" s="1426" t="s">
        <v>1890</v>
      </c>
      <c r="AK364" s="1426" t="s">
        <v>2329</v>
      </c>
      <c r="AL364" s="1426" t="s">
        <v>1853</v>
      </c>
      <c r="AM364" s="1426" t="s">
        <v>1854</v>
      </c>
      <c r="AN364" s="1036"/>
      <c r="AO364" s="1476">
        <v>0.5</v>
      </c>
      <c r="AP364" s="1474" t="s">
        <v>3834</v>
      </c>
      <c r="AQ364" s="238">
        <v>0.5</v>
      </c>
      <c r="AR364" s="9" t="s">
        <v>2880</v>
      </c>
      <c r="AS364" s="159" t="s">
        <v>3835</v>
      </c>
      <c r="AT364" s="8" t="str">
        <f t="shared" si="202"/>
        <v>En gestión</v>
      </c>
      <c r="AU364" s="8" t="str">
        <f t="shared" si="203"/>
        <v>En gestión</v>
      </c>
      <c r="AV364" s="1474" t="s">
        <v>3836</v>
      </c>
      <c r="AW364" s="1472">
        <f>SUMPRODUCT(AQ364:AQ366,G364:G366)</f>
        <v>0.5</v>
      </c>
      <c r="AX364" s="1473">
        <f>SUMPRODUCT(G364:G366,K364:K366)</f>
        <v>0.5</v>
      </c>
      <c r="AY364" s="1455" t="str">
        <f t="shared" si="207"/>
        <v>En gestión</v>
      </c>
      <c r="AZ364" s="1455" t="str">
        <f t="shared" si="208"/>
        <v>En gestión</v>
      </c>
      <c r="BA364" s="1474" t="s">
        <v>3836</v>
      </c>
      <c r="BB364" s="1470">
        <v>13283835.6</v>
      </c>
      <c r="BC364" s="1467">
        <v>12880503</v>
      </c>
      <c r="BD364" s="1467">
        <v>6440251.2999999998</v>
      </c>
      <c r="BE364" s="1470">
        <v>0</v>
      </c>
      <c r="BF364" s="1471">
        <v>6020250</v>
      </c>
      <c r="BG364" s="1471">
        <v>1570500</v>
      </c>
      <c r="BH364" s="1426" t="s">
        <v>1890</v>
      </c>
      <c r="BI364" s="1426" t="s">
        <v>2329</v>
      </c>
      <c r="BJ364" s="1426" t="s">
        <v>1853</v>
      </c>
      <c r="BK364" s="1426" t="s">
        <v>1854</v>
      </c>
      <c r="BL364" s="1036"/>
      <c r="BM364" s="1464">
        <v>0.75</v>
      </c>
      <c r="BN364" s="1466" t="s">
        <v>3888</v>
      </c>
      <c r="BO364" s="375">
        <v>0.75</v>
      </c>
      <c r="BP364" s="9" t="s">
        <v>2880</v>
      </c>
      <c r="BQ364" s="159" t="s">
        <v>3889</v>
      </c>
      <c r="BR364" s="8" t="str">
        <f t="shared" si="204"/>
        <v>En gestión</v>
      </c>
      <c r="BS364" s="335" t="str">
        <f t="shared" si="205"/>
        <v>En gestión</v>
      </c>
      <c r="BT364" s="1466" t="s">
        <v>3836</v>
      </c>
      <c r="BU364" s="1451">
        <f>SUMPRODUCT(G364:G366,BO364:BO366)</f>
        <v>0.75</v>
      </c>
      <c r="BV364" s="1285">
        <f>SUMPRODUCT(G364:G366,L364:L366)</f>
        <v>0.75</v>
      </c>
      <c r="BW364" s="1455" t="str">
        <f>IF(BV364&lt;1%,"Sin iniciar",IF(BV364=100%,"Terminado","En gestión"))</f>
        <v>En gestión</v>
      </c>
      <c r="BX364" s="1455" t="str">
        <f>IF(BU364&lt;1%,"Sin iniciar",IF(BU364=100%,"Terminado","En gestión"))</f>
        <v>En gestión</v>
      </c>
      <c r="BY364" s="1458" t="s">
        <v>37</v>
      </c>
      <c r="BZ364" s="1461">
        <v>12880503</v>
      </c>
      <c r="CA364" s="1445" t="s">
        <v>1889</v>
      </c>
      <c r="CB364" s="1445" t="s">
        <v>3890</v>
      </c>
      <c r="CC364" s="1447">
        <v>6020250</v>
      </c>
      <c r="CD364" s="1501">
        <v>6020250</v>
      </c>
      <c r="CE364" s="1501">
        <v>4188000</v>
      </c>
      <c r="CF364" s="1426" t="s">
        <v>1890</v>
      </c>
      <c r="CG364" s="1426" t="s">
        <v>2329</v>
      </c>
      <c r="CH364" s="1426" t="s">
        <v>1853</v>
      </c>
      <c r="CI364" s="1426" t="s">
        <v>1854</v>
      </c>
      <c r="CJ364" s="1036"/>
      <c r="CK364" s="1440">
        <v>1</v>
      </c>
      <c r="CL364" s="1443" t="s">
        <v>1886</v>
      </c>
      <c r="CM364" s="116">
        <v>1</v>
      </c>
      <c r="CN364" s="9" t="s">
        <v>1887</v>
      </c>
      <c r="CO364" s="9" t="s">
        <v>1888</v>
      </c>
      <c r="CP364" s="83" t="str">
        <f t="shared" si="199"/>
        <v>Terminado</v>
      </c>
      <c r="CQ364" s="83" t="str">
        <f t="shared" si="206"/>
        <v>Terminado</v>
      </c>
      <c r="CR364" s="1443" t="s">
        <v>2328</v>
      </c>
      <c r="CS364" s="1434">
        <f>SUMPRODUCT(G364:G366,CM364:CM366)</f>
        <v>1</v>
      </c>
      <c r="CT364" s="1434">
        <f>SUMPRODUCT(G364:G366,M364:M366)</f>
        <v>1</v>
      </c>
      <c r="CU364" s="1435" t="str">
        <f t="shared" si="209"/>
        <v>Terminado</v>
      </c>
      <c r="CV364" s="1435" t="str">
        <f t="shared" ref="CV364" si="213">IF(CS364&lt;1%,"Sin iniciar",IF(CS364=100%,"Terminado","En gestión"))</f>
        <v>Terminado</v>
      </c>
      <c r="CW364" s="1436" t="s">
        <v>37</v>
      </c>
      <c r="CX364" s="1438">
        <v>12901086.050000001</v>
      </c>
      <c r="CY364" s="1428">
        <v>12910928.699999999</v>
      </c>
      <c r="CZ364" s="1428">
        <v>12910928.699999999</v>
      </c>
      <c r="DA364" s="1430">
        <v>6020250</v>
      </c>
      <c r="DB364" s="1498">
        <v>6020250</v>
      </c>
      <c r="DC364" s="1508">
        <v>6020250</v>
      </c>
      <c r="DD364" s="1509">
        <v>6020250</v>
      </c>
      <c r="DE364" s="1426" t="s">
        <v>1890</v>
      </c>
      <c r="DF364" s="1426" t="s">
        <v>2329</v>
      </c>
      <c r="DG364" s="1426" t="s">
        <v>1853</v>
      </c>
      <c r="DH364" s="1426" t="s">
        <v>1854</v>
      </c>
      <c r="DJ364" s="1221" t="s">
        <v>8269</v>
      </c>
      <c r="DK364" s="1220" t="s">
        <v>8422</v>
      </c>
      <c r="DL364" s="1242" t="s">
        <v>8271</v>
      </c>
    </row>
    <row r="365" spans="1:116" ht="195.75" hidden="1" customHeight="1" x14ac:dyDescent="0.45">
      <c r="A365" s="1484"/>
      <c r="B365" s="1485"/>
      <c r="C365" s="1486"/>
      <c r="D365" s="1486"/>
      <c r="E365" s="1063" t="s">
        <v>1163</v>
      </c>
      <c r="F365" s="1064" t="s">
        <v>1164</v>
      </c>
      <c r="G365" s="1065">
        <v>0.3</v>
      </c>
      <c r="H365" s="1066">
        <v>44652</v>
      </c>
      <c r="I365" s="1066">
        <v>44911</v>
      </c>
      <c r="J365" s="1041">
        <v>0.15</v>
      </c>
      <c r="K365" s="1052">
        <v>0.5</v>
      </c>
      <c r="L365" s="1043">
        <v>0.75</v>
      </c>
      <c r="M365" s="1067">
        <v>1</v>
      </c>
      <c r="N365" s="1312"/>
      <c r="O365" s="1312"/>
      <c r="P365" s="3309"/>
      <c r="Q365" s="1477"/>
      <c r="R365" s="1474"/>
      <c r="S365" s="238">
        <v>0.15</v>
      </c>
      <c r="T365" s="159" t="s">
        <v>2882</v>
      </c>
      <c r="U365" s="159" t="s">
        <v>2883</v>
      </c>
      <c r="V365" s="8" t="str">
        <f t="shared" si="200"/>
        <v>En gestión</v>
      </c>
      <c r="W365" s="8" t="str">
        <f t="shared" si="201"/>
        <v>En gestión</v>
      </c>
      <c r="X365" s="1474"/>
      <c r="Y365" s="1473"/>
      <c r="Z365" s="1473">
        <f>G365*J365</f>
        <v>4.4999999999999998E-2</v>
      </c>
      <c r="AA365" s="1481"/>
      <c r="AB365" s="1481"/>
      <c r="AC365" s="1474"/>
      <c r="AD365" s="1480"/>
      <c r="AE365" s="1479"/>
      <c r="AF365" s="1479"/>
      <c r="AG365" s="1480"/>
      <c r="AH365" s="1479"/>
      <c r="AI365" s="1479"/>
      <c r="AJ365" s="1426"/>
      <c r="AK365" s="1426"/>
      <c r="AL365" s="1426"/>
      <c r="AM365" s="1426"/>
      <c r="AN365" s="1036"/>
      <c r="AO365" s="1477"/>
      <c r="AP365" s="1474"/>
      <c r="AQ365" s="238">
        <v>0.5</v>
      </c>
      <c r="AR365" s="9" t="s">
        <v>3837</v>
      </c>
      <c r="AS365" s="159" t="s">
        <v>3838</v>
      </c>
      <c r="AT365" s="8" t="str">
        <f t="shared" si="202"/>
        <v>En gestión</v>
      </c>
      <c r="AU365" s="8" t="str">
        <f t="shared" si="203"/>
        <v>En gestión</v>
      </c>
      <c r="AV365" s="1474"/>
      <c r="AW365" s="1473"/>
      <c r="AX365" s="1473"/>
      <c r="AY365" s="1456"/>
      <c r="AZ365" s="1456"/>
      <c r="BA365" s="1474"/>
      <c r="BB365" s="1470"/>
      <c r="BC365" s="1468"/>
      <c r="BD365" s="1468"/>
      <c r="BE365" s="1470"/>
      <c r="BF365" s="1471"/>
      <c r="BG365" s="1471"/>
      <c r="BH365" s="1426"/>
      <c r="BI365" s="1426"/>
      <c r="BJ365" s="1426"/>
      <c r="BK365" s="1426"/>
      <c r="BL365" s="1036"/>
      <c r="BM365" s="1465"/>
      <c r="BN365" s="1466"/>
      <c r="BO365" s="375">
        <v>0.75</v>
      </c>
      <c r="BP365" s="9" t="s">
        <v>3891</v>
      </c>
      <c r="BQ365" s="9" t="s">
        <v>3892</v>
      </c>
      <c r="BR365" s="8" t="str">
        <f t="shared" si="204"/>
        <v>En gestión</v>
      </c>
      <c r="BS365" s="335" t="str">
        <f t="shared" si="205"/>
        <v>En gestión</v>
      </c>
      <c r="BT365" s="1466"/>
      <c r="BU365" s="1452"/>
      <c r="BV365" s="1454"/>
      <c r="BW365" s="1456"/>
      <c r="BX365" s="1456"/>
      <c r="BY365" s="1459"/>
      <c r="BZ365" s="1462"/>
      <c r="CA365" s="1445"/>
      <c r="CB365" s="1445"/>
      <c r="CC365" s="1447"/>
      <c r="CD365" s="1502"/>
      <c r="CE365" s="1502"/>
      <c r="CF365" s="1426"/>
      <c r="CG365" s="1426"/>
      <c r="CH365" s="1426"/>
      <c r="CI365" s="1426"/>
      <c r="CJ365" s="1036"/>
      <c r="CK365" s="1441"/>
      <c r="CL365" s="1443"/>
      <c r="CM365" s="116">
        <v>1</v>
      </c>
      <c r="CN365" s="9" t="s">
        <v>1891</v>
      </c>
      <c r="CO365" s="9" t="s">
        <v>1892</v>
      </c>
      <c r="CP365" s="83" t="str">
        <f t="shared" si="199"/>
        <v>Terminado</v>
      </c>
      <c r="CQ365" s="83" t="str">
        <f t="shared" si="206"/>
        <v>Terminado</v>
      </c>
      <c r="CR365" s="1443"/>
      <c r="CS365" s="1434">
        <f>SUMPRODUCT(G365:G366,CM365:CM366)</f>
        <v>0.7</v>
      </c>
      <c r="CT365" s="1434"/>
      <c r="CU365" s="1435"/>
      <c r="CV365" s="1435"/>
      <c r="CW365" s="1436"/>
      <c r="CX365" s="1438"/>
      <c r="CY365" s="1428"/>
      <c r="CZ365" s="1428"/>
      <c r="DA365" s="1430"/>
      <c r="DB365" s="1498"/>
      <c r="DC365" s="1508"/>
      <c r="DD365" s="1509"/>
      <c r="DE365" s="1426"/>
      <c r="DF365" s="1426"/>
      <c r="DG365" s="1426"/>
      <c r="DH365" s="1426"/>
      <c r="DJ365" s="1221" t="s">
        <v>8269</v>
      </c>
      <c r="DK365" s="1220" t="s">
        <v>8422</v>
      </c>
      <c r="DL365" s="1242"/>
    </row>
    <row r="366" spans="1:116" ht="154.5" hidden="1" customHeight="1" x14ac:dyDescent="0.45">
      <c r="A366" s="1484"/>
      <c r="B366" s="1485"/>
      <c r="C366" s="1486"/>
      <c r="D366" s="1486"/>
      <c r="E366" s="1063" t="s">
        <v>1165</v>
      </c>
      <c r="F366" s="1064" t="s">
        <v>1166</v>
      </c>
      <c r="G366" s="1065">
        <v>0.4</v>
      </c>
      <c r="H366" s="1066">
        <v>44683</v>
      </c>
      <c r="I366" s="1066">
        <v>44925</v>
      </c>
      <c r="J366" s="1041">
        <v>0.15</v>
      </c>
      <c r="K366" s="1052">
        <v>0.5</v>
      </c>
      <c r="L366" s="1043">
        <v>0.75</v>
      </c>
      <c r="M366" s="1067">
        <v>1</v>
      </c>
      <c r="N366" s="1312"/>
      <c r="O366" s="1312"/>
      <c r="P366" s="3309"/>
      <c r="Q366" s="1478"/>
      <c r="R366" s="1475"/>
      <c r="S366" s="238">
        <v>0.15</v>
      </c>
      <c r="T366" s="159" t="s">
        <v>8237</v>
      </c>
      <c r="U366" s="159" t="s">
        <v>2883</v>
      </c>
      <c r="V366" s="8" t="str">
        <f t="shared" si="200"/>
        <v>En gestión</v>
      </c>
      <c r="W366" s="8" t="str">
        <f t="shared" si="201"/>
        <v>En gestión</v>
      </c>
      <c r="X366" s="1475"/>
      <c r="Y366" s="1473"/>
      <c r="Z366" s="1473">
        <f>G366*J366</f>
        <v>0.06</v>
      </c>
      <c r="AA366" s="1481"/>
      <c r="AB366" s="1481"/>
      <c r="AC366" s="1475"/>
      <c r="AD366" s="1480"/>
      <c r="AE366" s="1479"/>
      <c r="AF366" s="1479"/>
      <c r="AG366" s="1480"/>
      <c r="AH366" s="1479"/>
      <c r="AI366" s="1479"/>
      <c r="AJ366" s="1426"/>
      <c r="AK366" s="1426"/>
      <c r="AL366" s="1426"/>
      <c r="AM366" s="1426"/>
      <c r="AN366" s="1036"/>
      <c r="AO366" s="1478"/>
      <c r="AP366" s="1475"/>
      <c r="AQ366" s="238">
        <v>0.5</v>
      </c>
      <c r="AR366" s="9" t="s">
        <v>2330</v>
      </c>
      <c r="AS366" s="159" t="s">
        <v>3838</v>
      </c>
      <c r="AT366" s="8" t="str">
        <f t="shared" si="202"/>
        <v>En gestión</v>
      </c>
      <c r="AU366" s="8" t="str">
        <f t="shared" si="203"/>
        <v>En gestión</v>
      </c>
      <c r="AV366" s="1475"/>
      <c r="AW366" s="1473"/>
      <c r="AX366" s="1473"/>
      <c r="AY366" s="1457"/>
      <c r="AZ366" s="1457"/>
      <c r="BA366" s="1475"/>
      <c r="BB366" s="1470"/>
      <c r="BC366" s="1469"/>
      <c r="BD366" s="1469"/>
      <c r="BE366" s="1470"/>
      <c r="BF366" s="1471"/>
      <c r="BG366" s="1471"/>
      <c r="BH366" s="1426"/>
      <c r="BI366" s="1426"/>
      <c r="BJ366" s="1426"/>
      <c r="BK366" s="1426"/>
      <c r="BL366" s="1036"/>
      <c r="BM366" s="1465"/>
      <c r="BN366" s="1466"/>
      <c r="BO366" s="375">
        <v>0.75</v>
      </c>
      <c r="BP366" s="9" t="s">
        <v>2330</v>
      </c>
      <c r="BQ366" s="159" t="s">
        <v>3893</v>
      </c>
      <c r="BR366" s="8" t="str">
        <f t="shared" si="204"/>
        <v>En gestión</v>
      </c>
      <c r="BS366" s="335" t="str">
        <f t="shared" si="205"/>
        <v>En gestión</v>
      </c>
      <c r="BT366" s="1466"/>
      <c r="BU366" s="1453"/>
      <c r="BV366" s="1286"/>
      <c r="BW366" s="1457"/>
      <c r="BX366" s="1457"/>
      <c r="BY366" s="1460"/>
      <c r="BZ366" s="1463"/>
      <c r="CA366" s="1446"/>
      <c r="CB366" s="1446"/>
      <c r="CC366" s="1447"/>
      <c r="CD366" s="1503"/>
      <c r="CE366" s="1503"/>
      <c r="CF366" s="1426"/>
      <c r="CG366" s="1426"/>
      <c r="CH366" s="1426"/>
      <c r="CI366" s="1426"/>
      <c r="CJ366" s="1036"/>
      <c r="CK366" s="1442"/>
      <c r="CL366" s="1444"/>
      <c r="CM366" s="116">
        <v>1</v>
      </c>
      <c r="CN366" s="9" t="s">
        <v>2330</v>
      </c>
      <c r="CO366" s="9" t="s">
        <v>1893</v>
      </c>
      <c r="CP366" s="83" t="str">
        <f t="shared" si="199"/>
        <v>Terminado</v>
      </c>
      <c r="CQ366" s="83" t="str">
        <f t="shared" si="206"/>
        <v>Terminado</v>
      </c>
      <c r="CR366" s="1444"/>
      <c r="CS366" s="1434"/>
      <c r="CT366" s="1434"/>
      <c r="CU366" s="1435"/>
      <c r="CV366" s="1435"/>
      <c r="CW366" s="1437"/>
      <c r="CX366" s="1439"/>
      <c r="CY366" s="1429"/>
      <c r="CZ366" s="1429"/>
      <c r="DA366" s="1430"/>
      <c r="DB366" s="1498"/>
      <c r="DC366" s="1508"/>
      <c r="DD366" s="1509"/>
      <c r="DE366" s="1426"/>
      <c r="DF366" s="1426"/>
      <c r="DG366" s="1426"/>
      <c r="DH366" s="1426"/>
      <c r="DJ366" s="1221" t="s">
        <v>8269</v>
      </c>
      <c r="DK366" s="1220" t="s">
        <v>8422</v>
      </c>
      <c r="DL366" s="1242"/>
    </row>
    <row r="367" spans="1:116" ht="216.75" hidden="1" customHeight="1" x14ac:dyDescent="0.45">
      <c r="A367" s="1484" t="s">
        <v>60</v>
      </c>
      <c r="B367" s="1485" t="s">
        <v>1167</v>
      </c>
      <c r="C367" s="1486" t="s">
        <v>1168</v>
      </c>
      <c r="D367" s="1486" t="s">
        <v>1169</v>
      </c>
      <c r="E367" s="1063" t="s">
        <v>1170</v>
      </c>
      <c r="F367" s="1064" t="s">
        <v>1171</v>
      </c>
      <c r="G367" s="1065">
        <v>0.3</v>
      </c>
      <c r="H367" s="1066">
        <v>44608</v>
      </c>
      <c r="I367" s="1066">
        <v>44650</v>
      </c>
      <c r="J367" s="1041">
        <v>0.5</v>
      </c>
      <c r="K367" s="1052">
        <v>1</v>
      </c>
      <c r="L367" s="1043">
        <v>1</v>
      </c>
      <c r="M367" s="1067">
        <v>1</v>
      </c>
      <c r="N367" s="1312">
        <v>5025565</v>
      </c>
      <c r="O367" s="1312">
        <v>13283836</v>
      </c>
      <c r="P367" s="3309"/>
      <c r="Q367" s="1476">
        <v>0.3</v>
      </c>
      <c r="R367" s="1474" t="s">
        <v>2884</v>
      </c>
      <c r="S367" s="238">
        <v>1</v>
      </c>
      <c r="T367" s="9" t="s">
        <v>2885</v>
      </c>
      <c r="U367" s="159" t="s">
        <v>1895</v>
      </c>
      <c r="V367" s="8" t="str">
        <f t="shared" si="200"/>
        <v>En gestión</v>
      </c>
      <c r="W367" s="8" t="str">
        <f>IF(S367&lt;1%,"Sin iniciar",IF(S367=100%,"Terminado","En gestión"))</f>
        <v>Terminado</v>
      </c>
      <c r="X367" s="1474" t="s">
        <v>2884</v>
      </c>
      <c r="Y367" s="1473">
        <f>SUMPRODUCT(G367:G369,S367:S369)</f>
        <v>0.3</v>
      </c>
      <c r="Z367" s="1473">
        <f>SUMPRODUCT(J367:J369,G367:G369)</f>
        <v>0.5</v>
      </c>
      <c r="AA367" s="1481" t="str">
        <f>IF(Z367&lt;1%,"Sin iniciar",IF(Z367=100%,"Terminado","En gestión"))</f>
        <v>En gestión</v>
      </c>
      <c r="AB367" s="1481" t="str">
        <f>IF(Y367&lt;1%,"Sin iniciar",IF(Y367=100%,"Terminado","En gestión"))</f>
        <v>En gestión</v>
      </c>
      <c r="AC367" s="1474" t="s">
        <v>2884</v>
      </c>
      <c r="AD367" s="1480">
        <v>13283835.6</v>
      </c>
      <c r="AE367" s="1479">
        <v>12930919</v>
      </c>
      <c r="AF367" s="1479">
        <v>3232729.8</v>
      </c>
      <c r="AG367" s="1480">
        <v>0</v>
      </c>
      <c r="AH367" s="1479">
        <v>5025564.96</v>
      </c>
      <c r="AI367" s="1479">
        <v>0</v>
      </c>
      <c r="AJ367" s="1426" t="s">
        <v>1890</v>
      </c>
      <c r="AK367" s="1426" t="s">
        <v>1896</v>
      </c>
      <c r="AL367" s="1426" t="s">
        <v>1897</v>
      </c>
      <c r="AM367" s="1426" t="s">
        <v>1898</v>
      </c>
      <c r="AN367" s="1036"/>
      <c r="AO367" s="1476">
        <v>1</v>
      </c>
      <c r="AP367" s="1474" t="s">
        <v>3839</v>
      </c>
      <c r="AQ367" s="238">
        <v>1</v>
      </c>
      <c r="AR367" s="9" t="s">
        <v>3840</v>
      </c>
      <c r="AS367" s="159" t="s">
        <v>1895</v>
      </c>
      <c r="AT367" s="8" t="str">
        <f t="shared" si="202"/>
        <v>Terminado</v>
      </c>
      <c r="AU367" s="8" t="str">
        <f t="shared" si="203"/>
        <v>Terminado</v>
      </c>
      <c r="AV367" s="1474" t="s">
        <v>3841</v>
      </c>
      <c r="AW367" s="1472">
        <f>SUMPRODUCT(AQ367:AQ369,G367:G369)</f>
        <v>1</v>
      </c>
      <c r="AX367" s="1473">
        <f>SUMPRODUCT(G367:G369,K367:K369)</f>
        <v>1</v>
      </c>
      <c r="AY367" s="1455" t="str">
        <f t="shared" si="207"/>
        <v>Terminado</v>
      </c>
      <c r="AZ367" s="1455" t="str">
        <f t="shared" si="208"/>
        <v>Terminado</v>
      </c>
      <c r="BA367" s="1474" t="s">
        <v>3841</v>
      </c>
      <c r="BB367" s="1470">
        <v>13283835.6</v>
      </c>
      <c r="BC367" s="1467">
        <v>12880503</v>
      </c>
      <c r="BD367" s="1467">
        <v>6440251.2999999998</v>
      </c>
      <c r="BE367" s="1470">
        <v>0</v>
      </c>
      <c r="BF367" s="1471">
        <v>4992269.29</v>
      </c>
      <c r="BG367" s="1471">
        <v>1352512.87</v>
      </c>
      <c r="BH367" s="1426" t="s">
        <v>1890</v>
      </c>
      <c r="BI367" s="1426" t="s">
        <v>1896</v>
      </c>
      <c r="BJ367" s="1426" t="s">
        <v>1897</v>
      </c>
      <c r="BK367" s="1426" t="s">
        <v>1898</v>
      </c>
      <c r="BL367" s="1036"/>
      <c r="BM367" s="1464">
        <v>1</v>
      </c>
      <c r="BN367" s="1466" t="s">
        <v>3865</v>
      </c>
      <c r="BO367" s="375">
        <v>1</v>
      </c>
      <c r="BP367" s="159" t="s">
        <v>3866</v>
      </c>
      <c r="BQ367" s="159" t="s">
        <v>37</v>
      </c>
      <c r="BR367" s="8" t="str">
        <f t="shared" si="204"/>
        <v>Terminado</v>
      </c>
      <c r="BS367" s="335" t="str">
        <f t="shared" si="205"/>
        <v>Terminado</v>
      </c>
      <c r="BT367" s="1507" t="s">
        <v>3866</v>
      </c>
      <c r="BU367" s="1451">
        <f>SUMPRODUCT(G367:G369,BO367:BO369)</f>
        <v>1</v>
      </c>
      <c r="BV367" s="1285">
        <f>SUMPRODUCT(G367:G369,L367:L369)</f>
        <v>1</v>
      </c>
      <c r="BW367" s="1455" t="str">
        <f>IF(BV367&lt;1%,"Sin iniciar",IF(BV367=100%,"Terminado","En gestión"))</f>
        <v>Terminado</v>
      </c>
      <c r="BX367" s="1455" t="str">
        <f>IF(BU367&lt;1%,"Sin iniciar",IF(BU367=100%,"Terminado","En gestión"))</f>
        <v>Terminado</v>
      </c>
      <c r="BY367" s="1458" t="s">
        <v>37</v>
      </c>
      <c r="BZ367" s="1461">
        <v>12880503</v>
      </c>
      <c r="CA367" s="1445" t="s">
        <v>1889</v>
      </c>
      <c r="CB367" s="1445" t="s">
        <v>3890</v>
      </c>
      <c r="CC367" s="1447">
        <v>4992269.29</v>
      </c>
      <c r="CD367" s="1501">
        <v>4992269.2883400004</v>
      </c>
      <c r="CE367" s="1501">
        <v>3131657.4092999999</v>
      </c>
      <c r="CF367" s="1426" t="s">
        <v>1890</v>
      </c>
      <c r="CG367" s="1426" t="s">
        <v>1896</v>
      </c>
      <c r="CH367" s="1426" t="s">
        <v>1897</v>
      </c>
      <c r="CI367" s="1426" t="s">
        <v>1898</v>
      </c>
      <c r="CJ367" s="1036"/>
      <c r="CK367" s="1440">
        <v>1</v>
      </c>
      <c r="CL367" s="1443" t="s">
        <v>1894</v>
      </c>
      <c r="CM367" s="116">
        <v>1</v>
      </c>
      <c r="CN367" s="81" t="s">
        <v>1824</v>
      </c>
      <c r="CO367" s="82" t="s">
        <v>1895</v>
      </c>
      <c r="CP367" s="83" t="str">
        <f t="shared" si="199"/>
        <v>Terminado</v>
      </c>
      <c r="CQ367" s="83" t="str">
        <f t="shared" si="206"/>
        <v>Terminado</v>
      </c>
      <c r="CR367" s="1488" t="s">
        <v>1840</v>
      </c>
      <c r="CS367" s="1434">
        <f>SUMPRODUCT(G367:G369,CM367:CM369)</f>
        <v>1</v>
      </c>
      <c r="CT367" s="1434">
        <f>SUMPRODUCT(G367:G369,M367:M369)</f>
        <v>1</v>
      </c>
      <c r="CU367" s="1435" t="str">
        <f t="shared" si="209"/>
        <v>Terminado</v>
      </c>
      <c r="CV367" s="1435" t="str">
        <f t="shared" ref="CV367" si="214">IF(CS367&lt;1%,"Sin iniciar",IF(CS367=100%,"Terminado","En gestión"))</f>
        <v>Terminado</v>
      </c>
      <c r="CW367" s="1436" t="s">
        <v>37</v>
      </c>
      <c r="CX367" s="1438">
        <v>12901086.050000001</v>
      </c>
      <c r="CY367" s="1428">
        <v>12910928.699999999</v>
      </c>
      <c r="CZ367" s="1428">
        <v>12910928.699999999</v>
      </c>
      <c r="DA367" s="1430">
        <v>4992269.29</v>
      </c>
      <c r="DB367" s="1498">
        <v>4992269.2883400004</v>
      </c>
      <c r="DC367" s="1499">
        <v>4636744.9368749997</v>
      </c>
      <c r="DD367" s="1506">
        <v>4992269.2883400004</v>
      </c>
      <c r="DE367" s="1426" t="s">
        <v>1890</v>
      </c>
      <c r="DF367" s="1426" t="s">
        <v>1896</v>
      </c>
      <c r="DG367" s="1426" t="s">
        <v>1897</v>
      </c>
      <c r="DH367" s="1426" t="s">
        <v>1898</v>
      </c>
      <c r="DJ367" s="1221" t="s">
        <v>8269</v>
      </c>
      <c r="DK367" s="1220" t="s">
        <v>8270</v>
      </c>
      <c r="DL367" s="1242" t="s">
        <v>8428</v>
      </c>
    </row>
    <row r="368" spans="1:116" ht="216.75" hidden="1" customHeight="1" x14ac:dyDescent="0.45">
      <c r="A368" s="1484"/>
      <c r="B368" s="1485"/>
      <c r="C368" s="1486"/>
      <c r="D368" s="1486"/>
      <c r="E368" s="1063" t="s">
        <v>1172</v>
      </c>
      <c r="F368" s="1064" t="s">
        <v>1173</v>
      </c>
      <c r="G368" s="1065">
        <v>0.3</v>
      </c>
      <c r="H368" s="1066">
        <v>44652</v>
      </c>
      <c r="I368" s="1066">
        <v>44712</v>
      </c>
      <c r="J368" s="1041">
        <v>0.5</v>
      </c>
      <c r="K368" s="1052">
        <v>1</v>
      </c>
      <c r="L368" s="1043">
        <v>1</v>
      </c>
      <c r="M368" s="1067">
        <v>1</v>
      </c>
      <c r="N368" s="1312"/>
      <c r="O368" s="1312"/>
      <c r="P368" s="3309"/>
      <c r="Q368" s="1477"/>
      <c r="R368" s="1474"/>
      <c r="S368" s="238">
        <v>0</v>
      </c>
      <c r="T368" s="159" t="s">
        <v>2599</v>
      </c>
      <c r="U368" s="159" t="s">
        <v>2599</v>
      </c>
      <c r="V368" s="8" t="str">
        <f t="shared" si="200"/>
        <v>En gestión</v>
      </c>
      <c r="W368" s="8" t="str">
        <f t="shared" ref="W368:W382" si="215">IF(S368&lt;1%,"Sin iniciar",IF(S368=100%,"Terminado","En gestión"))</f>
        <v>Sin iniciar</v>
      </c>
      <c r="X368" s="1474"/>
      <c r="Y368" s="1473"/>
      <c r="Z368" s="1473">
        <f>G368*J368</f>
        <v>0.15</v>
      </c>
      <c r="AA368" s="1481"/>
      <c r="AB368" s="1481"/>
      <c r="AC368" s="1474"/>
      <c r="AD368" s="1480"/>
      <c r="AE368" s="1479"/>
      <c r="AF368" s="1479"/>
      <c r="AG368" s="1480"/>
      <c r="AH368" s="1479"/>
      <c r="AI368" s="1479"/>
      <c r="AJ368" s="1426"/>
      <c r="AK368" s="1426"/>
      <c r="AL368" s="1426"/>
      <c r="AM368" s="1426"/>
      <c r="AN368" s="1036"/>
      <c r="AO368" s="1477"/>
      <c r="AP368" s="1474"/>
      <c r="AQ368" s="238">
        <v>1</v>
      </c>
      <c r="AR368" s="9" t="s">
        <v>3842</v>
      </c>
      <c r="AS368" s="159" t="s">
        <v>1895</v>
      </c>
      <c r="AT368" s="8" t="str">
        <f t="shared" si="202"/>
        <v>Terminado</v>
      </c>
      <c r="AU368" s="8" t="str">
        <f t="shared" si="203"/>
        <v>Terminado</v>
      </c>
      <c r="AV368" s="1474"/>
      <c r="AW368" s="1473"/>
      <c r="AX368" s="1473"/>
      <c r="AY368" s="1456"/>
      <c r="AZ368" s="1456"/>
      <c r="BA368" s="1474"/>
      <c r="BB368" s="1470"/>
      <c r="BC368" s="1468"/>
      <c r="BD368" s="1468"/>
      <c r="BE368" s="1470"/>
      <c r="BF368" s="1471"/>
      <c r="BG368" s="1471"/>
      <c r="BH368" s="1426"/>
      <c r="BI368" s="1426"/>
      <c r="BJ368" s="1426"/>
      <c r="BK368" s="1426"/>
      <c r="BL368" s="1036"/>
      <c r="BM368" s="1465"/>
      <c r="BN368" s="1466"/>
      <c r="BO368" s="375">
        <v>1</v>
      </c>
      <c r="BP368" s="159" t="s">
        <v>3866</v>
      </c>
      <c r="BQ368" s="159" t="s">
        <v>37</v>
      </c>
      <c r="BR368" s="8" t="str">
        <f t="shared" si="204"/>
        <v>Terminado</v>
      </c>
      <c r="BS368" s="335" t="str">
        <f t="shared" si="205"/>
        <v>Terminado</v>
      </c>
      <c r="BT368" s="1507"/>
      <c r="BU368" s="1452"/>
      <c r="BV368" s="1454"/>
      <c r="BW368" s="1456"/>
      <c r="BX368" s="1456"/>
      <c r="BY368" s="1459"/>
      <c r="BZ368" s="1462"/>
      <c r="CA368" s="1445"/>
      <c r="CB368" s="1445"/>
      <c r="CC368" s="1447"/>
      <c r="CD368" s="1502"/>
      <c r="CE368" s="1502"/>
      <c r="CF368" s="1426"/>
      <c r="CG368" s="1426"/>
      <c r="CH368" s="1426"/>
      <c r="CI368" s="1426"/>
      <c r="CJ368" s="1036"/>
      <c r="CK368" s="1441"/>
      <c r="CL368" s="1443"/>
      <c r="CM368" s="116">
        <v>1</v>
      </c>
      <c r="CN368" s="84" t="s">
        <v>1824</v>
      </c>
      <c r="CO368" s="86" t="s">
        <v>1895</v>
      </c>
      <c r="CP368" s="83" t="str">
        <f t="shared" si="199"/>
        <v>Terminado</v>
      </c>
      <c r="CQ368" s="83" t="str">
        <f t="shared" si="206"/>
        <v>Terminado</v>
      </c>
      <c r="CR368" s="1488"/>
      <c r="CS368" s="1434">
        <f>SUMPRODUCT(G368:G369,CM368:CM369)</f>
        <v>0.7</v>
      </c>
      <c r="CT368" s="1434"/>
      <c r="CU368" s="1435"/>
      <c r="CV368" s="1435"/>
      <c r="CW368" s="1436"/>
      <c r="CX368" s="1438"/>
      <c r="CY368" s="1428"/>
      <c r="CZ368" s="1428"/>
      <c r="DA368" s="1430"/>
      <c r="DB368" s="1498"/>
      <c r="DC368" s="1499"/>
      <c r="DD368" s="1506"/>
      <c r="DE368" s="1426"/>
      <c r="DF368" s="1426"/>
      <c r="DG368" s="1426"/>
      <c r="DH368" s="1426"/>
      <c r="DJ368" s="1221" t="s">
        <v>8269</v>
      </c>
      <c r="DK368" s="1220" t="s">
        <v>8270</v>
      </c>
      <c r="DL368" s="1242"/>
    </row>
    <row r="369" spans="1:116" ht="216.75" hidden="1" customHeight="1" x14ac:dyDescent="0.45">
      <c r="A369" s="1484"/>
      <c r="B369" s="1485"/>
      <c r="C369" s="1486"/>
      <c r="D369" s="1486"/>
      <c r="E369" s="1063" t="s">
        <v>1174</v>
      </c>
      <c r="F369" s="1064" t="s">
        <v>1175</v>
      </c>
      <c r="G369" s="1065">
        <v>0.4</v>
      </c>
      <c r="H369" s="1066">
        <v>44683</v>
      </c>
      <c r="I369" s="1066">
        <v>44742</v>
      </c>
      <c r="J369" s="1041">
        <v>0.5</v>
      </c>
      <c r="K369" s="1052">
        <v>1</v>
      </c>
      <c r="L369" s="1043">
        <v>1</v>
      </c>
      <c r="M369" s="1067">
        <v>1</v>
      </c>
      <c r="N369" s="1312"/>
      <c r="O369" s="1312"/>
      <c r="P369" s="3309"/>
      <c r="Q369" s="1478"/>
      <c r="R369" s="1475"/>
      <c r="S369" s="238">
        <v>0</v>
      </c>
      <c r="T369" s="159" t="s">
        <v>2599</v>
      </c>
      <c r="U369" s="159" t="s">
        <v>2599</v>
      </c>
      <c r="V369" s="8" t="str">
        <f t="shared" si="200"/>
        <v>En gestión</v>
      </c>
      <c r="W369" s="8" t="str">
        <f t="shared" si="215"/>
        <v>Sin iniciar</v>
      </c>
      <c r="X369" s="1475"/>
      <c r="Y369" s="1473"/>
      <c r="Z369" s="1473">
        <f>G369*J369</f>
        <v>0.2</v>
      </c>
      <c r="AA369" s="1481"/>
      <c r="AB369" s="1481"/>
      <c r="AC369" s="1475"/>
      <c r="AD369" s="1480"/>
      <c r="AE369" s="1479"/>
      <c r="AF369" s="1479"/>
      <c r="AG369" s="1480"/>
      <c r="AH369" s="1479"/>
      <c r="AI369" s="1479"/>
      <c r="AJ369" s="1426"/>
      <c r="AK369" s="1426"/>
      <c r="AL369" s="1426"/>
      <c r="AM369" s="1426"/>
      <c r="AN369" s="1036"/>
      <c r="AO369" s="1478"/>
      <c r="AP369" s="1475"/>
      <c r="AQ369" s="238">
        <v>1</v>
      </c>
      <c r="AR369" s="9" t="s">
        <v>3843</v>
      </c>
      <c r="AS369" s="159" t="s">
        <v>1899</v>
      </c>
      <c r="AT369" s="8" t="str">
        <f t="shared" si="202"/>
        <v>Terminado</v>
      </c>
      <c r="AU369" s="8" t="str">
        <f t="shared" si="203"/>
        <v>Terminado</v>
      </c>
      <c r="AV369" s="1475"/>
      <c r="AW369" s="1473"/>
      <c r="AX369" s="1473"/>
      <c r="AY369" s="1457"/>
      <c r="AZ369" s="1457"/>
      <c r="BA369" s="1475"/>
      <c r="BB369" s="1470"/>
      <c r="BC369" s="1469"/>
      <c r="BD369" s="1469"/>
      <c r="BE369" s="1470"/>
      <c r="BF369" s="1471"/>
      <c r="BG369" s="1471"/>
      <c r="BH369" s="1426"/>
      <c r="BI369" s="1426"/>
      <c r="BJ369" s="1426"/>
      <c r="BK369" s="1426"/>
      <c r="BL369" s="1036"/>
      <c r="BM369" s="1465"/>
      <c r="BN369" s="1466"/>
      <c r="BO369" s="375">
        <v>1</v>
      </c>
      <c r="BP369" s="159" t="s">
        <v>3866</v>
      </c>
      <c r="BQ369" s="159" t="s">
        <v>37</v>
      </c>
      <c r="BR369" s="8" t="str">
        <f t="shared" si="204"/>
        <v>Terminado</v>
      </c>
      <c r="BS369" s="335" t="str">
        <f t="shared" si="205"/>
        <v>Terminado</v>
      </c>
      <c r="BT369" s="1507"/>
      <c r="BU369" s="1453"/>
      <c r="BV369" s="1286"/>
      <c r="BW369" s="1457"/>
      <c r="BX369" s="1457"/>
      <c r="BY369" s="1460"/>
      <c r="BZ369" s="1463"/>
      <c r="CA369" s="1446"/>
      <c r="CB369" s="1446"/>
      <c r="CC369" s="1447"/>
      <c r="CD369" s="1503"/>
      <c r="CE369" s="1503"/>
      <c r="CF369" s="1426"/>
      <c r="CG369" s="1426"/>
      <c r="CH369" s="1426"/>
      <c r="CI369" s="1426"/>
      <c r="CJ369" s="1036"/>
      <c r="CK369" s="1442"/>
      <c r="CL369" s="1444"/>
      <c r="CM369" s="116">
        <v>1</v>
      </c>
      <c r="CN369" s="84" t="s">
        <v>1824</v>
      </c>
      <c r="CO369" s="86" t="s">
        <v>1899</v>
      </c>
      <c r="CP369" s="83" t="str">
        <f t="shared" si="199"/>
        <v>Terminado</v>
      </c>
      <c r="CQ369" s="83" t="str">
        <f t="shared" si="206"/>
        <v>Terminado</v>
      </c>
      <c r="CR369" s="1489"/>
      <c r="CS369" s="1434"/>
      <c r="CT369" s="1434"/>
      <c r="CU369" s="1435"/>
      <c r="CV369" s="1435"/>
      <c r="CW369" s="1437"/>
      <c r="CX369" s="1439"/>
      <c r="CY369" s="1429"/>
      <c r="CZ369" s="1429"/>
      <c r="DA369" s="1430"/>
      <c r="DB369" s="1498"/>
      <c r="DC369" s="1499"/>
      <c r="DD369" s="1506"/>
      <c r="DE369" s="1426"/>
      <c r="DF369" s="1426"/>
      <c r="DG369" s="1426"/>
      <c r="DH369" s="1426"/>
      <c r="DJ369" s="1221" t="s">
        <v>8269</v>
      </c>
      <c r="DK369" s="1220" t="s">
        <v>8270</v>
      </c>
      <c r="DL369" s="1242"/>
    </row>
    <row r="370" spans="1:116" ht="154.5" hidden="1" customHeight="1" x14ac:dyDescent="0.45">
      <c r="A370" s="1484" t="s">
        <v>60</v>
      </c>
      <c r="B370" s="1485" t="s">
        <v>1176</v>
      </c>
      <c r="C370" s="1486" t="s">
        <v>1177</v>
      </c>
      <c r="D370" s="1486" t="s">
        <v>1178</v>
      </c>
      <c r="E370" s="1063" t="s">
        <v>1179</v>
      </c>
      <c r="F370" s="1064" t="s">
        <v>1180</v>
      </c>
      <c r="G370" s="1065">
        <v>0.1</v>
      </c>
      <c r="H370" s="1066">
        <v>44652</v>
      </c>
      <c r="I370" s="1066">
        <v>44680</v>
      </c>
      <c r="J370" s="1041">
        <v>0</v>
      </c>
      <c r="K370" s="1052">
        <v>1</v>
      </c>
      <c r="L370" s="1043">
        <v>1</v>
      </c>
      <c r="M370" s="1067">
        <v>1</v>
      </c>
      <c r="N370" s="1312">
        <v>6021635</v>
      </c>
      <c r="O370" s="1312">
        <v>13283836</v>
      </c>
      <c r="P370" s="3309"/>
      <c r="Q370" s="1476">
        <v>0.01</v>
      </c>
      <c r="R370" s="1474" t="s">
        <v>8238</v>
      </c>
      <c r="S370" s="238">
        <v>0.1</v>
      </c>
      <c r="T370" s="9" t="s">
        <v>8239</v>
      </c>
      <c r="U370" s="159" t="s">
        <v>8240</v>
      </c>
      <c r="V370" s="8" t="str">
        <f t="shared" si="200"/>
        <v>Sin iniciar</v>
      </c>
      <c r="W370" s="8" t="str">
        <f t="shared" si="215"/>
        <v>En gestión</v>
      </c>
      <c r="X370" s="1482" t="s">
        <v>8239</v>
      </c>
      <c r="Y370" s="1473">
        <f>SUMPRODUCT(G370:G372,S370:S372)</f>
        <v>1.0000000000000002E-2</v>
      </c>
      <c r="Z370" s="1473">
        <f>SUMPRODUCT(J370:J372,G370:G372)</f>
        <v>0</v>
      </c>
      <c r="AA370" s="1481" t="str">
        <f>IF(Z370&lt;1%,"Sin iniciar",IF(Z370=100%,"Terminado","En gestión"))</f>
        <v>Sin iniciar</v>
      </c>
      <c r="AB370" s="1481" t="str">
        <f>IF(Y370&lt;1%,"Sin iniciar",IF(Y370=100%,"Terminado","En gestión"))</f>
        <v>En gestión</v>
      </c>
      <c r="AC370" s="1482" t="s">
        <v>8239</v>
      </c>
      <c r="AD370" s="1480">
        <v>13283835.6</v>
      </c>
      <c r="AE370" s="1479">
        <v>12930919</v>
      </c>
      <c r="AF370" s="1479">
        <v>3232729.8</v>
      </c>
      <c r="AG370" s="1480">
        <v>0</v>
      </c>
      <c r="AH370" s="1479">
        <v>6021634.6600000001</v>
      </c>
      <c r="AI370" s="1479">
        <v>0</v>
      </c>
      <c r="AJ370" s="1426" t="s">
        <v>1901</v>
      </c>
      <c r="AK370" s="1426" t="s">
        <v>1896</v>
      </c>
      <c r="AL370" s="1426" t="s">
        <v>1897</v>
      </c>
      <c r="AM370" s="1426" t="s">
        <v>1898</v>
      </c>
      <c r="AN370" s="1036"/>
      <c r="AO370" s="1476">
        <v>0.65</v>
      </c>
      <c r="AP370" s="1474" t="s">
        <v>3844</v>
      </c>
      <c r="AQ370" s="238">
        <v>1</v>
      </c>
      <c r="AR370" s="9" t="s">
        <v>3845</v>
      </c>
      <c r="AS370" s="159" t="s">
        <v>1900</v>
      </c>
      <c r="AT370" s="8" t="str">
        <f t="shared" si="202"/>
        <v>Terminado</v>
      </c>
      <c r="AU370" s="8" t="str">
        <f t="shared" si="203"/>
        <v>Terminado</v>
      </c>
      <c r="AV370" s="1482" t="s">
        <v>3846</v>
      </c>
      <c r="AW370" s="1472">
        <f>SUMPRODUCT(AQ370:AQ372,G370:G372)</f>
        <v>0.30000000000000004</v>
      </c>
      <c r="AX370" s="1473">
        <f>SUMPRODUCT(G370:G372,K370:K372)</f>
        <v>0.30000000000000004</v>
      </c>
      <c r="AY370" s="1455" t="str">
        <f t="shared" si="207"/>
        <v>En gestión</v>
      </c>
      <c r="AZ370" s="1455" t="str">
        <f t="shared" si="208"/>
        <v>En gestión</v>
      </c>
      <c r="BA370" s="1482" t="s">
        <v>3846</v>
      </c>
      <c r="BB370" s="1470">
        <v>13283835.6</v>
      </c>
      <c r="BC370" s="1467">
        <v>12880503</v>
      </c>
      <c r="BD370" s="1467">
        <v>6440251.2999999998</v>
      </c>
      <c r="BE370" s="1470">
        <v>0</v>
      </c>
      <c r="BF370" s="1471">
        <v>6004180.6399999997</v>
      </c>
      <c r="BG370" s="1471">
        <v>1570861.22</v>
      </c>
      <c r="BH370" s="1426" t="s">
        <v>1901</v>
      </c>
      <c r="BI370" s="1426" t="s">
        <v>1896</v>
      </c>
      <c r="BJ370" s="1426" t="s">
        <v>1897</v>
      </c>
      <c r="BK370" s="1426" t="s">
        <v>1898</v>
      </c>
      <c r="BL370" s="1036"/>
      <c r="BM370" s="1504">
        <v>1</v>
      </c>
      <c r="BN370" s="1490" t="s">
        <v>3894</v>
      </c>
      <c r="BO370" s="375">
        <v>1</v>
      </c>
      <c r="BP370" s="159" t="s">
        <v>3860</v>
      </c>
      <c r="BQ370" s="159" t="s">
        <v>37</v>
      </c>
      <c r="BR370" s="8" t="str">
        <f t="shared" si="204"/>
        <v>Terminado</v>
      </c>
      <c r="BS370" s="335" t="str">
        <f t="shared" si="205"/>
        <v>Terminado</v>
      </c>
      <c r="BT370" s="1490" t="s">
        <v>3895</v>
      </c>
      <c r="BU370" s="1451">
        <f t="shared" ref="BU370" si="216">SUMPRODUCT(G370:G372,BO370:BO372)</f>
        <v>1</v>
      </c>
      <c r="BV370" s="1285">
        <f>SUMPRODUCT(G370:G372,L370:L372)</f>
        <v>0.65</v>
      </c>
      <c r="BW370" s="1455" t="str">
        <f t="shared" ref="BW370:BW380" si="217">IF(BV370&lt;1%,"Sin iniciar",IF(BV370=100%,"Terminado","En gestión"))</f>
        <v>En gestión</v>
      </c>
      <c r="BX370" s="1455" t="str">
        <f t="shared" ref="BX370:BX380" si="218">IF(BU370&lt;1%,"Sin iniciar",IF(BU370=100%,"Terminado","En gestión"))</f>
        <v>Terminado</v>
      </c>
      <c r="BY370" s="1458" t="s">
        <v>37</v>
      </c>
      <c r="BZ370" s="1461">
        <v>12880503</v>
      </c>
      <c r="CA370" s="1445" t="s">
        <v>1889</v>
      </c>
      <c r="CB370" s="1445" t="s">
        <v>3890</v>
      </c>
      <c r="CC370" s="1447">
        <v>6004180.6399999997</v>
      </c>
      <c r="CD370" s="1501">
        <v>6004180.6440000003</v>
      </c>
      <c r="CE370" s="1501">
        <v>4188963.24</v>
      </c>
      <c r="CF370" s="1426" t="s">
        <v>1901</v>
      </c>
      <c r="CG370" s="1426" t="s">
        <v>1896</v>
      </c>
      <c r="CH370" s="1426" t="s">
        <v>1897</v>
      </c>
      <c r="CI370" s="1426" t="s">
        <v>1898</v>
      </c>
      <c r="CJ370" s="1036"/>
      <c r="CK370" s="1491">
        <v>1</v>
      </c>
      <c r="CL370" s="1488" t="s">
        <v>2331</v>
      </c>
      <c r="CM370" s="116">
        <v>1</v>
      </c>
      <c r="CN370" s="84" t="s">
        <v>1824</v>
      </c>
      <c r="CO370" s="86" t="s">
        <v>1900</v>
      </c>
      <c r="CP370" s="83" t="str">
        <f t="shared" si="199"/>
        <v>Terminado</v>
      </c>
      <c r="CQ370" s="83" t="str">
        <f t="shared" si="206"/>
        <v>Terminado</v>
      </c>
      <c r="CR370" s="1488" t="s">
        <v>2331</v>
      </c>
      <c r="CS370" s="1434">
        <f>SUMPRODUCT(G370:G372,CM370:CM372)</f>
        <v>1</v>
      </c>
      <c r="CT370" s="1434">
        <f>SUMPRODUCT(G370:G372,M370:M372)</f>
        <v>1</v>
      </c>
      <c r="CU370" s="1435" t="str">
        <f t="shared" si="209"/>
        <v>Terminado</v>
      </c>
      <c r="CV370" s="1435" t="str">
        <f t="shared" ref="CV370" si="219">IF(CS370&lt;1%,"Sin iniciar",IF(CS370=100%,"Terminado","En gestión"))</f>
        <v>Terminado</v>
      </c>
      <c r="CW370" s="1436" t="s">
        <v>37</v>
      </c>
      <c r="CX370" s="1438">
        <v>12901086.050000001</v>
      </c>
      <c r="CY370" s="1428">
        <v>12910928.699999999</v>
      </c>
      <c r="CZ370" s="1428">
        <v>12910928.699999999</v>
      </c>
      <c r="DA370" s="1430">
        <v>6004180.6399999997</v>
      </c>
      <c r="DB370" s="1498">
        <v>6004180.6440000003</v>
      </c>
      <c r="DC370" s="1499">
        <v>5759824.4550000001</v>
      </c>
      <c r="DD370" s="1500">
        <v>6004180.6440000003</v>
      </c>
      <c r="DE370" s="1426" t="s">
        <v>1901</v>
      </c>
      <c r="DF370" s="1426" t="s">
        <v>1896</v>
      </c>
      <c r="DG370" s="1426" t="s">
        <v>1897</v>
      </c>
      <c r="DH370" s="1426" t="s">
        <v>1898</v>
      </c>
      <c r="DJ370" s="1221" t="s">
        <v>8269</v>
      </c>
      <c r="DK370" s="1220" t="s">
        <v>8270</v>
      </c>
      <c r="DL370" s="1242" t="s">
        <v>8431</v>
      </c>
    </row>
    <row r="371" spans="1:116" ht="154.5" hidden="1" customHeight="1" x14ac:dyDescent="0.45">
      <c r="A371" s="1484"/>
      <c r="B371" s="1485"/>
      <c r="C371" s="1486"/>
      <c r="D371" s="1486"/>
      <c r="E371" s="1063" t="s">
        <v>1181</v>
      </c>
      <c r="F371" s="1064" t="s">
        <v>1182</v>
      </c>
      <c r="G371" s="1065">
        <v>0.2</v>
      </c>
      <c r="H371" s="1066">
        <v>44683</v>
      </c>
      <c r="I371" s="1066">
        <v>44694</v>
      </c>
      <c r="J371" s="1041">
        <v>0</v>
      </c>
      <c r="K371" s="1052">
        <v>1</v>
      </c>
      <c r="L371" s="1043">
        <v>1</v>
      </c>
      <c r="M371" s="1067">
        <v>1</v>
      </c>
      <c r="N371" s="1312"/>
      <c r="O371" s="1312"/>
      <c r="P371" s="3309"/>
      <c r="Q371" s="1477"/>
      <c r="R371" s="1474"/>
      <c r="S371" s="238">
        <v>0</v>
      </c>
      <c r="T371" s="159" t="s">
        <v>2599</v>
      </c>
      <c r="U371" s="159" t="s">
        <v>2599</v>
      </c>
      <c r="V371" s="8" t="str">
        <f t="shared" si="200"/>
        <v>Sin iniciar</v>
      </c>
      <c r="W371" s="8" t="str">
        <f t="shared" si="215"/>
        <v>Sin iniciar</v>
      </c>
      <c r="X371" s="1482"/>
      <c r="Y371" s="1473"/>
      <c r="Z371" s="1473">
        <f t="shared" ref="Z371:Z379" si="220">G371*J371</f>
        <v>0</v>
      </c>
      <c r="AA371" s="1481"/>
      <c r="AB371" s="1481"/>
      <c r="AC371" s="1482"/>
      <c r="AD371" s="1480"/>
      <c r="AE371" s="1479"/>
      <c r="AF371" s="1479"/>
      <c r="AG371" s="1480"/>
      <c r="AH371" s="1479"/>
      <c r="AI371" s="1479"/>
      <c r="AJ371" s="1426"/>
      <c r="AK371" s="1426"/>
      <c r="AL371" s="1426"/>
      <c r="AM371" s="1426"/>
      <c r="AN371" s="1036"/>
      <c r="AO371" s="1477"/>
      <c r="AP371" s="1474"/>
      <c r="AQ371" s="238">
        <v>1</v>
      </c>
      <c r="AR371" s="9" t="s">
        <v>3847</v>
      </c>
      <c r="AS371" s="159" t="s">
        <v>1902</v>
      </c>
      <c r="AT371" s="8" t="str">
        <f t="shared" si="202"/>
        <v>Terminado</v>
      </c>
      <c r="AU371" s="8" t="str">
        <f t="shared" si="203"/>
        <v>Terminado</v>
      </c>
      <c r="AV371" s="1482"/>
      <c r="AW371" s="1473"/>
      <c r="AX371" s="1473"/>
      <c r="AY371" s="1456"/>
      <c r="AZ371" s="1456"/>
      <c r="BA371" s="1482"/>
      <c r="BB371" s="1470"/>
      <c r="BC371" s="1468"/>
      <c r="BD371" s="1468"/>
      <c r="BE371" s="1470"/>
      <c r="BF371" s="1471"/>
      <c r="BG371" s="1471"/>
      <c r="BH371" s="1426"/>
      <c r="BI371" s="1426"/>
      <c r="BJ371" s="1426"/>
      <c r="BK371" s="1426"/>
      <c r="BL371" s="1036"/>
      <c r="BM371" s="1505"/>
      <c r="BN371" s="1490"/>
      <c r="BO371" s="375">
        <v>1</v>
      </c>
      <c r="BP371" s="159" t="s">
        <v>3860</v>
      </c>
      <c r="BQ371" s="159" t="s">
        <v>37</v>
      </c>
      <c r="BR371" s="8" t="str">
        <f t="shared" si="204"/>
        <v>Terminado</v>
      </c>
      <c r="BS371" s="335" t="str">
        <f t="shared" si="205"/>
        <v>Terminado</v>
      </c>
      <c r="BT371" s="1490"/>
      <c r="BU371" s="1452"/>
      <c r="BV371" s="1454"/>
      <c r="BW371" s="1456"/>
      <c r="BX371" s="1456"/>
      <c r="BY371" s="1459"/>
      <c r="BZ371" s="1462"/>
      <c r="CA371" s="1445"/>
      <c r="CB371" s="1445"/>
      <c r="CC371" s="1447"/>
      <c r="CD371" s="1502"/>
      <c r="CE371" s="1502"/>
      <c r="CF371" s="1426"/>
      <c r="CG371" s="1426"/>
      <c r="CH371" s="1426"/>
      <c r="CI371" s="1426"/>
      <c r="CJ371" s="1036"/>
      <c r="CK371" s="1492"/>
      <c r="CL371" s="1488"/>
      <c r="CM371" s="116">
        <v>1</v>
      </c>
      <c r="CN371" s="84" t="s">
        <v>1824</v>
      </c>
      <c r="CO371" s="86" t="s">
        <v>1902</v>
      </c>
      <c r="CP371" s="83" t="str">
        <f t="shared" si="199"/>
        <v>Terminado</v>
      </c>
      <c r="CQ371" s="83" t="str">
        <f t="shared" si="206"/>
        <v>Terminado</v>
      </c>
      <c r="CR371" s="1488"/>
      <c r="CS371" s="1434">
        <f>SUMPRODUCT(G371:G372,CM371:CM372)</f>
        <v>0.89999999999999991</v>
      </c>
      <c r="CT371" s="1434"/>
      <c r="CU371" s="1435"/>
      <c r="CV371" s="1435"/>
      <c r="CW371" s="1437"/>
      <c r="CX371" s="1438"/>
      <c r="CY371" s="1428"/>
      <c r="CZ371" s="1428"/>
      <c r="DA371" s="1430"/>
      <c r="DB371" s="1498"/>
      <c r="DC371" s="1499"/>
      <c r="DD371" s="1500"/>
      <c r="DE371" s="1426"/>
      <c r="DF371" s="1426"/>
      <c r="DG371" s="1426"/>
      <c r="DH371" s="1426"/>
      <c r="DJ371" s="1221" t="s">
        <v>8269</v>
      </c>
      <c r="DK371" s="1220" t="s">
        <v>8270</v>
      </c>
      <c r="DL371" s="1242"/>
    </row>
    <row r="372" spans="1:116" ht="154.5" hidden="1" customHeight="1" x14ac:dyDescent="0.45">
      <c r="A372" s="1484"/>
      <c r="B372" s="1485"/>
      <c r="C372" s="1486"/>
      <c r="D372" s="1486"/>
      <c r="E372" s="1063" t="s">
        <v>1183</v>
      </c>
      <c r="F372" s="1064" t="s">
        <v>1184</v>
      </c>
      <c r="G372" s="1065">
        <v>0.7</v>
      </c>
      <c r="H372" s="1066">
        <v>44743</v>
      </c>
      <c r="I372" s="1066">
        <v>44918</v>
      </c>
      <c r="J372" s="1041">
        <v>0</v>
      </c>
      <c r="K372" s="1052">
        <v>0</v>
      </c>
      <c r="L372" s="1043">
        <v>0.5</v>
      </c>
      <c r="M372" s="1067">
        <v>1</v>
      </c>
      <c r="N372" s="1312"/>
      <c r="O372" s="1312"/>
      <c r="P372" s="3309"/>
      <c r="Q372" s="1478"/>
      <c r="R372" s="1475"/>
      <c r="S372" s="238">
        <v>0</v>
      </c>
      <c r="T372" s="159" t="s">
        <v>2599</v>
      </c>
      <c r="U372" s="159" t="s">
        <v>2599</v>
      </c>
      <c r="V372" s="8" t="str">
        <f t="shared" si="200"/>
        <v>Sin iniciar</v>
      </c>
      <c r="W372" s="8" t="str">
        <f t="shared" si="215"/>
        <v>Sin iniciar</v>
      </c>
      <c r="X372" s="1483"/>
      <c r="Y372" s="1473"/>
      <c r="Z372" s="1473">
        <f t="shared" si="220"/>
        <v>0</v>
      </c>
      <c r="AA372" s="1481"/>
      <c r="AB372" s="1481"/>
      <c r="AC372" s="1483"/>
      <c r="AD372" s="1480"/>
      <c r="AE372" s="1479"/>
      <c r="AF372" s="1479"/>
      <c r="AG372" s="1480"/>
      <c r="AH372" s="1479"/>
      <c r="AI372" s="1479"/>
      <c r="AJ372" s="1426"/>
      <c r="AK372" s="1426"/>
      <c r="AL372" s="1426"/>
      <c r="AM372" s="1426"/>
      <c r="AN372" s="1036"/>
      <c r="AO372" s="1478"/>
      <c r="AP372" s="1475"/>
      <c r="AQ372" s="238">
        <v>0</v>
      </c>
      <c r="AR372" s="9" t="s">
        <v>37</v>
      </c>
      <c r="AS372" s="159" t="s">
        <v>37</v>
      </c>
      <c r="AT372" s="8" t="str">
        <f t="shared" si="202"/>
        <v>Sin iniciar</v>
      </c>
      <c r="AU372" s="8" t="str">
        <f t="shared" si="203"/>
        <v>Sin iniciar</v>
      </c>
      <c r="AV372" s="1483"/>
      <c r="AW372" s="1473"/>
      <c r="AX372" s="1473"/>
      <c r="AY372" s="1457"/>
      <c r="AZ372" s="1457"/>
      <c r="BA372" s="1483"/>
      <c r="BB372" s="1470"/>
      <c r="BC372" s="1469"/>
      <c r="BD372" s="1469"/>
      <c r="BE372" s="1470"/>
      <c r="BF372" s="1471"/>
      <c r="BG372" s="1471"/>
      <c r="BH372" s="1426"/>
      <c r="BI372" s="1426"/>
      <c r="BJ372" s="1426"/>
      <c r="BK372" s="1426"/>
      <c r="BL372" s="1036"/>
      <c r="BM372" s="1505"/>
      <c r="BN372" s="1490"/>
      <c r="BO372" s="375">
        <v>1</v>
      </c>
      <c r="BP372" s="159" t="s">
        <v>8241</v>
      </c>
      <c r="BQ372" s="159" t="s">
        <v>3896</v>
      </c>
      <c r="BR372" s="8" t="str">
        <f t="shared" si="204"/>
        <v>En gestión</v>
      </c>
      <c r="BS372" s="335" t="str">
        <f t="shared" si="205"/>
        <v>Terminado</v>
      </c>
      <c r="BT372" s="1490"/>
      <c r="BU372" s="1453"/>
      <c r="BV372" s="1286"/>
      <c r="BW372" s="1457"/>
      <c r="BX372" s="1457"/>
      <c r="BY372" s="1460"/>
      <c r="BZ372" s="1463"/>
      <c r="CA372" s="1446"/>
      <c r="CB372" s="1446"/>
      <c r="CC372" s="1447"/>
      <c r="CD372" s="1503"/>
      <c r="CE372" s="1503"/>
      <c r="CF372" s="1426"/>
      <c r="CG372" s="1426"/>
      <c r="CH372" s="1426"/>
      <c r="CI372" s="1426"/>
      <c r="CJ372" s="1036"/>
      <c r="CK372" s="1493"/>
      <c r="CL372" s="1489"/>
      <c r="CM372" s="116">
        <v>1</v>
      </c>
      <c r="CN372" s="86" t="s">
        <v>2332</v>
      </c>
      <c r="CO372" s="90" t="s">
        <v>1903</v>
      </c>
      <c r="CP372" s="83" t="str">
        <f t="shared" si="199"/>
        <v>Terminado</v>
      </c>
      <c r="CQ372" s="83" t="str">
        <f t="shared" si="206"/>
        <v>Terminado</v>
      </c>
      <c r="CR372" s="1489"/>
      <c r="CS372" s="1434"/>
      <c r="CT372" s="1434"/>
      <c r="CU372" s="1435"/>
      <c r="CV372" s="1435"/>
      <c r="CW372" s="86" t="s">
        <v>2332</v>
      </c>
      <c r="CX372" s="1439"/>
      <c r="CY372" s="1429"/>
      <c r="CZ372" s="1429"/>
      <c r="DA372" s="1430"/>
      <c r="DB372" s="1498"/>
      <c r="DC372" s="1499"/>
      <c r="DD372" s="1500"/>
      <c r="DE372" s="1426"/>
      <c r="DF372" s="1426"/>
      <c r="DG372" s="1426"/>
      <c r="DH372" s="1426"/>
      <c r="DJ372" s="1221" t="s">
        <v>8269</v>
      </c>
      <c r="DK372" s="1220" t="s">
        <v>8425</v>
      </c>
      <c r="DL372" s="1242"/>
    </row>
    <row r="373" spans="1:116" ht="154.5" customHeight="1" x14ac:dyDescent="0.45">
      <c r="A373" s="1484" t="s">
        <v>60</v>
      </c>
      <c r="B373" s="1485" t="s">
        <v>1185</v>
      </c>
      <c r="C373" s="1486" t="s">
        <v>1186</v>
      </c>
      <c r="D373" s="1486" t="s">
        <v>1187</v>
      </c>
      <c r="E373" s="1063" t="s">
        <v>1188</v>
      </c>
      <c r="F373" s="1064" t="s">
        <v>1189</v>
      </c>
      <c r="G373" s="1065">
        <v>0.1</v>
      </c>
      <c r="H373" s="1066">
        <v>44726</v>
      </c>
      <c r="I373" s="1066">
        <v>44756</v>
      </c>
      <c r="J373" s="1041">
        <v>0</v>
      </c>
      <c r="K373" s="1052">
        <v>0.5</v>
      </c>
      <c r="L373" s="1043">
        <v>1</v>
      </c>
      <c r="M373" s="1067">
        <v>1</v>
      </c>
      <c r="N373" s="1311" t="s">
        <v>529</v>
      </c>
      <c r="O373" s="1312">
        <v>26967619</v>
      </c>
      <c r="P373" s="3309"/>
      <c r="Q373" s="1477" t="s">
        <v>2599</v>
      </c>
      <c r="R373" s="1474" t="s">
        <v>2878</v>
      </c>
      <c r="S373" s="238">
        <v>0</v>
      </c>
      <c r="T373" s="9" t="s">
        <v>2599</v>
      </c>
      <c r="U373" s="159" t="s">
        <v>2599</v>
      </c>
      <c r="V373" s="8" t="str">
        <f t="shared" si="200"/>
        <v>Sin iniciar</v>
      </c>
      <c r="W373" s="8" t="str">
        <f t="shared" si="215"/>
        <v>Sin iniciar</v>
      </c>
      <c r="X373" s="1496" t="s">
        <v>2599</v>
      </c>
      <c r="Y373" s="1473">
        <f>SUMPRODUCT(G373:G375,S373:S375)</f>
        <v>0</v>
      </c>
      <c r="Z373" s="1473">
        <f>SUMPRODUCT(J373:J375,G373:G375)</f>
        <v>0</v>
      </c>
      <c r="AA373" s="1481" t="str">
        <f>IF(Z373&lt;1%,"Sin iniciar",IF(Z373=100%,"Terminado","En gestión"))</f>
        <v>Sin iniciar</v>
      </c>
      <c r="AB373" s="1481" t="str">
        <f>IF(Y373&lt;1%,"Sin iniciar",IF(Y373=100%,"Terminado","En gestión"))</f>
        <v>Sin iniciar</v>
      </c>
      <c r="AC373" s="1496" t="s">
        <v>2599</v>
      </c>
      <c r="AD373" s="1480">
        <v>26967618.600000001</v>
      </c>
      <c r="AE373" s="1479">
        <v>26614702</v>
      </c>
      <c r="AF373" s="1479">
        <v>6653675.5</v>
      </c>
      <c r="AG373" s="1480">
        <v>0</v>
      </c>
      <c r="AH373" s="1479">
        <v>0</v>
      </c>
      <c r="AI373" s="1479">
        <v>0</v>
      </c>
      <c r="AJ373" s="1426" t="s">
        <v>44</v>
      </c>
      <c r="AK373" s="1426" t="s">
        <v>44</v>
      </c>
      <c r="AL373" s="1426" t="s">
        <v>44</v>
      </c>
      <c r="AM373" s="1426" t="s">
        <v>44</v>
      </c>
      <c r="AN373" s="1036"/>
      <c r="AO373" s="1476">
        <v>0.05</v>
      </c>
      <c r="AP373" s="1474" t="s">
        <v>3848</v>
      </c>
      <c r="AQ373" s="238">
        <v>0.5</v>
      </c>
      <c r="AR373" s="9" t="s">
        <v>3848</v>
      </c>
      <c r="AS373" s="159" t="s">
        <v>1905</v>
      </c>
      <c r="AT373" s="8" t="str">
        <f t="shared" si="202"/>
        <v>En gestión</v>
      </c>
      <c r="AU373" s="8" t="str">
        <f t="shared" si="203"/>
        <v>En gestión</v>
      </c>
      <c r="AV373" s="1474" t="s">
        <v>3848</v>
      </c>
      <c r="AW373" s="1472">
        <f>SUMPRODUCT(AQ373:AQ375,G373:G375)</f>
        <v>0.05</v>
      </c>
      <c r="AX373" s="1473">
        <f>SUMPRODUCT(G373:G375,K373:K375)</f>
        <v>0.05</v>
      </c>
      <c r="AY373" s="1455" t="str">
        <f t="shared" si="207"/>
        <v>En gestión</v>
      </c>
      <c r="AZ373" s="1455" t="str">
        <f t="shared" si="208"/>
        <v>En gestión</v>
      </c>
      <c r="BA373" s="1474" t="s">
        <v>3848</v>
      </c>
      <c r="BB373" s="1470">
        <v>26967618.600000001</v>
      </c>
      <c r="BC373" s="1467">
        <v>26564286</v>
      </c>
      <c r="BD373" s="1467">
        <v>13282142.800000001</v>
      </c>
      <c r="BE373" s="1470">
        <v>0</v>
      </c>
      <c r="BF373" s="1471">
        <v>0</v>
      </c>
      <c r="BG373" s="1471">
        <v>0</v>
      </c>
      <c r="BH373" s="1426" t="s">
        <v>44</v>
      </c>
      <c r="BI373" s="1426" t="s">
        <v>44</v>
      </c>
      <c r="BJ373" s="1426" t="s">
        <v>44</v>
      </c>
      <c r="BK373" s="1426" t="s">
        <v>44</v>
      </c>
      <c r="BL373" s="1036"/>
      <c r="BM373" s="1494">
        <v>0.45</v>
      </c>
      <c r="BN373" s="1490" t="s">
        <v>3897</v>
      </c>
      <c r="BO373" s="375">
        <v>1</v>
      </c>
      <c r="BP373" s="159" t="s">
        <v>3898</v>
      </c>
      <c r="BQ373" s="159" t="s">
        <v>1905</v>
      </c>
      <c r="BR373" s="8" t="str">
        <f t="shared" si="204"/>
        <v>Terminado</v>
      </c>
      <c r="BS373" s="335" t="str">
        <f t="shared" si="205"/>
        <v>Terminado</v>
      </c>
      <c r="BT373" s="1490" t="s">
        <v>3899</v>
      </c>
      <c r="BU373" s="1451">
        <f t="shared" ref="BU373" si="221">SUMPRODUCT(G373:G375,BO373:BO375)</f>
        <v>0.44999999999999996</v>
      </c>
      <c r="BV373" s="1285">
        <f>SUMPRODUCT(G373:G375,L373:L375)</f>
        <v>0.44999999999999996</v>
      </c>
      <c r="BW373" s="1455" t="str">
        <f t="shared" si="217"/>
        <v>En gestión</v>
      </c>
      <c r="BX373" s="1455" t="str">
        <f t="shared" si="218"/>
        <v>En gestión</v>
      </c>
      <c r="BY373" s="1458" t="s">
        <v>37</v>
      </c>
      <c r="BZ373" s="1461">
        <v>26564286</v>
      </c>
      <c r="CA373" s="1445" t="s">
        <v>1907</v>
      </c>
      <c r="CB373" s="1445" t="s">
        <v>3900</v>
      </c>
      <c r="CC373" s="1447">
        <v>0</v>
      </c>
      <c r="CD373" s="1448">
        <v>0</v>
      </c>
      <c r="CE373" s="1448">
        <v>0</v>
      </c>
      <c r="CF373" s="1426" t="s">
        <v>44</v>
      </c>
      <c r="CG373" s="1426" t="s">
        <v>44</v>
      </c>
      <c r="CH373" s="1426" t="s">
        <v>44</v>
      </c>
      <c r="CI373" s="1426" t="s">
        <v>44</v>
      </c>
      <c r="CJ373" s="1036"/>
      <c r="CK373" s="1491">
        <v>1</v>
      </c>
      <c r="CL373" s="1488" t="s">
        <v>1904</v>
      </c>
      <c r="CM373" s="116">
        <v>1</v>
      </c>
      <c r="CN373" s="84" t="s">
        <v>1824</v>
      </c>
      <c r="CO373" s="82" t="s">
        <v>1905</v>
      </c>
      <c r="CP373" s="83" t="str">
        <f t="shared" si="199"/>
        <v>Terminado</v>
      </c>
      <c r="CQ373" s="83" t="str">
        <f t="shared" si="206"/>
        <v>Terminado</v>
      </c>
      <c r="CR373" s="1488" t="s">
        <v>1906</v>
      </c>
      <c r="CS373" s="1434">
        <f>SUMPRODUCT(G373:G375,CM373:CM375)</f>
        <v>1</v>
      </c>
      <c r="CT373" s="1434">
        <f>SUMPRODUCT(G373:G375,M373:M375)</f>
        <v>1</v>
      </c>
      <c r="CU373" s="1435" t="str">
        <f t="shared" si="209"/>
        <v>Terminado</v>
      </c>
      <c r="CV373" s="1435" t="str">
        <f t="shared" ref="CV373" si="222">IF(CS373&lt;1%,"Sin iniciar",IF(CS373=100%,"Terminado","En gestión"))</f>
        <v>Terminado</v>
      </c>
      <c r="CW373" s="1487" t="s">
        <v>37</v>
      </c>
      <c r="CX373" s="1438">
        <v>26584869.050000001</v>
      </c>
      <c r="CY373" s="1428">
        <v>26594711.699999999</v>
      </c>
      <c r="CZ373" s="1428">
        <v>26594711.699999999</v>
      </c>
      <c r="DA373" s="1430">
        <v>0</v>
      </c>
      <c r="DB373" s="1431">
        <v>0</v>
      </c>
      <c r="DC373" s="1432">
        <v>0</v>
      </c>
      <c r="DD373" s="1433">
        <v>0</v>
      </c>
      <c r="DE373" s="1426" t="s">
        <v>44</v>
      </c>
      <c r="DF373" s="1426" t="s">
        <v>44</v>
      </c>
      <c r="DG373" s="1426" t="s">
        <v>44</v>
      </c>
      <c r="DH373" s="1426" t="s">
        <v>44</v>
      </c>
      <c r="DJ373" s="1221" t="s">
        <v>8427</v>
      </c>
      <c r="DK373" s="1220"/>
      <c r="DL373" s="1242"/>
    </row>
    <row r="374" spans="1:116" ht="154.5" customHeight="1" x14ac:dyDescent="0.45">
      <c r="A374" s="1484"/>
      <c r="B374" s="1485"/>
      <c r="C374" s="1486"/>
      <c r="D374" s="1486"/>
      <c r="E374" s="1063" t="s">
        <v>1190</v>
      </c>
      <c r="F374" s="1064" t="s">
        <v>1191</v>
      </c>
      <c r="G374" s="1065">
        <v>0.5</v>
      </c>
      <c r="H374" s="1066">
        <v>44756</v>
      </c>
      <c r="I374" s="1066">
        <v>44848</v>
      </c>
      <c r="J374" s="1041">
        <v>0</v>
      </c>
      <c r="K374" s="1052">
        <v>0</v>
      </c>
      <c r="L374" s="1043">
        <v>0.7</v>
      </c>
      <c r="M374" s="1067">
        <v>1</v>
      </c>
      <c r="N374" s="1311"/>
      <c r="O374" s="1312"/>
      <c r="P374" s="3309"/>
      <c r="Q374" s="1477"/>
      <c r="R374" s="1474"/>
      <c r="S374" s="238">
        <v>0</v>
      </c>
      <c r="T374" s="9" t="s">
        <v>2599</v>
      </c>
      <c r="U374" s="159" t="s">
        <v>2599</v>
      </c>
      <c r="V374" s="8" t="str">
        <f t="shared" si="200"/>
        <v>Sin iniciar</v>
      </c>
      <c r="W374" s="8" t="str">
        <f t="shared" si="215"/>
        <v>Sin iniciar</v>
      </c>
      <c r="X374" s="1496"/>
      <c r="Y374" s="1473"/>
      <c r="Z374" s="1473">
        <f t="shared" si="220"/>
        <v>0</v>
      </c>
      <c r="AA374" s="1481"/>
      <c r="AB374" s="1481"/>
      <c r="AC374" s="1496"/>
      <c r="AD374" s="1480"/>
      <c r="AE374" s="1479"/>
      <c r="AF374" s="1479"/>
      <c r="AG374" s="1480"/>
      <c r="AH374" s="1479"/>
      <c r="AI374" s="1479"/>
      <c r="AJ374" s="1426"/>
      <c r="AK374" s="1426"/>
      <c r="AL374" s="1426"/>
      <c r="AM374" s="1426"/>
      <c r="AN374" s="1036"/>
      <c r="AO374" s="1477"/>
      <c r="AP374" s="1474"/>
      <c r="AQ374" s="238">
        <v>0</v>
      </c>
      <c r="AR374" s="159" t="s">
        <v>2511</v>
      </c>
      <c r="AS374" s="159" t="s">
        <v>8242</v>
      </c>
      <c r="AT374" s="8" t="str">
        <f t="shared" si="202"/>
        <v>Sin iniciar</v>
      </c>
      <c r="AU374" s="8" t="str">
        <f t="shared" si="203"/>
        <v>Sin iniciar</v>
      </c>
      <c r="AV374" s="1474"/>
      <c r="AW374" s="1473"/>
      <c r="AX374" s="1473"/>
      <c r="AY374" s="1456"/>
      <c r="AZ374" s="1456"/>
      <c r="BA374" s="1474"/>
      <c r="BB374" s="1470"/>
      <c r="BC374" s="1468"/>
      <c r="BD374" s="1468"/>
      <c r="BE374" s="1470"/>
      <c r="BF374" s="1471"/>
      <c r="BG374" s="1471"/>
      <c r="BH374" s="1426"/>
      <c r="BI374" s="1426"/>
      <c r="BJ374" s="1426"/>
      <c r="BK374" s="1426"/>
      <c r="BL374" s="1036"/>
      <c r="BM374" s="1495"/>
      <c r="BN374" s="1490"/>
      <c r="BO374" s="375">
        <v>0.7</v>
      </c>
      <c r="BP374" s="9" t="s">
        <v>3901</v>
      </c>
      <c r="BQ374" s="353" t="s">
        <v>3902</v>
      </c>
      <c r="BR374" s="8" t="str">
        <f t="shared" si="204"/>
        <v>En gestión</v>
      </c>
      <c r="BS374" s="335" t="str">
        <f t="shared" si="205"/>
        <v>En gestión</v>
      </c>
      <c r="BT374" s="1490"/>
      <c r="BU374" s="1452"/>
      <c r="BV374" s="1454"/>
      <c r="BW374" s="1456"/>
      <c r="BX374" s="1456"/>
      <c r="BY374" s="1459"/>
      <c r="BZ374" s="1462"/>
      <c r="CA374" s="1445"/>
      <c r="CB374" s="1445"/>
      <c r="CC374" s="1447"/>
      <c r="CD374" s="1449"/>
      <c r="CE374" s="1449"/>
      <c r="CF374" s="1426"/>
      <c r="CG374" s="1426"/>
      <c r="CH374" s="1426"/>
      <c r="CI374" s="1426"/>
      <c r="CJ374" s="1036"/>
      <c r="CK374" s="1492"/>
      <c r="CL374" s="1488"/>
      <c r="CM374" s="116">
        <v>1</v>
      </c>
      <c r="CN374" s="86" t="s">
        <v>1908</v>
      </c>
      <c r="CO374" s="86" t="s">
        <v>1909</v>
      </c>
      <c r="CP374" s="83" t="str">
        <f t="shared" si="199"/>
        <v>Terminado</v>
      </c>
      <c r="CQ374" s="83" t="str">
        <f t="shared" si="206"/>
        <v>Terminado</v>
      </c>
      <c r="CR374" s="1488"/>
      <c r="CS374" s="1434">
        <f>SUMPRODUCT(G374:G375,CM374:CM375)</f>
        <v>0.9</v>
      </c>
      <c r="CT374" s="1434"/>
      <c r="CU374" s="1435"/>
      <c r="CV374" s="1435"/>
      <c r="CW374" s="1436"/>
      <c r="CX374" s="1438"/>
      <c r="CY374" s="1428"/>
      <c r="CZ374" s="1428"/>
      <c r="DA374" s="1430"/>
      <c r="DB374" s="1431"/>
      <c r="DC374" s="1432"/>
      <c r="DD374" s="1433"/>
      <c r="DE374" s="1426"/>
      <c r="DF374" s="1426"/>
      <c r="DG374" s="1426"/>
      <c r="DH374" s="1426"/>
      <c r="DJ374" s="1221" t="s">
        <v>8427</v>
      </c>
      <c r="DK374" s="1220"/>
      <c r="DL374" s="1242"/>
    </row>
    <row r="375" spans="1:116" ht="154.5" customHeight="1" x14ac:dyDescent="0.45">
      <c r="A375" s="1484"/>
      <c r="B375" s="1485"/>
      <c r="C375" s="1486"/>
      <c r="D375" s="1486"/>
      <c r="E375" s="1063" t="s">
        <v>1192</v>
      </c>
      <c r="F375" s="1064" t="s">
        <v>1193</v>
      </c>
      <c r="G375" s="1065">
        <v>0.4</v>
      </c>
      <c r="H375" s="1066">
        <v>44852</v>
      </c>
      <c r="I375" s="1066">
        <v>44925</v>
      </c>
      <c r="J375" s="1041">
        <v>0</v>
      </c>
      <c r="K375" s="1052">
        <v>0</v>
      </c>
      <c r="L375" s="1043">
        <v>0</v>
      </c>
      <c r="M375" s="1067">
        <v>1</v>
      </c>
      <c r="N375" s="1311"/>
      <c r="O375" s="1312"/>
      <c r="P375" s="3309"/>
      <c r="Q375" s="1478"/>
      <c r="R375" s="1475"/>
      <c r="S375" s="238">
        <v>0</v>
      </c>
      <c r="T375" s="9" t="s">
        <v>2599</v>
      </c>
      <c r="U375" s="159" t="s">
        <v>2599</v>
      </c>
      <c r="V375" s="8" t="str">
        <f t="shared" si="200"/>
        <v>Sin iniciar</v>
      </c>
      <c r="W375" s="8" t="str">
        <f t="shared" si="215"/>
        <v>Sin iniciar</v>
      </c>
      <c r="X375" s="1497"/>
      <c r="Y375" s="1473"/>
      <c r="Z375" s="1473">
        <f t="shared" si="220"/>
        <v>0</v>
      </c>
      <c r="AA375" s="1481"/>
      <c r="AB375" s="1481"/>
      <c r="AC375" s="1497"/>
      <c r="AD375" s="1480"/>
      <c r="AE375" s="1479"/>
      <c r="AF375" s="1479"/>
      <c r="AG375" s="1480"/>
      <c r="AH375" s="1479"/>
      <c r="AI375" s="1479"/>
      <c r="AJ375" s="1426"/>
      <c r="AK375" s="1426"/>
      <c r="AL375" s="1426"/>
      <c r="AM375" s="1426"/>
      <c r="AN375" s="1036"/>
      <c r="AO375" s="1478"/>
      <c r="AP375" s="1475"/>
      <c r="AQ375" s="238">
        <v>0</v>
      </c>
      <c r="AR375" s="159" t="s">
        <v>2511</v>
      </c>
      <c r="AS375" s="159" t="s">
        <v>8242</v>
      </c>
      <c r="AT375" s="8" t="str">
        <f t="shared" si="202"/>
        <v>Sin iniciar</v>
      </c>
      <c r="AU375" s="8" t="str">
        <f t="shared" si="203"/>
        <v>Sin iniciar</v>
      </c>
      <c r="AV375" s="1475"/>
      <c r="AW375" s="1473"/>
      <c r="AX375" s="1473"/>
      <c r="AY375" s="1457"/>
      <c r="AZ375" s="1457"/>
      <c r="BA375" s="1475"/>
      <c r="BB375" s="1470"/>
      <c r="BC375" s="1468"/>
      <c r="BD375" s="1468"/>
      <c r="BE375" s="1470"/>
      <c r="BF375" s="1471"/>
      <c r="BG375" s="1471"/>
      <c r="BH375" s="1426"/>
      <c r="BI375" s="1426"/>
      <c r="BJ375" s="1426"/>
      <c r="BK375" s="1426"/>
      <c r="BL375" s="1036"/>
      <c r="BM375" s="1495"/>
      <c r="BN375" s="1490"/>
      <c r="BO375" s="375">
        <v>0</v>
      </c>
      <c r="BP375" s="159" t="s">
        <v>37</v>
      </c>
      <c r="BQ375" s="159" t="s">
        <v>37</v>
      </c>
      <c r="BR375" s="8" t="str">
        <f t="shared" si="204"/>
        <v>Sin iniciar</v>
      </c>
      <c r="BS375" s="335" t="str">
        <f t="shared" si="205"/>
        <v>Sin iniciar</v>
      </c>
      <c r="BT375" s="1490"/>
      <c r="BU375" s="1453"/>
      <c r="BV375" s="1286"/>
      <c r="BW375" s="1457"/>
      <c r="BX375" s="1457"/>
      <c r="BY375" s="1460"/>
      <c r="BZ375" s="1463"/>
      <c r="CA375" s="1446"/>
      <c r="CB375" s="1446"/>
      <c r="CC375" s="1447"/>
      <c r="CD375" s="1450"/>
      <c r="CE375" s="1450"/>
      <c r="CF375" s="1426"/>
      <c r="CG375" s="1426"/>
      <c r="CH375" s="1426"/>
      <c r="CI375" s="1426"/>
      <c r="CJ375" s="1036"/>
      <c r="CK375" s="1493"/>
      <c r="CL375" s="1489"/>
      <c r="CM375" s="116">
        <v>1</v>
      </c>
      <c r="CN375" s="84" t="s">
        <v>1910</v>
      </c>
      <c r="CO375" s="86" t="s">
        <v>1911</v>
      </c>
      <c r="CP375" s="83" t="str">
        <f t="shared" si="199"/>
        <v>Terminado</v>
      </c>
      <c r="CQ375" s="83" t="str">
        <f t="shared" si="206"/>
        <v>Terminado</v>
      </c>
      <c r="CR375" s="1489"/>
      <c r="CS375" s="1434"/>
      <c r="CT375" s="1434"/>
      <c r="CU375" s="1435"/>
      <c r="CV375" s="1435"/>
      <c r="CW375" s="1437"/>
      <c r="CX375" s="1439"/>
      <c r="CY375" s="1429"/>
      <c r="CZ375" s="1429"/>
      <c r="DA375" s="1430"/>
      <c r="DB375" s="1431"/>
      <c r="DC375" s="1432"/>
      <c r="DD375" s="1433"/>
      <c r="DE375" s="1426"/>
      <c r="DF375" s="1426"/>
      <c r="DG375" s="1426"/>
      <c r="DH375" s="1426"/>
      <c r="DJ375" s="1221" t="s">
        <v>8427</v>
      </c>
      <c r="DK375" s="1220"/>
      <c r="DL375" s="1242"/>
    </row>
    <row r="376" spans="1:116" ht="154.5" hidden="1" customHeight="1" x14ac:dyDescent="0.45">
      <c r="A376" s="1062" t="s">
        <v>60</v>
      </c>
      <c r="B376" s="1063" t="s">
        <v>1194</v>
      </c>
      <c r="C376" s="1064" t="s">
        <v>1195</v>
      </c>
      <c r="D376" s="1064" t="s">
        <v>1196</v>
      </c>
      <c r="E376" s="1063" t="s">
        <v>1197</v>
      </c>
      <c r="F376" s="1064" t="s">
        <v>1198</v>
      </c>
      <c r="G376" s="1065">
        <v>1</v>
      </c>
      <c r="H376" s="1066">
        <v>44593</v>
      </c>
      <c r="I376" s="1066">
        <v>44911</v>
      </c>
      <c r="J376" s="1041">
        <v>0.05</v>
      </c>
      <c r="K376" s="1052">
        <v>0.35</v>
      </c>
      <c r="L376" s="1043">
        <v>0.75</v>
      </c>
      <c r="M376" s="1067">
        <v>1</v>
      </c>
      <c r="N376" s="1045">
        <v>34967864</v>
      </c>
      <c r="O376" s="1045">
        <v>57984859</v>
      </c>
      <c r="P376" s="3309"/>
      <c r="Q376" s="949">
        <v>0.05</v>
      </c>
      <c r="R376" s="89" t="s">
        <v>2886</v>
      </c>
      <c r="S376" s="238">
        <v>0.05</v>
      </c>
      <c r="T376" s="9" t="s">
        <v>8243</v>
      </c>
      <c r="U376" s="159" t="s">
        <v>2887</v>
      </c>
      <c r="V376" s="8" t="str">
        <f t="shared" si="200"/>
        <v>En gestión</v>
      </c>
      <c r="W376" s="8" t="str">
        <f t="shared" si="215"/>
        <v>En gestión</v>
      </c>
      <c r="X376" s="220" t="s">
        <v>8243</v>
      </c>
      <c r="Y376" s="221">
        <f>S376*G376</f>
        <v>0.05</v>
      </c>
      <c r="Z376" s="222">
        <f>G376*J376</f>
        <v>0.05</v>
      </c>
      <c r="AA376" s="1060" t="str">
        <f>IF(Z376&lt;1%,"Sin iniciar",IF(Z376=100%,"Terminado","En gestión"))</f>
        <v>En gestión</v>
      </c>
      <c r="AB376" s="1060" t="str">
        <f>IF(Y376&lt;1%,"Sin iniciar",IF(Y376=100%,"Terminado","En gestión"))</f>
        <v>En gestión</v>
      </c>
      <c r="AC376" s="220" t="s">
        <v>8243</v>
      </c>
      <c r="AD376" s="140">
        <v>57984859.199999988</v>
      </c>
      <c r="AE376" s="266">
        <v>57631943</v>
      </c>
      <c r="AF376" s="266">
        <v>14407985.699999999</v>
      </c>
      <c r="AG376" s="140">
        <v>0</v>
      </c>
      <c r="AH376" s="266">
        <v>34967264</v>
      </c>
      <c r="AI376" s="266">
        <v>0</v>
      </c>
      <c r="AJ376" s="38" t="s">
        <v>1901</v>
      </c>
      <c r="AK376" s="38" t="s">
        <v>1896</v>
      </c>
      <c r="AL376" s="38" t="s">
        <v>1897</v>
      </c>
      <c r="AM376" s="38" t="s">
        <v>1898</v>
      </c>
      <c r="AN376" s="1036"/>
      <c r="AO376" s="955">
        <v>0.35</v>
      </c>
      <c r="AP376" s="348" t="s">
        <v>3849</v>
      </c>
      <c r="AQ376" s="237">
        <v>0.35</v>
      </c>
      <c r="AR376" s="7" t="s">
        <v>3850</v>
      </c>
      <c r="AS376" s="7" t="s">
        <v>8244</v>
      </c>
      <c r="AT376" s="8" t="str">
        <f t="shared" si="202"/>
        <v>En gestión</v>
      </c>
      <c r="AU376" s="8" t="str">
        <f t="shared" si="203"/>
        <v>En gestión</v>
      </c>
      <c r="AV376" s="7" t="s">
        <v>3850</v>
      </c>
      <c r="AW376" s="221">
        <f>AQ376*G376</f>
        <v>0.35</v>
      </c>
      <c r="AX376" s="222">
        <f>G376*K376</f>
        <v>0.35</v>
      </c>
      <c r="AY376" s="1048" t="str">
        <f t="shared" si="207"/>
        <v>En gestión</v>
      </c>
      <c r="AZ376" s="1048" t="str">
        <f t="shared" si="208"/>
        <v>En gestión</v>
      </c>
      <c r="BA376" s="7" t="s">
        <v>3850</v>
      </c>
      <c r="BB376" s="988">
        <v>57984859.199999988</v>
      </c>
      <c r="BC376" s="464">
        <v>57581526</v>
      </c>
      <c r="BD376" s="464">
        <v>28790763.100000001</v>
      </c>
      <c r="BE376" s="903">
        <v>0</v>
      </c>
      <c r="BF376" s="970">
        <v>34967264</v>
      </c>
      <c r="BG376" s="970">
        <v>10490179.199999999</v>
      </c>
      <c r="BH376" s="38" t="s">
        <v>1901</v>
      </c>
      <c r="BI376" s="38" t="s">
        <v>1896</v>
      </c>
      <c r="BJ376" s="38" t="s">
        <v>1897</v>
      </c>
      <c r="BK376" s="38" t="s">
        <v>1898</v>
      </c>
      <c r="BL376" s="1036"/>
      <c r="BM376" s="990">
        <v>0.75</v>
      </c>
      <c r="BN376" s="96" t="s">
        <v>3903</v>
      </c>
      <c r="BO376" s="375">
        <v>0.75</v>
      </c>
      <c r="BP376" s="9" t="s">
        <v>8245</v>
      </c>
      <c r="BQ376" s="159" t="s">
        <v>3904</v>
      </c>
      <c r="BR376" s="8" t="str">
        <f t="shared" si="204"/>
        <v>En gestión</v>
      </c>
      <c r="BS376" s="335" t="str">
        <f t="shared" si="205"/>
        <v>En gestión</v>
      </c>
      <c r="BT376" s="96" t="s">
        <v>8245</v>
      </c>
      <c r="BU376" s="354">
        <f t="shared" ref="BU376:BU377" si="223">G376*BO376</f>
        <v>0.75</v>
      </c>
      <c r="BV376" s="165">
        <f t="shared" ref="BV376:BV377" si="224">G376*L376</f>
        <v>0.75</v>
      </c>
      <c r="BW376" s="1060" t="str">
        <f t="shared" si="217"/>
        <v>En gestión</v>
      </c>
      <c r="BX376" s="1060" t="str">
        <f t="shared" si="218"/>
        <v>En gestión</v>
      </c>
      <c r="BY376" s="11" t="s">
        <v>37</v>
      </c>
      <c r="BZ376" s="410">
        <v>57581526</v>
      </c>
      <c r="CA376" s="403" t="s">
        <v>1913</v>
      </c>
      <c r="CB376" s="404" t="s">
        <v>3905</v>
      </c>
      <c r="CC376" s="408">
        <v>34967264</v>
      </c>
      <c r="CD376" s="109">
        <v>34967264</v>
      </c>
      <c r="CE376" s="109">
        <v>26225448</v>
      </c>
      <c r="CF376" s="38" t="s">
        <v>1901</v>
      </c>
      <c r="CG376" s="38" t="s">
        <v>1896</v>
      </c>
      <c r="CH376" s="38" t="s">
        <v>1897</v>
      </c>
      <c r="CI376" s="38" t="s">
        <v>1898</v>
      </c>
      <c r="CJ376" s="1036"/>
      <c r="CK376" s="991">
        <v>1</v>
      </c>
      <c r="CL376" s="7" t="s">
        <v>2333</v>
      </c>
      <c r="CM376" s="117">
        <v>1</v>
      </c>
      <c r="CN376" s="7" t="s">
        <v>2333</v>
      </c>
      <c r="CO376" s="95" t="s">
        <v>1912</v>
      </c>
      <c r="CP376" s="83" t="str">
        <f t="shared" si="199"/>
        <v>Terminado</v>
      </c>
      <c r="CQ376" s="83" t="str">
        <f t="shared" si="206"/>
        <v>Terminado</v>
      </c>
      <c r="CR376" s="7" t="s">
        <v>2333</v>
      </c>
      <c r="CS376" s="31">
        <f>SUMPRODUCT(G376,CM376)</f>
        <v>1</v>
      </c>
      <c r="CT376" s="31">
        <f>SUMPRODUCT(G376,M376)</f>
        <v>1</v>
      </c>
      <c r="CU376" s="1075" t="str">
        <f t="shared" si="209"/>
        <v>Terminado</v>
      </c>
      <c r="CV376" s="1075" t="str">
        <f t="shared" si="210"/>
        <v>Terminado</v>
      </c>
      <c r="CW376" s="93" t="s">
        <v>37</v>
      </c>
      <c r="CX376" s="1005">
        <v>57602109.649999999</v>
      </c>
      <c r="CY376" s="1006">
        <v>57611952.299999997</v>
      </c>
      <c r="CZ376" s="1006">
        <v>57611952.299999997</v>
      </c>
      <c r="DA376" s="91">
        <v>34967264</v>
      </c>
      <c r="DB376" s="129">
        <v>34967264</v>
      </c>
      <c r="DC376" s="109">
        <v>34967264</v>
      </c>
      <c r="DD376" s="1000">
        <v>34967264</v>
      </c>
      <c r="DE376" s="38" t="s">
        <v>1901</v>
      </c>
      <c r="DF376" s="38" t="s">
        <v>1896</v>
      </c>
      <c r="DG376" s="38" t="s">
        <v>1897</v>
      </c>
      <c r="DH376" s="38" t="s">
        <v>1898</v>
      </c>
      <c r="DJ376" s="1221" t="s">
        <v>8269</v>
      </c>
      <c r="DK376" s="1220" t="s">
        <v>8422</v>
      </c>
      <c r="DL376" s="1236" t="s">
        <v>8271</v>
      </c>
    </row>
    <row r="377" spans="1:116" ht="184.5" hidden="1" customHeight="1" x14ac:dyDescent="0.45">
      <c r="A377" s="1062" t="s">
        <v>60</v>
      </c>
      <c r="B377" s="1063" t="s">
        <v>1199</v>
      </c>
      <c r="C377" s="1064" t="s">
        <v>1200</v>
      </c>
      <c r="D377" s="1064" t="s">
        <v>1201</v>
      </c>
      <c r="E377" s="1063" t="s">
        <v>1202</v>
      </c>
      <c r="F377" s="1064" t="s">
        <v>1203</v>
      </c>
      <c r="G377" s="1065">
        <v>1</v>
      </c>
      <c r="H377" s="1066">
        <v>44593</v>
      </c>
      <c r="I377" s="1066">
        <v>44742</v>
      </c>
      <c r="J377" s="1041">
        <v>0.5</v>
      </c>
      <c r="K377" s="1052">
        <v>1</v>
      </c>
      <c r="L377" s="1043">
        <v>1</v>
      </c>
      <c r="M377" s="1067">
        <v>1</v>
      </c>
      <c r="N377" s="1040" t="s">
        <v>529</v>
      </c>
      <c r="O377" s="1045">
        <v>6701608</v>
      </c>
      <c r="P377" s="3309"/>
      <c r="Q377" s="949">
        <v>0.3</v>
      </c>
      <c r="R377" s="89" t="s">
        <v>2888</v>
      </c>
      <c r="S377" s="238">
        <v>0.3</v>
      </c>
      <c r="T377" s="9" t="s">
        <v>2889</v>
      </c>
      <c r="U377" s="159" t="s">
        <v>2890</v>
      </c>
      <c r="V377" s="8" t="str">
        <f t="shared" si="200"/>
        <v>En gestión</v>
      </c>
      <c r="W377" s="8" t="str">
        <f t="shared" si="215"/>
        <v>En gestión</v>
      </c>
      <c r="X377" s="220" t="s">
        <v>2889</v>
      </c>
      <c r="Y377" s="221">
        <f>S377*G377</f>
        <v>0.3</v>
      </c>
      <c r="Z377" s="222">
        <f>G377*J377</f>
        <v>0.5</v>
      </c>
      <c r="AA377" s="1060" t="str">
        <f>IF(Z377&lt;1%,"Sin iniciar",IF(Z377=100%,"Terminado","En gestión"))</f>
        <v>En gestión</v>
      </c>
      <c r="AB377" s="1060" t="str">
        <f>IF(Y377&lt;1%,"Sin iniciar",IF(Y377=100%,"Terminado","En gestión"))</f>
        <v>En gestión</v>
      </c>
      <c r="AC377" s="220" t="s">
        <v>2891</v>
      </c>
      <c r="AD377" s="140">
        <v>6701607.5999999996</v>
      </c>
      <c r="AE377" s="266">
        <v>6348691</v>
      </c>
      <c r="AF377" s="266">
        <v>1587172.8</v>
      </c>
      <c r="AG377" s="140">
        <v>0</v>
      </c>
      <c r="AH377" s="266">
        <v>0</v>
      </c>
      <c r="AI377" s="266">
        <v>0</v>
      </c>
      <c r="AJ377" s="38" t="s">
        <v>44</v>
      </c>
      <c r="AK377" s="38" t="s">
        <v>44</v>
      </c>
      <c r="AL377" s="38" t="s">
        <v>44</v>
      </c>
      <c r="AM377" s="38" t="s">
        <v>44</v>
      </c>
      <c r="AN377" s="1036"/>
      <c r="AO377" s="949">
        <v>1</v>
      </c>
      <c r="AP377" s="89" t="s">
        <v>3851</v>
      </c>
      <c r="AQ377" s="238">
        <v>1</v>
      </c>
      <c r="AR377" s="9" t="s">
        <v>3852</v>
      </c>
      <c r="AS377" s="159" t="s">
        <v>3853</v>
      </c>
      <c r="AT377" s="8" t="str">
        <f t="shared" si="202"/>
        <v>Terminado</v>
      </c>
      <c r="AU377" s="8" t="str">
        <f t="shared" si="203"/>
        <v>Terminado</v>
      </c>
      <c r="AV377" s="220" t="s">
        <v>3852</v>
      </c>
      <c r="AW377" s="221">
        <f>AQ377*G377</f>
        <v>1</v>
      </c>
      <c r="AX377" s="222">
        <f>G377*K377</f>
        <v>1</v>
      </c>
      <c r="AY377" s="1048" t="str">
        <f t="shared" si="207"/>
        <v>Terminado</v>
      </c>
      <c r="AZ377" s="1048" t="str">
        <f t="shared" si="208"/>
        <v>Terminado</v>
      </c>
      <c r="BA377" s="220" t="s">
        <v>3852</v>
      </c>
      <c r="BB377" s="988">
        <v>6701607.5999999996</v>
      </c>
      <c r="BC377" s="464">
        <v>6298275</v>
      </c>
      <c r="BD377" s="464">
        <v>3149137.3</v>
      </c>
      <c r="BE377" s="903">
        <v>0</v>
      </c>
      <c r="BF377" s="970">
        <v>0</v>
      </c>
      <c r="BG377" s="970">
        <v>0</v>
      </c>
      <c r="BH377" s="38" t="s">
        <v>44</v>
      </c>
      <c r="BI377" s="38" t="s">
        <v>44</v>
      </c>
      <c r="BJ377" s="38" t="s">
        <v>44</v>
      </c>
      <c r="BK377" s="38" t="s">
        <v>44</v>
      </c>
      <c r="BL377" s="1036"/>
      <c r="BM377" s="990">
        <v>1</v>
      </c>
      <c r="BN377" s="355" t="s">
        <v>3865</v>
      </c>
      <c r="BO377" s="375">
        <v>1</v>
      </c>
      <c r="BP377" s="159" t="s">
        <v>3866</v>
      </c>
      <c r="BQ377" s="159" t="s">
        <v>1914</v>
      </c>
      <c r="BR377" s="8" t="str">
        <f t="shared" si="204"/>
        <v>Terminado</v>
      </c>
      <c r="BS377" s="335" t="str">
        <f t="shared" si="205"/>
        <v>Terminado</v>
      </c>
      <c r="BT377" s="355" t="s">
        <v>3866</v>
      </c>
      <c r="BU377" s="354">
        <f t="shared" si="223"/>
        <v>1</v>
      </c>
      <c r="BV377" s="165">
        <f t="shared" si="224"/>
        <v>1</v>
      </c>
      <c r="BW377" s="1060" t="str">
        <f t="shared" si="217"/>
        <v>Terminado</v>
      </c>
      <c r="BX377" s="1060" t="str">
        <f t="shared" si="218"/>
        <v>Terminado</v>
      </c>
      <c r="BY377" s="11" t="s">
        <v>37</v>
      </c>
      <c r="BZ377" s="410">
        <v>6298275</v>
      </c>
      <c r="CA377" s="403" t="s">
        <v>1915</v>
      </c>
      <c r="CB377" s="404" t="s">
        <v>3906</v>
      </c>
      <c r="CC377" s="408">
        <v>0</v>
      </c>
      <c r="CD377" s="397">
        <v>0</v>
      </c>
      <c r="CE377" s="397">
        <v>0</v>
      </c>
      <c r="CF377" s="38" t="s">
        <v>44</v>
      </c>
      <c r="CG377" s="38" t="s">
        <v>44</v>
      </c>
      <c r="CH377" s="38" t="s">
        <v>44</v>
      </c>
      <c r="CI377" s="38" t="s">
        <v>44</v>
      </c>
      <c r="CJ377" s="1036"/>
      <c r="CK377" s="991">
        <v>1</v>
      </c>
      <c r="CL377" s="81" t="s">
        <v>1894</v>
      </c>
      <c r="CM377" s="116">
        <v>1</v>
      </c>
      <c r="CN377" s="81" t="s">
        <v>1824</v>
      </c>
      <c r="CO377" s="86" t="s">
        <v>1914</v>
      </c>
      <c r="CP377" s="83" t="str">
        <f t="shared" si="199"/>
        <v>Terminado</v>
      </c>
      <c r="CQ377" s="83" t="str">
        <f t="shared" si="206"/>
        <v>Terminado</v>
      </c>
      <c r="CR377" s="96" t="s">
        <v>1840</v>
      </c>
      <c r="CS377" s="31">
        <f>SUMPRODUCT(G377,CM377)</f>
        <v>1</v>
      </c>
      <c r="CT377" s="31">
        <f>SUMPRODUCT(G377,M377)</f>
        <v>1</v>
      </c>
      <c r="CU377" s="1075" t="str">
        <f t="shared" si="209"/>
        <v>Terminado</v>
      </c>
      <c r="CV377" s="1075" t="str">
        <f t="shared" si="210"/>
        <v>Terminado</v>
      </c>
      <c r="CW377" s="93" t="s">
        <v>37</v>
      </c>
      <c r="CX377" s="1005">
        <v>6318858.0499999998</v>
      </c>
      <c r="CY377" s="1006">
        <v>6328700.7000000002</v>
      </c>
      <c r="CZ377" s="1006">
        <v>6328700.7000000002</v>
      </c>
      <c r="DA377" s="91">
        <v>0</v>
      </c>
      <c r="DB377" s="130">
        <v>0</v>
      </c>
      <c r="DC377" s="131">
        <v>0</v>
      </c>
      <c r="DD377" s="1002">
        <v>0</v>
      </c>
      <c r="DE377" s="38" t="s">
        <v>44</v>
      </c>
      <c r="DF377" s="38" t="s">
        <v>44</v>
      </c>
      <c r="DG377" s="38" t="s">
        <v>44</v>
      </c>
      <c r="DH377" s="38" t="s">
        <v>44</v>
      </c>
      <c r="DJ377" s="1221" t="s">
        <v>8269</v>
      </c>
      <c r="DK377" s="1220" t="s">
        <v>8270</v>
      </c>
      <c r="DL377" s="1236" t="s">
        <v>8428</v>
      </c>
    </row>
    <row r="378" spans="1:116" ht="209.25" customHeight="1" x14ac:dyDescent="0.45">
      <c r="A378" s="1484" t="s">
        <v>60</v>
      </c>
      <c r="B378" s="1485" t="s">
        <v>1204</v>
      </c>
      <c r="C378" s="1486" t="s">
        <v>1205</v>
      </c>
      <c r="D378" s="1486" t="s">
        <v>1206</v>
      </c>
      <c r="E378" s="1063" t="s">
        <v>1207</v>
      </c>
      <c r="F378" s="1064" t="s">
        <v>1208</v>
      </c>
      <c r="G378" s="1065">
        <v>0.5</v>
      </c>
      <c r="H378" s="1066">
        <v>44585</v>
      </c>
      <c r="I378" s="1066">
        <v>44925</v>
      </c>
      <c r="J378" s="1041">
        <v>0.25</v>
      </c>
      <c r="K378" s="1052">
        <v>0.5</v>
      </c>
      <c r="L378" s="1043">
        <v>0.75</v>
      </c>
      <c r="M378" s="1067">
        <v>1</v>
      </c>
      <c r="N378" s="1311" t="s">
        <v>1209</v>
      </c>
      <c r="O378" s="1312">
        <v>29518663</v>
      </c>
      <c r="P378" s="3309"/>
      <c r="Q378" s="1476">
        <v>0.25</v>
      </c>
      <c r="R378" s="1482" t="s">
        <v>8246</v>
      </c>
      <c r="S378" s="238">
        <v>0.25</v>
      </c>
      <c r="T378" s="9" t="s">
        <v>2892</v>
      </c>
      <c r="U378" s="9" t="s">
        <v>2893</v>
      </c>
      <c r="V378" s="8" t="str">
        <f t="shared" si="200"/>
        <v>En gestión</v>
      </c>
      <c r="W378" s="8" t="str">
        <f t="shared" si="215"/>
        <v>En gestión</v>
      </c>
      <c r="X378" s="1482" t="s">
        <v>8247</v>
      </c>
      <c r="Y378" s="1473">
        <f>SUMPRODUCT(S378:S379,J378:J379)</f>
        <v>0.125</v>
      </c>
      <c r="Z378" s="1473">
        <f>SUMPRODUCT(G378:G379,J378:J379)</f>
        <v>0.25</v>
      </c>
      <c r="AA378" s="1481" t="str">
        <f>IF(Z378&lt;1%,"Sin iniciar",IF(Z378=100%,"Terminado","En gestión"))</f>
        <v>En gestión</v>
      </c>
      <c r="AB378" s="1481" t="str">
        <f>IF(Y378&lt;1%,"Sin iniciar",IF(Y378=100%,"Terminado","En gestión"))</f>
        <v>En gestión</v>
      </c>
      <c r="AC378" s="1482" t="s">
        <v>8247</v>
      </c>
      <c r="AD378" s="1480">
        <v>29518663.199999999</v>
      </c>
      <c r="AE378" s="1479">
        <v>28215036</v>
      </c>
      <c r="AF378" s="1479">
        <v>7053759</v>
      </c>
      <c r="AG378" s="1480" t="s">
        <v>1209</v>
      </c>
      <c r="AH378" s="1479">
        <v>0</v>
      </c>
      <c r="AI378" s="1479">
        <v>0</v>
      </c>
      <c r="AJ378" s="1426" t="s">
        <v>44</v>
      </c>
      <c r="AK378" s="1426" t="s">
        <v>44</v>
      </c>
      <c r="AL378" s="1426" t="s">
        <v>44</v>
      </c>
      <c r="AM378" s="1426" t="s">
        <v>44</v>
      </c>
      <c r="AN378" s="1036"/>
      <c r="AO378" s="1476">
        <v>0.5</v>
      </c>
      <c r="AP378" s="1482" t="s">
        <v>8248</v>
      </c>
      <c r="AQ378" s="238">
        <v>0.5</v>
      </c>
      <c r="AR378" s="9" t="s">
        <v>3854</v>
      </c>
      <c r="AS378" s="9" t="s">
        <v>3855</v>
      </c>
      <c r="AT378" s="8" t="str">
        <f t="shared" si="202"/>
        <v>En gestión</v>
      </c>
      <c r="AU378" s="8" t="str">
        <f t="shared" si="203"/>
        <v>En gestión</v>
      </c>
      <c r="AV378" s="1482" t="s">
        <v>8249</v>
      </c>
      <c r="AW378" s="1473">
        <f>SUMPRODUCT(AQ378:AQ379,G378:G379)</f>
        <v>0.5</v>
      </c>
      <c r="AX378" s="1473">
        <f>SUMPRODUCT(G378:G379,K378:K379)</f>
        <v>0.5</v>
      </c>
      <c r="AY378" s="1455" t="str">
        <f t="shared" si="207"/>
        <v>En gestión</v>
      </c>
      <c r="AZ378" s="1455" t="str">
        <f t="shared" si="208"/>
        <v>En gestión</v>
      </c>
      <c r="BA378" s="1482" t="s">
        <v>8249</v>
      </c>
      <c r="BB378" s="1470">
        <v>29518663.199999999</v>
      </c>
      <c r="BC378" s="1468">
        <v>28164619</v>
      </c>
      <c r="BD378" s="1468">
        <v>14082309.699999999</v>
      </c>
      <c r="BE378" s="1470" t="s">
        <v>1209</v>
      </c>
      <c r="BF378" s="1471" t="s">
        <v>1209</v>
      </c>
      <c r="BG378" s="1471" t="s">
        <v>1209</v>
      </c>
      <c r="BH378" s="1426" t="s">
        <v>44</v>
      </c>
      <c r="BI378" s="1426" t="s">
        <v>44</v>
      </c>
      <c r="BJ378" s="1426" t="s">
        <v>44</v>
      </c>
      <c r="BK378" s="1426" t="s">
        <v>44</v>
      </c>
      <c r="BL378" s="1036"/>
      <c r="BM378" s="569">
        <v>0.75</v>
      </c>
      <c r="BN378" s="102" t="s">
        <v>3907</v>
      </c>
      <c r="BO378" s="375">
        <v>0.75</v>
      </c>
      <c r="BP378" s="89" t="s">
        <v>1917</v>
      </c>
      <c r="BQ378" s="159" t="s">
        <v>1914</v>
      </c>
      <c r="BR378" s="8" t="str">
        <f t="shared" si="204"/>
        <v>En gestión</v>
      </c>
      <c r="BS378" s="335" t="str">
        <f t="shared" si="205"/>
        <v>En gestión</v>
      </c>
      <c r="BT378" s="1490" t="s">
        <v>3908</v>
      </c>
      <c r="BU378" s="1451">
        <f>SUMPRODUCT(G378:G379,BO378:BO379)</f>
        <v>0.75</v>
      </c>
      <c r="BV378" s="1285">
        <f>SUMPRODUCT(G378:G379,L378:L379)</f>
        <v>0.75</v>
      </c>
      <c r="BW378" s="1455" t="str">
        <f t="shared" si="217"/>
        <v>En gestión</v>
      </c>
      <c r="BX378" s="1455" t="str">
        <f t="shared" si="218"/>
        <v>En gestión</v>
      </c>
      <c r="BY378" s="1458" t="s">
        <v>37</v>
      </c>
      <c r="BZ378" s="1462">
        <v>28164619</v>
      </c>
      <c r="CA378" s="1445" t="s">
        <v>1919</v>
      </c>
      <c r="CB378" s="1445" t="s">
        <v>3909</v>
      </c>
      <c r="CC378" s="1447">
        <v>0</v>
      </c>
      <c r="CD378" s="1448">
        <v>0</v>
      </c>
      <c r="CE378" s="1448">
        <v>0</v>
      </c>
      <c r="CF378" s="1426" t="s">
        <v>44</v>
      </c>
      <c r="CG378" s="1426" t="s">
        <v>44</v>
      </c>
      <c r="CH378" s="1426" t="s">
        <v>44</v>
      </c>
      <c r="CI378" s="1426" t="s">
        <v>44</v>
      </c>
      <c r="CJ378" s="1036"/>
      <c r="CK378" s="1440">
        <v>1</v>
      </c>
      <c r="CL378" s="87" t="s">
        <v>1916</v>
      </c>
      <c r="CM378" s="116">
        <v>1</v>
      </c>
      <c r="CN378" s="86" t="s">
        <v>1917</v>
      </c>
      <c r="CO378" s="86" t="s">
        <v>1914</v>
      </c>
      <c r="CP378" s="83" t="str">
        <f t="shared" si="199"/>
        <v>Terminado</v>
      </c>
      <c r="CQ378" s="83" t="str">
        <f t="shared" si="206"/>
        <v>Terminado</v>
      </c>
      <c r="CR378" s="1488" t="s">
        <v>1918</v>
      </c>
      <c r="CS378" s="1434">
        <f>SUMPRODUCT(G378:G379,CM378:CM379)</f>
        <v>1</v>
      </c>
      <c r="CT378" s="1434">
        <f>SUMPRODUCT(G378:G379,M378:M379)</f>
        <v>1</v>
      </c>
      <c r="CU378" s="1435" t="str">
        <f t="shared" si="209"/>
        <v>Terminado</v>
      </c>
      <c r="CV378" s="1435" t="str">
        <f t="shared" si="210"/>
        <v>Terminado</v>
      </c>
      <c r="CW378" s="1487" t="s">
        <v>37</v>
      </c>
      <c r="CX378" s="1438">
        <v>28185203</v>
      </c>
      <c r="CY378" s="1428">
        <v>28195045.649999999</v>
      </c>
      <c r="CZ378" s="1428">
        <v>28195045.649999999</v>
      </c>
      <c r="DA378" s="1430">
        <v>0</v>
      </c>
      <c r="DB378" s="1431">
        <v>0</v>
      </c>
      <c r="DC378" s="1432">
        <v>0</v>
      </c>
      <c r="DD378" s="1433">
        <v>0</v>
      </c>
      <c r="DE378" s="1426" t="s">
        <v>44</v>
      </c>
      <c r="DF378" s="1426" t="s">
        <v>44</v>
      </c>
      <c r="DG378" s="1426" t="s">
        <v>44</v>
      </c>
      <c r="DH378" s="1426" t="s">
        <v>44</v>
      </c>
      <c r="DJ378" s="1221" t="s">
        <v>8427</v>
      </c>
      <c r="DK378" s="1220"/>
      <c r="DL378" s="1242"/>
    </row>
    <row r="379" spans="1:116" ht="209.25" customHeight="1" x14ac:dyDescent="0.45">
      <c r="A379" s="1484"/>
      <c r="B379" s="1485"/>
      <c r="C379" s="1486"/>
      <c r="D379" s="1486"/>
      <c r="E379" s="1063" t="s">
        <v>1210</v>
      </c>
      <c r="F379" s="1064" t="s">
        <v>1211</v>
      </c>
      <c r="G379" s="1065">
        <v>0.5</v>
      </c>
      <c r="H379" s="1066">
        <v>44585</v>
      </c>
      <c r="I379" s="1066">
        <v>44925</v>
      </c>
      <c r="J379" s="1041">
        <v>0.25</v>
      </c>
      <c r="K379" s="1052">
        <v>0.5</v>
      </c>
      <c r="L379" s="1043">
        <v>0.75</v>
      </c>
      <c r="M379" s="1067">
        <v>1</v>
      </c>
      <c r="N379" s="1311"/>
      <c r="O379" s="1312"/>
      <c r="P379" s="3309"/>
      <c r="Q379" s="1478"/>
      <c r="R379" s="1483"/>
      <c r="S379" s="238">
        <v>0.25</v>
      </c>
      <c r="T379" s="9" t="s">
        <v>2894</v>
      </c>
      <c r="U379" s="9" t="s">
        <v>2895</v>
      </c>
      <c r="V379" s="8" t="str">
        <f t="shared" si="200"/>
        <v>En gestión</v>
      </c>
      <c r="W379" s="8" t="str">
        <f t="shared" si="215"/>
        <v>En gestión</v>
      </c>
      <c r="X379" s="1483"/>
      <c r="Y379" s="1473"/>
      <c r="Z379" s="1473">
        <f t="shared" si="220"/>
        <v>0.125</v>
      </c>
      <c r="AA379" s="1481"/>
      <c r="AB379" s="1481"/>
      <c r="AC379" s="1483"/>
      <c r="AD379" s="1480"/>
      <c r="AE379" s="1479"/>
      <c r="AF379" s="1479"/>
      <c r="AG379" s="1480"/>
      <c r="AH379" s="1479"/>
      <c r="AI379" s="1479"/>
      <c r="AJ379" s="1426"/>
      <c r="AK379" s="1426"/>
      <c r="AL379" s="1426"/>
      <c r="AM379" s="1426"/>
      <c r="AN379" s="1036"/>
      <c r="AO379" s="1478"/>
      <c r="AP379" s="1483"/>
      <c r="AQ379" s="238">
        <v>0.5</v>
      </c>
      <c r="AR379" s="9" t="s">
        <v>2894</v>
      </c>
      <c r="AS379" s="9" t="s">
        <v>3856</v>
      </c>
      <c r="AT379" s="8" t="str">
        <f t="shared" si="202"/>
        <v>En gestión</v>
      </c>
      <c r="AU379" s="8" t="str">
        <f t="shared" si="203"/>
        <v>En gestión</v>
      </c>
      <c r="AV379" s="1483"/>
      <c r="AW379" s="1473"/>
      <c r="AX379" s="1473"/>
      <c r="AY379" s="1457"/>
      <c r="AZ379" s="1457"/>
      <c r="BA379" s="1483"/>
      <c r="BB379" s="1470"/>
      <c r="BC379" s="1469"/>
      <c r="BD379" s="1469"/>
      <c r="BE379" s="1470"/>
      <c r="BF379" s="1471"/>
      <c r="BG379" s="1471"/>
      <c r="BH379" s="1426"/>
      <c r="BI379" s="1426"/>
      <c r="BJ379" s="1426"/>
      <c r="BK379" s="1426"/>
      <c r="BL379" s="1036"/>
      <c r="BM379" s="569">
        <v>0.75</v>
      </c>
      <c r="BN379" s="102" t="s">
        <v>3910</v>
      </c>
      <c r="BO379" s="375">
        <v>0.75</v>
      </c>
      <c r="BP379" s="89" t="s">
        <v>8250</v>
      </c>
      <c r="BQ379" s="159" t="s">
        <v>1921</v>
      </c>
      <c r="BR379" s="8" t="str">
        <f t="shared" si="204"/>
        <v>En gestión</v>
      </c>
      <c r="BS379" s="335" t="str">
        <f t="shared" si="205"/>
        <v>En gestión</v>
      </c>
      <c r="BT379" s="1490"/>
      <c r="BU379" s="1453"/>
      <c r="BV379" s="1286"/>
      <c r="BW379" s="1457"/>
      <c r="BX379" s="1457"/>
      <c r="BY379" s="1460"/>
      <c r="BZ379" s="1463"/>
      <c r="CA379" s="1446"/>
      <c r="CB379" s="1446"/>
      <c r="CC379" s="1447"/>
      <c r="CD379" s="1450"/>
      <c r="CE379" s="1450"/>
      <c r="CF379" s="1426"/>
      <c r="CG379" s="1426"/>
      <c r="CH379" s="1426"/>
      <c r="CI379" s="1426"/>
      <c r="CJ379" s="1036"/>
      <c r="CK379" s="1442"/>
      <c r="CL379" s="87" t="s">
        <v>1920</v>
      </c>
      <c r="CM379" s="116">
        <v>1</v>
      </c>
      <c r="CN379" s="86" t="s">
        <v>2334</v>
      </c>
      <c r="CO379" s="86" t="s">
        <v>1921</v>
      </c>
      <c r="CP379" s="83" t="str">
        <f t="shared" si="199"/>
        <v>Terminado</v>
      </c>
      <c r="CQ379" s="83" t="str">
        <f t="shared" si="206"/>
        <v>Terminado</v>
      </c>
      <c r="CR379" s="1489"/>
      <c r="CS379" s="1434"/>
      <c r="CT379" s="1434"/>
      <c r="CU379" s="1435"/>
      <c r="CV379" s="1435"/>
      <c r="CW379" s="1437"/>
      <c r="CX379" s="1439"/>
      <c r="CY379" s="1429"/>
      <c r="CZ379" s="1429"/>
      <c r="DA379" s="1430"/>
      <c r="DB379" s="1431"/>
      <c r="DC379" s="1432"/>
      <c r="DD379" s="1433"/>
      <c r="DE379" s="1426"/>
      <c r="DF379" s="1426"/>
      <c r="DG379" s="1426"/>
      <c r="DH379" s="1426"/>
      <c r="DJ379" s="1221" t="s">
        <v>8427</v>
      </c>
      <c r="DK379" s="1220"/>
      <c r="DL379" s="1242"/>
    </row>
    <row r="380" spans="1:116" ht="154.5" hidden="1" customHeight="1" x14ac:dyDescent="0.45">
      <c r="A380" s="1484" t="s">
        <v>60</v>
      </c>
      <c r="B380" s="1485" t="s">
        <v>1212</v>
      </c>
      <c r="C380" s="1486" t="s">
        <v>1213</v>
      </c>
      <c r="D380" s="1486" t="s">
        <v>1214</v>
      </c>
      <c r="E380" s="1063" t="s">
        <v>1215</v>
      </c>
      <c r="F380" s="1064" t="s">
        <v>1216</v>
      </c>
      <c r="G380" s="1065">
        <v>0.4</v>
      </c>
      <c r="H380" s="1066">
        <v>44593</v>
      </c>
      <c r="I380" s="1066">
        <v>44742</v>
      </c>
      <c r="J380" s="1041">
        <v>0.4</v>
      </c>
      <c r="K380" s="1052">
        <v>1</v>
      </c>
      <c r="L380" s="1043">
        <v>1</v>
      </c>
      <c r="M380" s="1067">
        <v>1</v>
      </c>
      <c r="N380" s="1311" t="s">
        <v>529</v>
      </c>
      <c r="O380" s="1312">
        <v>53928472</v>
      </c>
      <c r="P380" s="3309"/>
      <c r="Q380" s="1476">
        <v>0.16</v>
      </c>
      <c r="R380" s="1482" t="s">
        <v>8232</v>
      </c>
      <c r="S380" s="238">
        <v>0.4</v>
      </c>
      <c r="T380" s="9" t="s">
        <v>2876</v>
      </c>
      <c r="U380" s="159" t="s">
        <v>2877</v>
      </c>
      <c r="V380" s="8" t="str">
        <f t="shared" si="200"/>
        <v>En gestión</v>
      </c>
      <c r="W380" s="8" t="str">
        <f t="shared" si="215"/>
        <v>En gestión</v>
      </c>
      <c r="X380" s="1482" t="s">
        <v>8233</v>
      </c>
      <c r="Y380" s="1473">
        <f>SUMPRODUCT(S380:S382,J380:J382)</f>
        <v>0.16000000000000003</v>
      </c>
      <c r="Z380" s="1473">
        <f>SUMPRODUCT(G380:G382,J380:J382)</f>
        <v>0.16000000000000003</v>
      </c>
      <c r="AA380" s="1481" t="str">
        <f>IF(Z380&lt;1%,"Sin iniciar",IF(Z380=100%,"Terminado","En gestión"))</f>
        <v>En gestión</v>
      </c>
      <c r="AB380" s="1481" t="str">
        <f>IF(Y380&lt;1%,"Sin iniciar",IF(Y380=100%,"Terminado","En gestión"))</f>
        <v>En gestión</v>
      </c>
      <c r="AC380" s="1482" t="s">
        <v>8233</v>
      </c>
      <c r="AD380" s="1480">
        <v>53928472.009756096</v>
      </c>
      <c r="AE380" s="1479">
        <v>53575556</v>
      </c>
      <c r="AF380" s="1479">
        <v>13393888.9</v>
      </c>
      <c r="AG380" s="1480">
        <v>0</v>
      </c>
      <c r="AH380" s="1479">
        <v>0</v>
      </c>
      <c r="AI380" s="1479">
        <v>0</v>
      </c>
      <c r="AJ380" s="1426" t="s">
        <v>44</v>
      </c>
      <c r="AK380" s="1426" t="s">
        <v>44</v>
      </c>
      <c r="AL380" s="1426" t="s">
        <v>44</v>
      </c>
      <c r="AM380" s="1426" t="s">
        <v>44</v>
      </c>
      <c r="AN380" s="1036"/>
      <c r="AO380" s="1476">
        <v>0.64</v>
      </c>
      <c r="AP380" s="1474" t="s">
        <v>8251</v>
      </c>
      <c r="AQ380" s="238">
        <v>1</v>
      </c>
      <c r="AR380" s="89" t="s">
        <v>3857</v>
      </c>
      <c r="AS380" s="89" t="s">
        <v>1879</v>
      </c>
      <c r="AT380" s="8" t="str">
        <f t="shared" si="202"/>
        <v>Terminado</v>
      </c>
      <c r="AU380" s="8" t="str">
        <f t="shared" si="203"/>
        <v>Terminado</v>
      </c>
      <c r="AV380" s="1474" t="s">
        <v>3858</v>
      </c>
      <c r="AW380" s="1472">
        <f>SUMPRODUCT(AQ380:AQ382,G380:G382)</f>
        <v>0.64</v>
      </c>
      <c r="AX380" s="1473">
        <f>SUMPRODUCT(G380:G382,K380:K382)</f>
        <v>0.64</v>
      </c>
      <c r="AY380" s="1455" t="str">
        <f t="shared" si="207"/>
        <v>En gestión</v>
      </c>
      <c r="AZ380" s="1455" t="str">
        <f t="shared" si="208"/>
        <v>En gestión</v>
      </c>
      <c r="BA380" s="1474" t="s">
        <v>3858</v>
      </c>
      <c r="BB380" s="1470">
        <v>53928472.009756096</v>
      </c>
      <c r="BC380" s="1467">
        <v>53525139</v>
      </c>
      <c r="BD380" s="1467">
        <v>26762569.5</v>
      </c>
      <c r="BE380" s="1470">
        <v>0</v>
      </c>
      <c r="BF380" s="1471">
        <v>0</v>
      </c>
      <c r="BG380" s="1471">
        <v>0</v>
      </c>
      <c r="BH380" s="1426" t="s">
        <v>44</v>
      </c>
      <c r="BI380" s="1426" t="s">
        <v>44</v>
      </c>
      <c r="BJ380" s="1426" t="s">
        <v>44</v>
      </c>
      <c r="BK380" s="1426" t="s">
        <v>44</v>
      </c>
      <c r="BL380" s="1036"/>
      <c r="BM380" s="1464">
        <v>1</v>
      </c>
      <c r="BN380" s="1466" t="s">
        <v>3911</v>
      </c>
      <c r="BO380" s="375">
        <v>1</v>
      </c>
      <c r="BP380" s="89" t="s">
        <v>3912</v>
      </c>
      <c r="BQ380" s="89" t="s">
        <v>1879</v>
      </c>
      <c r="BR380" s="8" t="str">
        <f t="shared" si="204"/>
        <v>Terminado</v>
      </c>
      <c r="BS380" s="335" t="str">
        <f t="shared" si="205"/>
        <v>Terminado</v>
      </c>
      <c r="BT380" s="1466" t="s">
        <v>3913</v>
      </c>
      <c r="BU380" s="1451">
        <f t="shared" ref="BU380" si="225">SUMPRODUCT(G380:G382,BO380:BO382)</f>
        <v>1</v>
      </c>
      <c r="BV380" s="1285">
        <f>SUMPRODUCT(G380:G382,L380:L382)</f>
        <v>1</v>
      </c>
      <c r="BW380" s="1455" t="str">
        <f t="shared" si="217"/>
        <v>Terminado</v>
      </c>
      <c r="BX380" s="1455" t="str">
        <f t="shared" si="218"/>
        <v>Terminado</v>
      </c>
      <c r="BY380" s="1458" t="s">
        <v>37</v>
      </c>
      <c r="BZ380" s="1461">
        <v>53525139</v>
      </c>
      <c r="CA380" s="1445" t="s">
        <v>1923</v>
      </c>
      <c r="CB380" s="1445" t="s">
        <v>3914</v>
      </c>
      <c r="CC380" s="1447">
        <v>0</v>
      </c>
      <c r="CD380" s="1448">
        <v>0</v>
      </c>
      <c r="CE380" s="1448">
        <v>0</v>
      </c>
      <c r="CF380" s="1426" t="s">
        <v>44</v>
      </c>
      <c r="CG380" s="1426" t="s">
        <v>44</v>
      </c>
      <c r="CH380" s="1426" t="s">
        <v>44</v>
      </c>
      <c r="CI380" s="1426" t="s">
        <v>44</v>
      </c>
      <c r="CJ380" s="1036"/>
      <c r="CK380" s="1440">
        <v>1</v>
      </c>
      <c r="CL380" s="1443" t="s">
        <v>1922</v>
      </c>
      <c r="CM380" s="116">
        <v>1</v>
      </c>
      <c r="CN380" s="84" t="s">
        <v>1842</v>
      </c>
      <c r="CO380" s="87" t="s">
        <v>1879</v>
      </c>
      <c r="CP380" s="83" t="str">
        <f t="shared" si="199"/>
        <v>Terminado</v>
      </c>
      <c r="CQ380" s="83" t="str">
        <f t="shared" si="206"/>
        <v>Terminado</v>
      </c>
      <c r="CR380" s="1443" t="s">
        <v>1922</v>
      </c>
      <c r="CS380" s="1434">
        <f>SUMPRODUCT(G380:G382,CM380:CM382)</f>
        <v>1</v>
      </c>
      <c r="CT380" s="1434">
        <f>SUMPRODUCT(G380:G382,M380:M382)</f>
        <v>1</v>
      </c>
      <c r="CU380" s="1435" t="str">
        <f t="shared" si="209"/>
        <v>Terminado</v>
      </c>
      <c r="CV380" s="1435" t="str">
        <f t="shared" ref="CV380" si="226">IF(CS380&lt;1%,"Sin iniciar",IF(CS380=100%,"Terminado","En gestión"))</f>
        <v>Terminado</v>
      </c>
      <c r="CW380" s="1436" t="s">
        <v>37</v>
      </c>
      <c r="CX380" s="1438">
        <v>54675637.729999997</v>
      </c>
      <c r="CY380" s="1428">
        <v>54685480.380000003</v>
      </c>
      <c r="CZ380" s="1428">
        <v>54685480.380000003</v>
      </c>
      <c r="DA380" s="1430">
        <v>0</v>
      </c>
      <c r="DB380" s="1431">
        <v>0</v>
      </c>
      <c r="DC380" s="1432">
        <v>0</v>
      </c>
      <c r="DD380" s="1433">
        <v>0</v>
      </c>
      <c r="DE380" s="1426" t="s">
        <v>44</v>
      </c>
      <c r="DF380" s="1426" t="s">
        <v>44</v>
      </c>
      <c r="DG380" s="1426" t="s">
        <v>44</v>
      </c>
      <c r="DH380" s="1426" t="s">
        <v>44</v>
      </c>
      <c r="DJ380" s="1221" t="s">
        <v>8269</v>
      </c>
      <c r="DK380" s="1220" t="s">
        <v>8270</v>
      </c>
      <c r="DL380" s="1242" t="s">
        <v>8271</v>
      </c>
    </row>
    <row r="381" spans="1:116" ht="154.5" hidden="1" customHeight="1" x14ac:dyDescent="0.45">
      <c r="A381" s="1484"/>
      <c r="B381" s="1485"/>
      <c r="C381" s="1486"/>
      <c r="D381" s="1486"/>
      <c r="E381" s="1063" t="s">
        <v>1217</v>
      </c>
      <c r="F381" s="1064" t="s">
        <v>1218</v>
      </c>
      <c r="G381" s="1065">
        <v>0.3</v>
      </c>
      <c r="H381" s="1066">
        <v>44652</v>
      </c>
      <c r="I381" s="1066">
        <v>44757</v>
      </c>
      <c r="J381" s="1041">
        <v>0</v>
      </c>
      <c r="K381" s="1052">
        <v>0.8</v>
      </c>
      <c r="L381" s="1043">
        <v>1</v>
      </c>
      <c r="M381" s="1067">
        <v>1</v>
      </c>
      <c r="N381" s="1311"/>
      <c r="O381" s="1312"/>
      <c r="P381" s="3309"/>
      <c r="Q381" s="1477"/>
      <c r="R381" s="1482"/>
      <c r="S381" s="238">
        <v>0</v>
      </c>
      <c r="T381" s="9" t="s">
        <v>2599</v>
      </c>
      <c r="U381" s="159" t="s">
        <v>2599</v>
      </c>
      <c r="V381" s="8" t="str">
        <f t="shared" si="200"/>
        <v>Sin iniciar</v>
      </c>
      <c r="W381" s="8" t="str">
        <f t="shared" si="215"/>
        <v>Sin iniciar</v>
      </c>
      <c r="X381" s="1482"/>
      <c r="Y381" s="1473"/>
      <c r="Z381" s="1473"/>
      <c r="AA381" s="1481"/>
      <c r="AB381" s="1481"/>
      <c r="AC381" s="1482"/>
      <c r="AD381" s="1480"/>
      <c r="AE381" s="1479"/>
      <c r="AF381" s="1479"/>
      <c r="AG381" s="1480"/>
      <c r="AH381" s="1479"/>
      <c r="AI381" s="1479"/>
      <c r="AJ381" s="1426"/>
      <c r="AK381" s="1426"/>
      <c r="AL381" s="1426"/>
      <c r="AM381" s="1426"/>
      <c r="AN381" s="1030"/>
      <c r="AO381" s="1477"/>
      <c r="AP381" s="1474"/>
      <c r="AQ381" s="238">
        <v>0.8</v>
      </c>
      <c r="AR381" s="89" t="s">
        <v>3859</v>
      </c>
      <c r="AS381" s="89" t="s">
        <v>1924</v>
      </c>
      <c r="AT381" s="8" t="str">
        <f t="shared" si="202"/>
        <v>En gestión</v>
      </c>
      <c r="AU381" s="8" t="str">
        <f t="shared" si="203"/>
        <v>En gestión</v>
      </c>
      <c r="AV381" s="1474"/>
      <c r="AW381" s="1473"/>
      <c r="AX381" s="1473"/>
      <c r="AY381" s="1456"/>
      <c r="AZ381" s="1456"/>
      <c r="BA381" s="1474"/>
      <c r="BB381" s="1470"/>
      <c r="BC381" s="1468"/>
      <c r="BD381" s="1468"/>
      <c r="BE381" s="1470"/>
      <c r="BF381" s="1471"/>
      <c r="BG381" s="1471"/>
      <c r="BH381" s="1426"/>
      <c r="BI381" s="1426"/>
      <c r="BJ381" s="1426"/>
      <c r="BK381" s="1426"/>
      <c r="BL381" s="1036"/>
      <c r="BM381" s="1465"/>
      <c r="BN381" s="1466"/>
      <c r="BO381" s="375">
        <v>1</v>
      </c>
      <c r="BP381" s="89" t="s">
        <v>3915</v>
      </c>
      <c r="BQ381" s="89" t="s">
        <v>1924</v>
      </c>
      <c r="BR381" s="8" t="str">
        <f t="shared" si="204"/>
        <v>Terminado</v>
      </c>
      <c r="BS381" s="335" t="str">
        <f t="shared" si="205"/>
        <v>Terminado</v>
      </c>
      <c r="BT381" s="1466"/>
      <c r="BU381" s="1452"/>
      <c r="BV381" s="1454"/>
      <c r="BW381" s="1456"/>
      <c r="BX381" s="1456"/>
      <c r="BY381" s="1459"/>
      <c r="BZ381" s="1462"/>
      <c r="CA381" s="1445"/>
      <c r="CB381" s="1445"/>
      <c r="CC381" s="1447"/>
      <c r="CD381" s="1449"/>
      <c r="CE381" s="1449"/>
      <c r="CF381" s="1426"/>
      <c r="CG381" s="1426"/>
      <c r="CH381" s="1426"/>
      <c r="CI381" s="1426"/>
      <c r="CJ381" s="1036"/>
      <c r="CK381" s="1441"/>
      <c r="CL381" s="1443"/>
      <c r="CM381" s="116">
        <v>1</v>
      </c>
      <c r="CN381" s="84" t="s">
        <v>1842</v>
      </c>
      <c r="CO381" s="87" t="s">
        <v>1924</v>
      </c>
      <c r="CP381" s="83" t="str">
        <f t="shared" si="199"/>
        <v>Terminado</v>
      </c>
      <c r="CQ381" s="83" t="str">
        <f t="shared" si="206"/>
        <v>Terminado</v>
      </c>
      <c r="CR381" s="1443"/>
      <c r="CS381" s="1434">
        <f>SUMPRODUCT(G381:G382,CM381:CM382)</f>
        <v>0.6</v>
      </c>
      <c r="CT381" s="1434"/>
      <c r="CU381" s="1435"/>
      <c r="CV381" s="1435"/>
      <c r="CW381" s="1436"/>
      <c r="CX381" s="1438"/>
      <c r="CY381" s="1428"/>
      <c r="CZ381" s="1428"/>
      <c r="DA381" s="1430"/>
      <c r="DB381" s="1431"/>
      <c r="DC381" s="1432"/>
      <c r="DD381" s="1433"/>
      <c r="DE381" s="1426"/>
      <c r="DF381" s="1426"/>
      <c r="DG381" s="1426"/>
      <c r="DH381" s="1426"/>
      <c r="DJ381" s="1221" t="s">
        <v>8269</v>
      </c>
      <c r="DK381" s="1220" t="s">
        <v>8425</v>
      </c>
      <c r="DL381" s="1242"/>
    </row>
    <row r="382" spans="1:116" ht="154.5" hidden="1" customHeight="1" x14ac:dyDescent="0.45">
      <c r="A382" s="1484"/>
      <c r="B382" s="1485"/>
      <c r="C382" s="1486"/>
      <c r="D382" s="1486"/>
      <c r="E382" s="1063" t="s">
        <v>1219</v>
      </c>
      <c r="F382" s="1064" t="s">
        <v>1220</v>
      </c>
      <c r="G382" s="1065">
        <v>0.3</v>
      </c>
      <c r="H382" s="1066">
        <v>44757</v>
      </c>
      <c r="I382" s="1066">
        <v>44771</v>
      </c>
      <c r="J382" s="1041">
        <v>0</v>
      </c>
      <c r="K382" s="1052">
        <v>0</v>
      </c>
      <c r="L382" s="1043">
        <v>1</v>
      </c>
      <c r="M382" s="1067">
        <v>1</v>
      </c>
      <c r="N382" s="1311"/>
      <c r="O382" s="1312"/>
      <c r="P382" s="3309"/>
      <c r="Q382" s="1478"/>
      <c r="R382" s="1483"/>
      <c r="S382" s="238">
        <v>0</v>
      </c>
      <c r="T382" s="9" t="s">
        <v>2599</v>
      </c>
      <c r="U382" s="159" t="s">
        <v>2599</v>
      </c>
      <c r="V382" s="8" t="str">
        <f t="shared" si="200"/>
        <v>Sin iniciar</v>
      </c>
      <c r="W382" s="8" t="str">
        <f t="shared" si="215"/>
        <v>Sin iniciar</v>
      </c>
      <c r="X382" s="1483"/>
      <c r="Y382" s="1473"/>
      <c r="Z382" s="1473"/>
      <c r="AA382" s="1481"/>
      <c r="AB382" s="1481"/>
      <c r="AC382" s="1483"/>
      <c r="AD382" s="1480"/>
      <c r="AE382" s="1479"/>
      <c r="AF382" s="1479"/>
      <c r="AG382" s="1480"/>
      <c r="AH382" s="1479"/>
      <c r="AI382" s="1479"/>
      <c r="AJ382" s="1426"/>
      <c r="AK382" s="1426"/>
      <c r="AL382" s="1426"/>
      <c r="AM382" s="1426"/>
      <c r="AN382" s="1030"/>
      <c r="AO382" s="1478"/>
      <c r="AP382" s="1475"/>
      <c r="AQ382" s="372" t="s">
        <v>2812</v>
      </c>
      <c r="AR382" s="302" t="s">
        <v>2812</v>
      </c>
      <c r="AS382" s="302" t="s">
        <v>2812</v>
      </c>
      <c r="AT382" s="8" t="str">
        <f t="shared" si="202"/>
        <v>Sin iniciar</v>
      </c>
      <c r="AU382" s="8" t="str">
        <f t="shared" si="203"/>
        <v>En gestión</v>
      </c>
      <c r="AV382" s="1475"/>
      <c r="AW382" s="1473"/>
      <c r="AX382" s="1473"/>
      <c r="AY382" s="1457"/>
      <c r="AZ382" s="1457"/>
      <c r="BA382" s="1475"/>
      <c r="BB382" s="1470"/>
      <c r="BC382" s="1469"/>
      <c r="BD382" s="1469"/>
      <c r="BE382" s="1470"/>
      <c r="BF382" s="1471"/>
      <c r="BG382" s="1471"/>
      <c r="BH382" s="1426"/>
      <c r="BI382" s="1426"/>
      <c r="BJ382" s="1426"/>
      <c r="BK382" s="1426"/>
      <c r="BL382" s="1036"/>
      <c r="BM382" s="1465"/>
      <c r="BN382" s="1466"/>
      <c r="BO382" s="375">
        <v>1</v>
      </c>
      <c r="BP382" s="89" t="s">
        <v>3916</v>
      </c>
      <c r="BQ382" s="89" t="s">
        <v>1925</v>
      </c>
      <c r="BR382" s="8" t="str">
        <f t="shared" si="204"/>
        <v>Terminado</v>
      </c>
      <c r="BS382" s="335" t="str">
        <f t="shared" si="205"/>
        <v>Terminado</v>
      </c>
      <c r="BT382" s="1466"/>
      <c r="BU382" s="1453"/>
      <c r="BV382" s="1286"/>
      <c r="BW382" s="1457"/>
      <c r="BX382" s="1457"/>
      <c r="BY382" s="1460"/>
      <c r="BZ382" s="1463"/>
      <c r="CA382" s="1446"/>
      <c r="CB382" s="1446"/>
      <c r="CC382" s="1447"/>
      <c r="CD382" s="1450"/>
      <c r="CE382" s="1450"/>
      <c r="CF382" s="1426"/>
      <c r="CG382" s="1426"/>
      <c r="CH382" s="1426"/>
      <c r="CI382" s="1426"/>
      <c r="CJ382" s="1036"/>
      <c r="CK382" s="1442"/>
      <c r="CL382" s="1444"/>
      <c r="CM382" s="116">
        <v>1</v>
      </c>
      <c r="CN382" s="84" t="s">
        <v>1842</v>
      </c>
      <c r="CO382" s="87" t="s">
        <v>1925</v>
      </c>
      <c r="CP382" s="83" t="str">
        <f t="shared" si="199"/>
        <v>Terminado</v>
      </c>
      <c r="CQ382" s="83" t="str">
        <f t="shared" si="206"/>
        <v>Terminado</v>
      </c>
      <c r="CR382" s="1444"/>
      <c r="CS382" s="1434"/>
      <c r="CT382" s="1434"/>
      <c r="CU382" s="1435"/>
      <c r="CV382" s="1435"/>
      <c r="CW382" s="1437"/>
      <c r="CX382" s="1439"/>
      <c r="CY382" s="1429"/>
      <c r="CZ382" s="1429"/>
      <c r="DA382" s="1430"/>
      <c r="DB382" s="1431"/>
      <c r="DC382" s="1432"/>
      <c r="DD382" s="1433"/>
      <c r="DE382" s="1426"/>
      <c r="DF382" s="1426"/>
      <c r="DG382" s="1426"/>
      <c r="DH382" s="1426"/>
      <c r="DJ382" s="1221" t="s">
        <v>8269</v>
      </c>
      <c r="DK382" s="1220" t="s">
        <v>8425</v>
      </c>
      <c r="DL382" s="1242"/>
    </row>
    <row r="383" spans="1:116" ht="154.5" hidden="1" customHeight="1" x14ac:dyDescent="0.45">
      <c r="A383" s="1351" t="s">
        <v>62</v>
      </c>
      <c r="B383" s="1427" t="s">
        <v>1221</v>
      </c>
      <c r="C383" s="1353" t="s">
        <v>1222</v>
      </c>
      <c r="D383" s="1353" t="s">
        <v>1223</v>
      </c>
      <c r="E383" s="1050" t="s">
        <v>1224</v>
      </c>
      <c r="F383" s="1051" t="s">
        <v>1225</v>
      </c>
      <c r="G383" s="1052">
        <v>0.5</v>
      </c>
      <c r="H383" s="1056">
        <v>44562</v>
      </c>
      <c r="I383" s="1056">
        <v>44926</v>
      </c>
      <c r="J383" s="1041">
        <v>0</v>
      </c>
      <c r="K383" s="1041">
        <v>0.1</v>
      </c>
      <c r="L383" s="1054">
        <v>0.5</v>
      </c>
      <c r="M383" s="1055">
        <v>1</v>
      </c>
      <c r="N383" s="1354">
        <v>169585399</v>
      </c>
      <c r="O383" s="1353" t="s">
        <v>76</v>
      </c>
      <c r="P383" s="3309"/>
      <c r="Q383" s="1424">
        <v>0</v>
      </c>
      <c r="R383" s="1400" t="s">
        <v>2511</v>
      </c>
      <c r="S383" s="254">
        <v>0</v>
      </c>
      <c r="T383" s="136" t="s">
        <v>2896</v>
      </c>
      <c r="U383" s="136" t="s">
        <v>2897</v>
      </c>
      <c r="V383" s="171" t="str">
        <f t="shared" si="200"/>
        <v>Sin iniciar</v>
      </c>
      <c r="W383" s="171" t="str">
        <f>IF(S383&lt;1%,"Sin iniciar",IF(S383=100%,"Terminado","En gestión"))</f>
        <v>Sin iniciar</v>
      </c>
      <c r="X383" s="1423" t="s">
        <v>2897</v>
      </c>
      <c r="Y383" s="1425">
        <f>SUMPRODUCT(S383:S385,G383:G385)</f>
        <v>0</v>
      </c>
      <c r="Z383" s="1425">
        <f>SUMPRODUCT(G383:G385,J383:J385)</f>
        <v>0</v>
      </c>
      <c r="AA383" s="1422" t="str">
        <f>IF(Z383&lt;1%,"Sin iniciar",IF(Z383=100%,"Terminado","En gestión"))</f>
        <v>Sin iniciar</v>
      </c>
      <c r="AB383" s="1422" t="str">
        <f>IF(Y383&lt;1%,"Sin iniciar",IF(Y383=100%,"Terminado","En gestión"))</f>
        <v>Sin iniciar</v>
      </c>
      <c r="AC383" s="1423" t="s">
        <v>2897</v>
      </c>
      <c r="AD383" s="1348">
        <v>0</v>
      </c>
      <c r="AE383" s="1421">
        <v>0</v>
      </c>
      <c r="AF383" s="1421">
        <v>0</v>
      </c>
      <c r="AG383" s="1348">
        <v>169585399</v>
      </c>
      <c r="AH383" s="1421">
        <v>27092387.550000001</v>
      </c>
      <c r="AI383" s="1421">
        <v>0</v>
      </c>
      <c r="AJ383" s="1307" t="s">
        <v>45</v>
      </c>
      <c r="AK383" s="1308" t="s">
        <v>46</v>
      </c>
      <c r="AL383" s="1308" t="s">
        <v>47</v>
      </c>
      <c r="AM383" s="1308" t="s">
        <v>1572</v>
      </c>
      <c r="AN383" s="1030"/>
      <c r="AO383" s="1337">
        <v>0.3</v>
      </c>
      <c r="AP383" s="1418" t="s">
        <v>3917</v>
      </c>
      <c r="AQ383" s="100">
        <v>0.1</v>
      </c>
      <c r="AR383" s="135" t="s">
        <v>3918</v>
      </c>
      <c r="AS383" s="101" t="s">
        <v>3919</v>
      </c>
      <c r="AT383" s="36" t="str">
        <f>IF(K383&lt;1%,"Sin iniciar",IF(K383=100%,"Terminado","En gestión"))</f>
        <v>En gestión</v>
      </c>
      <c r="AU383" s="36" t="str">
        <f>IF(AQ383&lt;1%,"Sin iniciar",IF(AQ383=100%,"Terminado","En gestión"))</f>
        <v>En gestión</v>
      </c>
      <c r="AV383" s="1418" t="s">
        <v>3917</v>
      </c>
      <c r="AW383" s="1327">
        <f>SUMPRODUCT(G383:G385,AQ383:AQ385)</f>
        <v>0.1</v>
      </c>
      <c r="AX383" s="1327">
        <f>SUMPRODUCT(G383:G385,K383:K385)</f>
        <v>0.1</v>
      </c>
      <c r="AY383" s="1345" t="str">
        <f>IF(AX383&lt;1%,"Sin iniciar",IF(AX383=100%,"Terminado","En gestión"))</f>
        <v>En gestión</v>
      </c>
      <c r="AZ383" s="1345" t="str">
        <f>IF(AW383&lt;1%,"Sin iniciar",IF(AW383=100%,"Terminado","En gestión"))</f>
        <v>En gestión</v>
      </c>
      <c r="BA383" s="1418" t="s">
        <v>3917</v>
      </c>
      <c r="BB383" s="1342">
        <v>0</v>
      </c>
      <c r="BC383" s="1417">
        <v>0</v>
      </c>
      <c r="BD383" s="1417">
        <v>0</v>
      </c>
      <c r="BE383" s="1342">
        <v>169585399</v>
      </c>
      <c r="BF383" s="1417">
        <v>27034500</v>
      </c>
      <c r="BG383" s="1417">
        <v>7185000</v>
      </c>
      <c r="BH383" s="1307" t="s">
        <v>45</v>
      </c>
      <c r="BI383" s="1308" t="s">
        <v>46</v>
      </c>
      <c r="BJ383" s="1308" t="s">
        <v>47</v>
      </c>
      <c r="BK383" s="1308" t="s">
        <v>1572</v>
      </c>
      <c r="BL383" s="1030"/>
      <c r="BM383" s="1337">
        <v>0.9</v>
      </c>
      <c r="BN383" s="1390" t="s">
        <v>3930</v>
      </c>
      <c r="BO383" s="100">
        <v>0.9</v>
      </c>
      <c r="BP383" s="135" t="s">
        <v>3931</v>
      </c>
      <c r="BQ383" s="101" t="s">
        <v>3932</v>
      </c>
      <c r="BR383" s="36" t="str">
        <f>IF(L383&lt;1%,"Sin iniciar",IF(L383=100%,"Terminado","En gestión"))</f>
        <v>En gestión</v>
      </c>
      <c r="BS383" s="36" t="str">
        <f t="shared" si="205"/>
        <v>En gestión</v>
      </c>
      <c r="BT383" s="1391" t="s">
        <v>3930</v>
      </c>
      <c r="BU383" s="1327">
        <f>SUMPRODUCT(G383:G385,BO383:BO385)</f>
        <v>0.9</v>
      </c>
      <c r="BV383" s="1327">
        <f>SUMPRODUCT(G383:G385,L383:L385)</f>
        <v>0.5</v>
      </c>
      <c r="BW383" s="1345" t="str">
        <f>IF(BV383&lt;1%,"Sin iniciar",IF(BV383=100%,"Terminado","En gestión"))</f>
        <v>En gestión</v>
      </c>
      <c r="BX383" s="1345" t="str">
        <f>IF(BU383&lt;1%,"Sin iniciar",IF(BU383=100%,"Terminado","En gestión"))</f>
        <v>En gestión</v>
      </c>
      <c r="BY383" s="1412" t="s">
        <v>37</v>
      </c>
      <c r="BZ383" s="1415">
        <v>0</v>
      </c>
      <c r="CA383" s="1416">
        <v>0</v>
      </c>
      <c r="CB383" s="1416">
        <v>0</v>
      </c>
      <c r="CC383" s="1408">
        <v>27034500</v>
      </c>
      <c r="CD383" s="1411">
        <v>27034500</v>
      </c>
      <c r="CE383" s="1411">
        <v>18730000</v>
      </c>
      <c r="CF383" s="1307" t="s">
        <v>45</v>
      </c>
      <c r="CG383" s="1308" t="s">
        <v>46</v>
      </c>
      <c r="CH383" s="1308" t="s">
        <v>47</v>
      </c>
      <c r="CI383" s="1308" t="s">
        <v>1572</v>
      </c>
      <c r="CJ383" s="1030"/>
      <c r="CK383" s="1323">
        <v>1</v>
      </c>
      <c r="CL383" s="1409" t="s">
        <v>2335</v>
      </c>
      <c r="CM383" s="1153">
        <v>1</v>
      </c>
      <c r="CN383" s="1146" t="s">
        <v>1569</v>
      </c>
      <c r="CO383" s="1092" t="s">
        <v>1570</v>
      </c>
      <c r="CP383" s="1152" t="str">
        <f t="shared" si="199"/>
        <v>Terminado</v>
      </c>
      <c r="CQ383" s="1152" t="str">
        <f t="shared" si="206"/>
        <v>Terminado</v>
      </c>
      <c r="CR383" s="1410" t="s">
        <v>1571</v>
      </c>
      <c r="CS383" s="1320">
        <f>SUMPRODUCT(G383:G385,CM383:CM385)</f>
        <v>1</v>
      </c>
      <c r="CT383" s="1320">
        <f>SUMPRODUCT(G383:G385,M383:M385)</f>
        <v>1</v>
      </c>
      <c r="CU383" s="1321" t="str">
        <f>IF(CT383&lt;1%,"Sin iniciar",IF(CT383=100%,"Terminado","En gestión"))</f>
        <v>Terminado</v>
      </c>
      <c r="CV383" s="1321" t="str">
        <f>IF(CS383&lt;1%,"Sin iniciar",IF(CS383=100%,"Terminado","En gestión"))</f>
        <v>Terminado</v>
      </c>
      <c r="CW383" s="1308" t="s">
        <v>37</v>
      </c>
      <c r="CX383" s="1322">
        <v>0</v>
      </c>
      <c r="CY383" s="1315">
        <v>0</v>
      </c>
      <c r="CZ383" s="1315">
        <v>0</v>
      </c>
      <c r="DA383" s="1408">
        <v>27034500</v>
      </c>
      <c r="DB383" s="1406">
        <v>27611166.699999999</v>
      </c>
      <c r="DC383" s="1318">
        <v>27129500</v>
      </c>
      <c r="DD383" s="1407">
        <v>27611166.699999999</v>
      </c>
      <c r="DE383" s="1307" t="s">
        <v>45</v>
      </c>
      <c r="DF383" s="1308" t="s">
        <v>46</v>
      </c>
      <c r="DG383" s="1308" t="s">
        <v>47</v>
      </c>
      <c r="DH383" s="1308" t="s">
        <v>1572</v>
      </c>
      <c r="DJ383" s="1221" t="s">
        <v>8269</v>
      </c>
      <c r="DK383" s="1220" t="s">
        <v>8422</v>
      </c>
      <c r="DL383" s="1243" t="s">
        <v>8271</v>
      </c>
    </row>
    <row r="384" spans="1:116" ht="154.5" hidden="1" customHeight="1" x14ac:dyDescent="0.45">
      <c r="A384" s="1351"/>
      <c r="B384" s="1427"/>
      <c r="C384" s="1353"/>
      <c r="D384" s="1353"/>
      <c r="E384" s="1050" t="s">
        <v>1226</v>
      </c>
      <c r="F384" s="1051" t="s">
        <v>1227</v>
      </c>
      <c r="G384" s="1052">
        <v>0.3</v>
      </c>
      <c r="H384" s="1056">
        <v>44562</v>
      </c>
      <c r="I384" s="1056">
        <v>44926</v>
      </c>
      <c r="J384" s="1041">
        <v>0</v>
      </c>
      <c r="K384" s="1041">
        <v>0.1</v>
      </c>
      <c r="L384" s="1054">
        <v>0.5</v>
      </c>
      <c r="M384" s="1055">
        <v>1</v>
      </c>
      <c r="N384" s="1354"/>
      <c r="O384" s="1353"/>
      <c r="P384" s="3309"/>
      <c r="Q384" s="1355"/>
      <c r="R384" s="1390"/>
      <c r="S384" s="100">
        <v>0</v>
      </c>
      <c r="T384" s="136" t="s">
        <v>2896</v>
      </c>
      <c r="U384" s="136" t="s">
        <v>2897</v>
      </c>
      <c r="V384" s="36" t="str">
        <f t="shared" si="200"/>
        <v>Sin iniciar</v>
      </c>
      <c r="W384" s="36" t="str">
        <f t="shared" ref="W384:W399" si="227">IF(S384&lt;1%,"Sin iniciar",IF(S384=100%,"Terminado","En gestión"))</f>
        <v>Sin iniciar</v>
      </c>
      <c r="X384" s="1338"/>
      <c r="Y384" s="1327"/>
      <c r="Z384" s="1327"/>
      <c r="AA384" s="1345"/>
      <c r="AB384" s="1345"/>
      <c r="AC384" s="1338"/>
      <c r="AD384" s="1348"/>
      <c r="AE384" s="1346"/>
      <c r="AF384" s="1346"/>
      <c r="AG384" s="1348"/>
      <c r="AH384" s="1346"/>
      <c r="AI384" s="1346"/>
      <c r="AJ384" s="1307"/>
      <c r="AK384" s="1308"/>
      <c r="AL384" s="1308"/>
      <c r="AM384" s="1308"/>
      <c r="AN384" s="1030"/>
      <c r="AO384" s="1337"/>
      <c r="AP384" s="1419"/>
      <c r="AQ384" s="100">
        <v>0.1</v>
      </c>
      <c r="AR384" s="135" t="s">
        <v>3920</v>
      </c>
      <c r="AS384" s="101" t="s">
        <v>3919</v>
      </c>
      <c r="AT384" s="36" t="str">
        <f t="shared" ref="AT384:AT398" si="228">IF(K384&lt;1%,"Sin iniciar",IF(K384=100%,"Terminado","En gestión"))</f>
        <v>En gestión</v>
      </c>
      <c r="AU384" s="36" t="str">
        <f t="shared" ref="AU384:AU399" si="229">IF(AQ384&lt;1%,"Sin iniciar",IF(AQ384=100%,"Terminado","En gestión"))</f>
        <v>En gestión</v>
      </c>
      <c r="AV384" s="1419"/>
      <c r="AW384" s="1327"/>
      <c r="AX384" s="1327"/>
      <c r="AY384" s="1345"/>
      <c r="AZ384" s="1345"/>
      <c r="BA384" s="1419"/>
      <c r="BB384" s="1342"/>
      <c r="BC384" s="1340"/>
      <c r="BD384" s="1340"/>
      <c r="BE384" s="1342"/>
      <c r="BF384" s="1340"/>
      <c r="BG384" s="1340"/>
      <c r="BH384" s="1307"/>
      <c r="BI384" s="1308"/>
      <c r="BJ384" s="1308"/>
      <c r="BK384" s="1308"/>
      <c r="BL384" s="1030"/>
      <c r="BM384" s="1337"/>
      <c r="BN384" s="1390"/>
      <c r="BO384" s="100">
        <v>0.9</v>
      </c>
      <c r="BP384" s="135" t="s">
        <v>3933</v>
      </c>
      <c r="BQ384" s="101" t="s">
        <v>1574</v>
      </c>
      <c r="BR384" s="36" t="str">
        <f t="shared" ref="BR384:BR399" si="230">IF(L384&lt;1%,"Sin iniciar",IF(L384=100%,"Terminado","En gestión"))</f>
        <v>En gestión</v>
      </c>
      <c r="BS384" s="36" t="str">
        <f t="shared" si="205"/>
        <v>En gestión</v>
      </c>
      <c r="BT384" s="1391"/>
      <c r="BU384" s="1327"/>
      <c r="BV384" s="1327"/>
      <c r="BW384" s="1345"/>
      <c r="BX384" s="1345"/>
      <c r="BY384" s="1413"/>
      <c r="BZ384" s="1415"/>
      <c r="CA384" s="1416"/>
      <c r="CB384" s="1416"/>
      <c r="CC384" s="1408"/>
      <c r="CD384" s="1411"/>
      <c r="CE384" s="1411"/>
      <c r="CF384" s="1307"/>
      <c r="CG384" s="1308"/>
      <c r="CH384" s="1308"/>
      <c r="CI384" s="1308"/>
      <c r="CJ384" s="1030"/>
      <c r="CK384" s="1323"/>
      <c r="CL384" s="1409"/>
      <c r="CM384" s="1153">
        <v>1</v>
      </c>
      <c r="CN384" s="1146" t="s">
        <v>1573</v>
      </c>
      <c r="CO384" s="1092" t="s">
        <v>1574</v>
      </c>
      <c r="CP384" s="1152" t="str">
        <f t="shared" si="199"/>
        <v>Terminado</v>
      </c>
      <c r="CQ384" s="1152" t="str">
        <f t="shared" si="206"/>
        <v>Terminado</v>
      </c>
      <c r="CR384" s="1410"/>
      <c r="CS384" s="1320">
        <f>SUMPRODUCT(G384:G385,CM384:CM385)</f>
        <v>0.5</v>
      </c>
      <c r="CT384" s="1320"/>
      <c r="CU384" s="1321"/>
      <c r="CV384" s="1321"/>
      <c r="CW384" s="1308"/>
      <c r="CX384" s="1322"/>
      <c r="CY384" s="1315"/>
      <c r="CZ384" s="1315"/>
      <c r="DA384" s="1408"/>
      <c r="DB384" s="1406"/>
      <c r="DC384" s="1318"/>
      <c r="DD384" s="1407"/>
      <c r="DE384" s="1307"/>
      <c r="DF384" s="1308"/>
      <c r="DG384" s="1308"/>
      <c r="DH384" s="1308"/>
      <c r="DJ384" s="1221" t="s">
        <v>8269</v>
      </c>
      <c r="DK384" s="1220" t="s">
        <v>8422</v>
      </c>
      <c r="DL384" s="1243"/>
    </row>
    <row r="385" spans="1:116" ht="154.5" hidden="1" customHeight="1" x14ac:dyDescent="0.45">
      <c r="A385" s="1351"/>
      <c r="B385" s="1427"/>
      <c r="C385" s="1353"/>
      <c r="D385" s="1353"/>
      <c r="E385" s="1050" t="s">
        <v>1228</v>
      </c>
      <c r="F385" s="1051" t="s">
        <v>1229</v>
      </c>
      <c r="G385" s="1052">
        <v>0.2</v>
      </c>
      <c r="H385" s="1056">
        <v>44562</v>
      </c>
      <c r="I385" s="1056">
        <v>44926</v>
      </c>
      <c r="J385" s="1041">
        <v>0</v>
      </c>
      <c r="K385" s="1041">
        <v>0.1</v>
      </c>
      <c r="L385" s="1054">
        <v>0.5</v>
      </c>
      <c r="M385" s="1055">
        <v>1</v>
      </c>
      <c r="N385" s="1354"/>
      <c r="O385" s="1353"/>
      <c r="P385" s="3309"/>
      <c r="Q385" s="1355"/>
      <c r="R385" s="1390"/>
      <c r="S385" s="100">
        <v>0</v>
      </c>
      <c r="T385" s="136" t="s">
        <v>2896</v>
      </c>
      <c r="U385" s="136" t="s">
        <v>2897</v>
      </c>
      <c r="V385" s="36" t="str">
        <f t="shared" si="200"/>
        <v>Sin iniciar</v>
      </c>
      <c r="W385" s="36" t="str">
        <f t="shared" si="227"/>
        <v>Sin iniciar</v>
      </c>
      <c r="X385" s="1338"/>
      <c r="Y385" s="1327"/>
      <c r="Z385" s="1327"/>
      <c r="AA385" s="1345"/>
      <c r="AB385" s="1345"/>
      <c r="AC385" s="1338"/>
      <c r="AD385" s="1349"/>
      <c r="AE385" s="1346"/>
      <c r="AF385" s="1346"/>
      <c r="AG385" s="1349"/>
      <c r="AH385" s="1346"/>
      <c r="AI385" s="1346"/>
      <c r="AJ385" s="1307"/>
      <c r="AK385" s="1308"/>
      <c r="AL385" s="1308"/>
      <c r="AM385" s="1308"/>
      <c r="AN385" s="1030"/>
      <c r="AO385" s="1337"/>
      <c r="AP385" s="1420"/>
      <c r="AQ385" s="100">
        <v>0.1</v>
      </c>
      <c r="AR385" s="135" t="s">
        <v>1575</v>
      </c>
      <c r="AS385" s="101" t="s">
        <v>1576</v>
      </c>
      <c r="AT385" s="36" t="str">
        <f t="shared" si="228"/>
        <v>En gestión</v>
      </c>
      <c r="AU385" s="36" t="str">
        <f t="shared" si="229"/>
        <v>En gestión</v>
      </c>
      <c r="AV385" s="1420"/>
      <c r="AW385" s="1327"/>
      <c r="AX385" s="1327"/>
      <c r="AY385" s="1345"/>
      <c r="AZ385" s="1345"/>
      <c r="BA385" s="1420"/>
      <c r="BB385" s="1343"/>
      <c r="BC385" s="1340"/>
      <c r="BD385" s="1340"/>
      <c r="BE385" s="1343"/>
      <c r="BF385" s="1340"/>
      <c r="BG385" s="1340"/>
      <c r="BH385" s="1307"/>
      <c r="BI385" s="1308"/>
      <c r="BJ385" s="1308"/>
      <c r="BK385" s="1308"/>
      <c r="BL385" s="1030"/>
      <c r="BM385" s="1337"/>
      <c r="BN385" s="1390"/>
      <c r="BO385" s="100">
        <v>0.9</v>
      </c>
      <c r="BP385" s="135" t="s">
        <v>1575</v>
      </c>
      <c r="BQ385" s="101" t="s">
        <v>1576</v>
      </c>
      <c r="BR385" s="36" t="str">
        <f t="shared" si="230"/>
        <v>En gestión</v>
      </c>
      <c r="BS385" s="36" t="str">
        <f t="shared" si="205"/>
        <v>En gestión</v>
      </c>
      <c r="BT385" s="1391"/>
      <c r="BU385" s="1327"/>
      <c r="BV385" s="1327"/>
      <c r="BW385" s="1345"/>
      <c r="BX385" s="1345"/>
      <c r="BY385" s="1414"/>
      <c r="BZ385" s="1415"/>
      <c r="CA385" s="1416"/>
      <c r="CB385" s="1416"/>
      <c r="CC385" s="1408"/>
      <c r="CD385" s="1411"/>
      <c r="CE385" s="1411"/>
      <c r="CF385" s="1307"/>
      <c r="CG385" s="1308"/>
      <c r="CH385" s="1308"/>
      <c r="CI385" s="1308"/>
      <c r="CJ385" s="1030"/>
      <c r="CK385" s="1323"/>
      <c r="CL385" s="1409"/>
      <c r="CM385" s="1153">
        <v>1</v>
      </c>
      <c r="CN385" s="1146" t="s">
        <v>1575</v>
      </c>
      <c r="CO385" s="1092" t="s">
        <v>1576</v>
      </c>
      <c r="CP385" s="1152" t="str">
        <f t="shared" si="199"/>
        <v>Terminado</v>
      </c>
      <c r="CQ385" s="1152" t="str">
        <f t="shared" si="206"/>
        <v>Terminado</v>
      </c>
      <c r="CR385" s="1410"/>
      <c r="CS385" s="1320"/>
      <c r="CT385" s="1320"/>
      <c r="CU385" s="1321"/>
      <c r="CV385" s="1321"/>
      <c r="CW385" s="1308"/>
      <c r="CX385" s="1322"/>
      <c r="CY385" s="1315"/>
      <c r="CZ385" s="1315"/>
      <c r="DA385" s="1408"/>
      <c r="DB385" s="1406"/>
      <c r="DC385" s="1318"/>
      <c r="DD385" s="1407"/>
      <c r="DE385" s="1307"/>
      <c r="DF385" s="1308"/>
      <c r="DG385" s="1308"/>
      <c r="DH385" s="1308"/>
      <c r="DJ385" s="1221" t="s">
        <v>8269</v>
      </c>
      <c r="DK385" s="1220" t="s">
        <v>8422</v>
      </c>
      <c r="DL385" s="1243"/>
    </row>
    <row r="386" spans="1:116" ht="154.5" hidden="1" customHeight="1" x14ac:dyDescent="0.45">
      <c r="A386" s="1351" t="s">
        <v>62</v>
      </c>
      <c r="B386" s="1352" t="s">
        <v>1230</v>
      </c>
      <c r="C386" s="1353" t="s">
        <v>1231</v>
      </c>
      <c r="D386" s="1353" t="s">
        <v>1232</v>
      </c>
      <c r="E386" s="1050" t="s">
        <v>1233</v>
      </c>
      <c r="F386" s="1051" t="s">
        <v>1234</v>
      </c>
      <c r="G386" s="1052">
        <v>0.17</v>
      </c>
      <c r="H386" s="1056">
        <v>44743</v>
      </c>
      <c r="I386" s="1056">
        <v>44926</v>
      </c>
      <c r="J386" s="1041">
        <v>0</v>
      </c>
      <c r="K386" s="1041">
        <v>0</v>
      </c>
      <c r="L386" s="1054">
        <v>0.5</v>
      </c>
      <c r="M386" s="1055">
        <v>1</v>
      </c>
      <c r="N386" s="1354">
        <v>23000000</v>
      </c>
      <c r="O386" s="1353" t="s">
        <v>76</v>
      </c>
      <c r="P386" s="3309"/>
      <c r="Q386" s="1337">
        <v>0</v>
      </c>
      <c r="R386" s="1390" t="s">
        <v>2511</v>
      </c>
      <c r="S386" s="100">
        <v>0</v>
      </c>
      <c r="T386" s="136" t="s">
        <v>2896</v>
      </c>
      <c r="U386" s="136" t="s">
        <v>2897</v>
      </c>
      <c r="V386" s="36" t="str">
        <f t="shared" si="200"/>
        <v>Sin iniciar</v>
      </c>
      <c r="W386" s="36" t="str">
        <f t="shared" si="227"/>
        <v>Sin iniciar</v>
      </c>
      <c r="X386" s="1390" t="s">
        <v>2897</v>
      </c>
      <c r="Y386" s="1327">
        <f>SUMPRODUCT(S386:S391,G386:G391)</f>
        <v>0</v>
      </c>
      <c r="Z386" s="1327">
        <f>SUMPRODUCT(G386:G391,J386:J391)</f>
        <v>0</v>
      </c>
      <c r="AA386" s="1345" t="str">
        <f>IF(Z386&lt;1%,"Sin iniciar",IF(Z386=100%,"Terminado","En gestión"))</f>
        <v>Sin iniciar</v>
      </c>
      <c r="AB386" s="1345" t="str">
        <f>IF(Y386&lt;1%,"Sin iniciar",IF(Y386=100%,"Terminado","En gestión"))</f>
        <v>Sin iniciar</v>
      </c>
      <c r="AC386" s="1390" t="s">
        <v>2897</v>
      </c>
      <c r="AD386" s="1404">
        <v>0</v>
      </c>
      <c r="AE386" s="1401">
        <v>0</v>
      </c>
      <c r="AF386" s="1401">
        <v>0</v>
      </c>
      <c r="AG386" s="1355">
        <v>23000000</v>
      </c>
      <c r="AH386" s="1401">
        <v>39740200</v>
      </c>
      <c r="AI386" s="1401">
        <v>0</v>
      </c>
      <c r="AJ386" s="1307" t="s">
        <v>45</v>
      </c>
      <c r="AK386" s="1371" t="s">
        <v>46</v>
      </c>
      <c r="AL386" s="1371" t="s">
        <v>47</v>
      </c>
      <c r="AM386" s="1371" t="s">
        <v>1572</v>
      </c>
      <c r="AN386" s="1030"/>
      <c r="AO386" s="1337">
        <v>0</v>
      </c>
      <c r="AP386" s="1398" t="s">
        <v>3921</v>
      </c>
      <c r="AQ386" s="137" t="s">
        <v>2483</v>
      </c>
      <c r="AR386" s="101" t="s">
        <v>3921</v>
      </c>
      <c r="AS386" s="35" t="s">
        <v>2483</v>
      </c>
      <c r="AT386" s="36" t="str">
        <f t="shared" si="228"/>
        <v>Sin iniciar</v>
      </c>
      <c r="AU386" s="36" t="str">
        <f t="shared" si="229"/>
        <v>En gestión</v>
      </c>
      <c r="AV386" s="1390" t="s">
        <v>3922</v>
      </c>
      <c r="AW386" s="1327">
        <f>SUMPRODUCT(G386:G391,AQ386:AQ391)</f>
        <v>0</v>
      </c>
      <c r="AX386" s="1327">
        <f>SUMPRODUCT(G386:G391,K386:K391)</f>
        <v>0</v>
      </c>
      <c r="AY386" s="1345" t="str">
        <f>IF(AX386&lt;1%,"Sin iniciar",IF(AX386=100%,"Terminado","En gestión"))</f>
        <v>Sin iniciar</v>
      </c>
      <c r="AZ386" s="1345" t="str">
        <f>IF(AW386&lt;1%,"Sin iniciar",IF(AW386=100%,"Terminado","En gestión"))</f>
        <v>Sin iniciar</v>
      </c>
      <c r="BA386" s="1390" t="s">
        <v>3922</v>
      </c>
      <c r="BB386" s="1396">
        <v>0</v>
      </c>
      <c r="BC386" s="1392">
        <v>0</v>
      </c>
      <c r="BD386" s="1392">
        <v>0</v>
      </c>
      <c r="BE386" s="1395">
        <v>23000000</v>
      </c>
      <c r="BF386" s="1392">
        <v>39540200</v>
      </c>
      <c r="BG386" s="1392">
        <v>10631447.710000001</v>
      </c>
      <c r="BH386" s="1307" t="s">
        <v>45</v>
      </c>
      <c r="BI386" s="1371" t="s">
        <v>46</v>
      </c>
      <c r="BJ386" s="1371" t="s">
        <v>47</v>
      </c>
      <c r="BK386" s="1371" t="s">
        <v>1572</v>
      </c>
      <c r="BL386" s="1030"/>
      <c r="BM386" s="1389" t="s">
        <v>3934</v>
      </c>
      <c r="BN386" s="1390" t="s">
        <v>3935</v>
      </c>
      <c r="BO386" s="100">
        <v>0.5</v>
      </c>
      <c r="BP386" s="101" t="s">
        <v>8252</v>
      </c>
      <c r="BQ386" s="101" t="s">
        <v>2337</v>
      </c>
      <c r="BR386" s="36" t="str">
        <f t="shared" si="230"/>
        <v>En gestión</v>
      </c>
      <c r="BS386" s="36" t="str">
        <f t="shared" si="205"/>
        <v>En gestión</v>
      </c>
      <c r="BT386" s="1391" t="s">
        <v>3936</v>
      </c>
      <c r="BU386" s="1327">
        <f>SUMPRODUCT(G386:G391,BO386:BO391)</f>
        <v>0.629</v>
      </c>
      <c r="BV386" s="1327">
        <f>SUMPRODUCT(G386:G391,L386:L391)</f>
        <v>0.51</v>
      </c>
      <c r="BW386" s="1345" t="str">
        <f>IF(BV386&lt;1%,"Sin iniciar",IF(BV386=100%,"Terminado","En gestión"))</f>
        <v>En gestión</v>
      </c>
      <c r="BX386" s="1345" t="str">
        <f>IF(BU386&lt;1%,"Sin iniciar",IF(BU386=100%,"Terminado","En gestión"))</f>
        <v>En gestión</v>
      </c>
      <c r="BY386" s="1361" t="s">
        <v>37</v>
      </c>
      <c r="BZ386" s="1387">
        <v>0</v>
      </c>
      <c r="CA386" s="1383">
        <v>0</v>
      </c>
      <c r="CB386" s="1383">
        <v>0</v>
      </c>
      <c r="CC386" s="1348">
        <v>39540200</v>
      </c>
      <c r="CD386" s="1385">
        <v>39524266.600000001</v>
      </c>
      <c r="CE386" s="1383">
        <v>26257919.3614912</v>
      </c>
      <c r="CF386" s="1307" t="s">
        <v>45</v>
      </c>
      <c r="CG386" s="1371" t="s">
        <v>46</v>
      </c>
      <c r="CH386" s="1371" t="s">
        <v>47</v>
      </c>
      <c r="CI386" s="1371" t="s">
        <v>1572</v>
      </c>
      <c r="CJ386" s="1030"/>
      <c r="CK386" s="1380" t="s">
        <v>1577</v>
      </c>
      <c r="CL386" s="1381" t="s">
        <v>2172</v>
      </c>
      <c r="CM386" s="1153">
        <v>0.5</v>
      </c>
      <c r="CN386" s="1092" t="s">
        <v>2336</v>
      </c>
      <c r="CO386" s="1092" t="s">
        <v>2337</v>
      </c>
      <c r="CP386" s="1152" t="str">
        <f t="shared" si="199"/>
        <v>Terminado</v>
      </c>
      <c r="CQ386" s="1152" t="str">
        <f t="shared" si="206"/>
        <v>En gestión</v>
      </c>
      <c r="CR386" s="1382" t="s">
        <v>2172</v>
      </c>
      <c r="CS386" s="1320">
        <v>0.74</v>
      </c>
      <c r="CT386" s="1320">
        <v>1</v>
      </c>
      <c r="CU386" s="1321" t="str">
        <f>IF(CT386&lt;1%,"Sin iniciar",IF(CT386=100%,"Terminado","En gestión"))</f>
        <v>Terminado</v>
      </c>
      <c r="CV386" s="1321" t="str">
        <f>IF(CS386&lt;1%,"Sin iniciar",IF(CS386=100%,"Terminado","En gestión"))</f>
        <v>En gestión</v>
      </c>
      <c r="CW386" s="1092" t="s">
        <v>2338</v>
      </c>
      <c r="CX386" s="1379">
        <v>0</v>
      </c>
      <c r="CY386" s="1375">
        <v>0</v>
      </c>
      <c r="CZ386" s="1375">
        <v>0</v>
      </c>
      <c r="DA386" s="1348">
        <v>39524266.600000001</v>
      </c>
      <c r="DB386" s="1376">
        <v>39817600</v>
      </c>
      <c r="DC386" s="1377">
        <v>39049929.679567598</v>
      </c>
      <c r="DD386" s="1378">
        <v>39817600</v>
      </c>
      <c r="DE386" s="1307" t="s">
        <v>45</v>
      </c>
      <c r="DF386" s="1371" t="s">
        <v>46</v>
      </c>
      <c r="DG386" s="1371" t="s">
        <v>47</v>
      </c>
      <c r="DH386" s="1371" t="s">
        <v>1572</v>
      </c>
      <c r="DJ386" s="1221" t="s">
        <v>8269</v>
      </c>
      <c r="DK386" s="1220" t="s">
        <v>8432</v>
      </c>
      <c r="DL386" s="1243" t="s">
        <v>8433</v>
      </c>
    </row>
    <row r="387" spans="1:116" ht="154.5" hidden="1" customHeight="1" x14ac:dyDescent="0.45">
      <c r="A387" s="1351"/>
      <c r="B387" s="1352"/>
      <c r="C387" s="1353"/>
      <c r="D387" s="1353"/>
      <c r="E387" s="1050" t="s">
        <v>1235</v>
      </c>
      <c r="F387" s="1051" t="s">
        <v>1236</v>
      </c>
      <c r="G387" s="1052">
        <v>0.17</v>
      </c>
      <c r="H387" s="1056">
        <v>44743</v>
      </c>
      <c r="I387" s="1056">
        <v>44926</v>
      </c>
      <c r="J387" s="1041">
        <v>0</v>
      </c>
      <c r="K387" s="1041">
        <v>0</v>
      </c>
      <c r="L387" s="1054">
        <v>0.5</v>
      </c>
      <c r="M387" s="1055">
        <v>1</v>
      </c>
      <c r="N387" s="1354"/>
      <c r="O387" s="1353"/>
      <c r="P387" s="3309"/>
      <c r="Q387" s="1355"/>
      <c r="R387" s="1390"/>
      <c r="S387" s="100">
        <v>0</v>
      </c>
      <c r="T387" s="136" t="s">
        <v>2896</v>
      </c>
      <c r="U387" s="136" t="s">
        <v>2897</v>
      </c>
      <c r="V387" s="36" t="str">
        <f t="shared" si="200"/>
        <v>Sin iniciar</v>
      </c>
      <c r="W387" s="36" t="str">
        <f t="shared" si="227"/>
        <v>Sin iniciar</v>
      </c>
      <c r="X387" s="1390"/>
      <c r="Y387" s="1327"/>
      <c r="Z387" s="1327"/>
      <c r="AA387" s="1345"/>
      <c r="AB387" s="1345"/>
      <c r="AC387" s="1390"/>
      <c r="AD387" s="1405"/>
      <c r="AE387" s="1402"/>
      <c r="AF387" s="1402"/>
      <c r="AG387" s="1355"/>
      <c r="AH387" s="1402"/>
      <c r="AI387" s="1402"/>
      <c r="AJ387" s="1307"/>
      <c r="AK387" s="1371"/>
      <c r="AL387" s="1371"/>
      <c r="AM387" s="1371"/>
      <c r="AN387" s="1030"/>
      <c r="AO387" s="1337"/>
      <c r="AP387" s="1399"/>
      <c r="AQ387" s="137" t="s">
        <v>2483</v>
      </c>
      <c r="AR387" s="101" t="s">
        <v>3921</v>
      </c>
      <c r="AS387" s="35" t="s">
        <v>2483</v>
      </c>
      <c r="AT387" s="36" t="str">
        <f t="shared" si="228"/>
        <v>Sin iniciar</v>
      </c>
      <c r="AU387" s="36" t="str">
        <f t="shared" si="229"/>
        <v>En gestión</v>
      </c>
      <c r="AV387" s="1390"/>
      <c r="AW387" s="1327"/>
      <c r="AX387" s="1327"/>
      <c r="AY387" s="1345"/>
      <c r="AZ387" s="1345"/>
      <c r="BA387" s="1390"/>
      <c r="BB387" s="1397"/>
      <c r="BC387" s="1393"/>
      <c r="BD387" s="1393"/>
      <c r="BE387" s="1395"/>
      <c r="BF387" s="1393"/>
      <c r="BG387" s="1393"/>
      <c r="BH387" s="1307"/>
      <c r="BI387" s="1371"/>
      <c r="BJ387" s="1371"/>
      <c r="BK387" s="1371"/>
      <c r="BL387" s="1030"/>
      <c r="BM387" s="1389"/>
      <c r="BN387" s="1390"/>
      <c r="BO387" s="100">
        <v>1</v>
      </c>
      <c r="BP387" s="101" t="s">
        <v>8253</v>
      </c>
      <c r="BQ387" s="101" t="s">
        <v>3937</v>
      </c>
      <c r="BR387" s="36" t="str">
        <f t="shared" si="230"/>
        <v>En gestión</v>
      </c>
      <c r="BS387" s="36" t="str">
        <f t="shared" si="205"/>
        <v>Terminado</v>
      </c>
      <c r="BT387" s="1391"/>
      <c r="BU387" s="1327"/>
      <c r="BV387" s="1327"/>
      <c r="BW387" s="1345"/>
      <c r="BX387" s="1345"/>
      <c r="BY387" s="1362"/>
      <c r="BZ387" s="1387"/>
      <c r="CA387" s="1383"/>
      <c r="CB387" s="1383"/>
      <c r="CC387" s="1348"/>
      <c r="CD387" s="1385"/>
      <c r="CE387" s="1383"/>
      <c r="CF387" s="1307"/>
      <c r="CG387" s="1371"/>
      <c r="CH387" s="1371"/>
      <c r="CI387" s="1371"/>
      <c r="CJ387" s="1030"/>
      <c r="CK387" s="1380"/>
      <c r="CL387" s="1381"/>
      <c r="CM387" s="1153">
        <v>1</v>
      </c>
      <c r="CN387" s="1092" t="s">
        <v>1578</v>
      </c>
      <c r="CO387" s="1092" t="s">
        <v>1578</v>
      </c>
      <c r="CP387" s="1152" t="str">
        <f t="shared" si="199"/>
        <v>Terminado</v>
      </c>
      <c r="CQ387" s="1152" t="str">
        <f t="shared" si="206"/>
        <v>Terminado</v>
      </c>
      <c r="CR387" s="1382"/>
      <c r="CS387" s="1320"/>
      <c r="CT387" s="1320"/>
      <c r="CU387" s="1321"/>
      <c r="CV387" s="1321"/>
      <c r="CW387" s="1372" t="s">
        <v>37</v>
      </c>
      <c r="CX387" s="1379"/>
      <c r="CY387" s="1375"/>
      <c r="CZ387" s="1375"/>
      <c r="DA387" s="1348"/>
      <c r="DB387" s="1376"/>
      <c r="DC387" s="1377"/>
      <c r="DD387" s="1378"/>
      <c r="DE387" s="1307"/>
      <c r="DF387" s="1371"/>
      <c r="DG387" s="1371"/>
      <c r="DH387" s="1371"/>
      <c r="DJ387" s="1221" t="s">
        <v>8269</v>
      </c>
      <c r="DK387" s="1220" t="s">
        <v>8425</v>
      </c>
      <c r="DL387" s="1243"/>
    </row>
    <row r="388" spans="1:116" ht="154.5" hidden="1" customHeight="1" x14ac:dyDescent="0.45">
      <c r="A388" s="1351"/>
      <c r="B388" s="1352"/>
      <c r="C388" s="1353"/>
      <c r="D388" s="1353"/>
      <c r="E388" s="1050" t="s">
        <v>1237</v>
      </c>
      <c r="F388" s="1051" t="s">
        <v>1238</v>
      </c>
      <c r="G388" s="1052">
        <v>0.17</v>
      </c>
      <c r="H388" s="1056">
        <v>44743</v>
      </c>
      <c r="I388" s="1056">
        <v>44926</v>
      </c>
      <c r="J388" s="1041">
        <v>0</v>
      </c>
      <c r="K388" s="1041">
        <v>0</v>
      </c>
      <c r="L388" s="1054">
        <v>0.5</v>
      </c>
      <c r="M388" s="1055">
        <v>1</v>
      </c>
      <c r="N388" s="1354"/>
      <c r="O388" s="1353"/>
      <c r="P388" s="3309"/>
      <c r="Q388" s="1355"/>
      <c r="R388" s="1390"/>
      <c r="S388" s="100">
        <v>0</v>
      </c>
      <c r="T388" s="136" t="s">
        <v>2896</v>
      </c>
      <c r="U388" s="136" t="s">
        <v>2897</v>
      </c>
      <c r="V388" s="36" t="str">
        <f t="shared" si="200"/>
        <v>Sin iniciar</v>
      </c>
      <c r="W388" s="36" t="str">
        <f t="shared" si="227"/>
        <v>Sin iniciar</v>
      </c>
      <c r="X388" s="1390"/>
      <c r="Y388" s="1327"/>
      <c r="Z388" s="1327"/>
      <c r="AA388" s="1345"/>
      <c r="AB388" s="1345"/>
      <c r="AC388" s="1390"/>
      <c r="AD388" s="1405"/>
      <c r="AE388" s="1402"/>
      <c r="AF388" s="1402"/>
      <c r="AG388" s="1355"/>
      <c r="AH388" s="1402"/>
      <c r="AI388" s="1402"/>
      <c r="AJ388" s="1307"/>
      <c r="AK388" s="1371"/>
      <c r="AL388" s="1371"/>
      <c r="AM388" s="1371"/>
      <c r="AN388" s="1030"/>
      <c r="AO388" s="1337"/>
      <c r="AP388" s="1399"/>
      <c r="AQ388" s="137" t="s">
        <v>2483</v>
      </c>
      <c r="AR388" s="101" t="s">
        <v>3921</v>
      </c>
      <c r="AS388" s="35" t="s">
        <v>2483</v>
      </c>
      <c r="AT388" s="36" t="str">
        <f t="shared" si="228"/>
        <v>Sin iniciar</v>
      </c>
      <c r="AU388" s="36" t="str">
        <f t="shared" si="229"/>
        <v>En gestión</v>
      </c>
      <c r="AV388" s="1390"/>
      <c r="AW388" s="1327"/>
      <c r="AX388" s="1327"/>
      <c r="AY388" s="1345"/>
      <c r="AZ388" s="1345"/>
      <c r="BA388" s="1390"/>
      <c r="BB388" s="1397"/>
      <c r="BC388" s="1393"/>
      <c r="BD388" s="1393"/>
      <c r="BE388" s="1395"/>
      <c r="BF388" s="1393"/>
      <c r="BG388" s="1393"/>
      <c r="BH388" s="1307"/>
      <c r="BI388" s="1371"/>
      <c r="BJ388" s="1371"/>
      <c r="BK388" s="1371"/>
      <c r="BL388" s="1030"/>
      <c r="BM388" s="1389"/>
      <c r="BN388" s="1390"/>
      <c r="BO388" s="100">
        <v>0.5</v>
      </c>
      <c r="BP388" s="101" t="s">
        <v>2339</v>
      </c>
      <c r="BQ388" s="101" t="s">
        <v>8254</v>
      </c>
      <c r="BR388" s="36" t="str">
        <f t="shared" si="230"/>
        <v>En gestión</v>
      </c>
      <c r="BS388" s="36" t="str">
        <f t="shared" si="205"/>
        <v>En gestión</v>
      </c>
      <c r="BT388" s="1391"/>
      <c r="BU388" s="1327"/>
      <c r="BV388" s="1327"/>
      <c r="BW388" s="1345"/>
      <c r="BX388" s="1345"/>
      <c r="BY388" s="1374"/>
      <c r="BZ388" s="1387"/>
      <c r="CA388" s="1383"/>
      <c r="CB388" s="1383"/>
      <c r="CC388" s="1348"/>
      <c r="CD388" s="1385"/>
      <c r="CE388" s="1383"/>
      <c r="CF388" s="1307"/>
      <c r="CG388" s="1371"/>
      <c r="CH388" s="1371"/>
      <c r="CI388" s="1371"/>
      <c r="CJ388" s="1030"/>
      <c r="CK388" s="1380"/>
      <c r="CL388" s="1381"/>
      <c r="CM388" s="1153">
        <v>1</v>
      </c>
      <c r="CN388" s="1092" t="s">
        <v>2339</v>
      </c>
      <c r="CO388" s="1092" t="s">
        <v>2340</v>
      </c>
      <c r="CP388" s="1152" t="str">
        <f t="shared" si="199"/>
        <v>Terminado</v>
      </c>
      <c r="CQ388" s="1152" t="str">
        <f t="shared" si="206"/>
        <v>Terminado</v>
      </c>
      <c r="CR388" s="1382"/>
      <c r="CS388" s="1320"/>
      <c r="CT388" s="1320"/>
      <c r="CU388" s="1321"/>
      <c r="CV388" s="1321"/>
      <c r="CW388" s="1373"/>
      <c r="CX388" s="1379"/>
      <c r="CY388" s="1375"/>
      <c r="CZ388" s="1375"/>
      <c r="DA388" s="1348"/>
      <c r="DB388" s="1376"/>
      <c r="DC388" s="1377"/>
      <c r="DD388" s="1378"/>
      <c r="DE388" s="1307"/>
      <c r="DF388" s="1371"/>
      <c r="DG388" s="1371"/>
      <c r="DH388" s="1371"/>
      <c r="DJ388" s="1221" t="s">
        <v>8269</v>
      </c>
      <c r="DK388" s="1220" t="s">
        <v>8422</v>
      </c>
      <c r="DL388" s="1243"/>
    </row>
    <row r="389" spans="1:116" ht="199.5" hidden="1" customHeight="1" x14ac:dyDescent="0.45">
      <c r="A389" s="1351"/>
      <c r="B389" s="1352"/>
      <c r="C389" s="1353"/>
      <c r="D389" s="1353"/>
      <c r="E389" s="1050" t="s">
        <v>1239</v>
      </c>
      <c r="F389" s="1051" t="s">
        <v>1240</v>
      </c>
      <c r="G389" s="1052">
        <v>0.17</v>
      </c>
      <c r="H389" s="1056">
        <v>44743</v>
      </c>
      <c r="I389" s="1056">
        <v>44926</v>
      </c>
      <c r="J389" s="1041">
        <v>0</v>
      </c>
      <c r="K389" s="1041">
        <v>0</v>
      </c>
      <c r="L389" s="1054">
        <v>0.5</v>
      </c>
      <c r="M389" s="1055">
        <v>1</v>
      </c>
      <c r="N389" s="1354">
        <v>19385399</v>
      </c>
      <c r="O389" s="1353"/>
      <c r="P389" s="3309"/>
      <c r="Q389" s="1355"/>
      <c r="R389" s="1390"/>
      <c r="S389" s="100">
        <v>0</v>
      </c>
      <c r="T389" s="136" t="s">
        <v>2896</v>
      </c>
      <c r="U389" s="136" t="s">
        <v>2897</v>
      </c>
      <c r="V389" s="36" t="str">
        <f t="shared" si="200"/>
        <v>Sin iniciar</v>
      </c>
      <c r="W389" s="36" t="str">
        <f t="shared" si="227"/>
        <v>Sin iniciar</v>
      </c>
      <c r="X389" s="1390"/>
      <c r="Y389" s="1327"/>
      <c r="Z389" s="1327"/>
      <c r="AA389" s="1345"/>
      <c r="AB389" s="1345"/>
      <c r="AC389" s="1390"/>
      <c r="AD389" s="1405"/>
      <c r="AE389" s="1402"/>
      <c r="AF389" s="1402"/>
      <c r="AG389" s="1347">
        <v>19385399</v>
      </c>
      <c r="AH389" s="1402"/>
      <c r="AI389" s="1402"/>
      <c r="AJ389" s="1307"/>
      <c r="AK389" s="1371"/>
      <c r="AL389" s="1371"/>
      <c r="AM389" s="1371"/>
      <c r="AN389" s="1030"/>
      <c r="AO389" s="1337"/>
      <c r="AP389" s="1399"/>
      <c r="AQ389" s="137" t="s">
        <v>2483</v>
      </c>
      <c r="AR389" s="101" t="s">
        <v>3921</v>
      </c>
      <c r="AS389" s="35" t="s">
        <v>2483</v>
      </c>
      <c r="AT389" s="36" t="str">
        <f t="shared" si="228"/>
        <v>Sin iniciar</v>
      </c>
      <c r="AU389" s="36" t="str">
        <f t="shared" si="229"/>
        <v>En gestión</v>
      </c>
      <c r="AV389" s="1390"/>
      <c r="AW389" s="1327"/>
      <c r="AX389" s="1327"/>
      <c r="AY389" s="1345"/>
      <c r="AZ389" s="1345"/>
      <c r="BA389" s="1390"/>
      <c r="BB389" s="1397"/>
      <c r="BC389" s="1393"/>
      <c r="BD389" s="1393"/>
      <c r="BE389" s="1341">
        <v>19385399</v>
      </c>
      <c r="BF389" s="1393"/>
      <c r="BG389" s="1393"/>
      <c r="BH389" s="1307"/>
      <c r="BI389" s="1371"/>
      <c r="BJ389" s="1371"/>
      <c r="BK389" s="1371"/>
      <c r="BL389" s="1030"/>
      <c r="BM389" s="1389"/>
      <c r="BN389" s="1390"/>
      <c r="BO389" s="100">
        <v>0.2</v>
      </c>
      <c r="BP389" s="101" t="s">
        <v>2341</v>
      </c>
      <c r="BQ389" s="101" t="s">
        <v>1579</v>
      </c>
      <c r="BR389" s="36" t="str">
        <f t="shared" si="230"/>
        <v>En gestión</v>
      </c>
      <c r="BS389" s="36" t="str">
        <f t="shared" si="205"/>
        <v>En gestión</v>
      </c>
      <c r="BT389" s="1391"/>
      <c r="BU389" s="1327"/>
      <c r="BV389" s="1327"/>
      <c r="BW389" s="1345"/>
      <c r="BX389" s="1345"/>
      <c r="BY389" s="356" t="s">
        <v>8255</v>
      </c>
      <c r="BZ389" s="1387"/>
      <c r="CA389" s="1383"/>
      <c r="CB389" s="1383"/>
      <c r="CC389" s="1348"/>
      <c r="CD389" s="1385"/>
      <c r="CE389" s="1383"/>
      <c r="CF389" s="1307"/>
      <c r="CG389" s="1371"/>
      <c r="CH389" s="1371"/>
      <c r="CI389" s="1371"/>
      <c r="CJ389" s="1030"/>
      <c r="CK389" s="1380"/>
      <c r="CL389" s="1381"/>
      <c r="CM389" s="1153">
        <v>0.2</v>
      </c>
      <c r="CN389" s="1092" t="s">
        <v>2341</v>
      </c>
      <c r="CO389" s="1092" t="s">
        <v>1579</v>
      </c>
      <c r="CP389" s="1152" t="str">
        <f t="shared" si="199"/>
        <v>Terminado</v>
      </c>
      <c r="CQ389" s="1152" t="str">
        <f t="shared" si="206"/>
        <v>En gestión</v>
      </c>
      <c r="CR389" s="1382"/>
      <c r="CS389" s="1320"/>
      <c r="CT389" s="1320"/>
      <c r="CU389" s="1321"/>
      <c r="CV389" s="1321"/>
      <c r="CW389" s="1092" t="s">
        <v>1822</v>
      </c>
      <c r="CX389" s="1379"/>
      <c r="CY389" s="1375"/>
      <c r="CZ389" s="1375"/>
      <c r="DA389" s="1348"/>
      <c r="DB389" s="1376"/>
      <c r="DC389" s="1377"/>
      <c r="DD389" s="1378"/>
      <c r="DE389" s="1307"/>
      <c r="DF389" s="1371"/>
      <c r="DG389" s="1371"/>
      <c r="DH389" s="1371"/>
      <c r="DJ389" s="1221" t="s">
        <v>8269</v>
      </c>
      <c r="DK389" s="1220" t="s">
        <v>8432</v>
      </c>
      <c r="DL389" s="1243"/>
    </row>
    <row r="390" spans="1:116" ht="214.5" hidden="1" customHeight="1" x14ac:dyDescent="0.45">
      <c r="A390" s="1351"/>
      <c r="B390" s="1352"/>
      <c r="C390" s="1353"/>
      <c r="D390" s="1353"/>
      <c r="E390" s="1050" t="s">
        <v>1241</v>
      </c>
      <c r="F390" s="1051" t="s">
        <v>1242</v>
      </c>
      <c r="G390" s="1052">
        <v>0.17</v>
      </c>
      <c r="H390" s="1056">
        <v>44743</v>
      </c>
      <c r="I390" s="1056">
        <v>44926</v>
      </c>
      <c r="J390" s="1041">
        <v>0</v>
      </c>
      <c r="K390" s="1041">
        <v>0</v>
      </c>
      <c r="L390" s="1054">
        <v>0.5</v>
      </c>
      <c r="M390" s="1055">
        <v>1</v>
      </c>
      <c r="N390" s="1354"/>
      <c r="O390" s="1353"/>
      <c r="P390" s="3309"/>
      <c r="Q390" s="1355"/>
      <c r="R390" s="1390"/>
      <c r="S390" s="100">
        <v>0</v>
      </c>
      <c r="T390" s="136" t="s">
        <v>2896</v>
      </c>
      <c r="U390" s="136" t="s">
        <v>2897</v>
      </c>
      <c r="V390" s="36" t="str">
        <f t="shared" si="200"/>
        <v>Sin iniciar</v>
      </c>
      <c r="W390" s="36" t="str">
        <f t="shared" si="227"/>
        <v>Sin iniciar</v>
      </c>
      <c r="X390" s="1390"/>
      <c r="Y390" s="1327"/>
      <c r="Z390" s="1327"/>
      <c r="AA390" s="1345"/>
      <c r="AB390" s="1345"/>
      <c r="AC390" s="1390"/>
      <c r="AD390" s="1405"/>
      <c r="AE390" s="1402"/>
      <c r="AF390" s="1402"/>
      <c r="AG390" s="1348"/>
      <c r="AH390" s="1402"/>
      <c r="AI390" s="1402"/>
      <c r="AJ390" s="1307"/>
      <c r="AK390" s="1371"/>
      <c r="AL390" s="1371"/>
      <c r="AM390" s="1371"/>
      <c r="AN390" s="1030"/>
      <c r="AO390" s="1337"/>
      <c r="AP390" s="1399"/>
      <c r="AQ390" s="137" t="s">
        <v>2483</v>
      </c>
      <c r="AR390" s="101" t="s">
        <v>3921</v>
      </c>
      <c r="AS390" s="35" t="s">
        <v>2483</v>
      </c>
      <c r="AT390" s="36" t="str">
        <f t="shared" si="228"/>
        <v>Sin iniciar</v>
      </c>
      <c r="AU390" s="36" t="str">
        <f t="shared" si="229"/>
        <v>En gestión</v>
      </c>
      <c r="AV390" s="1390"/>
      <c r="AW390" s="1327"/>
      <c r="AX390" s="1327"/>
      <c r="AY390" s="1345"/>
      <c r="AZ390" s="1345"/>
      <c r="BA390" s="1390"/>
      <c r="BB390" s="1397"/>
      <c r="BC390" s="1393"/>
      <c r="BD390" s="1393"/>
      <c r="BE390" s="1342"/>
      <c r="BF390" s="1393"/>
      <c r="BG390" s="1393"/>
      <c r="BH390" s="1307"/>
      <c r="BI390" s="1371"/>
      <c r="BJ390" s="1371"/>
      <c r="BK390" s="1371"/>
      <c r="BL390" s="1030"/>
      <c r="BM390" s="1389"/>
      <c r="BN390" s="1390"/>
      <c r="BO390" s="100">
        <v>0.5</v>
      </c>
      <c r="BP390" s="101" t="s">
        <v>1580</v>
      </c>
      <c r="BQ390" s="357" t="s">
        <v>1581</v>
      </c>
      <c r="BR390" s="36" t="str">
        <f t="shared" si="230"/>
        <v>En gestión</v>
      </c>
      <c r="BS390" s="36" t="str">
        <f t="shared" si="205"/>
        <v>En gestión</v>
      </c>
      <c r="BT390" s="1391"/>
      <c r="BU390" s="1327"/>
      <c r="BV390" s="1327"/>
      <c r="BW390" s="1345"/>
      <c r="BX390" s="1345"/>
      <c r="BY390" s="1361" t="s">
        <v>37</v>
      </c>
      <c r="BZ390" s="1387"/>
      <c r="CA390" s="1383"/>
      <c r="CB390" s="1383"/>
      <c r="CC390" s="1348"/>
      <c r="CD390" s="1385"/>
      <c r="CE390" s="1383"/>
      <c r="CF390" s="1307"/>
      <c r="CG390" s="1371"/>
      <c r="CH390" s="1371"/>
      <c r="CI390" s="1371"/>
      <c r="CJ390" s="1030"/>
      <c r="CK390" s="1380"/>
      <c r="CL390" s="1381"/>
      <c r="CM390" s="1153">
        <v>0.5</v>
      </c>
      <c r="CN390" s="1092" t="s">
        <v>1580</v>
      </c>
      <c r="CO390" s="1200" t="s">
        <v>1581</v>
      </c>
      <c r="CP390" s="1152" t="str">
        <f t="shared" si="199"/>
        <v>Terminado</v>
      </c>
      <c r="CQ390" s="1152" t="str">
        <f t="shared" si="206"/>
        <v>En gestión</v>
      </c>
      <c r="CR390" s="1382"/>
      <c r="CS390" s="1320"/>
      <c r="CT390" s="1320"/>
      <c r="CU390" s="1321"/>
      <c r="CV390" s="1321"/>
      <c r="CW390" s="1092" t="s">
        <v>2173</v>
      </c>
      <c r="CX390" s="1379"/>
      <c r="CY390" s="1375"/>
      <c r="CZ390" s="1375"/>
      <c r="DA390" s="1348"/>
      <c r="DB390" s="1376"/>
      <c r="DC390" s="1377"/>
      <c r="DD390" s="1378"/>
      <c r="DE390" s="1307"/>
      <c r="DF390" s="1371"/>
      <c r="DG390" s="1371"/>
      <c r="DH390" s="1371"/>
      <c r="DJ390" s="1221" t="s">
        <v>8269</v>
      </c>
      <c r="DK390" s="1220" t="s">
        <v>8432</v>
      </c>
      <c r="DL390" s="1243"/>
    </row>
    <row r="391" spans="1:116" ht="154.5" hidden="1" customHeight="1" x14ac:dyDescent="0.45">
      <c r="A391" s="1351"/>
      <c r="B391" s="1352"/>
      <c r="C391" s="1353"/>
      <c r="D391" s="1353"/>
      <c r="E391" s="1050" t="s">
        <v>1243</v>
      </c>
      <c r="F391" s="1051" t="s">
        <v>1244</v>
      </c>
      <c r="G391" s="1052">
        <v>0.17</v>
      </c>
      <c r="H391" s="1056">
        <v>44743</v>
      </c>
      <c r="I391" s="1056">
        <v>44926</v>
      </c>
      <c r="J391" s="1041">
        <v>0</v>
      </c>
      <c r="K391" s="1041">
        <v>0</v>
      </c>
      <c r="L391" s="1054">
        <v>0.5</v>
      </c>
      <c r="M391" s="1055">
        <v>1</v>
      </c>
      <c r="N391" s="1354"/>
      <c r="O391" s="1353"/>
      <c r="P391" s="3309"/>
      <c r="Q391" s="1355"/>
      <c r="R391" s="1390"/>
      <c r="S391" s="100">
        <v>0</v>
      </c>
      <c r="T391" s="136" t="s">
        <v>2896</v>
      </c>
      <c r="U391" s="136" t="s">
        <v>2897</v>
      </c>
      <c r="V391" s="36" t="str">
        <f t="shared" si="200"/>
        <v>Sin iniciar</v>
      </c>
      <c r="W391" s="36" t="str">
        <f t="shared" si="227"/>
        <v>Sin iniciar</v>
      </c>
      <c r="X391" s="1390"/>
      <c r="Y391" s="1327"/>
      <c r="Z391" s="1327"/>
      <c r="AA391" s="1345"/>
      <c r="AB391" s="1345"/>
      <c r="AC391" s="1390"/>
      <c r="AD391" s="1405"/>
      <c r="AE391" s="1403"/>
      <c r="AF391" s="1403"/>
      <c r="AG391" s="1349"/>
      <c r="AH391" s="1403"/>
      <c r="AI391" s="1403"/>
      <c r="AJ391" s="1307"/>
      <c r="AK391" s="1371"/>
      <c r="AL391" s="1371"/>
      <c r="AM391" s="1371"/>
      <c r="AN391" s="1030"/>
      <c r="AO391" s="1337"/>
      <c r="AP391" s="1400"/>
      <c r="AQ391" s="137" t="s">
        <v>2483</v>
      </c>
      <c r="AR391" s="101" t="s">
        <v>3921</v>
      </c>
      <c r="AS391" s="35" t="s">
        <v>2483</v>
      </c>
      <c r="AT391" s="36" t="str">
        <f t="shared" si="228"/>
        <v>Sin iniciar</v>
      </c>
      <c r="AU391" s="36" t="str">
        <f t="shared" si="229"/>
        <v>En gestión</v>
      </c>
      <c r="AV391" s="1390"/>
      <c r="AW391" s="1327"/>
      <c r="AX391" s="1327"/>
      <c r="AY391" s="1345"/>
      <c r="AZ391" s="1345"/>
      <c r="BA391" s="1390"/>
      <c r="BB391" s="1397"/>
      <c r="BC391" s="1394"/>
      <c r="BD391" s="1394"/>
      <c r="BE391" s="1343"/>
      <c r="BF391" s="1394"/>
      <c r="BG391" s="1394"/>
      <c r="BH391" s="1307"/>
      <c r="BI391" s="1371"/>
      <c r="BJ391" s="1371"/>
      <c r="BK391" s="1371"/>
      <c r="BL391" s="1030"/>
      <c r="BM391" s="1389"/>
      <c r="BN391" s="1390"/>
      <c r="BO391" s="100">
        <v>1</v>
      </c>
      <c r="BP391" s="101" t="s">
        <v>3938</v>
      </c>
      <c r="BQ391" s="101" t="s">
        <v>8256</v>
      </c>
      <c r="BR391" s="36" t="str">
        <f t="shared" si="230"/>
        <v>En gestión</v>
      </c>
      <c r="BS391" s="36" t="str">
        <f t="shared" si="205"/>
        <v>Terminado</v>
      </c>
      <c r="BT391" s="1391"/>
      <c r="BU391" s="1327"/>
      <c r="BV391" s="1327"/>
      <c r="BW391" s="1345"/>
      <c r="BX391" s="1345"/>
      <c r="BY391" s="1374"/>
      <c r="BZ391" s="1388"/>
      <c r="CA391" s="1384"/>
      <c r="CB391" s="1384"/>
      <c r="CC391" s="1349"/>
      <c r="CD391" s="1386"/>
      <c r="CE391" s="1384"/>
      <c r="CF391" s="1307"/>
      <c r="CG391" s="1371"/>
      <c r="CH391" s="1371"/>
      <c r="CI391" s="1371"/>
      <c r="CJ391" s="1030"/>
      <c r="CK391" s="1380"/>
      <c r="CL391" s="1381"/>
      <c r="CM391" s="1153">
        <v>1</v>
      </c>
      <c r="CN391" s="1092" t="s">
        <v>1578</v>
      </c>
      <c r="CO391" s="1092" t="s">
        <v>1578</v>
      </c>
      <c r="CP391" s="1152" t="str">
        <f t="shared" si="199"/>
        <v>Terminado</v>
      </c>
      <c r="CQ391" s="1152" t="str">
        <f t="shared" si="206"/>
        <v>Terminado</v>
      </c>
      <c r="CR391" s="1382"/>
      <c r="CS391" s="1320"/>
      <c r="CT391" s="1320"/>
      <c r="CU391" s="1321"/>
      <c r="CV391" s="1321"/>
      <c r="CW391" s="1092" t="s">
        <v>37</v>
      </c>
      <c r="CX391" s="1379"/>
      <c r="CY391" s="1375"/>
      <c r="CZ391" s="1375"/>
      <c r="DA391" s="1349"/>
      <c r="DB391" s="1376"/>
      <c r="DC391" s="1377"/>
      <c r="DD391" s="1378"/>
      <c r="DE391" s="1307"/>
      <c r="DF391" s="1371"/>
      <c r="DG391" s="1371"/>
      <c r="DH391" s="1371"/>
      <c r="DJ391" s="1221" t="s">
        <v>8269</v>
      </c>
      <c r="DK391" s="1220" t="s">
        <v>8425</v>
      </c>
      <c r="DL391" s="1243"/>
    </row>
    <row r="392" spans="1:116" ht="154.5" hidden="1" customHeight="1" x14ac:dyDescent="0.45">
      <c r="A392" s="1351" t="s">
        <v>62</v>
      </c>
      <c r="B392" s="1352" t="s">
        <v>1245</v>
      </c>
      <c r="C392" s="1353" t="s">
        <v>1246</v>
      </c>
      <c r="D392" s="1353" t="s">
        <v>1247</v>
      </c>
      <c r="E392" s="1050" t="s">
        <v>1248</v>
      </c>
      <c r="F392" s="1051" t="s">
        <v>1249</v>
      </c>
      <c r="G392" s="1052">
        <v>0.25</v>
      </c>
      <c r="H392" s="1056">
        <v>44593</v>
      </c>
      <c r="I392" s="1056">
        <v>44651</v>
      </c>
      <c r="J392" s="1041">
        <v>1</v>
      </c>
      <c r="K392" s="1041">
        <v>1</v>
      </c>
      <c r="L392" s="1054">
        <v>1</v>
      </c>
      <c r="M392" s="1055">
        <v>1</v>
      </c>
      <c r="N392" s="1354">
        <v>208133333</v>
      </c>
      <c r="O392" s="1353" t="s">
        <v>76</v>
      </c>
      <c r="P392" s="3309"/>
      <c r="Q392" s="1337">
        <v>0.25</v>
      </c>
      <c r="R392" s="1338" t="s">
        <v>2898</v>
      </c>
      <c r="S392" s="100">
        <v>1</v>
      </c>
      <c r="T392" s="101" t="s">
        <v>2899</v>
      </c>
      <c r="U392" s="101" t="s">
        <v>1583</v>
      </c>
      <c r="V392" s="36" t="str">
        <f t="shared" si="200"/>
        <v>Terminado</v>
      </c>
      <c r="W392" s="36" t="str">
        <f t="shared" si="227"/>
        <v>Terminado</v>
      </c>
      <c r="X392" s="1338" t="s">
        <v>2899</v>
      </c>
      <c r="Y392" s="1327">
        <f>SUMPRODUCT(S392:S395,G392:G395)</f>
        <v>0.25</v>
      </c>
      <c r="Z392" s="1328">
        <f>SUMPRODUCT(G392:G395,J392:J395)</f>
        <v>0.25</v>
      </c>
      <c r="AA392" s="1345" t="str">
        <f>IF(Z392&lt;1%,"Sin iniciar",IF(Z392=100%,"Terminado","En gestión"))</f>
        <v>En gestión</v>
      </c>
      <c r="AB392" s="1345" t="str">
        <f>IF(Y392&lt;1%,"Sin iniciar",IF(Y392=100%,"Terminado","En gestión"))</f>
        <v>En gestión</v>
      </c>
      <c r="AC392" s="1338" t="s">
        <v>2899</v>
      </c>
      <c r="AD392" s="1347">
        <v>0</v>
      </c>
      <c r="AE392" s="1346">
        <v>0</v>
      </c>
      <c r="AF392" s="1346">
        <v>0</v>
      </c>
      <c r="AG392" s="1347">
        <v>208133333.33333334</v>
      </c>
      <c r="AH392" s="1346">
        <v>67223375.099999994</v>
      </c>
      <c r="AI392" s="1346">
        <v>0</v>
      </c>
      <c r="AJ392" s="1307" t="s">
        <v>45</v>
      </c>
      <c r="AK392" s="1307" t="s">
        <v>46</v>
      </c>
      <c r="AL392" s="1308" t="s">
        <v>47</v>
      </c>
      <c r="AM392" s="1308" t="s">
        <v>1572</v>
      </c>
      <c r="AN392" s="1030"/>
      <c r="AO392" s="1337">
        <v>0.65</v>
      </c>
      <c r="AP392" s="1368" t="s">
        <v>3923</v>
      </c>
      <c r="AQ392" s="100">
        <v>1</v>
      </c>
      <c r="AR392" s="101" t="s">
        <v>3924</v>
      </c>
      <c r="AS392" s="101" t="s">
        <v>3924</v>
      </c>
      <c r="AT392" s="36" t="str">
        <f>IF(K392&lt;1%,"Sin iniciar",IF(K392=100%,"Terminado","En gestión"))</f>
        <v>Terminado</v>
      </c>
      <c r="AU392" s="36" t="str">
        <f t="shared" si="229"/>
        <v>Terminado</v>
      </c>
      <c r="AV392" s="1368" t="s">
        <v>3923</v>
      </c>
      <c r="AW392" s="1327">
        <f>SUMPRODUCT(G392:G395,AQ392:AQ395)</f>
        <v>0.65</v>
      </c>
      <c r="AX392" s="1328">
        <f>SUMPRODUCT(G392:G395,K392:K395)</f>
        <v>0.65</v>
      </c>
      <c r="AY392" s="1345" t="str">
        <f>IF(AX392&lt;1%,"Sin iniciar",IF(AX392=100%,"Terminado","En gestión"))</f>
        <v>En gestión</v>
      </c>
      <c r="AZ392" s="1345" t="str">
        <f>IF(AW392&lt;1%,"Sin iniciar",IF(AW392=100%,"Terminado","En gestión"))</f>
        <v>En gestión</v>
      </c>
      <c r="BA392" s="1368" t="s">
        <v>3923</v>
      </c>
      <c r="BB392" s="1341">
        <v>0</v>
      </c>
      <c r="BC392" s="1340">
        <v>0</v>
      </c>
      <c r="BD392" s="1340">
        <v>0</v>
      </c>
      <c r="BE392" s="1341">
        <v>208133333.33333334</v>
      </c>
      <c r="BF392" s="1340">
        <v>64250438.799999997</v>
      </c>
      <c r="BG392" s="1340">
        <v>17146200</v>
      </c>
      <c r="BH392" s="1307" t="s">
        <v>45</v>
      </c>
      <c r="BI392" s="1307" t="s">
        <v>46</v>
      </c>
      <c r="BJ392" s="1308" t="s">
        <v>47</v>
      </c>
      <c r="BK392" s="1308" t="s">
        <v>1572</v>
      </c>
      <c r="BL392" s="1030"/>
      <c r="BM392" s="1365">
        <v>2</v>
      </c>
      <c r="BN392" s="1366" t="s">
        <v>3939</v>
      </c>
      <c r="BO392" s="249">
        <v>1</v>
      </c>
      <c r="BP392" s="101" t="s">
        <v>3924</v>
      </c>
      <c r="BQ392" s="101" t="s">
        <v>3924</v>
      </c>
      <c r="BR392" s="36" t="str">
        <f t="shared" si="230"/>
        <v>Terminado</v>
      </c>
      <c r="BS392" s="36" t="str">
        <f t="shared" si="205"/>
        <v>Terminado</v>
      </c>
      <c r="BT392" s="1366" t="s">
        <v>3939</v>
      </c>
      <c r="BU392" s="1327">
        <f>SUMPRODUCT(G392:G395,BO392:BO395)</f>
        <v>0.9</v>
      </c>
      <c r="BV392" s="1328">
        <f>SUMPRODUCT(G392:G395,L392:L395)</f>
        <v>0.9</v>
      </c>
      <c r="BW392" s="1345" t="str">
        <f>IF(BV392&lt;1%,"Sin iniciar",IF(BV392=100%,"Terminado","En gestión"))</f>
        <v>En gestión</v>
      </c>
      <c r="BX392" s="1345" t="str">
        <f>IF(BU392&lt;1%,"Sin iniciar",IF(BU392=100%,"Terminado","En gestión"))</f>
        <v>En gestión</v>
      </c>
      <c r="BY392" s="1361" t="s">
        <v>37</v>
      </c>
      <c r="BZ392" s="1363">
        <v>0</v>
      </c>
      <c r="CA392" s="1324">
        <v>0</v>
      </c>
      <c r="CB392" s="1324">
        <v>0</v>
      </c>
      <c r="CC392" s="1364">
        <v>64250438.799999997</v>
      </c>
      <c r="CD392" s="1359">
        <v>64111554.200000003</v>
      </c>
      <c r="CE392" s="1326">
        <v>44100579</v>
      </c>
      <c r="CF392" s="1307" t="s">
        <v>45</v>
      </c>
      <c r="CG392" s="1307" t="s">
        <v>46</v>
      </c>
      <c r="CH392" s="1308" t="s">
        <v>47</v>
      </c>
      <c r="CI392" s="1308" t="s">
        <v>1572</v>
      </c>
      <c r="CJ392" s="1030"/>
      <c r="CK392" s="1323">
        <v>1</v>
      </c>
      <c r="CL392" s="1358" t="s">
        <v>1582</v>
      </c>
      <c r="CM392" s="1153">
        <v>1</v>
      </c>
      <c r="CN392" s="1092" t="s">
        <v>106</v>
      </c>
      <c r="CO392" s="1092" t="s">
        <v>1583</v>
      </c>
      <c r="CP392" s="1152" t="str">
        <f t="shared" si="199"/>
        <v>Terminado</v>
      </c>
      <c r="CQ392" s="1152" t="str">
        <f t="shared" si="206"/>
        <v>Terminado</v>
      </c>
      <c r="CR392" s="1358" t="s">
        <v>1584</v>
      </c>
      <c r="CS392" s="1320">
        <f>SUMPRODUCT(G392:G395,CM392:CM395)</f>
        <v>1</v>
      </c>
      <c r="CT392" s="1320">
        <f>SUMPRODUCT(G392:G395,M392:M395)</f>
        <v>1</v>
      </c>
      <c r="CU392" s="1321" t="str">
        <f>IF(CT392&lt;1%,"Sin iniciar",IF(CT392=100%,"Terminado","En gestión"))</f>
        <v>Terminado</v>
      </c>
      <c r="CV392" s="1321" t="str">
        <f>IF(CS392&lt;1%,"Sin iniciar",IF(CS392=100%,"Terminado","En gestión"))</f>
        <v>Terminado</v>
      </c>
      <c r="CW392" s="1308" t="s">
        <v>37</v>
      </c>
      <c r="CX392" s="1322">
        <v>0</v>
      </c>
      <c r="CY392" s="1315">
        <v>0</v>
      </c>
      <c r="CZ392" s="1315">
        <v>0</v>
      </c>
      <c r="DA392" s="1356">
        <v>64111554.200000003</v>
      </c>
      <c r="DB392" s="1317">
        <v>64404887.600000001</v>
      </c>
      <c r="DC392" s="1318">
        <v>62933529.399999999</v>
      </c>
      <c r="DD392" s="1319">
        <v>64253062.799999997</v>
      </c>
      <c r="DE392" s="1307" t="s">
        <v>45</v>
      </c>
      <c r="DF392" s="1307" t="s">
        <v>46</v>
      </c>
      <c r="DG392" s="1308" t="s">
        <v>47</v>
      </c>
      <c r="DH392" s="1308" t="s">
        <v>1572</v>
      </c>
      <c r="DJ392" s="1221" t="s">
        <v>8273</v>
      </c>
      <c r="DK392" s="1220" t="s">
        <v>8270</v>
      </c>
      <c r="DL392" s="1243" t="s">
        <v>8434</v>
      </c>
    </row>
    <row r="393" spans="1:116" ht="328.5" hidden="1" customHeight="1" x14ac:dyDescent="0.45">
      <c r="A393" s="1351"/>
      <c r="B393" s="1352"/>
      <c r="C393" s="1353"/>
      <c r="D393" s="1353"/>
      <c r="E393" s="1050" t="s">
        <v>1250</v>
      </c>
      <c r="F393" s="1051" t="s">
        <v>1251</v>
      </c>
      <c r="G393" s="1052">
        <v>0.4</v>
      </c>
      <c r="H393" s="1056">
        <v>44652</v>
      </c>
      <c r="I393" s="1056">
        <v>44742</v>
      </c>
      <c r="J393" s="1041">
        <v>0</v>
      </c>
      <c r="K393" s="1041">
        <v>1</v>
      </c>
      <c r="L393" s="1054">
        <v>1</v>
      </c>
      <c r="M393" s="1055">
        <v>1</v>
      </c>
      <c r="N393" s="1354"/>
      <c r="O393" s="1353"/>
      <c r="P393" s="3309"/>
      <c r="Q393" s="1355"/>
      <c r="R393" s="1338"/>
      <c r="S393" s="100">
        <v>0</v>
      </c>
      <c r="T393" s="136" t="s">
        <v>2896</v>
      </c>
      <c r="U393" s="35" t="s">
        <v>2897</v>
      </c>
      <c r="V393" s="36" t="str">
        <f t="shared" si="200"/>
        <v>Sin iniciar</v>
      </c>
      <c r="W393" s="36" t="str">
        <f t="shared" si="227"/>
        <v>Sin iniciar</v>
      </c>
      <c r="X393" s="1338"/>
      <c r="Y393" s="1327"/>
      <c r="Z393" s="1329"/>
      <c r="AA393" s="1345"/>
      <c r="AB393" s="1345"/>
      <c r="AC393" s="1338"/>
      <c r="AD393" s="1348"/>
      <c r="AE393" s="1346"/>
      <c r="AF393" s="1346"/>
      <c r="AG393" s="1348"/>
      <c r="AH393" s="1346"/>
      <c r="AI393" s="1346"/>
      <c r="AJ393" s="1308"/>
      <c r="AK393" s="1307"/>
      <c r="AL393" s="1308"/>
      <c r="AM393" s="1308"/>
      <c r="AN393" s="1030"/>
      <c r="AO393" s="1337"/>
      <c r="AP393" s="1369"/>
      <c r="AQ393" s="100">
        <v>1</v>
      </c>
      <c r="AR393" s="101" t="s">
        <v>3925</v>
      </c>
      <c r="AS393" s="101" t="s">
        <v>1585</v>
      </c>
      <c r="AT393" s="36" t="str">
        <f t="shared" si="228"/>
        <v>Terminado</v>
      </c>
      <c r="AU393" s="36" t="str">
        <f t="shared" si="229"/>
        <v>Terminado</v>
      </c>
      <c r="AV393" s="1369"/>
      <c r="AW393" s="1327"/>
      <c r="AX393" s="1329"/>
      <c r="AY393" s="1345"/>
      <c r="AZ393" s="1345"/>
      <c r="BA393" s="1369"/>
      <c r="BB393" s="1342"/>
      <c r="BC393" s="1340"/>
      <c r="BD393" s="1340"/>
      <c r="BE393" s="1342"/>
      <c r="BF393" s="1340"/>
      <c r="BG393" s="1340"/>
      <c r="BH393" s="1308"/>
      <c r="BI393" s="1307"/>
      <c r="BJ393" s="1308"/>
      <c r="BK393" s="1308"/>
      <c r="BL393" s="1030"/>
      <c r="BM393" s="1365"/>
      <c r="BN393" s="1366"/>
      <c r="BO393" s="249">
        <v>1</v>
      </c>
      <c r="BP393" s="101" t="s">
        <v>3940</v>
      </c>
      <c r="BQ393" s="101" t="s">
        <v>3940</v>
      </c>
      <c r="BR393" s="36" t="str">
        <f t="shared" si="230"/>
        <v>Terminado</v>
      </c>
      <c r="BS393" s="36" t="str">
        <f t="shared" si="205"/>
        <v>Terminado</v>
      </c>
      <c r="BT393" s="1366"/>
      <c r="BU393" s="1327"/>
      <c r="BV393" s="1329"/>
      <c r="BW393" s="1345"/>
      <c r="BX393" s="1345"/>
      <c r="BY393" s="1362"/>
      <c r="BZ393" s="1363"/>
      <c r="CA393" s="1324"/>
      <c r="CB393" s="1324"/>
      <c r="CC393" s="1364"/>
      <c r="CD393" s="1359"/>
      <c r="CE393" s="1326"/>
      <c r="CF393" s="1308"/>
      <c r="CG393" s="1307"/>
      <c r="CH393" s="1308"/>
      <c r="CI393" s="1308"/>
      <c r="CJ393" s="1030"/>
      <c r="CK393" s="1357"/>
      <c r="CL393" s="1358"/>
      <c r="CM393" s="1153">
        <v>1</v>
      </c>
      <c r="CN393" s="1092" t="s">
        <v>1312</v>
      </c>
      <c r="CO393" s="1092" t="s">
        <v>1585</v>
      </c>
      <c r="CP393" s="1152" t="str">
        <f t="shared" si="199"/>
        <v>Terminado</v>
      </c>
      <c r="CQ393" s="1152" t="str">
        <f t="shared" si="206"/>
        <v>Terminado</v>
      </c>
      <c r="CR393" s="1358"/>
      <c r="CS393" s="1320"/>
      <c r="CT393" s="1320"/>
      <c r="CU393" s="1321"/>
      <c r="CV393" s="1321"/>
      <c r="CW393" s="1308"/>
      <c r="CX393" s="1322"/>
      <c r="CY393" s="1315"/>
      <c r="CZ393" s="1315"/>
      <c r="DA393" s="1356"/>
      <c r="DB393" s="1317"/>
      <c r="DC393" s="1318"/>
      <c r="DD393" s="1319"/>
      <c r="DE393" s="1308"/>
      <c r="DF393" s="1307"/>
      <c r="DG393" s="1308"/>
      <c r="DH393" s="1308"/>
      <c r="DJ393" s="1221" t="s">
        <v>8273</v>
      </c>
      <c r="DK393" s="1235" t="s">
        <v>8435</v>
      </c>
      <c r="DL393" s="1243"/>
    </row>
    <row r="394" spans="1:116" ht="356.25" hidden="1" customHeight="1" x14ac:dyDescent="0.45">
      <c r="A394" s="1351"/>
      <c r="B394" s="1352"/>
      <c r="C394" s="1353"/>
      <c r="D394" s="1353"/>
      <c r="E394" s="1050" t="s">
        <v>1252</v>
      </c>
      <c r="F394" s="1051" t="s">
        <v>1253</v>
      </c>
      <c r="G394" s="1052">
        <v>0.25</v>
      </c>
      <c r="H394" s="1056">
        <v>44743</v>
      </c>
      <c r="I394" s="1056">
        <v>44834</v>
      </c>
      <c r="J394" s="1041">
        <v>0</v>
      </c>
      <c r="K394" s="1041">
        <v>0</v>
      </c>
      <c r="L394" s="1054">
        <v>1</v>
      </c>
      <c r="M394" s="1055">
        <v>1</v>
      </c>
      <c r="N394" s="1354"/>
      <c r="O394" s="1353"/>
      <c r="P394" s="3309"/>
      <c r="Q394" s="1355"/>
      <c r="R394" s="1338"/>
      <c r="S394" s="100">
        <v>0</v>
      </c>
      <c r="T394" s="136" t="s">
        <v>2896</v>
      </c>
      <c r="U394" s="35" t="s">
        <v>2900</v>
      </c>
      <c r="V394" s="36" t="str">
        <f t="shared" si="200"/>
        <v>Sin iniciar</v>
      </c>
      <c r="W394" s="36" t="str">
        <f t="shared" si="227"/>
        <v>Sin iniciar</v>
      </c>
      <c r="X394" s="1338"/>
      <c r="Y394" s="1327"/>
      <c r="Z394" s="1329"/>
      <c r="AA394" s="1345"/>
      <c r="AB394" s="1345"/>
      <c r="AC394" s="1338"/>
      <c r="AD394" s="1348"/>
      <c r="AE394" s="1346"/>
      <c r="AF394" s="1346"/>
      <c r="AG394" s="1348"/>
      <c r="AH394" s="1346"/>
      <c r="AI394" s="1346"/>
      <c r="AJ394" s="1308"/>
      <c r="AK394" s="1307"/>
      <c r="AL394" s="1308"/>
      <c r="AM394" s="1308"/>
      <c r="AN394" s="1030"/>
      <c r="AO394" s="1337"/>
      <c r="AP394" s="1369"/>
      <c r="AQ394" s="137" t="s">
        <v>2483</v>
      </c>
      <c r="AR394" s="101" t="s">
        <v>3926</v>
      </c>
      <c r="AS394" s="101" t="s">
        <v>3926</v>
      </c>
      <c r="AT394" s="36" t="str">
        <f t="shared" si="228"/>
        <v>Sin iniciar</v>
      </c>
      <c r="AU394" s="36" t="str">
        <f t="shared" si="229"/>
        <v>En gestión</v>
      </c>
      <c r="AV394" s="1369"/>
      <c r="AW394" s="1327"/>
      <c r="AX394" s="1329"/>
      <c r="AY394" s="1345"/>
      <c r="AZ394" s="1345"/>
      <c r="BA394" s="1369"/>
      <c r="BB394" s="1342"/>
      <c r="BC394" s="1340"/>
      <c r="BD394" s="1340"/>
      <c r="BE394" s="1342"/>
      <c r="BF394" s="1340"/>
      <c r="BG394" s="1340"/>
      <c r="BH394" s="1308"/>
      <c r="BI394" s="1307"/>
      <c r="BJ394" s="1308"/>
      <c r="BK394" s="1308"/>
      <c r="BL394" s="1030"/>
      <c r="BM394" s="1365"/>
      <c r="BN394" s="1366"/>
      <c r="BO394" s="377">
        <v>1</v>
      </c>
      <c r="BP394" s="358" t="s">
        <v>3941</v>
      </c>
      <c r="BQ394" s="358" t="s">
        <v>1586</v>
      </c>
      <c r="BR394" s="36" t="str">
        <f t="shared" si="230"/>
        <v>Terminado</v>
      </c>
      <c r="BS394" s="36" t="str">
        <f t="shared" si="205"/>
        <v>Terminado</v>
      </c>
      <c r="BT394" s="1366"/>
      <c r="BU394" s="1327"/>
      <c r="BV394" s="1329"/>
      <c r="BW394" s="1345"/>
      <c r="BX394" s="1345"/>
      <c r="BY394" s="1362"/>
      <c r="BZ394" s="1363"/>
      <c r="CA394" s="1324"/>
      <c r="CB394" s="1324"/>
      <c r="CC394" s="1364"/>
      <c r="CD394" s="1359"/>
      <c r="CE394" s="1326"/>
      <c r="CF394" s="1308"/>
      <c r="CG394" s="1307"/>
      <c r="CH394" s="1308"/>
      <c r="CI394" s="1308"/>
      <c r="CJ394" s="1030"/>
      <c r="CK394" s="1357"/>
      <c r="CL394" s="1358"/>
      <c r="CM394" s="1153">
        <v>1</v>
      </c>
      <c r="CN394" s="1092" t="s">
        <v>1291</v>
      </c>
      <c r="CO394" s="1092" t="s">
        <v>1586</v>
      </c>
      <c r="CP394" s="1152" t="str">
        <f t="shared" si="199"/>
        <v>Terminado</v>
      </c>
      <c r="CQ394" s="1152" t="str">
        <f t="shared" si="206"/>
        <v>Terminado</v>
      </c>
      <c r="CR394" s="1358"/>
      <c r="CS394" s="1320"/>
      <c r="CT394" s="1320"/>
      <c r="CU394" s="1321"/>
      <c r="CV394" s="1321"/>
      <c r="CW394" s="1308"/>
      <c r="CX394" s="1322"/>
      <c r="CY394" s="1315"/>
      <c r="CZ394" s="1315"/>
      <c r="DA394" s="1356"/>
      <c r="DB394" s="1317"/>
      <c r="DC394" s="1318"/>
      <c r="DD394" s="1319"/>
      <c r="DE394" s="1308"/>
      <c r="DF394" s="1307"/>
      <c r="DG394" s="1308"/>
      <c r="DH394" s="1308"/>
      <c r="DJ394" s="1221" t="s">
        <v>8273</v>
      </c>
      <c r="DK394" s="1220" t="s">
        <v>8436</v>
      </c>
      <c r="DL394" s="1243"/>
    </row>
    <row r="395" spans="1:116" ht="201.75" hidden="1" customHeight="1" x14ac:dyDescent="0.45">
      <c r="A395" s="1351"/>
      <c r="B395" s="1352"/>
      <c r="C395" s="1353"/>
      <c r="D395" s="1353"/>
      <c r="E395" s="1050" t="s">
        <v>1254</v>
      </c>
      <c r="F395" s="1051" t="s">
        <v>1255</v>
      </c>
      <c r="G395" s="1052">
        <v>0.1</v>
      </c>
      <c r="H395" s="1056">
        <v>44835</v>
      </c>
      <c r="I395" s="1056">
        <v>44926</v>
      </c>
      <c r="J395" s="1041">
        <v>0</v>
      </c>
      <c r="K395" s="1041">
        <v>0</v>
      </c>
      <c r="L395" s="1054">
        <v>0</v>
      </c>
      <c r="M395" s="1055">
        <v>1</v>
      </c>
      <c r="N395" s="1354"/>
      <c r="O395" s="1353"/>
      <c r="P395" s="3309"/>
      <c r="Q395" s="1355"/>
      <c r="R395" s="1338"/>
      <c r="S395" s="100">
        <v>0</v>
      </c>
      <c r="T395" s="136" t="s">
        <v>2896</v>
      </c>
      <c r="U395" s="35" t="s">
        <v>2901</v>
      </c>
      <c r="V395" s="36" t="str">
        <f t="shared" si="200"/>
        <v>Sin iniciar</v>
      </c>
      <c r="W395" s="36" t="str">
        <f t="shared" si="227"/>
        <v>Sin iniciar</v>
      </c>
      <c r="X395" s="1338"/>
      <c r="Y395" s="1327"/>
      <c r="Z395" s="1330"/>
      <c r="AA395" s="1345"/>
      <c r="AB395" s="1345"/>
      <c r="AC395" s="1338"/>
      <c r="AD395" s="1348"/>
      <c r="AE395" s="1346"/>
      <c r="AF395" s="1346"/>
      <c r="AG395" s="1348"/>
      <c r="AH395" s="1346"/>
      <c r="AI395" s="1346"/>
      <c r="AJ395" s="1308"/>
      <c r="AK395" s="1307"/>
      <c r="AL395" s="1308"/>
      <c r="AM395" s="1308"/>
      <c r="AN395" s="1030"/>
      <c r="AO395" s="1337"/>
      <c r="AP395" s="1370"/>
      <c r="AQ395" s="137" t="s">
        <v>2483</v>
      </c>
      <c r="AR395" s="101" t="s">
        <v>3927</v>
      </c>
      <c r="AS395" s="101" t="s">
        <v>3927</v>
      </c>
      <c r="AT395" s="36" t="str">
        <f t="shared" si="228"/>
        <v>Sin iniciar</v>
      </c>
      <c r="AU395" s="36" t="str">
        <f t="shared" si="229"/>
        <v>En gestión</v>
      </c>
      <c r="AV395" s="1370"/>
      <c r="AW395" s="1327"/>
      <c r="AX395" s="1330"/>
      <c r="AY395" s="1345"/>
      <c r="AZ395" s="1345"/>
      <c r="BA395" s="1370"/>
      <c r="BB395" s="1342"/>
      <c r="BC395" s="1340"/>
      <c r="BD395" s="1340"/>
      <c r="BE395" s="1342"/>
      <c r="BF395" s="1340"/>
      <c r="BG395" s="1340"/>
      <c r="BH395" s="1308"/>
      <c r="BI395" s="1307"/>
      <c r="BJ395" s="1308"/>
      <c r="BK395" s="1308"/>
      <c r="BL395" s="1030"/>
      <c r="BM395" s="1365"/>
      <c r="BN395" s="1367"/>
      <c r="BO395" s="360">
        <v>0</v>
      </c>
      <c r="BP395" s="359" t="s">
        <v>2402</v>
      </c>
      <c r="BQ395" s="359" t="s">
        <v>2402</v>
      </c>
      <c r="BR395" s="202" t="str">
        <f>IF(L395&lt;1%,"Sin iniciar",IF(L395=100%,"Terminado","En gestión"))</f>
        <v>Sin iniciar</v>
      </c>
      <c r="BS395" s="36" t="str">
        <f t="shared" si="205"/>
        <v>Sin iniciar</v>
      </c>
      <c r="BT395" s="1367"/>
      <c r="BU395" s="1327"/>
      <c r="BV395" s="1330"/>
      <c r="BW395" s="1345"/>
      <c r="BX395" s="1360"/>
      <c r="BY395" s="1362"/>
      <c r="BZ395" s="1363"/>
      <c r="CA395" s="1324"/>
      <c r="CB395" s="1324"/>
      <c r="CC395" s="1364"/>
      <c r="CD395" s="1359"/>
      <c r="CE395" s="1326"/>
      <c r="CF395" s="1308"/>
      <c r="CG395" s="1307"/>
      <c r="CH395" s="1308"/>
      <c r="CI395" s="1308"/>
      <c r="CJ395" s="1030"/>
      <c r="CK395" s="1357"/>
      <c r="CL395" s="1358"/>
      <c r="CM395" s="1153">
        <v>1</v>
      </c>
      <c r="CN395" s="1092" t="s">
        <v>1587</v>
      </c>
      <c r="CO395" s="1092" t="s">
        <v>2342</v>
      </c>
      <c r="CP395" s="1152" t="str">
        <f t="shared" si="199"/>
        <v>Terminado</v>
      </c>
      <c r="CQ395" s="1152" t="str">
        <f t="shared" si="206"/>
        <v>Terminado</v>
      </c>
      <c r="CR395" s="1358"/>
      <c r="CS395" s="1320"/>
      <c r="CT395" s="1320"/>
      <c r="CU395" s="1321"/>
      <c r="CV395" s="1321"/>
      <c r="CW395" s="1308"/>
      <c r="CX395" s="1322"/>
      <c r="CY395" s="1315"/>
      <c r="CZ395" s="1315"/>
      <c r="DA395" s="1356"/>
      <c r="DB395" s="1317"/>
      <c r="DC395" s="1318"/>
      <c r="DD395" s="1319"/>
      <c r="DE395" s="1308"/>
      <c r="DF395" s="1307"/>
      <c r="DG395" s="1308"/>
      <c r="DH395" s="1308"/>
      <c r="DJ395" s="1221" t="s">
        <v>8273</v>
      </c>
      <c r="DK395" s="1220" t="s">
        <v>8437</v>
      </c>
      <c r="DL395" s="1243"/>
    </row>
    <row r="396" spans="1:116" ht="154.5" hidden="1" customHeight="1" x14ac:dyDescent="0.45">
      <c r="A396" s="1351" t="s">
        <v>62</v>
      </c>
      <c r="B396" s="1352" t="s">
        <v>1256</v>
      </c>
      <c r="C396" s="1353" t="s">
        <v>1257</v>
      </c>
      <c r="D396" s="1353" t="s">
        <v>1258</v>
      </c>
      <c r="E396" s="1050" t="s">
        <v>1259</v>
      </c>
      <c r="F396" s="1051" t="s">
        <v>1260</v>
      </c>
      <c r="G396" s="1052">
        <v>0.25</v>
      </c>
      <c r="H396" s="1056">
        <v>44593</v>
      </c>
      <c r="I396" s="1056">
        <v>44651</v>
      </c>
      <c r="J396" s="1041">
        <v>1</v>
      </c>
      <c r="K396" s="1041">
        <v>1</v>
      </c>
      <c r="L396" s="1054">
        <v>1</v>
      </c>
      <c r="M396" s="1055">
        <v>1</v>
      </c>
      <c r="N396" s="1354">
        <v>29700000</v>
      </c>
      <c r="O396" s="1353" t="s">
        <v>76</v>
      </c>
      <c r="P396" s="3309"/>
      <c r="Q396" s="1337">
        <v>0.5</v>
      </c>
      <c r="R396" s="1338" t="s">
        <v>2902</v>
      </c>
      <c r="S396" s="100">
        <v>1</v>
      </c>
      <c r="T396" s="101" t="s">
        <v>2903</v>
      </c>
      <c r="U396" s="101" t="s">
        <v>1589</v>
      </c>
      <c r="V396" s="36" t="str">
        <f t="shared" si="200"/>
        <v>Terminado</v>
      </c>
      <c r="W396" s="36" t="str">
        <f t="shared" si="227"/>
        <v>Terminado</v>
      </c>
      <c r="X396" s="1338" t="s">
        <v>2903</v>
      </c>
      <c r="Y396" s="1327">
        <f>SUMPRODUCT(S396:S399,G396:G399)</f>
        <v>0.5</v>
      </c>
      <c r="Z396" s="1328">
        <f>SUMPRODUCT(G396:G399,J396:J399)</f>
        <v>0.5</v>
      </c>
      <c r="AA396" s="1345" t="str">
        <f>IF(Z396&lt;1%,"Sin iniciar",IF(Z396=100%,"Terminado","En gestión"))</f>
        <v>En gestión</v>
      </c>
      <c r="AB396" s="1345" t="str">
        <f>IF(Y396&lt;1%,"Sin iniciar",IF(Y396=100%,"Terminado","En gestión"))</f>
        <v>En gestión</v>
      </c>
      <c r="AC396" s="1338" t="s">
        <v>2903</v>
      </c>
      <c r="AD396" s="1347">
        <v>0</v>
      </c>
      <c r="AE396" s="1346">
        <v>0</v>
      </c>
      <c r="AF396" s="1346">
        <v>0</v>
      </c>
      <c r="AG396" s="1347">
        <v>29700000</v>
      </c>
      <c r="AH396" s="1350">
        <v>100206762.65000001</v>
      </c>
      <c r="AI396" s="1350">
        <v>0</v>
      </c>
      <c r="AJ396" s="1307" t="s">
        <v>45</v>
      </c>
      <c r="AK396" s="1307" t="s">
        <v>46</v>
      </c>
      <c r="AL396" s="1308" t="s">
        <v>47</v>
      </c>
      <c r="AM396" s="1308" t="s">
        <v>1572</v>
      </c>
      <c r="AN396" s="1030"/>
      <c r="AO396" s="1337">
        <v>1</v>
      </c>
      <c r="AP396" s="1338" t="s">
        <v>1588</v>
      </c>
      <c r="AQ396" s="249">
        <v>1</v>
      </c>
      <c r="AR396" s="101" t="s">
        <v>3924</v>
      </c>
      <c r="AS396" s="101" t="s">
        <v>3924</v>
      </c>
      <c r="AT396" s="36" t="str">
        <f t="shared" si="228"/>
        <v>Terminado</v>
      </c>
      <c r="AU396" s="36" t="str">
        <f t="shared" si="229"/>
        <v>Terminado</v>
      </c>
      <c r="AV396" s="1338" t="s">
        <v>1588</v>
      </c>
      <c r="AW396" s="1327">
        <f>SUMPRODUCT(G396:G399,AQ396:AQ399)</f>
        <v>1</v>
      </c>
      <c r="AX396" s="1328">
        <f>SUMPRODUCT(G396:G399,K396:K399)</f>
        <v>0.72499999999999998</v>
      </c>
      <c r="AY396" s="1345" t="str">
        <f>IF(AX396&lt;1%,"Sin iniciar",IF(AX396=100%,"Terminado","En gestión"))</f>
        <v>En gestión</v>
      </c>
      <c r="AZ396" s="1345" t="str">
        <f>IF(AW396&lt;1%,"Sin iniciar",IF(AW396=100%,"Terminado","En gestión"))</f>
        <v>Terminado</v>
      </c>
      <c r="BA396" s="1338" t="s">
        <v>1588</v>
      </c>
      <c r="BB396" s="1341">
        <v>0</v>
      </c>
      <c r="BC396" s="1340">
        <v>0</v>
      </c>
      <c r="BD396" s="1340">
        <v>0</v>
      </c>
      <c r="BE396" s="1341">
        <v>29700000</v>
      </c>
      <c r="BF396" s="1344">
        <v>94598077.700000003</v>
      </c>
      <c r="BG396" s="1344">
        <v>25022676.140000001</v>
      </c>
      <c r="BH396" s="1307" t="s">
        <v>45</v>
      </c>
      <c r="BI396" s="1307" t="s">
        <v>46</v>
      </c>
      <c r="BJ396" s="1308" t="s">
        <v>47</v>
      </c>
      <c r="BK396" s="1308" t="s">
        <v>1572</v>
      </c>
      <c r="BL396" s="1030"/>
      <c r="BM396" s="1337">
        <v>1</v>
      </c>
      <c r="BN396" s="1338" t="s">
        <v>3942</v>
      </c>
      <c r="BO396" s="378">
        <v>1</v>
      </c>
      <c r="BP396" s="101" t="s">
        <v>3924</v>
      </c>
      <c r="BQ396" s="101" t="s">
        <v>3924</v>
      </c>
      <c r="BR396" s="36" t="str">
        <f t="shared" si="230"/>
        <v>Terminado</v>
      </c>
      <c r="BS396" s="36" t="str">
        <f t="shared" si="205"/>
        <v>Terminado</v>
      </c>
      <c r="BT396" s="1338" t="s">
        <v>3943</v>
      </c>
      <c r="BU396" s="1327">
        <f>SUMPRODUCT(G396:G399,BO396:BO399)</f>
        <v>1</v>
      </c>
      <c r="BV396" s="1328">
        <f>SUMPRODUCT(G396:G399,L396:L399)</f>
        <v>1</v>
      </c>
      <c r="BW396" s="1331" t="str">
        <f>IF(BV396&lt;1%,"Sin iniciar",IF(BV396=100%,"Terminado","En gestión"))</f>
        <v>Terminado</v>
      </c>
      <c r="BX396" s="1332" t="str">
        <f>IF(BU396&lt;1%,"Sin iniciar",IF(BU396=100%,"Terminado","En gestión"))</f>
        <v>Terminado</v>
      </c>
      <c r="BY396" s="1333" t="s">
        <v>37</v>
      </c>
      <c r="BZ396" s="1336">
        <v>0</v>
      </c>
      <c r="CA396" s="1324">
        <v>0</v>
      </c>
      <c r="CB396" s="1324">
        <v>0</v>
      </c>
      <c r="CC396" s="1325">
        <v>94598077.700000003</v>
      </c>
      <c r="CD396" s="1326">
        <v>94320308.5</v>
      </c>
      <c r="CE396" s="1326">
        <v>64586531.719254397</v>
      </c>
      <c r="CF396" s="1307" t="s">
        <v>45</v>
      </c>
      <c r="CG396" s="1307" t="s">
        <v>46</v>
      </c>
      <c r="CH396" s="1308" t="s">
        <v>47</v>
      </c>
      <c r="CI396" s="1308" t="s">
        <v>1572</v>
      </c>
      <c r="CJ396" s="1030"/>
      <c r="CK396" s="1323">
        <v>1</v>
      </c>
      <c r="CL396" s="1307" t="s">
        <v>1588</v>
      </c>
      <c r="CM396" s="1153">
        <v>1</v>
      </c>
      <c r="CN396" s="1092" t="s">
        <v>106</v>
      </c>
      <c r="CO396" s="1092" t="s">
        <v>1589</v>
      </c>
      <c r="CP396" s="1152" t="str">
        <f t="shared" si="199"/>
        <v>Terminado</v>
      </c>
      <c r="CQ396" s="1152" t="str">
        <f t="shared" si="206"/>
        <v>Terminado</v>
      </c>
      <c r="CR396" s="1307" t="s">
        <v>1590</v>
      </c>
      <c r="CS396" s="1320">
        <f>SUMPRODUCT(G396:G399,CM396:CM399)</f>
        <v>1</v>
      </c>
      <c r="CT396" s="1320">
        <f>SUMPRODUCT(G396:G399,M396:M399)</f>
        <v>1</v>
      </c>
      <c r="CU396" s="1321" t="str">
        <f>IF(CT396&lt;1%,"Sin iniciar",IF(CT396=100%,"Terminado","En gestión"))</f>
        <v>Terminado</v>
      </c>
      <c r="CV396" s="1321" t="str">
        <f>IF(CS396&lt;1%,"Sin iniciar",IF(CS396=100%,"Terminado","En gestión"))</f>
        <v>Terminado</v>
      </c>
      <c r="CW396" s="1308" t="s">
        <v>37</v>
      </c>
      <c r="CX396" s="1322">
        <v>0</v>
      </c>
      <c r="CY396" s="1315">
        <v>0</v>
      </c>
      <c r="CZ396" s="1315">
        <v>0</v>
      </c>
      <c r="DA396" s="1316">
        <v>94320308.5</v>
      </c>
      <c r="DB396" s="1317">
        <v>94466975.200000003</v>
      </c>
      <c r="DC396" s="1318">
        <v>92266427.3602162</v>
      </c>
      <c r="DD396" s="1319">
        <v>94163325.599999994</v>
      </c>
      <c r="DE396" s="1307" t="s">
        <v>45</v>
      </c>
      <c r="DF396" s="1307" t="s">
        <v>46</v>
      </c>
      <c r="DG396" s="1308" t="s">
        <v>47</v>
      </c>
      <c r="DH396" s="1308" t="s">
        <v>1572</v>
      </c>
      <c r="DJ396" s="1221" t="s">
        <v>8269</v>
      </c>
      <c r="DK396" s="1220" t="s">
        <v>8270</v>
      </c>
      <c r="DL396" s="1243" t="s">
        <v>8428</v>
      </c>
    </row>
    <row r="397" spans="1:116" ht="154.5" hidden="1" customHeight="1" x14ac:dyDescent="0.45">
      <c r="A397" s="1351"/>
      <c r="B397" s="1352"/>
      <c r="C397" s="1353"/>
      <c r="D397" s="1353"/>
      <c r="E397" s="1050" t="s">
        <v>1261</v>
      </c>
      <c r="F397" s="1051" t="s">
        <v>1262</v>
      </c>
      <c r="G397" s="1052">
        <v>0.25</v>
      </c>
      <c r="H397" s="1056">
        <v>44593</v>
      </c>
      <c r="I397" s="1056">
        <v>44651</v>
      </c>
      <c r="J397" s="1041">
        <v>1</v>
      </c>
      <c r="K397" s="1041">
        <v>1</v>
      </c>
      <c r="L397" s="1054">
        <v>1</v>
      </c>
      <c r="M397" s="1055">
        <v>1</v>
      </c>
      <c r="N397" s="1354"/>
      <c r="O397" s="1353"/>
      <c r="P397" s="3309"/>
      <c r="Q397" s="1355"/>
      <c r="R397" s="1338"/>
      <c r="S397" s="100">
        <v>1</v>
      </c>
      <c r="T397" s="101" t="s">
        <v>8257</v>
      </c>
      <c r="U397" s="223" t="s">
        <v>2343</v>
      </c>
      <c r="V397" s="36" t="str">
        <f t="shared" si="200"/>
        <v>Terminado</v>
      </c>
      <c r="W397" s="36" t="str">
        <f t="shared" si="227"/>
        <v>Terminado</v>
      </c>
      <c r="X397" s="1338"/>
      <c r="Y397" s="1327"/>
      <c r="Z397" s="1329"/>
      <c r="AA397" s="1345"/>
      <c r="AB397" s="1345"/>
      <c r="AC397" s="1338"/>
      <c r="AD397" s="1348"/>
      <c r="AE397" s="1346"/>
      <c r="AF397" s="1346"/>
      <c r="AG397" s="1348"/>
      <c r="AH397" s="1350"/>
      <c r="AI397" s="1350"/>
      <c r="AJ397" s="1307"/>
      <c r="AK397" s="1307"/>
      <c r="AL397" s="1308"/>
      <c r="AM397" s="1308"/>
      <c r="AN397" s="1030"/>
      <c r="AO397" s="1337"/>
      <c r="AP397" s="1338"/>
      <c r="AQ397" s="249">
        <v>1</v>
      </c>
      <c r="AR397" s="101" t="s">
        <v>8258</v>
      </c>
      <c r="AS397" s="101" t="s">
        <v>3924</v>
      </c>
      <c r="AT397" s="36" t="str">
        <f t="shared" si="228"/>
        <v>Terminado</v>
      </c>
      <c r="AU397" s="36" t="str">
        <f t="shared" si="229"/>
        <v>Terminado</v>
      </c>
      <c r="AV397" s="1338"/>
      <c r="AW397" s="1327"/>
      <c r="AX397" s="1329"/>
      <c r="AY397" s="1345"/>
      <c r="AZ397" s="1345"/>
      <c r="BA397" s="1338"/>
      <c r="BB397" s="1342"/>
      <c r="BC397" s="1340"/>
      <c r="BD397" s="1340"/>
      <c r="BE397" s="1342"/>
      <c r="BF397" s="1344"/>
      <c r="BG397" s="1344"/>
      <c r="BH397" s="1307"/>
      <c r="BI397" s="1307"/>
      <c r="BJ397" s="1308"/>
      <c r="BK397" s="1308"/>
      <c r="BL397" s="1030"/>
      <c r="BM397" s="1337"/>
      <c r="BN397" s="1338"/>
      <c r="BO397" s="377">
        <v>1</v>
      </c>
      <c r="BP397" s="358" t="s">
        <v>3924</v>
      </c>
      <c r="BQ397" s="101" t="s">
        <v>3924</v>
      </c>
      <c r="BR397" s="36" t="str">
        <f t="shared" si="230"/>
        <v>Terminado</v>
      </c>
      <c r="BS397" s="36" t="str">
        <f t="shared" si="205"/>
        <v>Terminado</v>
      </c>
      <c r="BT397" s="1338"/>
      <c r="BU397" s="1327"/>
      <c r="BV397" s="1329"/>
      <c r="BW397" s="1331"/>
      <c r="BX397" s="1332"/>
      <c r="BY397" s="1334"/>
      <c r="BZ397" s="1336"/>
      <c r="CA397" s="1324"/>
      <c r="CB397" s="1324"/>
      <c r="CC397" s="1325"/>
      <c r="CD397" s="1326"/>
      <c r="CE397" s="1326"/>
      <c r="CF397" s="1307"/>
      <c r="CG397" s="1307"/>
      <c r="CH397" s="1308"/>
      <c r="CI397" s="1308"/>
      <c r="CJ397" s="1030"/>
      <c r="CK397" s="1323"/>
      <c r="CL397" s="1307"/>
      <c r="CM397" s="1153">
        <v>1</v>
      </c>
      <c r="CN397" s="1092" t="s">
        <v>106</v>
      </c>
      <c r="CO397" s="1092" t="s">
        <v>2343</v>
      </c>
      <c r="CP397" s="1152" t="str">
        <f t="shared" si="199"/>
        <v>Terminado</v>
      </c>
      <c r="CQ397" s="1152" t="str">
        <f t="shared" si="206"/>
        <v>Terminado</v>
      </c>
      <c r="CR397" s="1307"/>
      <c r="CS397" s="1320"/>
      <c r="CT397" s="1320"/>
      <c r="CU397" s="1321"/>
      <c r="CV397" s="1321"/>
      <c r="CW397" s="1308"/>
      <c r="CX397" s="1322"/>
      <c r="CY397" s="1315"/>
      <c r="CZ397" s="1315"/>
      <c r="DA397" s="1316"/>
      <c r="DB397" s="1317"/>
      <c r="DC397" s="1318"/>
      <c r="DD397" s="1319"/>
      <c r="DE397" s="1307"/>
      <c r="DF397" s="1307"/>
      <c r="DG397" s="1308"/>
      <c r="DH397" s="1308"/>
      <c r="DJ397" s="1221" t="s">
        <v>8269</v>
      </c>
      <c r="DK397" s="1220" t="s">
        <v>8270</v>
      </c>
      <c r="DL397" s="1243"/>
    </row>
    <row r="398" spans="1:116" ht="154.5" hidden="1" customHeight="1" x14ac:dyDescent="0.45">
      <c r="A398" s="1351"/>
      <c r="B398" s="1352"/>
      <c r="C398" s="1353"/>
      <c r="D398" s="1353"/>
      <c r="E398" s="1050" t="s">
        <v>1263</v>
      </c>
      <c r="F398" s="1051" t="s">
        <v>1264</v>
      </c>
      <c r="G398" s="1052">
        <v>0.25</v>
      </c>
      <c r="H398" s="1056">
        <v>44652</v>
      </c>
      <c r="I398" s="1056">
        <v>44757</v>
      </c>
      <c r="J398" s="1041">
        <v>0</v>
      </c>
      <c r="K398" s="1041">
        <v>0.9</v>
      </c>
      <c r="L398" s="1054">
        <v>1</v>
      </c>
      <c r="M398" s="1055">
        <v>1</v>
      </c>
      <c r="N398" s="1354"/>
      <c r="O398" s="1353"/>
      <c r="P398" s="3309"/>
      <c r="Q398" s="1355"/>
      <c r="R398" s="1338"/>
      <c r="S398" s="100">
        <v>0</v>
      </c>
      <c r="T398" s="136" t="s">
        <v>2896</v>
      </c>
      <c r="U398" s="35" t="s">
        <v>2897</v>
      </c>
      <c r="V398" s="36" t="str">
        <f t="shared" si="200"/>
        <v>Sin iniciar</v>
      </c>
      <c r="W398" s="36" t="str">
        <f t="shared" si="227"/>
        <v>Sin iniciar</v>
      </c>
      <c r="X398" s="1338"/>
      <c r="Y398" s="1327"/>
      <c r="Z398" s="1329"/>
      <c r="AA398" s="1345"/>
      <c r="AB398" s="1345"/>
      <c r="AC398" s="1338"/>
      <c r="AD398" s="1348"/>
      <c r="AE398" s="1346"/>
      <c r="AF398" s="1346"/>
      <c r="AG398" s="1348"/>
      <c r="AH398" s="1350"/>
      <c r="AI398" s="1350"/>
      <c r="AJ398" s="1307"/>
      <c r="AK398" s="1307"/>
      <c r="AL398" s="1308"/>
      <c r="AM398" s="1308"/>
      <c r="AN398" s="1030"/>
      <c r="AO398" s="1337"/>
      <c r="AP398" s="1338"/>
      <c r="AQ398" s="249">
        <v>1</v>
      </c>
      <c r="AR398" s="101" t="s">
        <v>3928</v>
      </c>
      <c r="AS398" s="101" t="s">
        <v>1591</v>
      </c>
      <c r="AT398" s="36" t="str">
        <f t="shared" si="228"/>
        <v>En gestión</v>
      </c>
      <c r="AU398" s="36" t="str">
        <f t="shared" si="229"/>
        <v>Terminado</v>
      </c>
      <c r="AV398" s="1338"/>
      <c r="AW398" s="1327"/>
      <c r="AX398" s="1329"/>
      <c r="AY398" s="1345"/>
      <c r="AZ398" s="1345"/>
      <c r="BA398" s="1338"/>
      <c r="BB398" s="1342"/>
      <c r="BC398" s="1340"/>
      <c r="BD398" s="1340"/>
      <c r="BE398" s="1342"/>
      <c r="BF398" s="1344"/>
      <c r="BG398" s="1344"/>
      <c r="BH398" s="1307"/>
      <c r="BI398" s="1307"/>
      <c r="BJ398" s="1308"/>
      <c r="BK398" s="1308"/>
      <c r="BL398" s="1030"/>
      <c r="BM398" s="1337"/>
      <c r="BN398" s="1339"/>
      <c r="BO398" s="360">
        <v>1</v>
      </c>
      <c r="BP398" s="134" t="s">
        <v>3943</v>
      </c>
      <c r="BQ398" s="134" t="s">
        <v>3943</v>
      </c>
      <c r="BR398" s="36" t="str">
        <f t="shared" si="230"/>
        <v>Terminado</v>
      </c>
      <c r="BS398" s="36" t="str">
        <f t="shared" si="205"/>
        <v>Terminado</v>
      </c>
      <c r="BT398" s="1338"/>
      <c r="BU398" s="1327"/>
      <c r="BV398" s="1329"/>
      <c r="BW398" s="1331"/>
      <c r="BX398" s="1332"/>
      <c r="BY398" s="1334"/>
      <c r="BZ398" s="1336"/>
      <c r="CA398" s="1324"/>
      <c r="CB398" s="1324"/>
      <c r="CC398" s="1325"/>
      <c r="CD398" s="1326"/>
      <c r="CE398" s="1326"/>
      <c r="CF398" s="1307"/>
      <c r="CG398" s="1307"/>
      <c r="CH398" s="1308"/>
      <c r="CI398" s="1308"/>
      <c r="CJ398" s="1030"/>
      <c r="CK398" s="1323"/>
      <c r="CL398" s="1307"/>
      <c r="CM398" s="1153">
        <v>1</v>
      </c>
      <c r="CN398" s="1092" t="s">
        <v>1312</v>
      </c>
      <c r="CO398" s="1092" t="s">
        <v>1591</v>
      </c>
      <c r="CP398" s="1152" t="str">
        <f t="shared" si="199"/>
        <v>Terminado</v>
      </c>
      <c r="CQ398" s="1152" t="str">
        <f t="shared" si="206"/>
        <v>Terminado</v>
      </c>
      <c r="CR398" s="1307"/>
      <c r="CS398" s="1320"/>
      <c r="CT398" s="1320"/>
      <c r="CU398" s="1321"/>
      <c r="CV398" s="1321"/>
      <c r="CW398" s="1308"/>
      <c r="CX398" s="1322"/>
      <c r="CY398" s="1315"/>
      <c r="CZ398" s="1315"/>
      <c r="DA398" s="1316"/>
      <c r="DB398" s="1317"/>
      <c r="DC398" s="1318"/>
      <c r="DD398" s="1319"/>
      <c r="DE398" s="1307"/>
      <c r="DF398" s="1307"/>
      <c r="DG398" s="1308"/>
      <c r="DH398" s="1308"/>
      <c r="DJ398" s="1221" t="s">
        <v>8269</v>
      </c>
      <c r="DK398" s="1220" t="s">
        <v>8320</v>
      </c>
      <c r="DL398" s="1243"/>
    </row>
    <row r="399" spans="1:116" ht="154.5" hidden="1" customHeight="1" x14ac:dyDescent="0.45">
      <c r="A399" s="1351"/>
      <c r="B399" s="1352"/>
      <c r="C399" s="1353"/>
      <c r="D399" s="1353"/>
      <c r="E399" s="1050" t="s">
        <v>1265</v>
      </c>
      <c r="F399" s="1201" t="s">
        <v>1266</v>
      </c>
      <c r="G399" s="1202">
        <v>0.25</v>
      </c>
      <c r="H399" s="1203">
        <v>44743</v>
      </c>
      <c r="I399" s="1203">
        <v>44772</v>
      </c>
      <c r="J399" s="1041">
        <v>0</v>
      </c>
      <c r="K399" s="1041">
        <v>0</v>
      </c>
      <c r="L399" s="1054">
        <v>1</v>
      </c>
      <c r="M399" s="1204">
        <v>1</v>
      </c>
      <c r="N399" s="1354"/>
      <c r="O399" s="1353"/>
      <c r="P399" s="3309"/>
      <c r="Q399" s="1355"/>
      <c r="R399" s="1338"/>
      <c r="S399" s="100">
        <v>0</v>
      </c>
      <c r="T399" s="136" t="s">
        <v>2896</v>
      </c>
      <c r="U399" s="35" t="s">
        <v>2904</v>
      </c>
      <c r="V399" s="36" t="str">
        <f t="shared" si="200"/>
        <v>Sin iniciar</v>
      </c>
      <c r="W399" s="36" t="str">
        <f t="shared" si="227"/>
        <v>Sin iniciar</v>
      </c>
      <c r="X399" s="1338"/>
      <c r="Y399" s="1327"/>
      <c r="Z399" s="1330"/>
      <c r="AA399" s="1345"/>
      <c r="AB399" s="1345"/>
      <c r="AC399" s="1338"/>
      <c r="AD399" s="1349"/>
      <c r="AE399" s="1346"/>
      <c r="AF399" s="1346"/>
      <c r="AG399" s="1349"/>
      <c r="AH399" s="1350"/>
      <c r="AI399" s="1350"/>
      <c r="AJ399" s="1307"/>
      <c r="AK399" s="1307"/>
      <c r="AL399" s="1308"/>
      <c r="AM399" s="1308"/>
      <c r="AN399" s="1030"/>
      <c r="AO399" s="1337"/>
      <c r="AP399" s="1338"/>
      <c r="AQ399" s="249">
        <v>1</v>
      </c>
      <c r="AR399" s="101" t="s">
        <v>3929</v>
      </c>
      <c r="AS399" s="101" t="s">
        <v>1592</v>
      </c>
      <c r="AT399" s="36" t="str">
        <f>IF(K399&lt;1%,"Sin iniciar",IF(K399=100%,"Terminado","En gestión"))</f>
        <v>Sin iniciar</v>
      </c>
      <c r="AU399" s="36" t="str">
        <f t="shared" si="229"/>
        <v>Terminado</v>
      </c>
      <c r="AV399" s="1338"/>
      <c r="AW399" s="1327"/>
      <c r="AX399" s="1330"/>
      <c r="AY399" s="1345"/>
      <c r="AZ399" s="1345"/>
      <c r="BA399" s="1338"/>
      <c r="BB399" s="1343"/>
      <c r="BC399" s="1340"/>
      <c r="BD399" s="1340"/>
      <c r="BE399" s="1343"/>
      <c r="BF399" s="1344"/>
      <c r="BG399" s="1344"/>
      <c r="BH399" s="1307"/>
      <c r="BI399" s="1307"/>
      <c r="BJ399" s="1308"/>
      <c r="BK399" s="1308"/>
      <c r="BL399" s="1030"/>
      <c r="BM399" s="1337"/>
      <c r="BN399" s="1339"/>
      <c r="BO399" s="360">
        <v>1</v>
      </c>
      <c r="BP399" s="134" t="s">
        <v>3943</v>
      </c>
      <c r="BQ399" s="134" t="s">
        <v>3943</v>
      </c>
      <c r="BR399" s="36" t="str">
        <f t="shared" si="230"/>
        <v>Terminado</v>
      </c>
      <c r="BS399" s="36" t="str">
        <f t="shared" si="205"/>
        <v>Terminado</v>
      </c>
      <c r="BT399" s="1338"/>
      <c r="BU399" s="1327"/>
      <c r="BV399" s="1330"/>
      <c r="BW399" s="1331"/>
      <c r="BX399" s="1332"/>
      <c r="BY399" s="1335"/>
      <c r="BZ399" s="1336"/>
      <c r="CA399" s="1324"/>
      <c r="CB399" s="1324"/>
      <c r="CC399" s="1325"/>
      <c r="CD399" s="1326"/>
      <c r="CE399" s="1326"/>
      <c r="CF399" s="1307"/>
      <c r="CG399" s="1307"/>
      <c r="CH399" s="1308"/>
      <c r="CI399" s="1308"/>
      <c r="CJ399" s="1030"/>
      <c r="CK399" s="1323"/>
      <c r="CL399" s="1307"/>
      <c r="CM399" s="1153">
        <v>1</v>
      </c>
      <c r="CN399" s="1092" t="s">
        <v>1312</v>
      </c>
      <c r="CO399" s="1092" t="s">
        <v>1592</v>
      </c>
      <c r="CP399" s="1152" t="str">
        <f t="shared" si="199"/>
        <v>Terminado</v>
      </c>
      <c r="CQ399" s="1152" t="str">
        <f t="shared" si="206"/>
        <v>Terminado</v>
      </c>
      <c r="CR399" s="1307"/>
      <c r="CS399" s="1320"/>
      <c r="CT399" s="1320"/>
      <c r="CU399" s="1321"/>
      <c r="CV399" s="1321"/>
      <c r="CW399" s="1308"/>
      <c r="CX399" s="1322"/>
      <c r="CY399" s="1315"/>
      <c r="CZ399" s="1315"/>
      <c r="DA399" s="1316"/>
      <c r="DB399" s="1317"/>
      <c r="DC399" s="1318"/>
      <c r="DD399" s="1319"/>
      <c r="DE399" s="1307"/>
      <c r="DF399" s="1307"/>
      <c r="DG399" s="1308"/>
      <c r="DH399" s="1308"/>
      <c r="DJ399" s="1221" t="s">
        <v>8269</v>
      </c>
      <c r="DK399" s="1220" t="s">
        <v>8320</v>
      </c>
      <c r="DL399" s="1243"/>
    </row>
    <row r="400" spans="1:116" ht="409.6" hidden="1" customHeight="1" x14ac:dyDescent="0.45">
      <c r="A400" s="1309" t="s">
        <v>1267</v>
      </c>
      <c r="B400" s="1310" t="s">
        <v>1268</v>
      </c>
      <c r="C400" s="1311" t="s">
        <v>1269</v>
      </c>
      <c r="D400" s="1040" t="s">
        <v>1270</v>
      </c>
      <c r="E400" s="1039" t="s">
        <v>1271</v>
      </c>
      <c r="F400" s="1040" t="s">
        <v>1272</v>
      </c>
      <c r="G400" s="1041">
        <v>0.5</v>
      </c>
      <c r="H400" s="1042">
        <v>44576</v>
      </c>
      <c r="I400" s="1042">
        <v>44926</v>
      </c>
      <c r="J400" s="1041">
        <v>0.1</v>
      </c>
      <c r="K400" s="1041">
        <v>0.15</v>
      </c>
      <c r="L400" s="1043">
        <v>0.25</v>
      </c>
      <c r="M400" s="1044">
        <v>1</v>
      </c>
      <c r="N400" s="1312">
        <v>30000000000</v>
      </c>
      <c r="O400" s="1311" t="s">
        <v>76</v>
      </c>
      <c r="P400" s="3309"/>
      <c r="Q400" s="1313">
        <v>0.2</v>
      </c>
      <c r="R400" s="1289" t="s">
        <v>2905</v>
      </c>
      <c r="S400" s="226">
        <v>0.2</v>
      </c>
      <c r="T400" s="20" t="s">
        <v>2906</v>
      </c>
      <c r="U400" s="20" t="s">
        <v>2907</v>
      </c>
      <c r="V400" s="156" t="str">
        <f>IF(J400&lt;1%,"Sin iniciar",IF(J400=100%,"Terminado","En gestión"))</f>
        <v>En gestión</v>
      </c>
      <c r="W400" s="156" t="str">
        <f>IF(S400&lt;1%,"Sin iniciar",IF(S400=100%,"Terminado","En gestión"))</f>
        <v>En gestión</v>
      </c>
      <c r="X400" s="1289" t="s">
        <v>2908</v>
      </c>
      <c r="Y400" s="1286">
        <f>SUMPRODUCT(S400:S401,G400:G401)</f>
        <v>0.1</v>
      </c>
      <c r="Z400" s="1286">
        <f>SUMPRODUCT(G400:G401,J400:J401)</f>
        <v>0.05</v>
      </c>
      <c r="AA400" s="1267" t="str">
        <f>IF(Z400&lt;1%,"Sin iniciar",IF(Z400=100%,"Terminado","En gestión"))</f>
        <v>En gestión</v>
      </c>
      <c r="AB400" s="1267" t="str">
        <f>IF(Y400&lt;1%,"Sin iniciar",IF(Y400=100%,"Terminado","En gestión"))</f>
        <v>En gestión</v>
      </c>
      <c r="AC400" s="1289" t="s">
        <v>2908</v>
      </c>
      <c r="AD400" s="1273">
        <v>0</v>
      </c>
      <c r="AE400" s="1275">
        <v>0</v>
      </c>
      <c r="AF400" s="1277">
        <v>0</v>
      </c>
      <c r="AG400" s="1279">
        <v>30000000000</v>
      </c>
      <c r="AH400" s="1281">
        <v>30000000000</v>
      </c>
      <c r="AI400" s="1281">
        <v>43100001</v>
      </c>
      <c r="AJ400" s="1253" t="s">
        <v>1273</v>
      </c>
      <c r="AK400" s="1253" t="s">
        <v>1274</v>
      </c>
      <c r="AL400" s="1254" t="s">
        <v>1275</v>
      </c>
      <c r="AM400" s="1253" t="s">
        <v>1343</v>
      </c>
      <c r="AO400" s="1305" t="s">
        <v>3347</v>
      </c>
      <c r="AP400" s="1301" t="s">
        <v>8259</v>
      </c>
      <c r="AQ400" s="57">
        <v>0.4</v>
      </c>
      <c r="AR400" s="14" t="s">
        <v>2906</v>
      </c>
      <c r="AS400" s="14" t="s">
        <v>3944</v>
      </c>
      <c r="AT400" s="34" t="str">
        <f>IF(K400&lt;1%,"Sin iniciar",IF(K400=100%,"Terminado","En gestión"))</f>
        <v>En gestión</v>
      </c>
      <c r="AU400" s="34" t="str">
        <f>IF(AQ400&lt;1%,"Sin iniciar",IF(AQ400=100%,"Terminado","En gestión"))</f>
        <v>En gestión</v>
      </c>
      <c r="AV400" s="1289" t="s">
        <v>3945</v>
      </c>
      <c r="AW400" s="1286">
        <f>SUMPRODUCT(AQ400:AQ401,G400:G401)</f>
        <v>0.2</v>
      </c>
      <c r="AX400" s="1286">
        <f>SUMPRODUCT(G400:G401,K400:K401)</f>
        <v>7.4999999999999997E-2</v>
      </c>
      <c r="AY400" s="1304" t="str">
        <f>IF(AX400&lt;1%,"Sin iniciar",IF(AX400=100%,"Terminado","En gestión"))</f>
        <v>En gestión</v>
      </c>
      <c r="AZ400" s="1304" t="str">
        <f>IF(AW400&lt;1%,"Sin iniciar",IF(AW400=100%,"Terminado","En gestión"))</f>
        <v>En gestión</v>
      </c>
      <c r="BA400" s="1289" t="s">
        <v>3945</v>
      </c>
      <c r="BB400" s="1291">
        <v>0</v>
      </c>
      <c r="BC400" s="1293">
        <v>0</v>
      </c>
      <c r="BD400" s="1295">
        <v>0</v>
      </c>
      <c r="BE400" s="1297">
        <v>30000000000</v>
      </c>
      <c r="BF400" s="1299">
        <v>30000000000</v>
      </c>
      <c r="BG400" s="1287">
        <v>4562714596</v>
      </c>
      <c r="BH400" s="1253" t="s">
        <v>1273</v>
      </c>
      <c r="BI400" s="1253" t="s">
        <v>1274</v>
      </c>
      <c r="BJ400" s="1254" t="s">
        <v>1275</v>
      </c>
      <c r="BK400" s="1253" t="s">
        <v>1343</v>
      </c>
      <c r="BL400" s="1030"/>
      <c r="BM400" s="1270">
        <v>1</v>
      </c>
      <c r="BN400" s="1272" t="s">
        <v>3946</v>
      </c>
      <c r="BO400" s="57">
        <v>1</v>
      </c>
      <c r="BP400" s="14" t="s">
        <v>3947</v>
      </c>
      <c r="BQ400" s="80" t="s">
        <v>274</v>
      </c>
      <c r="BR400" s="34" t="str">
        <f>IF(L400&lt;1%,"Sin iniciar",IF(L400=100%,"Terminado","En gestión"))</f>
        <v>En gestión</v>
      </c>
      <c r="BS400" s="34" t="str">
        <f>IF(BO400&lt;1%,"Sin iniciar",IF(BO400=100%,"Terminado","En gestión"))</f>
        <v>Terminado</v>
      </c>
      <c r="BT400" s="1262" t="s">
        <v>8260</v>
      </c>
      <c r="BU400" s="1285">
        <f>SUMPRODUCT(G400:G401,BO400:BO401)</f>
        <v>1</v>
      </c>
      <c r="BV400" s="1285">
        <f>SUMPRODUCT(G400:G401,L400:L401)</f>
        <v>0.25</v>
      </c>
      <c r="BW400" s="1266" t="str">
        <f>IF(BV400&lt;1%,"Sin iniciar",IF(BV400=100%,"Terminado","En gestión"))</f>
        <v>En gestión</v>
      </c>
      <c r="BX400" s="1266" t="str">
        <f>IF(BU400&lt;1%,"Sin iniciar",IF(BU400=100%,"Terminado","En gestión"))</f>
        <v>Terminado</v>
      </c>
      <c r="BY400" s="11" t="s">
        <v>37</v>
      </c>
      <c r="BZ400" s="1273">
        <v>0</v>
      </c>
      <c r="CA400" s="1275">
        <v>0</v>
      </c>
      <c r="CB400" s="1277">
        <v>0</v>
      </c>
      <c r="CC400" s="1279">
        <v>30000000000</v>
      </c>
      <c r="CD400" s="1281">
        <v>30000000000</v>
      </c>
      <c r="CE400" s="1283">
        <v>5903250907</v>
      </c>
      <c r="CF400" s="1253" t="s">
        <v>1273</v>
      </c>
      <c r="CG400" s="1253" t="s">
        <v>1274</v>
      </c>
      <c r="CH400" s="1254" t="s">
        <v>1275</v>
      </c>
      <c r="CI400" s="1253" t="s">
        <v>1343</v>
      </c>
      <c r="CJ400" s="1030"/>
      <c r="CK400" s="1270">
        <v>1</v>
      </c>
      <c r="CL400" s="1272" t="s">
        <v>2344</v>
      </c>
      <c r="CM400" s="57">
        <v>1</v>
      </c>
      <c r="CN400" s="14" t="s">
        <v>1291</v>
      </c>
      <c r="CO400" s="80" t="s">
        <v>274</v>
      </c>
      <c r="CP400" s="34" t="str">
        <f t="shared" si="199"/>
        <v>Terminado</v>
      </c>
      <c r="CQ400" s="34" t="str">
        <f>IF(CM400&lt;1%,"Sin iniciar",IF(CM400=100%,"Terminado","En gestión"))</f>
        <v>Terminado</v>
      </c>
      <c r="CR400" s="1262" t="s">
        <v>1341</v>
      </c>
      <c r="CS400" s="1264">
        <f>SUMPRODUCT(G400:G401,CM400:CM401)</f>
        <v>1</v>
      </c>
      <c r="CT400" s="1264">
        <f t="shared" ref="CT400" si="231">SUMPRODUCT(G400:G401,M400:M401)</f>
        <v>1</v>
      </c>
      <c r="CU400" s="1266" t="str">
        <f>IF(CT400&lt;1%,"Sin iniciar",IF(CT400=100%,"Terminado","En gestión"))</f>
        <v>Terminado</v>
      </c>
      <c r="CV400" s="1266" t="str">
        <f>IF(CS400&lt;1%,"Sin iniciar",IF(CS400=100%,"Terminado","En gestión"))</f>
        <v>Terminado</v>
      </c>
      <c r="CW400" s="1268" t="s">
        <v>37</v>
      </c>
      <c r="CX400" s="1255">
        <v>0</v>
      </c>
      <c r="CY400" s="1256">
        <v>0</v>
      </c>
      <c r="CZ400" s="1256">
        <v>0</v>
      </c>
      <c r="DA400" s="1257">
        <v>30000000000</v>
      </c>
      <c r="DB400" s="1258">
        <v>30000000000</v>
      </c>
      <c r="DC400" s="1260" t="s">
        <v>1342</v>
      </c>
      <c r="DD400" s="1251">
        <v>0</v>
      </c>
      <c r="DE400" s="1253" t="s">
        <v>1273</v>
      </c>
      <c r="DF400" s="1253" t="s">
        <v>1274</v>
      </c>
      <c r="DG400" s="1254" t="s">
        <v>1275</v>
      </c>
      <c r="DH400" s="1253" t="s">
        <v>1343</v>
      </c>
      <c r="DJ400" s="1221" t="s">
        <v>8273</v>
      </c>
      <c r="DK400" s="1220" t="s">
        <v>8438</v>
      </c>
      <c r="DL400" s="1242" t="s">
        <v>8439</v>
      </c>
    </row>
    <row r="401" spans="1:116" ht="409.6" hidden="1" customHeight="1" x14ac:dyDescent="0.45">
      <c r="A401" s="1309"/>
      <c r="B401" s="1310"/>
      <c r="C401" s="1311"/>
      <c r="D401" s="1040" t="s">
        <v>1276</v>
      </c>
      <c r="E401" s="1039" t="s">
        <v>1277</v>
      </c>
      <c r="F401" s="1040" t="s">
        <v>1278</v>
      </c>
      <c r="G401" s="1041">
        <v>0.5</v>
      </c>
      <c r="H401" s="1042">
        <v>44757</v>
      </c>
      <c r="I401" s="1042">
        <v>44926</v>
      </c>
      <c r="J401" s="1041">
        <v>0</v>
      </c>
      <c r="K401" s="1041">
        <v>0</v>
      </c>
      <c r="L401" s="1043">
        <v>0.25</v>
      </c>
      <c r="M401" s="1044">
        <v>1</v>
      </c>
      <c r="N401" s="1312"/>
      <c r="O401" s="1311"/>
      <c r="P401" s="3310"/>
      <c r="Q401" s="1314"/>
      <c r="R401" s="1290"/>
      <c r="S401" s="226">
        <v>0</v>
      </c>
      <c r="T401" s="11" t="s">
        <v>2511</v>
      </c>
      <c r="U401" s="11" t="s">
        <v>2483</v>
      </c>
      <c r="V401" s="34" t="str">
        <f>IF(J401&lt;1%,"Sin iniciar",IF(J401=100%,"Terminado","En gestión"))</f>
        <v>Sin iniciar</v>
      </c>
      <c r="W401" s="34" t="str">
        <f>IF(S401&lt;1%,"Sin iniciar",IF(S401=100%,"Terminado","En gestión"))</f>
        <v>Sin iniciar</v>
      </c>
      <c r="X401" s="1290"/>
      <c r="Y401" s="1303"/>
      <c r="Z401" s="1303"/>
      <c r="AA401" s="1306"/>
      <c r="AB401" s="1306"/>
      <c r="AC401" s="1290"/>
      <c r="AD401" s="1274"/>
      <c r="AE401" s="1276"/>
      <c r="AF401" s="1278"/>
      <c r="AG401" s="1280"/>
      <c r="AH401" s="1282"/>
      <c r="AI401" s="1282"/>
      <c r="AJ401" s="1253"/>
      <c r="AK401" s="1253"/>
      <c r="AL401" s="1254"/>
      <c r="AM401" s="1254"/>
      <c r="AO401" s="1290"/>
      <c r="AP401" s="1302"/>
      <c r="AQ401" s="57">
        <v>0</v>
      </c>
      <c r="AR401" s="11" t="s">
        <v>2511</v>
      </c>
      <c r="AS401" s="11" t="s">
        <v>2483</v>
      </c>
      <c r="AT401" s="34" t="str">
        <f>IF(K401&lt;1%,"Sin iniciar",IF(K401=100%,"Terminado","En gestión"))</f>
        <v>Sin iniciar</v>
      </c>
      <c r="AU401" s="34" t="str">
        <f>IF(AQ401&lt;1%,"Sin iniciar",IF(AQ401=100%,"Terminado","En gestión"))</f>
        <v>Sin iniciar</v>
      </c>
      <c r="AV401" s="1290"/>
      <c r="AW401" s="1303"/>
      <c r="AX401" s="1303"/>
      <c r="AY401" s="1267"/>
      <c r="AZ401" s="1267"/>
      <c r="BA401" s="1290"/>
      <c r="BB401" s="1292"/>
      <c r="BC401" s="1294"/>
      <c r="BD401" s="1296"/>
      <c r="BE401" s="1298"/>
      <c r="BF401" s="1300"/>
      <c r="BG401" s="1288"/>
      <c r="BH401" s="1253"/>
      <c r="BI401" s="1253"/>
      <c r="BJ401" s="1254"/>
      <c r="BK401" s="1254"/>
      <c r="BL401" s="1030"/>
      <c r="BM401" s="1271"/>
      <c r="BN401" s="1271"/>
      <c r="BO401" s="57">
        <v>1</v>
      </c>
      <c r="BP401" s="79" t="s">
        <v>3948</v>
      </c>
      <c r="BQ401" s="80" t="s">
        <v>274</v>
      </c>
      <c r="BR401" s="34" t="str">
        <f>IF(L401&lt;1%,"Sin iniciar",IF(L401=100%,"Terminado","En gestión"))</f>
        <v>En gestión</v>
      </c>
      <c r="BS401" s="34" t="str">
        <f>IF(BO401&lt;1%,"Sin iniciar",IF(BO401=100%,"Terminado","En gestión"))</f>
        <v>Terminado</v>
      </c>
      <c r="BT401" s="1263"/>
      <c r="BU401" s="1286"/>
      <c r="BV401" s="1286"/>
      <c r="BW401" s="1267"/>
      <c r="BX401" s="1267"/>
      <c r="BY401" s="11" t="s">
        <v>37</v>
      </c>
      <c r="BZ401" s="1274"/>
      <c r="CA401" s="1276"/>
      <c r="CB401" s="1278"/>
      <c r="CC401" s="1280"/>
      <c r="CD401" s="1282"/>
      <c r="CE401" s="1284"/>
      <c r="CF401" s="1253"/>
      <c r="CG401" s="1253"/>
      <c r="CH401" s="1254"/>
      <c r="CI401" s="1254"/>
      <c r="CJ401" s="1030"/>
      <c r="CK401" s="1271"/>
      <c r="CL401" s="1271"/>
      <c r="CM401" s="57">
        <v>1</v>
      </c>
      <c r="CN401" s="14" t="s">
        <v>1291</v>
      </c>
      <c r="CO401" s="80" t="s">
        <v>274</v>
      </c>
      <c r="CP401" s="34" t="str">
        <f t="shared" si="199"/>
        <v>Terminado</v>
      </c>
      <c r="CQ401" s="34" t="str">
        <f>IF(CM401&lt;1%,"Sin iniciar",IF(CM401=100%,"Terminado","En gestión"))</f>
        <v>Terminado</v>
      </c>
      <c r="CR401" s="1263"/>
      <c r="CS401" s="1265"/>
      <c r="CT401" s="1265"/>
      <c r="CU401" s="1267"/>
      <c r="CV401" s="1267"/>
      <c r="CW401" s="1269"/>
      <c r="CX401" s="1255"/>
      <c r="CY401" s="1256"/>
      <c r="CZ401" s="1256"/>
      <c r="DA401" s="1257"/>
      <c r="DB401" s="1259"/>
      <c r="DC401" s="1261"/>
      <c r="DD401" s="1252"/>
      <c r="DE401" s="1253"/>
      <c r="DF401" s="1253"/>
      <c r="DG401" s="1254"/>
      <c r="DH401" s="1254"/>
      <c r="DJ401" s="1221" t="s">
        <v>8273</v>
      </c>
      <c r="DK401" s="1220" t="s">
        <v>8440</v>
      </c>
      <c r="DL401" s="1242"/>
    </row>
  </sheetData>
  <autoFilter ref="DJ3:DL401">
    <filterColumn colId="0">
      <filters>
        <filter val="Duvy Johanna Plazas S."/>
      </filters>
    </filterColumn>
  </autoFilter>
  <mergeCells count="9928">
    <mergeCell ref="BZ2:CI2"/>
    <mergeCell ref="CK2:CW2"/>
    <mergeCell ref="CX2:DH2"/>
    <mergeCell ref="A4:A5"/>
    <mergeCell ref="B4:B5"/>
    <mergeCell ref="C4:C5"/>
    <mergeCell ref="D4:D5"/>
    <mergeCell ref="N4:N5"/>
    <mergeCell ref="O4:O5"/>
    <mergeCell ref="Q4:Q5"/>
    <mergeCell ref="A1:DH1"/>
    <mergeCell ref="A2:I2"/>
    <mergeCell ref="J2:M2"/>
    <mergeCell ref="N2:O2"/>
    <mergeCell ref="P2:P401"/>
    <mergeCell ref="Q2:AC2"/>
    <mergeCell ref="AD2:AM2"/>
    <mergeCell ref="AO2:BA2"/>
    <mergeCell ref="BB2:BK2"/>
    <mergeCell ref="BM2:BY2"/>
    <mergeCell ref="AI4:AI5"/>
    <mergeCell ref="AJ4:AJ5"/>
    <mergeCell ref="AK4:AK5"/>
    <mergeCell ref="AL4:AL5"/>
    <mergeCell ref="AM4:AM5"/>
    <mergeCell ref="AO4:AO5"/>
    <mergeCell ref="AC4:AC5"/>
    <mergeCell ref="AD4:AD5"/>
    <mergeCell ref="AE4:AE5"/>
    <mergeCell ref="AF4:AF5"/>
    <mergeCell ref="AG4:AG5"/>
    <mergeCell ref="AH4:AH5"/>
    <mergeCell ref="R4:R5"/>
    <mergeCell ref="X4:X5"/>
    <mergeCell ref="Y4:Y5"/>
    <mergeCell ref="Z4:Z5"/>
    <mergeCell ref="AA4:AA5"/>
    <mergeCell ref="AB4:AB5"/>
    <mergeCell ref="BG4:BG5"/>
    <mergeCell ref="BH4:BH5"/>
    <mergeCell ref="BI4:BI5"/>
    <mergeCell ref="BJ4:BJ5"/>
    <mergeCell ref="BK4:BK5"/>
    <mergeCell ref="BM4:BM5"/>
    <mergeCell ref="BA4:BA5"/>
    <mergeCell ref="BB4:BB5"/>
    <mergeCell ref="BC4:BC5"/>
    <mergeCell ref="BD4:BD5"/>
    <mergeCell ref="BE4:BE5"/>
    <mergeCell ref="BF4:BF5"/>
    <mergeCell ref="AP4:AP5"/>
    <mergeCell ref="AV4:AV5"/>
    <mergeCell ref="AW4:AW5"/>
    <mergeCell ref="AX4:AX5"/>
    <mergeCell ref="AY4:AY5"/>
    <mergeCell ref="AZ4:AZ5"/>
    <mergeCell ref="CE4:CE5"/>
    <mergeCell ref="CF4:CF5"/>
    <mergeCell ref="CG4:CG5"/>
    <mergeCell ref="CH4:CH5"/>
    <mergeCell ref="CI4:CI5"/>
    <mergeCell ref="CK4:CK5"/>
    <mergeCell ref="BY4:BY5"/>
    <mergeCell ref="BZ4:BZ5"/>
    <mergeCell ref="CA4:CA5"/>
    <mergeCell ref="CB4:CB5"/>
    <mergeCell ref="CC4:CC5"/>
    <mergeCell ref="CD4:CD5"/>
    <mergeCell ref="BN4:BN5"/>
    <mergeCell ref="BT4:BT5"/>
    <mergeCell ref="BU4:BU5"/>
    <mergeCell ref="BV4:BV5"/>
    <mergeCell ref="BW4:BW5"/>
    <mergeCell ref="BX4:BX5"/>
    <mergeCell ref="DC4:DC5"/>
    <mergeCell ref="DD4:DD5"/>
    <mergeCell ref="DE4:DE5"/>
    <mergeCell ref="DF4:DF5"/>
    <mergeCell ref="DG4:DG5"/>
    <mergeCell ref="DH4:DH5"/>
    <mergeCell ref="CW4:CW5"/>
    <mergeCell ref="CX4:CX5"/>
    <mergeCell ref="CY4:CY5"/>
    <mergeCell ref="CZ4:CZ5"/>
    <mergeCell ref="DA4:DA5"/>
    <mergeCell ref="DB4:DB5"/>
    <mergeCell ref="CL4:CL5"/>
    <mergeCell ref="CR4:CR5"/>
    <mergeCell ref="CS4:CS5"/>
    <mergeCell ref="CT4:CT5"/>
    <mergeCell ref="CU4:CU5"/>
    <mergeCell ref="CV4:CV5"/>
    <mergeCell ref="AB6:AB7"/>
    <mergeCell ref="AC6:AC7"/>
    <mergeCell ref="AD6:AD7"/>
    <mergeCell ref="AE6:AE7"/>
    <mergeCell ref="AF6:AF7"/>
    <mergeCell ref="AG6:AG7"/>
    <mergeCell ref="Q6:Q7"/>
    <mergeCell ref="R6:R7"/>
    <mergeCell ref="X6:X7"/>
    <mergeCell ref="Y6:Y7"/>
    <mergeCell ref="Z6:Z7"/>
    <mergeCell ref="AA6:AA7"/>
    <mergeCell ref="A6:A7"/>
    <mergeCell ref="B6:B7"/>
    <mergeCell ref="C6:C7"/>
    <mergeCell ref="D6:D7"/>
    <mergeCell ref="N6:N7"/>
    <mergeCell ref="O6:O7"/>
    <mergeCell ref="AZ6:AZ7"/>
    <mergeCell ref="BA6:BA7"/>
    <mergeCell ref="BB6:BB7"/>
    <mergeCell ref="BC6:BC7"/>
    <mergeCell ref="BD6:BD7"/>
    <mergeCell ref="BE6:BE7"/>
    <mergeCell ref="AO6:AO7"/>
    <mergeCell ref="AP6:AP7"/>
    <mergeCell ref="AV6:AV7"/>
    <mergeCell ref="AW6:AW7"/>
    <mergeCell ref="AX6:AX7"/>
    <mergeCell ref="AY6:AY7"/>
    <mergeCell ref="AH6:AH7"/>
    <mergeCell ref="AI6:AI7"/>
    <mergeCell ref="AJ6:AJ7"/>
    <mergeCell ref="AK6:AK7"/>
    <mergeCell ref="AL6:AL7"/>
    <mergeCell ref="AM6:AM7"/>
    <mergeCell ref="CH6:CH7"/>
    <mergeCell ref="CI6:CI7"/>
    <mergeCell ref="BX6:BX7"/>
    <mergeCell ref="BY6:BY7"/>
    <mergeCell ref="BZ6:BZ7"/>
    <mergeCell ref="CA6:CA7"/>
    <mergeCell ref="CB6:CB7"/>
    <mergeCell ref="CC6:CC7"/>
    <mergeCell ref="BM6:BM7"/>
    <mergeCell ref="BN6:BN7"/>
    <mergeCell ref="BT6:BT7"/>
    <mergeCell ref="BU6:BU7"/>
    <mergeCell ref="BV6:BV7"/>
    <mergeCell ref="BW6:BW7"/>
    <mergeCell ref="BF6:BF7"/>
    <mergeCell ref="BG6:BG7"/>
    <mergeCell ref="BH6:BH7"/>
    <mergeCell ref="BI6:BI7"/>
    <mergeCell ref="BJ6:BJ7"/>
    <mergeCell ref="BK6:BK7"/>
    <mergeCell ref="DH6:DH7"/>
    <mergeCell ref="A8:A9"/>
    <mergeCell ref="B8:B9"/>
    <mergeCell ref="C8:C9"/>
    <mergeCell ref="D8:D9"/>
    <mergeCell ref="N8:N9"/>
    <mergeCell ref="O8:O9"/>
    <mergeCell ref="Q8:Q9"/>
    <mergeCell ref="R8:R9"/>
    <mergeCell ref="X8:X9"/>
    <mergeCell ref="DB6:DB7"/>
    <mergeCell ref="DC6:DC7"/>
    <mergeCell ref="DD6:DD7"/>
    <mergeCell ref="DE6:DE7"/>
    <mergeCell ref="DF6:DF7"/>
    <mergeCell ref="DG6:DG7"/>
    <mergeCell ref="CV6:CV7"/>
    <mergeCell ref="CW6:CW7"/>
    <mergeCell ref="CX6:CX7"/>
    <mergeCell ref="CY6:CY7"/>
    <mergeCell ref="CZ6:CZ7"/>
    <mergeCell ref="DA6:DA7"/>
    <mergeCell ref="CK6:CK7"/>
    <mergeCell ref="CL6:CL7"/>
    <mergeCell ref="CR6:CR7"/>
    <mergeCell ref="CS6:CS7"/>
    <mergeCell ref="CT6:CT7"/>
    <mergeCell ref="CU6:CU7"/>
    <mergeCell ref="CD6:CD7"/>
    <mergeCell ref="CE6:CE7"/>
    <mergeCell ref="CF6:CF7"/>
    <mergeCell ref="CG6:CG7"/>
    <mergeCell ref="AK8:AK9"/>
    <mergeCell ref="AL8:AL9"/>
    <mergeCell ref="AM8:AM9"/>
    <mergeCell ref="AO8:AO9"/>
    <mergeCell ref="AP8:AP9"/>
    <mergeCell ref="AV8:AV9"/>
    <mergeCell ref="AE8:AE9"/>
    <mergeCell ref="AF8:AF9"/>
    <mergeCell ref="AG8:AG9"/>
    <mergeCell ref="AH8:AH9"/>
    <mergeCell ref="AI8:AI9"/>
    <mergeCell ref="AJ8:AJ9"/>
    <mergeCell ref="Y8:Y9"/>
    <mergeCell ref="Z8:Z9"/>
    <mergeCell ref="AA8:AA9"/>
    <mergeCell ref="AB8:AB9"/>
    <mergeCell ref="AC8:AC9"/>
    <mergeCell ref="AD8:AD9"/>
    <mergeCell ref="BJ8:BJ9"/>
    <mergeCell ref="BK8:BK9"/>
    <mergeCell ref="BM8:BM9"/>
    <mergeCell ref="BN8:BN9"/>
    <mergeCell ref="BT8:BT9"/>
    <mergeCell ref="BU8:BU9"/>
    <mergeCell ref="BD8:BD9"/>
    <mergeCell ref="BE8:BE9"/>
    <mergeCell ref="BF8:BF9"/>
    <mergeCell ref="BG8:BG9"/>
    <mergeCell ref="BH8:BH9"/>
    <mergeCell ref="BI8:BI9"/>
    <mergeCell ref="AW8:AW9"/>
    <mergeCell ref="AX8:AX9"/>
    <mergeCell ref="AY8:AY9"/>
    <mergeCell ref="AZ8:AZ9"/>
    <mergeCell ref="BB8:BB9"/>
    <mergeCell ref="BC8:BC9"/>
    <mergeCell ref="CY8:CY9"/>
    <mergeCell ref="CZ8:CZ9"/>
    <mergeCell ref="CI8:CI9"/>
    <mergeCell ref="CK8:CK9"/>
    <mergeCell ref="CL8:CL9"/>
    <mergeCell ref="CR8:CR9"/>
    <mergeCell ref="CS8:CS9"/>
    <mergeCell ref="CT8:CT9"/>
    <mergeCell ref="CC8:CC9"/>
    <mergeCell ref="CD8:CD9"/>
    <mergeCell ref="CE8:CE9"/>
    <mergeCell ref="CF8:CF9"/>
    <mergeCell ref="CG8:CG9"/>
    <mergeCell ref="CH8:CH9"/>
    <mergeCell ref="BV8:BV9"/>
    <mergeCell ref="BW8:BW9"/>
    <mergeCell ref="BX8:BX9"/>
    <mergeCell ref="BZ8:BZ9"/>
    <mergeCell ref="CA8:CA9"/>
    <mergeCell ref="CB8:CB9"/>
    <mergeCell ref="AD10:AD12"/>
    <mergeCell ref="AE10:AE12"/>
    <mergeCell ref="AF10:AF12"/>
    <mergeCell ref="AG10:AG12"/>
    <mergeCell ref="AH10:AH12"/>
    <mergeCell ref="AI10:AI12"/>
    <mergeCell ref="X10:X12"/>
    <mergeCell ref="Y10:Y12"/>
    <mergeCell ref="Z10:Z12"/>
    <mergeCell ref="AA10:AA12"/>
    <mergeCell ref="AB10:AB12"/>
    <mergeCell ref="AC10:AC12"/>
    <mergeCell ref="DG8:DG9"/>
    <mergeCell ref="DH8:DH9"/>
    <mergeCell ref="A10:A12"/>
    <mergeCell ref="B10:B12"/>
    <mergeCell ref="C10:C12"/>
    <mergeCell ref="D10:D12"/>
    <mergeCell ref="N10:N12"/>
    <mergeCell ref="O10:O12"/>
    <mergeCell ref="Q10:Q12"/>
    <mergeCell ref="R10:R12"/>
    <mergeCell ref="DA8:DA9"/>
    <mergeCell ref="DB8:DB9"/>
    <mergeCell ref="DC8:DC9"/>
    <mergeCell ref="DD8:DD9"/>
    <mergeCell ref="DE8:DE9"/>
    <mergeCell ref="DF8:DF9"/>
    <mergeCell ref="CU8:CU9"/>
    <mergeCell ref="CV8:CV9"/>
    <mergeCell ref="CW8:CW9"/>
    <mergeCell ref="CX8:CX9"/>
    <mergeCell ref="BC10:BC12"/>
    <mergeCell ref="BD10:BD12"/>
    <mergeCell ref="BE10:BE12"/>
    <mergeCell ref="BF10:BF12"/>
    <mergeCell ref="BG10:BG12"/>
    <mergeCell ref="BH10:BH12"/>
    <mergeCell ref="AV10:AV12"/>
    <mergeCell ref="AW10:AW12"/>
    <mergeCell ref="AX10:AX12"/>
    <mergeCell ref="AY10:AY12"/>
    <mergeCell ref="AZ10:AZ12"/>
    <mergeCell ref="BB10:BB12"/>
    <mergeCell ref="AJ10:AJ12"/>
    <mergeCell ref="AK10:AK12"/>
    <mergeCell ref="AL10:AL12"/>
    <mergeCell ref="AM10:AM12"/>
    <mergeCell ref="AO10:AO12"/>
    <mergeCell ref="AP10:AP12"/>
    <mergeCell ref="CL10:CL12"/>
    <mergeCell ref="CR10:CR12"/>
    <mergeCell ref="CA10:CA12"/>
    <mergeCell ref="CB10:CB12"/>
    <mergeCell ref="CC10:CC12"/>
    <mergeCell ref="CD10:CD12"/>
    <mergeCell ref="CE10:CE12"/>
    <mergeCell ref="CF10:CF12"/>
    <mergeCell ref="BU10:BU12"/>
    <mergeCell ref="BV10:BV12"/>
    <mergeCell ref="BW10:BW12"/>
    <mergeCell ref="BX10:BX12"/>
    <mergeCell ref="BY10:BY12"/>
    <mergeCell ref="BZ10:BZ12"/>
    <mergeCell ref="BI10:BI12"/>
    <mergeCell ref="BJ10:BJ12"/>
    <mergeCell ref="BK10:BK12"/>
    <mergeCell ref="BM10:BM12"/>
    <mergeCell ref="BN10:BN12"/>
    <mergeCell ref="BT10:BT12"/>
    <mergeCell ref="Q13:Q14"/>
    <mergeCell ref="R13:R14"/>
    <mergeCell ref="X13:X14"/>
    <mergeCell ref="Y13:Y14"/>
    <mergeCell ref="Z13:Z14"/>
    <mergeCell ref="AA13:AA14"/>
    <mergeCell ref="DE10:DE12"/>
    <mergeCell ref="DF10:DF12"/>
    <mergeCell ref="DG10:DG12"/>
    <mergeCell ref="DH10:DH12"/>
    <mergeCell ref="A13:A14"/>
    <mergeCell ref="B13:B14"/>
    <mergeCell ref="C13:C14"/>
    <mergeCell ref="D13:D14"/>
    <mergeCell ref="N13:N14"/>
    <mergeCell ref="O13:O14"/>
    <mergeCell ref="CY10:CY12"/>
    <mergeCell ref="CZ10:CZ12"/>
    <mergeCell ref="DA10:DA12"/>
    <mergeCell ref="DB10:DB12"/>
    <mergeCell ref="DC10:DC12"/>
    <mergeCell ref="DD10:DD12"/>
    <mergeCell ref="CS10:CS12"/>
    <mergeCell ref="CT10:CT12"/>
    <mergeCell ref="CU10:CU12"/>
    <mergeCell ref="CV10:CV12"/>
    <mergeCell ref="CW10:CW12"/>
    <mergeCell ref="CX10:CX12"/>
    <mergeCell ref="CG10:CG12"/>
    <mergeCell ref="CH10:CH12"/>
    <mergeCell ref="CI10:CI12"/>
    <mergeCell ref="CK10:CK12"/>
    <mergeCell ref="AO13:AO14"/>
    <mergeCell ref="AP13:AP14"/>
    <mergeCell ref="AV13:AV14"/>
    <mergeCell ref="AW13:AW14"/>
    <mergeCell ref="AX13:AX14"/>
    <mergeCell ref="AY13:AY14"/>
    <mergeCell ref="AH13:AH14"/>
    <mergeCell ref="AI13:AI14"/>
    <mergeCell ref="AJ13:AJ14"/>
    <mergeCell ref="AK13:AK14"/>
    <mergeCell ref="AL13:AL14"/>
    <mergeCell ref="AM13:AM14"/>
    <mergeCell ref="AB13:AB14"/>
    <mergeCell ref="AC13:AC14"/>
    <mergeCell ref="AD13:AD14"/>
    <mergeCell ref="AE13:AE14"/>
    <mergeCell ref="AF13:AF14"/>
    <mergeCell ref="AG13:AG14"/>
    <mergeCell ref="BM13:BM14"/>
    <mergeCell ref="BN13:BN14"/>
    <mergeCell ref="BT13:BT14"/>
    <mergeCell ref="BU13:BU14"/>
    <mergeCell ref="BV13:BV14"/>
    <mergeCell ref="BW13:BW14"/>
    <mergeCell ref="BF13:BF14"/>
    <mergeCell ref="BG13:BG14"/>
    <mergeCell ref="BH13:BH14"/>
    <mergeCell ref="BI13:BI14"/>
    <mergeCell ref="BJ13:BJ14"/>
    <mergeCell ref="BK13:BK14"/>
    <mergeCell ref="AZ13:AZ14"/>
    <mergeCell ref="BA13:BA14"/>
    <mergeCell ref="BB13:BB14"/>
    <mergeCell ref="BC13:BC14"/>
    <mergeCell ref="BD13:BD14"/>
    <mergeCell ref="BE13:BE14"/>
    <mergeCell ref="CZ13:CZ14"/>
    <mergeCell ref="DA13:DA14"/>
    <mergeCell ref="CK13:CK14"/>
    <mergeCell ref="CL13:CL14"/>
    <mergeCell ref="CR13:CR14"/>
    <mergeCell ref="CS13:CS14"/>
    <mergeCell ref="CT13:CT14"/>
    <mergeCell ref="CU13:CU14"/>
    <mergeCell ref="CD13:CD14"/>
    <mergeCell ref="CE13:CE14"/>
    <mergeCell ref="CF13:CF14"/>
    <mergeCell ref="CG13:CG14"/>
    <mergeCell ref="CH13:CH14"/>
    <mergeCell ref="CI13:CI14"/>
    <mergeCell ref="BX13:BX14"/>
    <mergeCell ref="BY13:BY14"/>
    <mergeCell ref="BZ13:BZ14"/>
    <mergeCell ref="CA13:CA14"/>
    <mergeCell ref="CB13:CB14"/>
    <mergeCell ref="CC13:CC14"/>
    <mergeCell ref="AE15:AE16"/>
    <mergeCell ref="AF15:AF16"/>
    <mergeCell ref="AG15:AG16"/>
    <mergeCell ref="AH15:AH16"/>
    <mergeCell ref="AI15:AI16"/>
    <mergeCell ref="AJ15:AJ16"/>
    <mergeCell ref="Y15:Y16"/>
    <mergeCell ref="Z15:Z16"/>
    <mergeCell ref="AA15:AA16"/>
    <mergeCell ref="AB15:AB16"/>
    <mergeCell ref="AC15:AC16"/>
    <mergeCell ref="AD15:AD16"/>
    <mergeCell ref="DH13:DH14"/>
    <mergeCell ref="A15:A16"/>
    <mergeCell ref="B15:B16"/>
    <mergeCell ref="C15:C16"/>
    <mergeCell ref="D15:D16"/>
    <mergeCell ref="N15:N16"/>
    <mergeCell ref="O15:O16"/>
    <mergeCell ref="Q15:Q16"/>
    <mergeCell ref="R15:R16"/>
    <mergeCell ref="X15:X16"/>
    <mergeCell ref="DB13:DB14"/>
    <mergeCell ref="DC13:DC14"/>
    <mergeCell ref="DD13:DD14"/>
    <mergeCell ref="DE13:DE14"/>
    <mergeCell ref="DF13:DF14"/>
    <mergeCell ref="DG13:DG14"/>
    <mergeCell ref="CV13:CV14"/>
    <mergeCell ref="CW13:CW14"/>
    <mergeCell ref="CX13:CX14"/>
    <mergeCell ref="CY13:CY14"/>
    <mergeCell ref="BC15:BC16"/>
    <mergeCell ref="BD15:BD16"/>
    <mergeCell ref="BE15:BE16"/>
    <mergeCell ref="BF15:BF16"/>
    <mergeCell ref="BG15:BG16"/>
    <mergeCell ref="BH15:BH16"/>
    <mergeCell ref="AW15:AW16"/>
    <mergeCell ref="AX15:AX16"/>
    <mergeCell ref="AY15:AY16"/>
    <mergeCell ref="AZ15:AZ16"/>
    <mergeCell ref="BA15:BA16"/>
    <mergeCell ref="BB15:BB16"/>
    <mergeCell ref="AK15:AK16"/>
    <mergeCell ref="AL15:AL16"/>
    <mergeCell ref="AM15:AM16"/>
    <mergeCell ref="AO15:AO16"/>
    <mergeCell ref="AP15:AP16"/>
    <mergeCell ref="AV15:AV16"/>
    <mergeCell ref="CL15:CL16"/>
    <mergeCell ref="CR15:CR16"/>
    <mergeCell ref="CA15:CA16"/>
    <mergeCell ref="CB15:CB16"/>
    <mergeCell ref="CC15:CC16"/>
    <mergeCell ref="CD15:CD16"/>
    <mergeCell ref="CE15:CE16"/>
    <mergeCell ref="CF15:CF16"/>
    <mergeCell ref="BU15:BU16"/>
    <mergeCell ref="BV15:BV16"/>
    <mergeCell ref="BW15:BW16"/>
    <mergeCell ref="BX15:BX16"/>
    <mergeCell ref="BY15:BY16"/>
    <mergeCell ref="BZ15:BZ16"/>
    <mergeCell ref="BI15:BI16"/>
    <mergeCell ref="BJ15:BJ16"/>
    <mergeCell ref="BK15:BK16"/>
    <mergeCell ref="BM15:BM16"/>
    <mergeCell ref="BN15:BN16"/>
    <mergeCell ref="BT15:BT16"/>
    <mergeCell ref="Q17:Q18"/>
    <mergeCell ref="R17:R18"/>
    <mergeCell ref="X17:X18"/>
    <mergeCell ref="Y17:Y18"/>
    <mergeCell ref="Z17:Z18"/>
    <mergeCell ref="AA17:AA18"/>
    <mergeCell ref="DE15:DE16"/>
    <mergeCell ref="DF15:DF16"/>
    <mergeCell ref="DG15:DG16"/>
    <mergeCell ref="DH15:DH16"/>
    <mergeCell ref="A17:A18"/>
    <mergeCell ref="B17:B18"/>
    <mergeCell ref="C17:C18"/>
    <mergeCell ref="D17:D18"/>
    <mergeCell ref="N17:N18"/>
    <mergeCell ref="O17:O18"/>
    <mergeCell ref="CY15:CY16"/>
    <mergeCell ref="CZ15:CZ16"/>
    <mergeCell ref="DA15:DA16"/>
    <mergeCell ref="DB15:DB16"/>
    <mergeCell ref="DC15:DC16"/>
    <mergeCell ref="DD15:DD16"/>
    <mergeCell ref="CS15:CS16"/>
    <mergeCell ref="CT15:CT16"/>
    <mergeCell ref="CU15:CU16"/>
    <mergeCell ref="CV15:CV16"/>
    <mergeCell ref="CW15:CW16"/>
    <mergeCell ref="CX15:CX16"/>
    <mergeCell ref="CG15:CG16"/>
    <mergeCell ref="CH15:CH16"/>
    <mergeCell ref="CI15:CI16"/>
    <mergeCell ref="CK15:CK16"/>
    <mergeCell ref="AO17:AO18"/>
    <mergeCell ref="AV17:AV18"/>
    <mergeCell ref="AW17:AW18"/>
    <mergeCell ref="AX17:AX18"/>
    <mergeCell ref="AY17:AY18"/>
    <mergeCell ref="AZ17:AZ18"/>
    <mergeCell ref="AH17:AH18"/>
    <mergeCell ref="AI17:AI18"/>
    <mergeCell ref="AJ17:AJ18"/>
    <mergeCell ref="AK17:AK18"/>
    <mergeCell ref="AL17:AL18"/>
    <mergeCell ref="AM17:AM18"/>
    <mergeCell ref="AB17:AB18"/>
    <mergeCell ref="AC17:AC18"/>
    <mergeCell ref="AD17:AD18"/>
    <mergeCell ref="AE17:AE18"/>
    <mergeCell ref="AF17:AF18"/>
    <mergeCell ref="AG17:AG18"/>
    <mergeCell ref="CD17:CD18"/>
    <mergeCell ref="CE17:CE18"/>
    <mergeCell ref="BT17:BT18"/>
    <mergeCell ref="BU17:BU18"/>
    <mergeCell ref="BV17:BV18"/>
    <mergeCell ref="BW17:BW18"/>
    <mergeCell ref="BX17:BX18"/>
    <mergeCell ref="BY17:BY18"/>
    <mergeCell ref="BG17:BG18"/>
    <mergeCell ref="BH17:BH18"/>
    <mergeCell ref="BI17:BI18"/>
    <mergeCell ref="BJ17:BJ18"/>
    <mergeCell ref="BK17:BK18"/>
    <mergeCell ref="BM17:BM18"/>
    <mergeCell ref="BA17:BA18"/>
    <mergeCell ref="BB17:BB18"/>
    <mergeCell ref="BC17:BC18"/>
    <mergeCell ref="BD17:BD18"/>
    <mergeCell ref="BE17:BE18"/>
    <mergeCell ref="BF17:BF18"/>
    <mergeCell ref="DD17:DD18"/>
    <mergeCell ref="DE17:DE18"/>
    <mergeCell ref="DF17:DF18"/>
    <mergeCell ref="DG17:DG18"/>
    <mergeCell ref="DH17:DH18"/>
    <mergeCell ref="A20:A22"/>
    <mergeCell ref="B20:B22"/>
    <mergeCell ref="C20:C22"/>
    <mergeCell ref="D20:D22"/>
    <mergeCell ref="N20:N22"/>
    <mergeCell ref="CX17:CX18"/>
    <mergeCell ref="CY17:CY18"/>
    <mergeCell ref="CZ17:CZ18"/>
    <mergeCell ref="DA17:DA18"/>
    <mergeCell ref="DB17:DB18"/>
    <mergeCell ref="DC17:DC18"/>
    <mergeCell ref="CR17:CR18"/>
    <mergeCell ref="CS17:CS18"/>
    <mergeCell ref="CT17:CT18"/>
    <mergeCell ref="CU17:CU18"/>
    <mergeCell ref="CV17:CV18"/>
    <mergeCell ref="CW17:CW18"/>
    <mergeCell ref="CF17:CF18"/>
    <mergeCell ref="CG17:CG18"/>
    <mergeCell ref="CH17:CH18"/>
    <mergeCell ref="CI17:CI18"/>
    <mergeCell ref="CK17:CK18"/>
    <mergeCell ref="CL17:CL18"/>
    <mergeCell ref="BZ17:BZ18"/>
    <mergeCell ref="CA17:CA18"/>
    <mergeCell ref="CB17:CB18"/>
    <mergeCell ref="CC17:CC18"/>
    <mergeCell ref="AG20:AG22"/>
    <mergeCell ref="AH20:AH22"/>
    <mergeCell ref="AI20:AI22"/>
    <mergeCell ref="AJ20:AJ22"/>
    <mergeCell ref="AK20:AK22"/>
    <mergeCell ref="AL20:AL22"/>
    <mergeCell ref="AA20:AA22"/>
    <mergeCell ref="AB20:AB22"/>
    <mergeCell ref="AC20:AC22"/>
    <mergeCell ref="AD20:AD22"/>
    <mergeCell ref="AE20:AE22"/>
    <mergeCell ref="AF20:AF22"/>
    <mergeCell ref="O20:O22"/>
    <mergeCell ref="Q20:Q22"/>
    <mergeCell ref="R20:R22"/>
    <mergeCell ref="X20:X22"/>
    <mergeCell ref="Y20:Y22"/>
    <mergeCell ref="Z20:Z22"/>
    <mergeCell ref="BE20:BE22"/>
    <mergeCell ref="BF20:BF22"/>
    <mergeCell ref="BG20:BG22"/>
    <mergeCell ref="BH20:BH22"/>
    <mergeCell ref="BI20:BI22"/>
    <mergeCell ref="BJ20:BJ22"/>
    <mergeCell ref="AY20:AY22"/>
    <mergeCell ref="AZ20:AZ22"/>
    <mergeCell ref="BA20:BA22"/>
    <mergeCell ref="BB20:BB22"/>
    <mergeCell ref="BC20:BC22"/>
    <mergeCell ref="BD20:BD22"/>
    <mergeCell ref="AM20:AM22"/>
    <mergeCell ref="AO20:AO22"/>
    <mergeCell ref="AP20:AP22"/>
    <mergeCell ref="AV20:AV22"/>
    <mergeCell ref="AW20:AW22"/>
    <mergeCell ref="AX20:AX22"/>
    <mergeCell ref="CS20:CS22"/>
    <mergeCell ref="CT20:CT22"/>
    <mergeCell ref="CC20:CC22"/>
    <mergeCell ref="CD20:CD22"/>
    <mergeCell ref="CE20:CE22"/>
    <mergeCell ref="CF20:CF22"/>
    <mergeCell ref="CG20:CG22"/>
    <mergeCell ref="CH20:CH22"/>
    <mergeCell ref="BW20:BW22"/>
    <mergeCell ref="BX20:BX22"/>
    <mergeCell ref="BY20:BY22"/>
    <mergeCell ref="BZ20:BZ22"/>
    <mergeCell ref="CA20:CA22"/>
    <mergeCell ref="CB20:CB22"/>
    <mergeCell ref="BK20:BK22"/>
    <mergeCell ref="BM20:BM22"/>
    <mergeCell ref="BN20:BN22"/>
    <mergeCell ref="BT20:BT22"/>
    <mergeCell ref="BU20:BU22"/>
    <mergeCell ref="BV20:BV22"/>
    <mergeCell ref="X23:X25"/>
    <mergeCell ref="Y23:Y25"/>
    <mergeCell ref="Z23:Z25"/>
    <mergeCell ref="AA23:AA25"/>
    <mergeCell ref="AB23:AB25"/>
    <mergeCell ref="AC23:AC25"/>
    <mergeCell ref="DG20:DG22"/>
    <mergeCell ref="DH20:DH22"/>
    <mergeCell ref="A23:A25"/>
    <mergeCell ref="B23:B25"/>
    <mergeCell ref="C23:C25"/>
    <mergeCell ref="D23:D25"/>
    <mergeCell ref="N23:N25"/>
    <mergeCell ref="O23:O25"/>
    <mergeCell ref="Q23:Q25"/>
    <mergeCell ref="R23:R25"/>
    <mergeCell ref="DA20:DA22"/>
    <mergeCell ref="DB20:DB22"/>
    <mergeCell ref="DC20:DC22"/>
    <mergeCell ref="DD20:DD22"/>
    <mergeCell ref="DE20:DE22"/>
    <mergeCell ref="DF20:DF22"/>
    <mergeCell ref="CU20:CU22"/>
    <mergeCell ref="CV20:CV22"/>
    <mergeCell ref="CW20:CW22"/>
    <mergeCell ref="CX20:CX22"/>
    <mergeCell ref="CY20:CY22"/>
    <mergeCell ref="CZ20:CZ22"/>
    <mergeCell ref="CI20:CI22"/>
    <mergeCell ref="CK20:CK22"/>
    <mergeCell ref="CL20:CL22"/>
    <mergeCell ref="CR20:CR22"/>
    <mergeCell ref="AV23:AV25"/>
    <mergeCell ref="AW23:AW25"/>
    <mergeCell ref="AX23:AX25"/>
    <mergeCell ref="AY23:AY25"/>
    <mergeCell ref="AZ23:AZ25"/>
    <mergeCell ref="BA23:BA25"/>
    <mergeCell ref="AJ23:AJ25"/>
    <mergeCell ref="AK23:AK25"/>
    <mergeCell ref="AL23:AL25"/>
    <mergeCell ref="AM23:AM25"/>
    <mergeCell ref="AO23:AO25"/>
    <mergeCell ref="AP23:AP25"/>
    <mergeCell ref="AD23:AD25"/>
    <mergeCell ref="AE23:AE25"/>
    <mergeCell ref="AF23:AF25"/>
    <mergeCell ref="AG23:AG25"/>
    <mergeCell ref="AH23:AH25"/>
    <mergeCell ref="AI23:AI25"/>
    <mergeCell ref="CD23:CD25"/>
    <mergeCell ref="CE23:CE25"/>
    <mergeCell ref="BT23:BT25"/>
    <mergeCell ref="BU23:BU25"/>
    <mergeCell ref="BV23:BV25"/>
    <mergeCell ref="BW23:BW25"/>
    <mergeCell ref="BX23:BX25"/>
    <mergeCell ref="BY23:BY25"/>
    <mergeCell ref="BH23:BH25"/>
    <mergeCell ref="BI23:BI25"/>
    <mergeCell ref="BJ23:BJ25"/>
    <mergeCell ref="BK23:BK25"/>
    <mergeCell ref="BM23:BM25"/>
    <mergeCell ref="BN23:BN25"/>
    <mergeCell ref="BB23:BB25"/>
    <mergeCell ref="BC23:BC25"/>
    <mergeCell ref="BD23:BD25"/>
    <mergeCell ref="BE23:BE25"/>
    <mergeCell ref="BF23:BF25"/>
    <mergeCell ref="BG23:BG25"/>
    <mergeCell ref="DD23:DD25"/>
    <mergeCell ref="DE23:DE25"/>
    <mergeCell ref="DF23:DF25"/>
    <mergeCell ref="DG23:DG25"/>
    <mergeCell ref="DH23:DH25"/>
    <mergeCell ref="A26:A29"/>
    <mergeCell ref="B26:B29"/>
    <mergeCell ref="C26:C29"/>
    <mergeCell ref="D26:D29"/>
    <mergeCell ref="N26:N29"/>
    <mergeCell ref="CX23:CX25"/>
    <mergeCell ref="CY23:CY25"/>
    <mergeCell ref="CZ23:CZ25"/>
    <mergeCell ref="DA23:DA25"/>
    <mergeCell ref="DB23:DB25"/>
    <mergeCell ref="DC23:DC25"/>
    <mergeCell ref="CR23:CR25"/>
    <mergeCell ref="CS23:CS25"/>
    <mergeCell ref="CT23:CT25"/>
    <mergeCell ref="CU23:CU25"/>
    <mergeCell ref="CV23:CV25"/>
    <mergeCell ref="CW23:CW25"/>
    <mergeCell ref="CF23:CF25"/>
    <mergeCell ref="CG23:CG25"/>
    <mergeCell ref="CH23:CH25"/>
    <mergeCell ref="CI23:CI25"/>
    <mergeCell ref="CK23:CK25"/>
    <mergeCell ref="CL23:CL25"/>
    <mergeCell ref="BZ23:BZ25"/>
    <mergeCell ref="CA23:CA25"/>
    <mergeCell ref="CB23:CB25"/>
    <mergeCell ref="CC23:CC25"/>
    <mergeCell ref="AG26:AG29"/>
    <mergeCell ref="AH26:AH29"/>
    <mergeCell ref="AI26:AI29"/>
    <mergeCell ref="AJ26:AJ29"/>
    <mergeCell ref="AK26:AK29"/>
    <mergeCell ref="AL26:AL29"/>
    <mergeCell ref="AA26:AA29"/>
    <mergeCell ref="AB26:AB29"/>
    <mergeCell ref="AC26:AC29"/>
    <mergeCell ref="AD26:AD29"/>
    <mergeCell ref="AE26:AE29"/>
    <mergeCell ref="AF26:AF29"/>
    <mergeCell ref="O26:O29"/>
    <mergeCell ref="Q26:Q29"/>
    <mergeCell ref="R26:R29"/>
    <mergeCell ref="X26:X29"/>
    <mergeCell ref="Y26:Y29"/>
    <mergeCell ref="Z26:Z29"/>
    <mergeCell ref="BE26:BE29"/>
    <mergeCell ref="BF26:BF29"/>
    <mergeCell ref="BG26:BG29"/>
    <mergeCell ref="BH26:BH29"/>
    <mergeCell ref="BI26:BI29"/>
    <mergeCell ref="BJ26:BJ29"/>
    <mergeCell ref="AY26:AY29"/>
    <mergeCell ref="AZ26:AZ29"/>
    <mergeCell ref="BA26:BA29"/>
    <mergeCell ref="BB26:BB29"/>
    <mergeCell ref="BC26:BC29"/>
    <mergeCell ref="BD26:BD29"/>
    <mergeCell ref="AM26:AM29"/>
    <mergeCell ref="AO26:AO29"/>
    <mergeCell ref="AP26:AP29"/>
    <mergeCell ref="AV26:AV29"/>
    <mergeCell ref="AW26:AW29"/>
    <mergeCell ref="AX26:AX29"/>
    <mergeCell ref="CS26:CS29"/>
    <mergeCell ref="CT26:CT29"/>
    <mergeCell ref="CC26:CC29"/>
    <mergeCell ref="CD26:CD29"/>
    <mergeCell ref="CE26:CE29"/>
    <mergeCell ref="CF26:CF29"/>
    <mergeCell ref="CG26:CG29"/>
    <mergeCell ref="CH26:CH29"/>
    <mergeCell ref="BW26:BW29"/>
    <mergeCell ref="BX26:BX29"/>
    <mergeCell ref="BY26:BY29"/>
    <mergeCell ref="BZ26:BZ29"/>
    <mergeCell ref="CA26:CA29"/>
    <mergeCell ref="CB26:CB29"/>
    <mergeCell ref="BK26:BK29"/>
    <mergeCell ref="BM26:BM29"/>
    <mergeCell ref="BN26:BN29"/>
    <mergeCell ref="BT26:BT29"/>
    <mergeCell ref="BU26:BU29"/>
    <mergeCell ref="BV26:BV29"/>
    <mergeCell ref="X30:X31"/>
    <mergeCell ref="Y30:Y31"/>
    <mergeCell ref="Z30:Z31"/>
    <mergeCell ref="AA30:AA31"/>
    <mergeCell ref="AB30:AB31"/>
    <mergeCell ref="AC30:AC31"/>
    <mergeCell ref="DG26:DG29"/>
    <mergeCell ref="DH26:DH29"/>
    <mergeCell ref="A30:A31"/>
    <mergeCell ref="B30:B31"/>
    <mergeCell ref="C30:C31"/>
    <mergeCell ref="D30:D31"/>
    <mergeCell ref="N30:N31"/>
    <mergeCell ref="O30:O31"/>
    <mergeCell ref="Q30:Q31"/>
    <mergeCell ref="R30:R31"/>
    <mergeCell ref="DA26:DA29"/>
    <mergeCell ref="DB26:DB29"/>
    <mergeCell ref="DC26:DC29"/>
    <mergeCell ref="DD26:DD29"/>
    <mergeCell ref="DE26:DE29"/>
    <mergeCell ref="DF26:DF29"/>
    <mergeCell ref="CU26:CU29"/>
    <mergeCell ref="CV26:CV29"/>
    <mergeCell ref="CW26:CW29"/>
    <mergeCell ref="CX26:CX29"/>
    <mergeCell ref="CY26:CY29"/>
    <mergeCell ref="CZ26:CZ29"/>
    <mergeCell ref="CI26:CI29"/>
    <mergeCell ref="CK26:CK29"/>
    <mergeCell ref="CL26:CL29"/>
    <mergeCell ref="CR26:CR29"/>
    <mergeCell ref="AV30:AV31"/>
    <mergeCell ref="AW30:AW31"/>
    <mergeCell ref="AX30:AX31"/>
    <mergeCell ref="AY30:AY31"/>
    <mergeCell ref="AZ30:AZ31"/>
    <mergeCell ref="BA30:BA31"/>
    <mergeCell ref="AJ30:AJ31"/>
    <mergeCell ref="AK30:AK31"/>
    <mergeCell ref="AL30:AL31"/>
    <mergeCell ref="AM30:AM31"/>
    <mergeCell ref="AO30:AO31"/>
    <mergeCell ref="AP30:AP31"/>
    <mergeCell ref="AD30:AD31"/>
    <mergeCell ref="AE30:AE31"/>
    <mergeCell ref="AF30:AF31"/>
    <mergeCell ref="AG30:AG31"/>
    <mergeCell ref="AH30:AH31"/>
    <mergeCell ref="AI30:AI31"/>
    <mergeCell ref="A34:A36"/>
    <mergeCell ref="B34:B36"/>
    <mergeCell ref="C34:C36"/>
    <mergeCell ref="N34:N36"/>
    <mergeCell ref="O34:O36"/>
    <mergeCell ref="CX30:CX31"/>
    <mergeCell ref="CY30:CY31"/>
    <mergeCell ref="CZ30:CZ31"/>
    <mergeCell ref="DA30:DA31"/>
    <mergeCell ref="DB30:DB31"/>
    <mergeCell ref="DC30:DC31"/>
    <mergeCell ref="CR30:CR31"/>
    <mergeCell ref="CS30:CS31"/>
    <mergeCell ref="CT30:CT31"/>
    <mergeCell ref="CU30:CU31"/>
    <mergeCell ref="CV30:CV31"/>
    <mergeCell ref="CW30:CW31"/>
    <mergeCell ref="CF30:CF31"/>
    <mergeCell ref="CG30:CG31"/>
    <mergeCell ref="CH30:CH31"/>
    <mergeCell ref="CI30:CI31"/>
    <mergeCell ref="CK30:CK31"/>
    <mergeCell ref="CL30:CL31"/>
    <mergeCell ref="BZ30:BZ31"/>
    <mergeCell ref="CA30:CA31"/>
    <mergeCell ref="CB30:CB31"/>
    <mergeCell ref="CC30:CC31"/>
    <mergeCell ref="CD30:CD31"/>
    <mergeCell ref="CE30:CE31"/>
    <mergeCell ref="BT30:BT31"/>
    <mergeCell ref="BU30:BU31"/>
    <mergeCell ref="BV30:BV31"/>
    <mergeCell ref="AE34:AE36"/>
    <mergeCell ref="AF34:AF36"/>
    <mergeCell ref="AG34:AG36"/>
    <mergeCell ref="AH34:AH36"/>
    <mergeCell ref="AI34:AI36"/>
    <mergeCell ref="AJ34:AJ36"/>
    <mergeCell ref="X34:X36"/>
    <mergeCell ref="Y34:Y36"/>
    <mergeCell ref="Z34:Z36"/>
    <mergeCell ref="AA34:AA36"/>
    <mergeCell ref="AB34:AB36"/>
    <mergeCell ref="AD34:AD36"/>
    <mergeCell ref="DD30:DD31"/>
    <mergeCell ref="DE30:DE31"/>
    <mergeCell ref="DF30:DF31"/>
    <mergeCell ref="DG30:DG31"/>
    <mergeCell ref="DH30:DH31"/>
    <mergeCell ref="BW30:BW31"/>
    <mergeCell ref="BX30:BX31"/>
    <mergeCell ref="BY30:BY31"/>
    <mergeCell ref="BH30:BH31"/>
    <mergeCell ref="BI30:BI31"/>
    <mergeCell ref="BJ30:BJ31"/>
    <mergeCell ref="BK30:BK31"/>
    <mergeCell ref="BM30:BM31"/>
    <mergeCell ref="BN30:BN31"/>
    <mergeCell ref="BB30:BB31"/>
    <mergeCell ref="BC30:BC31"/>
    <mergeCell ref="BD30:BD31"/>
    <mergeCell ref="BE30:BE31"/>
    <mergeCell ref="BF30:BF31"/>
    <mergeCell ref="BG30:BG31"/>
    <mergeCell ref="BF34:BF36"/>
    <mergeCell ref="BG34:BG36"/>
    <mergeCell ref="BH34:BH36"/>
    <mergeCell ref="BI34:BI36"/>
    <mergeCell ref="BJ34:BJ36"/>
    <mergeCell ref="BK34:BK36"/>
    <mergeCell ref="AY34:AY36"/>
    <mergeCell ref="AZ34:AZ36"/>
    <mergeCell ref="BB34:BB36"/>
    <mergeCell ref="BC34:BC36"/>
    <mergeCell ref="BD34:BD36"/>
    <mergeCell ref="BE34:BE36"/>
    <mergeCell ref="AK34:AK36"/>
    <mergeCell ref="AL34:AL36"/>
    <mergeCell ref="AM34:AM36"/>
    <mergeCell ref="AV34:AV36"/>
    <mergeCell ref="AW34:AW36"/>
    <mergeCell ref="AX34:AX36"/>
    <mergeCell ref="CX34:CX36"/>
    <mergeCell ref="CY34:CY36"/>
    <mergeCell ref="CG34:CG36"/>
    <mergeCell ref="CH34:CH36"/>
    <mergeCell ref="CI34:CI36"/>
    <mergeCell ref="CK34:CK36"/>
    <mergeCell ref="CR34:CR36"/>
    <mergeCell ref="CS34:CS36"/>
    <mergeCell ref="CA34:CA36"/>
    <mergeCell ref="CB34:CB36"/>
    <mergeCell ref="CC34:CC36"/>
    <mergeCell ref="CD34:CD36"/>
    <mergeCell ref="CE34:CE36"/>
    <mergeCell ref="CF34:CF36"/>
    <mergeCell ref="BT34:BT36"/>
    <mergeCell ref="BU34:BU36"/>
    <mergeCell ref="BV34:BV36"/>
    <mergeCell ref="BW34:BW36"/>
    <mergeCell ref="BX34:BX36"/>
    <mergeCell ref="BZ34:BZ36"/>
    <mergeCell ref="AC37:AC39"/>
    <mergeCell ref="AD37:AD39"/>
    <mergeCell ref="AE37:AE39"/>
    <mergeCell ref="AF37:AF39"/>
    <mergeCell ref="AG37:AG39"/>
    <mergeCell ref="AH37:AH39"/>
    <mergeCell ref="R37:R39"/>
    <mergeCell ref="X37:X39"/>
    <mergeCell ref="Y37:Y39"/>
    <mergeCell ref="Z37:Z39"/>
    <mergeCell ref="AA37:AA39"/>
    <mergeCell ref="AB37:AB39"/>
    <mergeCell ref="DF34:DF36"/>
    <mergeCell ref="DG34:DG36"/>
    <mergeCell ref="DH34:DH36"/>
    <mergeCell ref="BM35:BM36"/>
    <mergeCell ref="A37:A39"/>
    <mergeCell ref="B37:B39"/>
    <mergeCell ref="C37:C39"/>
    <mergeCell ref="N37:N39"/>
    <mergeCell ref="O37:O39"/>
    <mergeCell ref="Q37:Q39"/>
    <mergeCell ref="CZ34:CZ36"/>
    <mergeCell ref="DA34:DA36"/>
    <mergeCell ref="DB34:DB36"/>
    <mergeCell ref="DC34:DC36"/>
    <mergeCell ref="DD34:DD36"/>
    <mergeCell ref="DE34:DE36"/>
    <mergeCell ref="CT34:CT36"/>
    <mergeCell ref="CU34:CU36"/>
    <mergeCell ref="CV34:CV36"/>
    <mergeCell ref="CW34:CW36"/>
    <mergeCell ref="BC37:BC39"/>
    <mergeCell ref="BD37:BD39"/>
    <mergeCell ref="BE37:BE39"/>
    <mergeCell ref="BF37:BF39"/>
    <mergeCell ref="BG37:BG39"/>
    <mergeCell ref="BH37:BH39"/>
    <mergeCell ref="AW37:AW39"/>
    <mergeCell ref="AX37:AX39"/>
    <mergeCell ref="AY37:AY39"/>
    <mergeCell ref="AZ37:AZ39"/>
    <mergeCell ref="BA37:BA39"/>
    <mergeCell ref="BB37:BB39"/>
    <mergeCell ref="AI37:AI39"/>
    <mergeCell ref="AJ37:AJ39"/>
    <mergeCell ref="AK37:AK39"/>
    <mergeCell ref="AL37:AL39"/>
    <mergeCell ref="AM37:AM39"/>
    <mergeCell ref="AV37:AV39"/>
    <mergeCell ref="CS37:CS39"/>
    <mergeCell ref="CT37:CT39"/>
    <mergeCell ref="CB37:CB39"/>
    <mergeCell ref="CC37:CC39"/>
    <mergeCell ref="CD37:CD39"/>
    <mergeCell ref="CE37:CE39"/>
    <mergeCell ref="CF37:CF39"/>
    <mergeCell ref="CG37:CG39"/>
    <mergeCell ref="BV37:BV39"/>
    <mergeCell ref="BW37:BW39"/>
    <mergeCell ref="BX37:BX39"/>
    <mergeCell ref="BY37:BY39"/>
    <mergeCell ref="BZ37:BZ39"/>
    <mergeCell ref="CA37:CA39"/>
    <mergeCell ref="BI37:BI39"/>
    <mergeCell ref="BJ37:BJ39"/>
    <mergeCell ref="BK37:BK39"/>
    <mergeCell ref="BM37:BM39"/>
    <mergeCell ref="BT37:BT39"/>
    <mergeCell ref="BU37:BU39"/>
    <mergeCell ref="R40:R43"/>
    <mergeCell ref="X40:X58"/>
    <mergeCell ref="Y40:Y58"/>
    <mergeCell ref="Z40:Z58"/>
    <mergeCell ref="AA40:AA58"/>
    <mergeCell ref="AB40:AB58"/>
    <mergeCell ref="DH37:DH39"/>
    <mergeCell ref="AO38:AO39"/>
    <mergeCell ref="CW38:CW39"/>
    <mergeCell ref="A40:A58"/>
    <mergeCell ref="B40:B58"/>
    <mergeCell ref="C40:C58"/>
    <mergeCell ref="D40:D43"/>
    <mergeCell ref="N40:N58"/>
    <mergeCell ref="O40:O58"/>
    <mergeCell ref="Q40:Q43"/>
    <mergeCell ref="DB37:DB39"/>
    <mergeCell ref="DC37:DC39"/>
    <mergeCell ref="DD37:DD39"/>
    <mergeCell ref="DE37:DE39"/>
    <mergeCell ref="DF37:DF39"/>
    <mergeCell ref="DG37:DG39"/>
    <mergeCell ref="CU37:CU39"/>
    <mergeCell ref="CV37:CV39"/>
    <mergeCell ref="CX37:CX39"/>
    <mergeCell ref="CY37:CY39"/>
    <mergeCell ref="CZ37:CZ39"/>
    <mergeCell ref="DA37:DA39"/>
    <mergeCell ref="CH37:CH39"/>
    <mergeCell ref="CI37:CI39"/>
    <mergeCell ref="CK37:CK39"/>
    <mergeCell ref="CR37:CR39"/>
    <mergeCell ref="AW40:AW58"/>
    <mergeCell ref="AX40:AX58"/>
    <mergeCell ref="AY40:AY58"/>
    <mergeCell ref="AZ40:AZ58"/>
    <mergeCell ref="BA40:BA58"/>
    <mergeCell ref="BB40:BB58"/>
    <mergeCell ref="AI40:AI58"/>
    <mergeCell ref="AJ40:AJ58"/>
    <mergeCell ref="AK40:AK58"/>
    <mergeCell ref="AL40:AL58"/>
    <mergeCell ref="AM40:AM58"/>
    <mergeCell ref="AV40:AV58"/>
    <mergeCell ref="AC40:AC58"/>
    <mergeCell ref="AD40:AD58"/>
    <mergeCell ref="AE40:AE58"/>
    <mergeCell ref="AF40:AF58"/>
    <mergeCell ref="AG40:AG58"/>
    <mergeCell ref="AH40:AH58"/>
    <mergeCell ref="CG40:CG58"/>
    <mergeCell ref="CH40:CH58"/>
    <mergeCell ref="BW40:BW58"/>
    <mergeCell ref="BX40:BX58"/>
    <mergeCell ref="BY40:BY46"/>
    <mergeCell ref="BZ40:BZ58"/>
    <mergeCell ref="CA40:CA58"/>
    <mergeCell ref="CB40:CB58"/>
    <mergeCell ref="BI40:BI58"/>
    <mergeCell ref="BJ40:BJ58"/>
    <mergeCell ref="BK40:BK58"/>
    <mergeCell ref="BT40:BT58"/>
    <mergeCell ref="BU40:BU58"/>
    <mergeCell ref="BV40:BV58"/>
    <mergeCell ref="BC40:BC58"/>
    <mergeCell ref="BD40:BD58"/>
    <mergeCell ref="BE40:BE58"/>
    <mergeCell ref="BF40:BF58"/>
    <mergeCell ref="BG40:BG58"/>
    <mergeCell ref="BH40:BH58"/>
    <mergeCell ref="DH40:DH58"/>
    <mergeCell ref="AO41:AO43"/>
    <mergeCell ref="BM41:BM43"/>
    <mergeCell ref="D44:D58"/>
    <mergeCell ref="Q44:Q58"/>
    <mergeCell ref="R44:R58"/>
    <mergeCell ref="BM44:BM45"/>
    <mergeCell ref="BM49:BM51"/>
    <mergeCell ref="BY52:BY54"/>
    <mergeCell ref="BM56:BM58"/>
    <mergeCell ref="DB40:DB58"/>
    <mergeCell ref="DC40:DC58"/>
    <mergeCell ref="DD40:DD58"/>
    <mergeCell ref="DE40:DE58"/>
    <mergeCell ref="DF40:DF58"/>
    <mergeCell ref="DG40:DG58"/>
    <mergeCell ref="CV40:CV58"/>
    <mergeCell ref="CW40:CW58"/>
    <mergeCell ref="CX40:CX58"/>
    <mergeCell ref="CY40:CY58"/>
    <mergeCell ref="CZ40:CZ58"/>
    <mergeCell ref="DA40:DA58"/>
    <mergeCell ref="CI40:CI58"/>
    <mergeCell ref="CK40:CK58"/>
    <mergeCell ref="CR40:CR58"/>
    <mergeCell ref="CS40:CS58"/>
    <mergeCell ref="CT40:CT58"/>
    <mergeCell ref="CU40:CU58"/>
    <mergeCell ref="CC40:CC58"/>
    <mergeCell ref="CD40:CD58"/>
    <mergeCell ref="CE40:CE58"/>
    <mergeCell ref="CF40:CF58"/>
    <mergeCell ref="AB59:AB61"/>
    <mergeCell ref="AD59:AD61"/>
    <mergeCell ref="AE59:AE61"/>
    <mergeCell ref="AF59:AF61"/>
    <mergeCell ref="AG59:AG61"/>
    <mergeCell ref="AH59:AH61"/>
    <mergeCell ref="Q59:Q61"/>
    <mergeCell ref="R59:R61"/>
    <mergeCell ref="X59:X61"/>
    <mergeCell ref="Y59:Y61"/>
    <mergeCell ref="Z59:Z61"/>
    <mergeCell ref="AA59:AA61"/>
    <mergeCell ref="A59:A61"/>
    <mergeCell ref="B59:B61"/>
    <mergeCell ref="C59:C61"/>
    <mergeCell ref="D59:D61"/>
    <mergeCell ref="N59:N61"/>
    <mergeCell ref="O59:O61"/>
    <mergeCell ref="BJ59:BJ61"/>
    <mergeCell ref="BK59:BK61"/>
    <mergeCell ref="BM59:BM61"/>
    <mergeCell ref="BA59:BA61"/>
    <mergeCell ref="BB59:BB61"/>
    <mergeCell ref="BC59:BC61"/>
    <mergeCell ref="BD59:BD61"/>
    <mergeCell ref="BE59:BE61"/>
    <mergeCell ref="BF59:BF61"/>
    <mergeCell ref="AP59:AP61"/>
    <mergeCell ref="AV59:AV61"/>
    <mergeCell ref="AW59:AW61"/>
    <mergeCell ref="AX59:AX61"/>
    <mergeCell ref="AY59:AY61"/>
    <mergeCell ref="AZ59:AZ61"/>
    <mergeCell ref="AI59:AI61"/>
    <mergeCell ref="AJ59:AJ61"/>
    <mergeCell ref="AK59:AK61"/>
    <mergeCell ref="AL59:AL61"/>
    <mergeCell ref="AM59:AM61"/>
    <mergeCell ref="AO59:AO61"/>
    <mergeCell ref="DH59:DH61"/>
    <mergeCell ref="CW59:CW61"/>
    <mergeCell ref="CX59:CX61"/>
    <mergeCell ref="CY59:CY61"/>
    <mergeCell ref="CZ59:CZ61"/>
    <mergeCell ref="DA59:DA61"/>
    <mergeCell ref="DB59:DB61"/>
    <mergeCell ref="CL59:CL61"/>
    <mergeCell ref="CR59:CR61"/>
    <mergeCell ref="CS59:CS61"/>
    <mergeCell ref="CT59:CT61"/>
    <mergeCell ref="CU59:CU61"/>
    <mergeCell ref="CV59:CV61"/>
    <mergeCell ref="CE59:CE61"/>
    <mergeCell ref="CF59:CF61"/>
    <mergeCell ref="CG59:CG61"/>
    <mergeCell ref="CH59:CH61"/>
    <mergeCell ref="CI59:CI61"/>
    <mergeCell ref="CK59:CK61"/>
    <mergeCell ref="Q62:Q64"/>
    <mergeCell ref="R62:R64"/>
    <mergeCell ref="X62:X64"/>
    <mergeCell ref="Y62:Y64"/>
    <mergeCell ref="Z62:Z64"/>
    <mergeCell ref="AA62:AA64"/>
    <mergeCell ref="A62:A64"/>
    <mergeCell ref="B62:B64"/>
    <mergeCell ref="C62:C64"/>
    <mergeCell ref="D62:D64"/>
    <mergeCell ref="N62:N64"/>
    <mergeCell ref="O62:O64"/>
    <mergeCell ref="DC59:DC61"/>
    <mergeCell ref="DD59:DD61"/>
    <mergeCell ref="DE59:DE61"/>
    <mergeCell ref="DF59:DF61"/>
    <mergeCell ref="DG59:DG61"/>
    <mergeCell ref="BY59:BY61"/>
    <mergeCell ref="BZ59:BZ61"/>
    <mergeCell ref="CA59:CA61"/>
    <mergeCell ref="CB59:CB61"/>
    <mergeCell ref="CC59:CC61"/>
    <mergeCell ref="CD59:CD61"/>
    <mergeCell ref="BN59:BN61"/>
    <mergeCell ref="BT59:BT61"/>
    <mergeCell ref="BU59:BU61"/>
    <mergeCell ref="BV59:BV61"/>
    <mergeCell ref="BW59:BW61"/>
    <mergeCell ref="BX59:BX61"/>
    <mergeCell ref="BG59:BG61"/>
    <mergeCell ref="BH59:BH61"/>
    <mergeCell ref="BI59:BI61"/>
    <mergeCell ref="AO62:AO64"/>
    <mergeCell ref="AP62:AP64"/>
    <mergeCell ref="AV62:AV64"/>
    <mergeCell ref="AW62:AW64"/>
    <mergeCell ref="AX62:AX64"/>
    <mergeCell ref="AY62:AY64"/>
    <mergeCell ref="AH62:AH64"/>
    <mergeCell ref="AI62:AI64"/>
    <mergeCell ref="AJ62:AJ64"/>
    <mergeCell ref="AK62:AK64"/>
    <mergeCell ref="AL62:AL64"/>
    <mergeCell ref="AM62:AM64"/>
    <mergeCell ref="AB62:AB64"/>
    <mergeCell ref="AC62:AC64"/>
    <mergeCell ref="AD62:AD64"/>
    <mergeCell ref="AE62:AE64"/>
    <mergeCell ref="AF62:AF64"/>
    <mergeCell ref="AG62:AG64"/>
    <mergeCell ref="BM62:BM64"/>
    <mergeCell ref="BN62:BN64"/>
    <mergeCell ref="BT62:BT64"/>
    <mergeCell ref="BU62:BU64"/>
    <mergeCell ref="BV62:BV64"/>
    <mergeCell ref="BW62:BW64"/>
    <mergeCell ref="BF62:BF64"/>
    <mergeCell ref="BG62:BG64"/>
    <mergeCell ref="BH62:BH64"/>
    <mergeCell ref="BI62:BI64"/>
    <mergeCell ref="BJ62:BJ64"/>
    <mergeCell ref="BK62:BK64"/>
    <mergeCell ref="AZ62:AZ64"/>
    <mergeCell ref="BA62:BA64"/>
    <mergeCell ref="BB62:BB64"/>
    <mergeCell ref="BC62:BC64"/>
    <mergeCell ref="BD62:BD64"/>
    <mergeCell ref="BE62:BE64"/>
    <mergeCell ref="CZ62:CZ64"/>
    <mergeCell ref="DA62:DA64"/>
    <mergeCell ref="CK62:CK64"/>
    <mergeCell ref="CL62:CL64"/>
    <mergeCell ref="CR62:CR64"/>
    <mergeCell ref="CS62:CS64"/>
    <mergeCell ref="CT62:CT64"/>
    <mergeCell ref="CU62:CU64"/>
    <mergeCell ref="CD62:CD64"/>
    <mergeCell ref="CE62:CE64"/>
    <mergeCell ref="CF62:CF64"/>
    <mergeCell ref="CG62:CG64"/>
    <mergeCell ref="CH62:CH64"/>
    <mergeCell ref="CI62:CI64"/>
    <mergeCell ref="BX62:BX64"/>
    <mergeCell ref="BY62:BY64"/>
    <mergeCell ref="BZ62:BZ64"/>
    <mergeCell ref="CA62:CA64"/>
    <mergeCell ref="CB62:CB64"/>
    <mergeCell ref="CC62:CC64"/>
    <mergeCell ref="AE65:AE66"/>
    <mergeCell ref="AF65:AF66"/>
    <mergeCell ref="AG65:AG66"/>
    <mergeCell ref="AH65:AH66"/>
    <mergeCell ref="AI65:AI66"/>
    <mergeCell ref="AJ65:AJ66"/>
    <mergeCell ref="Y65:Y66"/>
    <mergeCell ref="Z65:Z66"/>
    <mergeCell ref="AA65:AA66"/>
    <mergeCell ref="AB65:AB66"/>
    <mergeCell ref="AC65:AC66"/>
    <mergeCell ref="AD65:AD66"/>
    <mergeCell ref="DH62:DH64"/>
    <mergeCell ref="A65:A66"/>
    <mergeCell ref="B65:B66"/>
    <mergeCell ref="C65:C66"/>
    <mergeCell ref="D65:D66"/>
    <mergeCell ref="N65:N66"/>
    <mergeCell ref="O65:O66"/>
    <mergeCell ref="Q65:Q66"/>
    <mergeCell ref="R65:R66"/>
    <mergeCell ref="X65:X66"/>
    <mergeCell ref="DB62:DB64"/>
    <mergeCell ref="DC62:DC64"/>
    <mergeCell ref="DD62:DD64"/>
    <mergeCell ref="DE62:DE64"/>
    <mergeCell ref="DF62:DF64"/>
    <mergeCell ref="DG62:DG64"/>
    <mergeCell ref="CV62:CV64"/>
    <mergeCell ref="CW62:CW64"/>
    <mergeCell ref="CX62:CX64"/>
    <mergeCell ref="CY62:CY64"/>
    <mergeCell ref="BC65:BC66"/>
    <mergeCell ref="BD65:BD66"/>
    <mergeCell ref="BE65:BE66"/>
    <mergeCell ref="BF65:BF66"/>
    <mergeCell ref="BG65:BG66"/>
    <mergeCell ref="BH65:BH66"/>
    <mergeCell ref="AW65:AW66"/>
    <mergeCell ref="AX65:AX66"/>
    <mergeCell ref="AY65:AY66"/>
    <mergeCell ref="AZ65:AZ66"/>
    <mergeCell ref="BA65:BA66"/>
    <mergeCell ref="BB65:BB66"/>
    <mergeCell ref="AK65:AK66"/>
    <mergeCell ref="AL65:AL66"/>
    <mergeCell ref="AM65:AM66"/>
    <mergeCell ref="AO65:AO66"/>
    <mergeCell ref="AP65:AP66"/>
    <mergeCell ref="AV65:AV66"/>
    <mergeCell ref="CR65:CR66"/>
    <mergeCell ref="CS65:CS66"/>
    <mergeCell ref="CB65:CB66"/>
    <mergeCell ref="CC65:CC66"/>
    <mergeCell ref="CD65:CD66"/>
    <mergeCell ref="CE65:CE66"/>
    <mergeCell ref="CF65:CF66"/>
    <mergeCell ref="CG65:CG66"/>
    <mergeCell ref="BU65:BU66"/>
    <mergeCell ref="BV65:BV66"/>
    <mergeCell ref="BW65:BW66"/>
    <mergeCell ref="BX65:BX66"/>
    <mergeCell ref="BZ65:BZ66"/>
    <mergeCell ref="CA65:CA66"/>
    <mergeCell ref="BI65:BI66"/>
    <mergeCell ref="BJ65:BJ66"/>
    <mergeCell ref="BK65:BK66"/>
    <mergeCell ref="BM65:BM66"/>
    <mergeCell ref="BN65:BN66"/>
    <mergeCell ref="BT65:BT66"/>
    <mergeCell ref="R68:R75"/>
    <mergeCell ref="X68:X75"/>
    <mergeCell ref="Y68:Y75"/>
    <mergeCell ref="Z68:Z75"/>
    <mergeCell ref="AA68:AA75"/>
    <mergeCell ref="AB68:AB75"/>
    <mergeCell ref="DF65:DF66"/>
    <mergeCell ref="DG65:DG66"/>
    <mergeCell ref="DH65:DH66"/>
    <mergeCell ref="A68:A75"/>
    <mergeCell ref="B68:B75"/>
    <mergeCell ref="C68:C75"/>
    <mergeCell ref="D68:D75"/>
    <mergeCell ref="N68:N75"/>
    <mergeCell ref="O68:O75"/>
    <mergeCell ref="Q68:Q75"/>
    <mergeCell ref="CZ65:CZ66"/>
    <mergeCell ref="DA65:DA66"/>
    <mergeCell ref="DB65:DB66"/>
    <mergeCell ref="DC65:DC66"/>
    <mergeCell ref="DD65:DD66"/>
    <mergeCell ref="DE65:DE66"/>
    <mergeCell ref="CT65:CT66"/>
    <mergeCell ref="CU65:CU66"/>
    <mergeCell ref="CV65:CV66"/>
    <mergeCell ref="CW65:CW66"/>
    <mergeCell ref="CX65:CX66"/>
    <mergeCell ref="CY65:CY66"/>
    <mergeCell ref="CH65:CH66"/>
    <mergeCell ref="CI65:CI66"/>
    <mergeCell ref="CK65:CK66"/>
    <mergeCell ref="CL65:CL66"/>
    <mergeCell ref="AP68:AP75"/>
    <mergeCell ref="AV68:AV75"/>
    <mergeCell ref="AW68:AW75"/>
    <mergeCell ref="AX68:AX75"/>
    <mergeCell ref="AY68:AY75"/>
    <mergeCell ref="AZ68:AZ75"/>
    <mergeCell ref="AI68:AI75"/>
    <mergeCell ref="AJ68:AJ75"/>
    <mergeCell ref="AK68:AK75"/>
    <mergeCell ref="AL68:AL75"/>
    <mergeCell ref="AM68:AM75"/>
    <mergeCell ref="AO68:AO75"/>
    <mergeCell ref="AC68:AC75"/>
    <mergeCell ref="AD68:AD75"/>
    <mergeCell ref="AE68:AE75"/>
    <mergeCell ref="AF68:AF75"/>
    <mergeCell ref="AG68:AG75"/>
    <mergeCell ref="AH68:AH75"/>
    <mergeCell ref="A76:A77"/>
    <mergeCell ref="B76:B77"/>
    <mergeCell ref="C76:C77"/>
    <mergeCell ref="D76:D77"/>
    <mergeCell ref="N76:N77"/>
    <mergeCell ref="CX68:CX75"/>
    <mergeCell ref="CY68:CY75"/>
    <mergeCell ref="CZ68:CZ75"/>
    <mergeCell ref="DA68:DA75"/>
    <mergeCell ref="DB68:DB75"/>
    <mergeCell ref="DC68:DC75"/>
    <mergeCell ref="CR68:CR75"/>
    <mergeCell ref="CS68:CS75"/>
    <mergeCell ref="CT68:CT75"/>
    <mergeCell ref="CU68:CU75"/>
    <mergeCell ref="CV68:CV75"/>
    <mergeCell ref="CW68:CW75"/>
    <mergeCell ref="CF68:CF75"/>
    <mergeCell ref="CG68:CG75"/>
    <mergeCell ref="CH68:CH75"/>
    <mergeCell ref="CI68:CI75"/>
    <mergeCell ref="CK68:CK75"/>
    <mergeCell ref="CL68:CL75"/>
    <mergeCell ref="BZ68:BZ75"/>
    <mergeCell ref="CA68:CA75"/>
    <mergeCell ref="CB68:CB75"/>
    <mergeCell ref="CC68:CC75"/>
    <mergeCell ref="CD68:CD75"/>
    <mergeCell ref="CE68:CE75"/>
    <mergeCell ref="BN68:BN75"/>
    <mergeCell ref="BT68:BT75"/>
    <mergeCell ref="BU68:BU75"/>
    <mergeCell ref="AA76:AA77"/>
    <mergeCell ref="AB76:AB77"/>
    <mergeCell ref="AC76:AC77"/>
    <mergeCell ref="AD76:AD77"/>
    <mergeCell ref="AE76:AE77"/>
    <mergeCell ref="AF76:AF77"/>
    <mergeCell ref="O76:O77"/>
    <mergeCell ref="Q76:Q77"/>
    <mergeCell ref="R76:R77"/>
    <mergeCell ref="X76:X77"/>
    <mergeCell ref="Y76:Y77"/>
    <mergeCell ref="Z76:Z77"/>
    <mergeCell ref="DD68:DD75"/>
    <mergeCell ref="DE68:DE75"/>
    <mergeCell ref="DF68:DF75"/>
    <mergeCell ref="DG68:DG75"/>
    <mergeCell ref="DH68:DH75"/>
    <mergeCell ref="BV68:BV75"/>
    <mergeCell ref="BW68:BW75"/>
    <mergeCell ref="BX68:BX75"/>
    <mergeCell ref="BG68:BG75"/>
    <mergeCell ref="BH68:BH75"/>
    <mergeCell ref="BI68:BI75"/>
    <mergeCell ref="BJ68:BJ75"/>
    <mergeCell ref="BK68:BK75"/>
    <mergeCell ref="BM68:BM75"/>
    <mergeCell ref="BA68:BA75"/>
    <mergeCell ref="BB68:BB75"/>
    <mergeCell ref="BC68:BC75"/>
    <mergeCell ref="BD68:BD75"/>
    <mergeCell ref="BE68:BE75"/>
    <mergeCell ref="BF68:BF75"/>
    <mergeCell ref="AY76:AY77"/>
    <mergeCell ref="AZ76:AZ77"/>
    <mergeCell ref="BA76:BA77"/>
    <mergeCell ref="BB76:BB77"/>
    <mergeCell ref="BC76:BC77"/>
    <mergeCell ref="BD76:BD77"/>
    <mergeCell ref="AM76:AM77"/>
    <mergeCell ref="AO76:AO77"/>
    <mergeCell ref="AP76:AP77"/>
    <mergeCell ref="AV76:AV77"/>
    <mergeCell ref="AW76:AW77"/>
    <mergeCell ref="AX76:AX77"/>
    <mergeCell ref="AG76:AG77"/>
    <mergeCell ref="AH76:AH77"/>
    <mergeCell ref="AI76:AI77"/>
    <mergeCell ref="AJ76:AJ77"/>
    <mergeCell ref="AK76:AK77"/>
    <mergeCell ref="AL76:AL77"/>
    <mergeCell ref="CG76:CG77"/>
    <mergeCell ref="CH76:CH77"/>
    <mergeCell ref="BW76:BW77"/>
    <mergeCell ref="BX76:BX77"/>
    <mergeCell ref="BY76:BY77"/>
    <mergeCell ref="BZ76:BZ77"/>
    <mergeCell ref="CA76:CA77"/>
    <mergeCell ref="CB76:CB77"/>
    <mergeCell ref="BK76:BK77"/>
    <mergeCell ref="BM76:BM77"/>
    <mergeCell ref="BN76:BN77"/>
    <mergeCell ref="BT76:BT77"/>
    <mergeCell ref="BU76:BU77"/>
    <mergeCell ref="BV76:BV77"/>
    <mergeCell ref="BE76:BE77"/>
    <mergeCell ref="BF76:BF77"/>
    <mergeCell ref="BG76:BG77"/>
    <mergeCell ref="BH76:BH77"/>
    <mergeCell ref="BI76:BI77"/>
    <mergeCell ref="BJ76:BJ77"/>
    <mergeCell ref="DG76:DG77"/>
    <mergeCell ref="DH76:DH77"/>
    <mergeCell ref="A79:A81"/>
    <mergeCell ref="B79:B81"/>
    <mergeCell ref="C79:C81"/>
    <mergeCell ref="D79:D81"/>
    <mergeCell ref="N79:N81"/>
    <mergeCell ref="O79:O81"/>
    <mergeCell ref="Q79:Q81"/>
    <mergeCell ref="R79:R81"/>
    <mergeCell ref="DA76:DA77"/>
    <mergeCell ref="DB76:DB77"/>
    <mergeCell ref="DC76:DC77"/>
    <mergeCell ref="DD76:DD77"/>
    <mergeCell ref="DE76:DE77"/>
    <mergeCell ref="DF76:DF77"/>
    <mergeCell ref="CU76:CU77"/>
    <mergeCell ref="CV76:CV77"/>
    <mergeCell ref="CW76:CW77"/>
    <mergeCell ref="CX76:CX77"/>
    <mergeCell ref="CY76:CY77"/>
    <mergeCell ref="CZ76:CZ77"/>
    <mergeCell ref="CI76:CI77"/>
    <mergeCell ref="CK76:CK77"/>
    <mergeCell ref="CL76:CL77"/>
    <mergeCell ref="CR76:CR77"/>
    <mergeCell ref="CS76:CS77"/>
    <mergeCell ref="CT76:CT77"/>
    <mergeCell ref="CC76:CC77"/>
    <mergeCell ref="CD76:CD77"/>
    <mergeCell ref="CE76:CE77"/>
    <mergeCell ref="CF76:CF77"/>
    <mergeCell ref="AJ79:AJ81"/>
    <mergeCell ref="AK79:AK81"/>
    <mergeCell ref="AL79:AL81"/>
    <mergeCell ref="AM79:AM81"/>
    <mergeCell ref="AO79:AO81"/>
    <mergeCell ref="AP79:AP81"/>
    <mergeCell ref="AD79:AD81"/>
    <mergeCell ref="AE79:AE81"/>
    <mergeCell ref="AF79:AF83"/>
    <mergeCell ref="AG79:AG81"/>
    <mergeCell ref="AH79:AH81"/>
    <mergeCell ref="AI79:AI81"/>
    <mergeCell ref="AH82:AH83"/>
    <mergeCell ref="AI82:AI83"/>
    <mergeCell ref="X79:X81"/>
    <mergeCell ref="Y79:Y81"/>
    <mergeCell ref="Z79:Z81"/>
    <mergeCell ref="AA79:AA81"/>
    <mergeCell ref="AB79:AB81"/>
    <mergeCell ref="AC79:AC80"/>
    <mergeCell ref="AJ82:AJ83"/>
    <mergeCell ref="AK82:AK83"/>
    <mergeCell ref="AL82:AL83"/>
    <mergeCell ref="AM82:AM83"/>
    <mergeCell ref="AO82:AO83"/>
    <mergeCell ref="AP82:AP83"/>
    <mergeCell ref="AA82:AA83"/>
    <mergeCell ref="AB82:AB83"/>
    <mergeCell ref="AC82:AC83"/>
    <mergeCell ref="AD82:AD83"/>
    <mergeCell ref="AE82:AE83"/>
    <mergeCell ref="AG82:AG83"/>
    <mergeCell ref="BH79:BH81"/>
    <mergeCell ref="BI79:BI81"/>
    <mergeCell ref="BJ79:BJ81"/>
    <mergeCell ref="BK79:BK81"/>
    <mergeCell ref="BM79:BM81"/>
    <mergeCell ref="BN79:BN81"/>
    <mergeCell ref="BB79:BB81"/>
    <mergeCell ref="BC79:BC81"/>
    <mergeCell ref="BD79:BD83"/>
    <mergeCell ref="BE79:BE81"/>
    <mergeCell ref="BF79:BF81"/>
    <mergeCell ref="BG79:BG81"/>
    <mergeCell ref="BC82:BC83"/>
    <mergeCell ref="BE82:BE83"/>
    <mergeCell ref="BF82:BF83"/>
    <mergeCell ref="BG82:BG83"/>
    <mergeCell ref="AV79:AV81"/>
    <mergeCell ref="AW79:AW81"/>
    <mergeCell ref="AX79:AX81"/>
    <mergeCell ref="AY79:AY81"/>
    <mergeCell ref="AZ79:AZ81"/>
    <mergeCell ref="BA79:BA81"/>
    <mergeCell ref="BM82:BM83"/>
    <mergeCell ref="BN82:BN83"/>
    <mergeCell ref="AV82:AV83"/>
    <mergeCell ref="AW82:AW83"/>
    <mergeCell ref="AX82:AX83"/>
    <mergeCell ref="AY82:AY83"/>
    <mergeCell ref="AZ82:AZ83"/>
    <mergeCell ref="BB82:BB83"/>
    <mergeCell ref="CG79:CG81"/>
    <mergeCell ref="CH79:CH81"/>
    <mergeCell ref="CI79:CI81"/>
    <mergeCell ref="CK79:CK81"/>
    <mergeCell ref="CL79:CL81"/>
    <mergeCell ref="BZ79:BZ83"/>
    <mergeCell ref="CA79:CA83"/>
    <mergeCell ref="CB79:CB83"/>
    <mergeCell ref="CC79:CC81"/>
    <mergeCell ref="CD79:CD81"/>
    <mergeCell ref="CE79:CE81"/>
    <mergeCell ref="CC82:CC83"/>
    <mergeCell ref="CD82:CD83"/>
    <mergeCell ref="CE82:CE83"/>
    <mergeCell ref="BT79:BT81"/>
    <mergeCell ref="BU79:BU81"/>
    <mergeCell ref="BV79:BV81"/>
    <mergeCell ref="BW79:BW81"/>
    <mergeCell ref="BX79:BX81"/>
    <mergeCell ref="BY79:BY81"/>
    <mergeCell ref="O82:O83"/>
    <mergeCell ref="Q82:Q83"/>
    <mergeCell ref="R82:R83"/>
    <mergeCell ref="X82:X83"/>
    <mergeCell ref="Y82:Y83"/>
    <mergeCell ref="Z82:Z83"/>
    <mergeCell ref="DD79:DD81"/>
    <mergeCell ref="DE79:DE81"/>
    <mergeCell ref="DF79:DF81"/>
    <mergeCell ref="DG79:DG81"/>
    <mergeCell ref="DH79:DH81"/>
    <mergeCell ref="A82:A83"/>
    <mergeCell ref="B82:B83"/>
    <mergeCell ref="C82:C83"/>
    <mergeCell ref="D82:D83"/>
    <mergeCell ref="N82:N83"/>
    <mergeCell ref="CX79:CX83"/>
    <mergeCell ref="CY79:CY83"/>
    <mergeCell ref="CZ79:CZ83"/>
    <mergeCell ref="DA79:DA81"/>
    <mergeCell ref="DB79:DB81"/>
    <mergeCell ref="DC79:DC81"/>
    <mergeCell ref="DA82:DA83"/>
    <mergeCell ref="DB82:DB83"/>
    <mergeCell ref="DC82:DC83"/>
    <mergeCell ref="CR79:CR81"/>
    <mergeCell ref="CS79:CS81"/>
    <mergeCell ref="CT79:CT81"/>
    <mergeCell ref="CU79:CU81"/>
    <mergeCell ref="CV79:CV81"/>
    <mergeCell ref="CW79:CW81"/>
    <mergeCell ref="CF79:CF81"/>
    <mergeCell ref="DD82:DD83"/>
    <mergeCell ref="DE82:DE83"/>
    <mergeCell ref="DF82:DF83"/>
    <mergeCell ref="DG82:DG83"/>
    <mergeCell ref="DH82:DH83"/>
    <mergeCell ref="A86:A87"/>
    <mergeCell ref="B86:B87"/>
    <mergeCell ref="C86:C87"/>
    <mergeCell ref="D86:D87"/>
    <mergeCell ref="N86:N87"/>
    <mergeCell ref="CR82:CR83"/>
    <mergeCell ref="CS82:CS83"/>
    <mergeCell ref="CT82:CT83"/>
    <mergeCell ref="CU82:CU83"/>
    <mergeCell ref="CV82:CV83"/>
    <mergeCell ref="CW82:CW83"/>
    <mergeCell ref="CF82:CF83"/>
    <mergeCell ref="CG82:CG83"/>
    <mergeCell ref="CH82:CH83"/>
    <mergeCell ref="CI82:CI83"/>
    <mergeCell ref="CK82:CK83"/>
    <mergeCell ref="CL82:CL83"/>
    <mergeCell ref="BT82:BT83"/>
    <mergeCell ref="BU82:BU83"/>
    <mergeCell ref="BV82:BV83"/>
    <mergeCell ref="BW82:BW83"/>
    <mergeCell ref="BX82:BX83"/>
    <mergeCell ref="BY82:BY83"/>
    <mergeCell ref="BH82:BH83"/>
    <mergeCell ref="BI82:BI83"/>
    <mergeCell ref="BJ82:BJ83"/>
    <mergeCell ref="BK82:BK83"/>
    <mergeCell ref="AI86:AI87"/>
    <mergeCell ref="AJ86:AJ87"/>
    <mergeCell ref="AK86:AK87"/>
    <mergeCell ref="AL86:AL87"/>
    <mergeCell ref="AM86:AM87"/>
    <mergeCell ref="AO86:AO87"/>
    <mergeCell ref="AB86:AB87"/>
    <mergeCell ref="AD86:AD87"/>
    <mergeCell ref="AE86:AE87"/>
    <mergeCell ref="AF86:AF87"/>
    <mergeCell ref="AG86:AG87"/>
    <mergeCell ref="AH86:AH87"/>
    <mergeCell ref="O86:O87"/>
    <mergeCell ref="Q86:Q87"/>
    <mergeCell ref="R86:R87"/>
    <mergeCell ref="Y86:Y87"/>
    <mergeCell ref="Z86:Z87"/>
    <mergeCell ref="AA86:AA87"/>
    <mergeCell ref="BG86:BG87"/>
    <mergeCell ref="BH86:BH87"/>
    <mergeCell ref="BI86:BI87"/>
    <mergeCell ref="BJ86:BJ87"/>
    <mergeCell ref="BK86:BK87"/>
    <mergeCell ref="BM86:BM87"/>
    <mergeCell ref="BA86:BA87"/>
    <mergeCell ref="BB86:BB87"/>
    <mergeCell ref="BC86:BC87"/>
    <mergeCell ref="BD86:BD87"/>
    <mergeCell ref="BE86:BE87"/>
    <mergeCell ref="BF86:BF87"/>
    <mergeCell ref="AP86:AP87"/>
    <mergeCell ref="AV86:AV87"/>
    <mergeCell ref="AW86:AW87"/>
    <mergeCell ref="AX86:AX87"/>
    <mergeCell ref="AY86:AY87"/>
    <mergeCell ref="AZ86:AZ87"/>
    <mergeCell ref="CE86:CE87"/>
    <mergeCell ref="CF86:CF87"/>
    <mergeCell ref="CG86:CG87"/>
    <mergeCell ref="CH86:CH87"/>
    <mergeCell ref="CI86:CI87"/>
    <mergeCell ref="CK86:CK87"/>
    <mergeCell ref="BY86:BY87"/>
    <mergeCell ref="BZ86:BZ87"/>
    <mergeCell ref="CA86:CA87"/>
    <mergeCell ref="CB86:CB87"/>
    <mergeCell ref="CC86:CC87"/>
    <mergeCell ref="CD86:CD87"/>
    <mergeCell ref="BN86:BN87"/>
    <mergeCell ref="BT86:BT87"/>
    <mergeCell ref="BU86:BU87"/>
    <mergeCell ref="BV86:BV87"/>
    <mergeCell ref="BW86:BW87"/>
    <mergeCell ref="BX86:BX87"/>
    <mergeCell ref="DC86:DC87"/>
    <mergeCell ref="DD86:DD87"/>
    <mergeCell ref="DE86:DE87"/>
    <mergeCell ref="DF86:DF87"/>
    <mergeCell ref="DG86:DG87"/>
    <mergeCell ref="DH86:DH87"/>
    <mergeCell ref="CW86:CW87"/>
    <mergeCell ref="CX86:CX87"/>
    <mergeCell ref="CY86:CY87"/>
    <mergeCell ref="CZ86:CZ87"/>
    <mergeCell ref="DA86:DA87"/>
    <mergeCell ref="DB86:DB87"/>
    <mergeCell ref="CL86:CL87"/>
    <mergeCell ref="CR86:CR87"/>
    <mergeCell ref="CS86:CS87"/>
    <mergeCell ref="CT86:CT87"/>
    <mergeCell ref="CU86:CU87"/>
    <mergeCell ref="CV86:CV87"/>
    <mergeCell ref="AE88:AE90"/>
    <mergeCell ref="AF88:AF90"/>
    <mergeCell ref="AG88:AG90"/>
    <mergeCell ref="AH88:AH90"/>
    <mergeCell ref="AI88:AI90"/>
    <mergeCell ref="AJ88:AJ90"/>
    <mergeCell ref="Q88:Q90"/>
    <mergeCell ref="Y88:Y90"/>
    <mergeCell ref="Z88:Z90"/>
    <mergeCell ref="AA88:AA90"/>
    <mergeCell ref="AB88:AB90"/>
    <mergeCell ref="AD88:AD90"/>
    <mergeCell ref="A88:A90"/>
    <mergeCell ref="B88:B90"/>
    <mergeCell ref="C88:C90"/>
    <mergeCell ref="D88:D90"/>
    <mergeCell ref="N88:N90"/>
    <mergeCell ref="O88:O90"/>
    <mergeCell ref="BC88:BC90"/>
    <mergeCell ref="BD88:BD90"/>
    <mergeCell ref="BE88:BE90"/>
    <mergeCell ref="BF88:BF90"/>
    <mergeCell ref="BG88:BG90"/>
    <mergeCell ref="BH88:BH90"/>
    <mergeCell ref="AW88:AW90"/>
    <mergeCell ref="AX88:AX90"/>
    <mergeCell ref="AY88:AY90"/>
    <mergeCell ref="AZ88:AZ90"/>
    <mergeCell ref="BA88:BA90"/>
    <mergeCell ref="BB88:BB90"/>
    <mergeCell ref="AK88:AK90"/>
    <mergeCell ref="AL88:AL90"/>
    <mergeCell ref="AM88:AM90"/>
    <mergeCell ref="AO88:AO90"/>
    <mergeCell ref="AP88:AP89"/>
    <mergeCell ref="AV88:AV90"/>
    <mergeCell ref="CL88:CL90"/>
    <mergeCell ref="CR88:CR90"/>
    <mergeCell ref="CA88:CA90"/>
    <mergeCell ref="CB88:CB90"/>
    <mergeCell ref="CC88:CC90"/>
    <mergeCell ref="CD88:CD90"/>
    <mergeCell ref="CE88:CE90"/>
    <mergeCell ref="CF88:CF90"/>
    <mergeCell ref="BU88:BU90"/>
    <mergeCell ref="BV88:BV90"/>
    <mergeCell ref="BW88:BW90"/>
    <mergeCell ref="BX88:BX90"/>
    <mergeCell ref="BY88:BY90"/>
    <mergeCell ref="BZ88:BZ90"/>
    <mergeCell ref="BI88:BI90"/>
    <mergeCell ref="BJ88:BJ90"/>
    <mergeCell ref="BK88:BK90"/>
    <mergeCell ref="BM88:BM90"/>
    <mergeCell ref="BN88:BN90"/>
    <mergeCell ref="BT88:BT90"/>
    <mergeCell ref="Q91:Q92"/>
    <mergeCell ref="R91:R92"/>
    <mergeCell ref="Y91:Y92"/>
    <mergeCell ref="Z91:Z92"/>
    <mergeCell ref="AA91:AA92"/>
    <mergeCell ref="AB91:AB92"/>
    <mergeCell ref="DE88:DE90"/>
    <mergeCell ref="DF88:DF90"/>
    <mergeCell ref="DG88:DG90"/>
    <mergeCell ref="DH88:DH90"/>
    <mergeCell ref="A91:A92"/>
    <mergeCell ref="B91:B92"/>
    <mergeCell ref="C91:C92"/>
    <mergeCell ref="D91:D92"/>
    <mergeCell ref="N91:N92"/>
    <mergeCell ref="O91:O92"/>
    <mergeCell ref="CY88:CY90"/>
    <mergeCell ref="CZ88:CZ90"/>
    <mergeCell ref="DA88:DA90"/>
    <mergeCell ref="DB88:DB90"/>
    <mergeCell ref="DC88:DC90"/>
    <mergeCell ref="DD88:DD90"/>
    <mergeCell ref="CS88:CS90"/>
    <mergeCell ref="CT88:CT90"/>
    <mergeCell ref="CU88:CU90"/>
    <mergeCell ref="CV88:CV90"/>
    <mergeCell ref="CW88:CW90"/>
    <mergeCell ref="CX88:CX90"/>
    <mergeCell ref="CG88:CG90"/>
    <mergeCell ref="CH88:CH90"/>
    <mergeCell ref="CI88:CI90"/>
    <mergeCell ref="CK88:CK90"/>
    <mergeCell ref="AV91:AV92"/>
    <mergeCell ref="AW91:AW92"/>
    <mergeCell ref="AX91:AX92"/>
    <mergeCell ref="AY91:AY92"/>
    <mergeCell ref="AZ91:AZ92"/>
    <mergeCell ref="BA91:BA92"/>
    <mergeCell ref="AJ91:AJ92"/>
    <mergeCell ref="AK91:AK92"/>
    <mergeCell ref="AL91:AL92"/>
    <mergeCell ref="AM91:AM92"/>
    <mergeCell ref="AO91:AO92"/>
    <mergeCell ref="AP91:AP92"/>
    <mergeCell ref="AD91:AD92"/>
    <mergeCell ref="AE91:AE92"/>
    <mergeCell ref="AF91:AF92"/>
    <mergeCell ref="AG91:AG92"/>
    <mergeCell ref="AH91:AH92"/>
    <mergeCell ref="AI91:AI92"/>
    <mergeCell ref="CD91:CD92"/>
    <mergeCell ref="CE91:CE92"/>
    <mergeCell ref="BT91:BT92"/>
    <mergeCell ref="BU91:BU92"/>
    <mergeCell ref="BV91:BV92"/>
    <mergeCell ref="BW91:BW92"/>
    <mergeCell ref="BX91:BX92"/>
    <mergeCell ref="BY91:BY92"/>
    <mergeCell ref="BH91:BH92"/>
    <mergeCell ref="BI91:BI92"/>
    <mergeCell ref="BJ91:BJ92"/>
    <mergeCell ref="BK91:BK92"/>
    <mergeCell ref="BM91:BM92"/>
    <mergeCell ref="BN91:BN92"/>
    <mergeCell ref="BB91:BB92"/>
    <mergeCell ref="BC91:BC92"/>
    <mergeCell ref="BD91:BD92"/>
    <mergeCell ref="BE91:BE92"/>
    <mergeCell ref="BF91:BF92"/>
    <mergeCell ref="BG91:BG92"/>
    <mergeCell ref="DD91:DD92"/>
    <mergeCell ref="DE91:DE92"/>
    <mergeCell ref="DF91:DF92"/>
    <mergeCell ref="DG91:DG92"/>
    <mergeCell ref="DH91:DH92"/>
    <mergeCell ref="A94:A95"/>
    <mergeCell ref="B94:B95"/>
    <mergeCell ref="C94:C95"/>
    <mergeCell ref="D94:D95"/>
    <mergeCell ref="N94:N95"/>
    <mergeCell ref="CX91:CX92"/>
    <mergeCell ref="CY91:CY92"/>
    <mergeCell ref="CZ91:CZ92"/>
    <mergeCell ref="DA91:DA92"/>
    <mergeCell ref="DB91:DB92"/>
    <mergeCell ref="DC91:DC92"/>
    <mergeCell ref="CR91:CR92"/>
    <mergeCell ref="CS91:CS92"/>
    <mergeCell ref="CT91:CT92"/>
    <mergeCell ref="CU91:CU92"/>
    <mergeCell ref="CV91:CV92"/>
    <mergeCell ref="CW91:CW92"/>
    <mergeCell ref="CF91:CF92"/>
    <mergeCell ref="CG91:CG92"/>
    <mergeCell ref="CH91:CH92"/>
    <mergeCell ref="CI91:CI92"/>
    <mergeCell ref="CK91:CK92"/>
    <mergeCell ref="CL91:CL92"/>
    <mergeCell ref="BZ91:BZ92"/>
    <mergeCell ref="CA91:CA92"/>
    <mergeCell ref="CB91:CB92"/>
    <mergeCell ref="CC91:CC92"/>
    <mergeCell ref="AG94:AG95"/>
    <mergeCell ref="AH94:AH95"/>
    <mergeCell ref="AI94:AI95"/>
    <mergeCell ref="AJ94:AJ95"/>
    <mergeCell ref="AK94:AK95"/>
    <mergeCell ref="AL94:AL95"/>
    <mergeCell ref="AA94:AA95"/>
    <mergeCell ref="AB94:AB95"/>
    <mergeCell ref="AC94:AC95"/>
    <mergeCell ref="AD94:AD95"/>
    <mergeCell ref="AE94:AE95"/>
    <mergeCell ref="AF94:AF95"/>
    <mergeCell ref="O94:O95"/>
    <mergeCell ref="Q94:Q95"/>
    <mergeCell ref="R94:R95"/>
    <mergeCell ref="X94:X95"/>
    <mergeCell ref="Y94:Y95"/>
    <mergeCell ref="Z94:Z95"/>
    <mergeCell ref="BE94:BE95"/>
    <mergeCell ref="BF94:BF95"/>
    <mergeCell ref="BG94:BG95"/>
    <mergeCell ref="BH94:BH95"/>
    <mergeCell ref="BI94:BI95"/>
    <mergeCell ref="BJ94:BJ95"/>
    <mergeCell ref="AY94:AY95"/>
    <mergeCell ref="AZ94:AZ95"/>
    <mergeCell ref="BA94:BA95"/>
    <mergeCell ref="BB94:BB95"/>
    <mergeCell ref="BC94:BC95"/>
    <mergeCell ref="BD94:BD95"/>
    <mergeCell ref="AM94:AM95"/>
    <mergeCell ref="AO94:AO95"/>
    <mergeCell ref="AP94:AP95"/>
    <mergeCell ref="AV94:AV95"/>
    <mergeCell ref="AW94:AW95"/>
    <mergeCell ref="AX94:AX95"/>
    <mergeCell ref="CS94:CS95"/>
    <mergeCell ref="CT94:CT95"/>
    <mergeCell ref="CC94:CC95"/>
    <mergeCell ref="CD94:CD95"/>
    <mergeCell ref="CE94:CE95"/>
    <mergeCell ref="CF94:CF95"/>
    <mergeCell ref="CG94:CG95"/>
    <mergeCell ref="CH94:CH95"/>
    <mergeCell ref="BW94:BW95"/>
    <mergeCell ref="BX94:BX95"/>
    <mergeCell ref="BY94:BY95"/>
    <mergeCell ref="BZ94:BZ95"/>
    <mergeCell ref="CA94:CA95"/>
    <mergeCell ref="CB94:CB95"/>
    <mergeCell ref="BK94:BK95"/>
    <mergeCell ref="BM94:BM95"/>
    <mergeCell ref="BN94:BN95"/>
    <mergeCell ref="BT94:BT95"/>
    <mergeCell ref="BU94:BU95"/>
    <mergeCell ref="BV94:BV95"/>
    <mergeCell ref="X96:X97"/>
    <mergeCell ref="Y96:Y97"/>
    <mergeCell ref="Z96:Z97"/>
    <mergeCell ref="AA96:AA97"/>
    <mergeCell ref="AB96:AB97"/>
    <mergeCell ref="AC96:AC97"/>
    <mergeCell ref="DG94:DG95"/>
    <mergeCell ref="DH94:DH95"/>
    <mergeCell ref="A96:A97"/>
    <mergeCell ref="B96:B97"/>
    <mergeCell ref="C96:C97"/>
    <mergeCell ref="D96:D97"/>
    <mergeCell ref="N96:N97"/>
    <mergeCell ref="O96:O97"/>
    <mergeCell ref="Q96:Q97"/>
    <mergeCell ref="R96:R97"/>
    <mergeCell ref="DA94:DA95"/>
    <mergeCell ref="DB94:DB95"/>
    <mergeCell ref="DC94:DC95"/>
    <mergeCell ref="DD94:DD95"/>
    <mergeCell ref="DE94:DE95"/>
    <mergeCell ref="DF94:DF95"/>
    <mergeCell ref="CU94:CU95"/>
    <mergeCell ref="CV94:CV95"/>
    <mergeCell ref="CW94:CW95"/>
    <mergeCell ref="CX94:CX95"/>
    <mergeCell ref="CY94:CY95"/>
    <mergeCell ref="CZ94:CZ95"/>
    <mergeCell ref="CI94:CI95"/>
    <mergeCell ref="CK94:CK95"/>
    <mergeCell ref="CL94:CL95"/>
    <mergeCell ref="CR94:CR95"/>
    <mergeCell ref="AV96:AV97"/>
    <mergeCell ref="AW96:AW97"/>
    <mergeCell ref="AX96:AX97"/>
    <mergeCell ref="AY96:AY97"/>
    <mergeCell ref="AZ96:AZ97"/>
    <mergeCell ref="BA96:BA97"/>
    <mergeCell ref="AJ96:AJ97"/>
    <mergeCell ref="AK96:AK97"/>
    <mergeCell ref="AL96:AL97"/>
    <mergeCell ref="AM96:AM97"/>
    <mergeCell ref="AO96:AO97"/>
    <mergeCell ref="AP96:AP97"/>
    <mergeCell ref="AD96:AD97"/>
    <mergeCell ref="AE96:AE97"/>
    <mergeCell ref="AF96:AF97"/>
    <mergeCell ref="AG96:AG97"/>
    <mergeCell ref="AH96:AH97"/>
    <mergeCell ref="AI96:AI97"/>
    <mergeCell ref="CD96:CD97"/>
    <mergeCell ref="CE96:CE97"/>
    <mergeCell ref="BT96:BT97"/>
    <mergeCell ref="BU96:BU97"/>
    <mergeCell ref="BV96:BV97"/>
    <mergeCell ref="BW96:BW97"/>
    <mergeCell ref="BX96:BX97"/>
    <mergeCell ref="BY96:BY97"/>
    <mergeCell ref="BH96:BH97"/>
    <mergeCell ref="BI96:BI97"/>
    <mergeCell ref="BJ96:BJ97"/>
    <mergeCell ref="BK96:BK97"/>
    <mergeCell ref="BM96:BM97"/>
    <mergeCell ref="BN96:BN97"/>
    <mergeCell ref="BB96:BB97"/>
    <mergeCell ref="BC96:BC97"/>
    <mergeCell ref="BD96:BD97"/>
    <mergeCell ref="BE96:BE97"/>
    <mergeCell ref="BF96:BF97"/>
    <mergeCell ref="BG96:BG97"/>
    <mergeCell ref="DD96:DD97"/>
    <mergeCell ref="DE96:DE97"/>
    <mergeCell ref="DF96:DF97"/>
    <mergeCell ref="DG96:DG97"/>
    <mergeCell ref="DH96:DH97"/>
    <mergeCell ref="A98:A99"/>
    <mergeCell ref="B98:B99"/>
    <mergeCell ref="C98:C99"/>
    <mergeCell ref="N98:N99"/>
    <mergeCell ref="O98:O99"/>
    <mergeCell ref="CX96:CX97"/>
    <mergeCell ref="CY96:CY97"/>
    <mergeCell ref="CZ96:CZ97"/>
    <mergeCell ref="DA96:DA97"/>
    <mergeCell ref="DB96:DB97"/>
    <mergeCell ref="DC96:DC97"/>
    <mergeCell ref="CR96:CR97"/>
    <mergeCell ref="CS96:CS97"/>
    <mergeCell ref="CT96:CT97"/>
    <mergeCell ref="CU96:CU97"/>
    <mergeCell ref="CV96:CV97"/>
    <mergeCell ref="CW96:CW97"/>
    <mergeCell ref="CF96:CF97"/>
    <mergeCell ref="CG96:CG97"/>
    <mergeCell ref="CH96:CH97"/>
    <mergeCell ref="CI96:CI97"/>
    <mergeCell ref="CK96:CK97"/>
    <mergeCell ref="CL96:CL97"/>
    <mergeCell ref="BZ96:BZ97"/>
    <mergeCell ref="CA96:CA97"/>
    <mergeCell ref="CB96:CB97"/>
    <mergeCell ref="CC96:CC97"/>
    <mergeCell ref="AH98:AH99"/>
    <mergeCell ref="AI98:AI99"/>
    <mergeCell ref="AJ98:AJ99"/>
    <mergeCell ref="AK98:AK99"/>
    <mergeCell ref="AL98:AL99"/>
    <mergeCell ref="AM98:AM99"/>
    <mergeCell ref="AB98:AB99"/>
    <mergeCell ref="AC98:AC99"/>
    <mergeCell ref="AD98:AD99"/>
    <mergeCell ref="AE98:AE99"/>
    <mergeCell ref="AF98:AF99"/>
    <mergeCell ref="AG98:AG99"/>
    <mergeCell ref="Q98:Q99"/>
    <mergeCell ref="R98:R99"/>
    <mergeCell ref="X98:X99"/>
    <mergeCell ref="Y98:Y99"/>
    <mergeCell ref="Z98:Z99"/>
    <mergeCell ref="AA98:AA99"/>
    <mergeCell ref="BF98:BF99"/>
    <mergeCell ref="BG98:BG99"/>
    <mergeCell ref="BH98:BH99"/>
    <mergeCell ref="BI98:BI99"/>
    <mergeCell ref="BJ98:BJ99"/>
    <mergeCell ref="BK98:BK99"/>
    <mergeCell ref="AZ98:AZ99"/>
    <mergeCell ref="BA98:BA99"/>
    <mergeCell ref="BB98:BB99"/>
    <mergeCell ref="BC98:BC99"/>
    <mergeCell ref="BD98:BD99"/>
    <mergeCell ref="BE98:BE99"/>
    <mergeCell ref="AO98:AO99"/>
    <mergeCell ref="AP98:AP99"/>
    <mergeCell ref="AV98:AV99"/>
    <mergeCell ref="AW98:AW99"/>
    <mergeCell ref="AX98:AX99"/>
    <mergeCell ref="AY98:AY99"/>
    <mergeCell ref="CT98:CT99"/>
    <mergeCell ref="CU98:CU99"/>
    <mergeCell ref="CD98:CD99"/>
    <mergeCell ref="CE98:CE99"/>
    <mergeCell ref="CF98:CF99"/>
    <mergeCell ref="CG98:CG99"/>
    <mergeCell ref="CH98:CH99"/>
    <mergeCell ref="CI98:CI99"/>
    <mergeCell ref="BX98:BX99"/>
    <mergeCell ref="BY98:BY99"/>
    <mergeCell ref="BZ98:BZ99"/>
    <mergeCell ref="CA98:CA99"/>
    <mergeCell ref="CB98:CB99"/>
    <mergeCell ref="CC98:CC99"/>
    <mergeCell ref="BM98:BM99"/>
    <mergeCell ref="BN98:BN99"/>
    <mergeCell ref="BT98:BT99"/>
    <mergeCell ref="BU98:BU99"/>
    <mergeCell ref="BV98:BV99"/>
    <mergeCell ref="BW98:BW99"/>
    <mergeCell ref="Y100:Y101"/>
    <mergeCell ref="Z100:Z101"/>
    <mergeCell ref="AA100:AA101"/>
    <mergeCell ref="AB100:AB101"/>
    <mergeCell ref="AC100:AC101"/>
    <mergeCell ref="AD100:AD101"/>
    <mergeCell ref="DH98:DH99"/>
    <mergeCell ref="A100:A101"/>
    <mergeCell ref="B100:B101"/>
    <mergeCell ref="C100:C101"/>
    <mergeCell ref="D100:D101"/>
    <mergeCell ref="N100:N101"/>
    <mergeCell ref="O100:O101"/>
    <mergeCell ref="Q100:Q101"/>
    <mergeCell ref="R100:R101"/>
    <mergeCell ref="X100:X101"/>
    <mergeCell ref="DB98:DB99"/>
    <mergeCell ref="DC98:DC99"/>
    <mergeCell ref="DD98:DD99"/>
    <mergeCell ref="DE98:DE99"/>
    <mergeCell ref="DF98:DF99"/>
    <mergeCell ref="DG98:DG99"/>
    <mergeCell ref="CV98:CV99"/>
    <mergeCell ref="CW98:CW99"/>
    <mergeCell ref="CX98:CX99"/>
    <mergeCell ref="CY98:CY99"/>
    <mergeCell ref="CZ98:CZ99"/>
    <mergeCell ref="DA98:DA99"/>
    <mergeCell ref="CK98:CK99"/>
    <mergeCell ref="CL98:CL99"/>
    <mergeCell ref="CR98:CR99"/>
    <mergeCell ref="CS98:CS99"/>
    <mergeCell ref="AW100:AW101"/>
    <mergeCell ref="AX100:AX101"/>
    <mergeCell ref="AY100:AY101"/>
    <mergeCell ref="AZ100:AZ101"/>
    <mergeCell ref="BA100:BA101"/>
    <mergeCell ref="BB100:BB101"/>
    <mergeCell ref="AK100:AK101"/>
    <mergeCell ref="AL100:AL101"/>
    <mergeCell ref="AM100:AM101"/>
    <mergeCell ref="AO100:AO101"/>
    <mergeCell ref="AP100:AP101"/>
    <mergeCell ref="AV100:AV101"/>
    <mergeCell ref="AE100:AE101"/>
    <mergeCell ref="AF100:AF101"/>
    <mergeCell ref="AG100:AG101"/>
    <mergeCell ref="AH100:AH101"/>
    <mergeCell ref="AI100:AI101"/>
    <mergeCell ref="AJ100:AJ101"/>
    <mergeCell ref="CE100:CE101"/>
    <mergeCell ref="CF100:CF101"/>
    <mergeCell ref="BU100:BU101"/>
    <mergeCell ref="BV100:BV101"/>
    <mergeCell ref="BW100:BW101"/>
    <mergeCell ref="BX100:BX101"/>
    <mergeCell ref="BY100:BY101"/>
    <mergeCell ref="BZ100:BZ101"/>
    <mergeCell ref="BI100:BI101"/>
    <mergeCell ref="BJ100:BJ101"/>
    <mergeCell ref="BK100:BK101"/>
    <mergeCell ref="BM100:BM101"/>
    <mergeCell ref="BN100:BN101"/>
    <mergeCell ref="BT100:BT101"/>
    <mergeCell ref="BC100:BC101"/>
    <mergeCell ref="BD100:BD101"/>
    <mergeCell ref="BE100:BE101"/>
    <mergeCell ref="BF100:BF101"/>
    <mergeCell ref="BG100:BG101"/>
    <mergeCell ref="BH100:BH101"/>
    <mergeCell ref="DE100:DE101"/>
    <mergeCell ref="DF100:DF101"/>
    <mergeCell ref="DG100:DG101"/>
    <mergeCell ref="DH100:DH101"/>
    <mergeCell ref="A102:A103"/>
    <mergeCell ref="B102:B103"/>
    <mergeCell ref="C102:C103"/>
    <mergeCell ref="D102:D103"/>
    <mergeCell ref="N102:N103"/>
    <mergeCell ref="O102:O103"/>
    <mergeCell ref="CY100:CY101"/>
    <mergeCell ref="CZ100:CZ101"/>
    <mergeCell ref="DA100:DA101"/>
    <mergeCell ref="DB100:DB101"/>
    <mergeCell ref="DC100:DC101"/>
    <mergeCell ref="DD100:DD101"/>
    <mergeCell ref="CS100:CS101"/>
    <mergeCell ref="CT100:CT101"/>
    <mergeCell ref="CU100:CU101"/>
    <mergeCell ref="CV100:CV101"/>
    <mergeCell ref="CW100:CW101"/>
    <mergeCell ref="CX100:CX101"/>
    <mergeCell ref="CG100:CG101"/>
    <mergeCell ref="CH100:CH101"/>
    <mergeCell ref="CI100:CI101"/>
    <mergeCell ref="CK100:CK101"/>
    <mergeCell ref="CL100:CL101"/>
    <mergeCell ref="CR100:CR101"/>
    <mergeCell ref="CA100:CA101"/>
    <mergeCell ref="CB100:CB101"/>
    <mergeCell ref="CC100:CC101"/>
    <mergeCell ref="CD100:CD101"/>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Q102:Q103"/>
    <mergeCell ref="R102:R103"/>
    <mergeCell ref="X102:X103"/>
    <mergeCell ref="Y102:Y103"/>
    <mergeCell ref="Z102:Z103"/>
    <mergeCell ref="AA102:AA103"/>
    <mergeCell ref="BF102:BF103"/>
    <mergeCell ref="BG102:BG103"/>
    <mergeCell ref="BH102:BH103"/>
    <mergeCell ref="BI102:BI103"/>
    <mergeCell ref="BJ102:BJ103"/>
    <mergeCell ref="BK102:BK103"/>
    <mergeCell ref="AZ102:AZ103"/>
    <mergeCell ref="BA102:BA103"/>
    <mergeCell ref="BB102:BB103"/>
    <mergeCell ref="BC102:BC103"/>
    <mergeCell ref="BD102:BD103"/>
    <mergeCell ref="BE102:BE103"/>
    <mergeCell ref="AO102:AO103"/>
    <mergeCell ref="AP102:AP103"/>
    <mergeCell ref="AV102:AV103"/>
    <mergeCell ref="AW102:AW103"/>
    <mergeCell ref="AX102:AX103"/>
    <mergeCell ref="AY102:AY103"/>
    <mergeCell ref="CT102:CT103"/>
    <mergeCell ref="CU102:CU103"/>
    <mergeCell ref="CD102:CD103"/>
    <mergeCell ref="CE102:CE103"/>
    <mergeCell ref="CF102:CF103"/>
    <mergeCell ref="CG102:CG103"/>
    <mergeCell ref="CH102:CH103"/>
    <mergeCell ref="CI102:CI103"/>
    <mergeCell ref="BX102:BX103"/>
    <mergeCell ref="BY102:BY103"/>
    <mergeCell ref="BZ102:BZ103"/>
    <mergeCell ref="CA102:CA103"/>
    <mergeCell ref="CB102:CB103"/>
    <mergeCell ref="CC102:CC103"/>
    <mergeCell ref="BM102:BM103"/>
    <mergeCell ref="BN102:BN103"/>
    <mergeCell ref="BT102:BT103"/>
    <mergeCell ref="BU102:BU103"/>
    <mergeCell ref="BV102:BV103"/>
    <mergeCell ref="BW102:BW103"/>
    <mergeCell ref="Y104:Y106"/>
    <mergeCell ref="Z104:Z106"/>
    <mergeCell ref="AA104:AA106"/>
    <mergeCell ref="AB104:AB106"/>
    <mergeCell ref="AC104:AC106"/>
    <mergeCell ref="AD104:AD106"/>
    <mergeCell ref="DH102:DH103"/>
    <mergeCell ref="A104:A106"/>
    <mergeCell ref="B104:B106"/>
    <mergeCell ref="C104:C106"/>
    <mergeCell ref="D104:D106"/>
    <mergeCell ref="N104:N106"/>
    <mergeCell ref="O104:O106"/>
    <mergeCell ref="Q104:Q106"/>
    <mergeCell ref="R104:R106"/>
    <mergeCell ref="X104:X106"/>
    <mergeCell ref="DB102:DB103"/>
    <mergeCell ref="DC102:DC103"/>
    <mergeCell ref="DD102:DD103"/>
    <mergeCell ref="DE102:DE103"/>
    <mergeCell ref="DF102:DF103"/>
    <mergeCell ref="DG102:DG103"/>
    <mergeCell ref="CV102:CV103"/>
    <mergeCell ref="CW102:CW103"/>
    <mergeCell ref="CX102:CX103"/>
    <mergeCell ref="CY102:CY103"/>
    <mergeCell ref="CZ102:CZ103"/>
    <mergeCell ref="DA102:DA103"/>
    <mergeCell ref="CK102:CK103"/>
    <mergeCell ref="CL102:CL103"/>
    <mergeCell ref="CR102:CR103"/>
    <mergeCell ref="CS102:CS103"/>
    <mergeCell ref="AW104:AW106"/>
    <mergeCell ref="AX104:AX106"/>
    <mergeCell ref="AY104:AY106"/>
    <mergeCell ref="AZ104:AZ106"/>
    <mergeCell ref="BA104:BA106"/>
    <mergeCell ref="BB104:BB106"/>
    <mergeCell ref="AK104:AK106"/>
    <mergeCell ref="AL104:AL106"/>
    <mergeCell ref="AM104:AM106"/>
    <mergeCell ref="AO104:AO106"/>
    <mergeCell ref="AP104:AP106"/>
    <mergeCell ref="AV104:AV106"/>
    <mergeCell ref="AE104:AE106"/>
    <mergeCell ref="AF104:AF106"/>
    <mergeCell ref="AG104:AG106"/>
    <mergeCell ref="AH104:AH106"/>
    <mergeCell ref="AI104:AI106"/>
    <mergeCell ref="AJ104:AJ106"/>
    <mergeCell ref="CE104:CE106"/>
    <mergeCell ref="CF104:CF106"/>
    <mergeCell ref="BU104:BU106"/>
    <mergeCell ref="BV104:BV106"/>
    <mergeCell ref="BW104:BW106"/>
    <mergeCell ref="BX104:BX106"/>
    <mergeCell ref="BY104:BY106"/>
    <mergeCell ref="BZ104:BZ106"/>
    <mergeCell ref="BI104:BI106"/>
    <mergeCell ref="BJ104:BJ106"/>
    <mergeCell ref="BK104:BK106"/>
    <mergeCell ref="BM104:BM106"/>
    <mergeCell ref="BN104:BN106"/>
    <mergeCell ref="BT104:BT106"/>
    <mergeCell ref="BC104:BC106"/>
    <mergeCell ref="BD104:BD106"/>
    <mergeCell ref="BE104:BE106"/>
    <mergeCell ref="BF104:BF106"/>
    <mergeCell ref="BG104:BG106"/>
    <mergeCell ref="BH104:BH106"/>
    <mergeCell ref="DE104:DE106"/>
    <mergeCell ref="DF104:DF106"/>
    <mergeCell ref="DG104:DG106"/>
    <mergeCell ref="DH104:DH106"/>
    <mergeCell ref="A107:A109"/>
    <mergeCell ref="B107:B109"/>
    <mergeCell ref="C107:C109"/>
    <mergeCell ref="D107:D109"/>
    <mergeCell ref="N107:N109"/>
    <mergeCell ref="O107:O109"/>
    <mergeCell ref="CY104:CY106"/>
    <mergeCell ref="CZ104:CZ106"/>
    <mergeCell ref="DA104:DA106"/>
    <mergeCell ref="DB104:DB106"/>
    <mergeCell ref="DC104:DC106"/>
    <mergeCell ref="DD104:DD106"/>
    <mergeCell ref="CS104:CS106"/>
    <mergeCell ref="CT104:CT106"/>
    <mergeCell ref="CU104:CU106"/>
    <mergeCell ref="CV104:CV106"/>
    <mergeCell ref="CW104:CW106"/>
    <mergeCell ref="CX104:CX106"/>
    <mergeCell ref="CG104:CG106"/>
    <mergeCell ref="CH104:CH106"/>
    <mergeCell ref="CI104:CI106"/>
    <mergeCell ref="CK104:CK106"/>
    <mergeCell ref="CL104:CL106"/>
    <mergeCell ref="CR104:CR106"/>
    <mergeCell ref="CA104:CA106"/>
    <mergeCell ref="CB104:CB106"/>
    <mergeCell ref="CC104:CC106"/>
    <mergeCell ref="CD104:CD106"/>
    <mergeCell ref="AH107:AH109"/>
    <mergeCell ref="AI107:AI109"/>
    <mergeCell ref="AJ107:AJ109"/>
    <mergeCell ref="AK107:AK109"/>
    <mergeCell ref="AL107:AL109"/>
    <mergeCell ref="AM107:AM109"/>
    <mergeCell ref="AB107:AB109"/>
    <mergeCell ref="AC107:AC109"/>
    <mergeCell ref="AD107:AD109"/>
    <mergeCell ref="AE107:AE109"/>
    <mergeCell ref="AF107:AF109"/>
    <mergeCell ref="AG107:AG109"/>
    <mergeCell ref="Q107:Q109"/>
    <mergeCell ref="R107:R109"/>
    <mergeCell ref="X107:X109"/>
    <mergeCell ref="Y107:Y109"/>
    <mergeCell ref="Z107:Z109"/>
    <mergeCell ref="AA107:AA109"/>
    <mergeCell ref="BF107:BF109"/>
    <mergeCell ref="BG107:BG109"/>
    <mergeCell ref="BH107:BH109"/>
    <mergeCell ref="BI107:BI109"/>
    <mergeCell ref="BJ107:BJ109"/>
    <mergeCell ref="BK107:BK109"/>
    <mergeCell ref="AZ107:AZ109"/>
    <mergeCell ref="BA107:BA109"/>
    <mergeCell ref="BB107:BB109"/>
    <mergeCell ref="BC107:BC109"/>
    <mergeCell ref="BD107:BD109"/>
    <mergeCell ref="BE107:BE109"/>
    <mergeCell ref="AO107:AO109"/>
    <mergeCell ref="AP107:AP109"/>
    <mergeCell ref="AV107:AV109"/>
    <mergeCell ref="AW107:AW109"/>
    <mergeCell ref="AX107:AX109"/>
    <mergeCell ref="AY107:AY109"/>
    <mergeCell ref="CT107:CT109"/>
    <mergeCell ref="CU107:CU109"/>
    <mergeCell ref="CD107:CD109"/>
    <mergeCell ref="CE107:CE109"/>
    <mergeCell ref="CF107:CF109"/>
    <mergeCell ref="CG107:CG109"/>
    <mergeCell ref="CH107:CH109"/>
    <mergeCell ref="CI107:CI109"/>
    <mergeCell ref="BX107:BX109"/>
    <mergeCell ref="BY107:BY109"/>
    <mergeCell ref="BZ107:BZ109"/>
    <mergeCell ref="CA107:CA109"/>
    <mergeCell ref="CB107:CB109"/>
    <mergeCell ref="CC107:CC109"/>
    <mergeCell ref="BM107:BM109"/>
    <mergeCell ref="BN107:BN109"/>
    <mergeCell ref="BT107:BT109"/>
    <mergeCell ref="BU107:BU109"/>
    <mergeCell ref="BV107:BV109"/>
    <mergeCell ref="BW107:BW109"/>
    <mergeCell ref="Y110:Y111"/>
    <mergeCell ref="Z110:Z111"/>
    <mergeCell ref="AA110:AA111"/>
    <mergeCell ref="AB110:AB111"/>
    <mergeCell ref="AC110:AC111"/>
    <mergeCell ref="AD110:AD111"/>
    <mergeCell ref="DH107:DH109"/>
    <mergeCell ref="A110:A111"/>
    <mergeCell ref="B110:B111"/>
    <mergeCell ref="C110:C111"/>
    <mergeCell ref="D110:D111"/>
    <mergeCell ref="N110:N111"/>
    <mergeCell ref="O110:O111"/>
    <mergeCell ref="Q110:Q111"/>
    <mergeCell ref="R110:R111"/>
    <mergeCell ref="X110:X111"/>
    <mergeCell ref="DB107:DB109"/>
    <mergeCell ref="DC107:DC109"/>
    <mergeCell ref="DD107:DD109"/>
    <mergeCell ref="DE107:DE109"/>
    <mergeCell ref="DF107:DF109"/>
    <mergeCell ref="DG107:DG109"/>
    <mergeCell ref="CV107:CV109"/>
    <mergeCell ref="CW107:CW109"/>
    <mergeCell ref="CX107:CX109"/>
    <mergeCell ref="CY107:CY109"/>
    <mergeCell ref="CZ107:CZ109"/>
    <mergeCell ref="DA107:DA109"/>
    <mergeCell ref="CK107:CK109"/>
    <mergeCell ref="CL107:CL109"/>
    <mergeCell ref="CR107:CR109"/>
    <mergeCell ref="CS107:CS109"/>
    <mergeCell ref="AW110:AW111"/>
    <mergeCell ref="AX110:AX111"/>
    <mergeCell ref="AY110:AY111"/>
    <mergeCell ref="AZ110:AZ111"/>
    <mergeCell ref="BA110:BA111"/>
    <mergeCell ref="BB110:BB111"/>
    <mergeCell ref="AK110:AK111"/>
    <mergeCell ref="AL110:AL111"/>
    <mergeCell ref="AM110:AM111"/>
    <mergeCell ref="AO110:AO111"/>
    <mergeCell ref="AP110:AP111"/>
    <mergeCell ref="AV110:AV111"/>
    <mergeCell ref="AE110:AE111"/>
    <mergeCell ref="AF110:AF111"/>
    <mergeCell ref="AG110:AG111"/>
    <mergeCell ref="AH110:AH111"/>
    <mergeCell ref="AI110:AI111"/>
    <mergeCell ref="AJ110:AJ111"/>
    <mergeCell ref="CE110:CE111"/>
    <mergeCell ref="CF110:CF111"/>
    <mergeCell ref="BU110:BU111"/>
    <mergeCell ref="BV110:BV111"/>
    <mergeCell ref="BW110:BW111"/>
    <mergeCell ref="BX110:BX111"/>
    <mergeCell ref="BY110:BY111"/>
    <mergeCell ref="BZ110:BZ111"/>
    <mergeCell ref="BI110:BI111"/>
    <mergeCell ref="BJ110:BJ111"/>
    <mergeCell ref="BK110:BK111"/>
    <mergeCell ref="BM110:BM111"/>
    <mergeCell ref="BN110:BN111"/>
    <mergeCell ref="BT110:BT111"/>
    <mergeCell ref="BC110:BC111"/>
    <mergeCell ref="BD110:BD111"/>
    <mergeCell ref="BE110:BE111"/>
    <mergeCell ref="BF110:BF111"/>
    <mergeCell ref="BG110:BG111"/>
    <mergeCell ref="BH110:BH111"/>
    <mergeCell ref="DE110:DE111"/>
    <mergeCell ref="DF110:DF111"/>
    <mergeCell ref="DG110:DG111"/>
    <mergeCell ref="DH110:DH111"/>
    <mergeCell ref="A112:A115"/>
    <mergeCell ref="B112:B115"/>
    <mergeCell ref="C112:C115"/>
    <mergeCell ref="D112:D115"/>
    <mergeCell ref="N112:N115"/>
    <mergeCell ref="O112:O115"/>
    <mergeCell ref="CY110:CY111"/>
    <mergeCell ref="CZ110:CZ111"/>
    <mergeCell ref="DA110:DA111"/>
    <mergeCell ref="DB110:DB111"/>
    <mergeCell ref="DC110:DC111"/>
    <mergeCell ref="DD110:DD111"/>
    <mergeCell ref="CS110:CS111"/>
    <mergeCell ref="CT110:CT111"/>
    <mergeCell ref="CU110:CU111"/>
    <mergeCell ref="CV110:CV111"/>
    <mergeCell ref="CW110:CW111"/>
    <mergeCell ref="CX110:CX111"/>
    <mergeCell ref="CG110:CG111"/>
    <mergeCell ref="CH110:CH111"/>
    <mergeCell ref="CI110:CI111"/>
    <mergeCell ref="CK110:CK111"/>
    <mergeCell ref="CL110:CL111"/>
    <mergeCell ref="CR110:CR111"/>
    <mergeCell ref="CA110:CA111"/>
    <mergeCell ref="CB110:CB111"/>
    <mergeCell ref="CC110:CC111"/>
    <mergeCell ref="CD110:CD111"/>
    <mergeCell ref="AH112:AH115"/>
    <mergeCell ref="AI112:AI115"/>
    <mergeCell ref="AJ112:AJ115"/>
    <mergeCell ref="AK112:AK115"/>
    <mergeCell ref="AL112:AL115"/>
    <mergeCell ref="AM112:AM115"/>
    <mergeCell ref="AB112:AB115"/>
    <mergeCell ref="AC112:AC115"/>
    <mergeCell ref="AD112:AD115"/>
    <mergeCell ref="AE112:AE115"/>
    <mergeCell ref="AF112:AF115"/>
    <mergeCell ref="AG112:AG115"/>
    <mergeCell ref="Q112:Q115"/>
    <mergeCell ref="R112:R115"/>
    <mergeCell ref="X112:X115"/>
    <mergeCell ref="Y112:Y115"/>
    <mergeCell ref="Z112:Z115"/>
    <mergeCell ref="AA112:AA115"/>
    <mergeCell ref="BF112:BF115"/>
    <mergeCell ref="BG112:BG115"/>
    <mergeCell ref="BH112:BH115"/>
    <mergeCell ref="BI112:BI115"/>
    <mergeCell ref="BJ112:BJ115"/>
    <mergeCell ref="BK112:BK115"/>
    <mergeCell ref="AZ112:AZ115"/>
    <mergeCell ref="BA112:BA115"/>
    <mergeCell ref="BB112:BB115"/>
    <mergeCell ref="BC112:BC115"/>
    <mergeCell ref="BD112:BD115"/>
    <mergeCell ref="BE112:BE115"/>
    <mergeCell ref="AO112:AO115"/>
    <mergeCell ref="AP112:AP115"/>
    <mergeCell ref="AV112:AV115"/>
    <mergeCell ref="AW112:AW115"/>
    <mergeCell ref="AX112:AX115"/>
    <mergeCell ref="AY112:AY115"/>
    <mergeCell ref="CT112:CT115"/>
    <mergeCell ref="CU112:CU115"/>
    <mergeCell ref="CD112:CD115"/>
    <mergeCell ref="CE112:CE115"/>
    <mergeCell ref="CF112:CF115"/>
    <mergeCell ref="CG112:CG115"/>
    <mergeCell ref="CH112:CH115"/>
    <mergeCell ref="CI112:CI115"/>
    <mergeCell ref="BX112:BX115"/>
    <mergeCell ref="BY112:BY115"/>
    <mergeCell ref="BZ112:BZ115"/>
    <mergeCell ref="CA112:CA115"/>
    <mergeCell ref="CB112:CB115"/>
    <mergeCell ref="CC112:CC115"/>
    <mergeCell ref="BM112:BM115"/>
    <mergeCell ref="BN112:BN115"/>
    <mergeCell ref="BT112:BT115"/>
    <mergeCell ref="BU112:BU115"/>
    <mergeCell ref="BV112:BV115"/>
    <mergeCell ref="BW112:BW115"/>
    <mergeCell ref="Y116:Y119"/>
    <mergeCell ref="Z116:Z119"/>
    <mergeCell ref="AA116:AA119"/>
    <mergeCell ref="AB116:AB119"/>
    <mergeCell ref="AC116:AC119"/>
    <mergeCell ref="AD116:AD119"/>
    <mergeCell ref="DH112:DH115"/>
    <mergeCell ref="A116:A119"/>
    <mergeCell ref="B116:B119"/>
    <mergeCell ref="C116:C119"/>
    <mergeCell ref="D116:D119"/>
    <mergeCell ref="N116:N119"/>
    <mergeCell ref="O116:O119"/>
    <mergeCell ref="Q116:Q119"/>
    <mergeCell ref="R116:R119"/>
    <mergeCell ref="X116:X119"/>
    <mergeCell ref="DB112:DB115"/>
    <mergeCell ref="DC112:DC115"/>
    <mergeCell ref="DD112:DD115"/>
    <mergeCell ref="DE112:DE115"/>
    <mergeCell ref="DF112:DF115"/>
    <mergeCell ref="DG112:DG115"/>
    <mergeCell ref="CV112:CV115"/>
    <mergeCell ref="CW112:CW115"/>
    <mergeCell ref="CX112:CX115"/>
    <mergeCell ref="CY112:CY115"/>
    <mergeCell ref="CZ112:CZ115"/>
    <mergeCell ref="DA112:DA115"/>
    <mergeCell ref="CK112:CK115"/>
    <mergeCell ref="CL112:CL115"/>
    <mergeCell ref="CR112:CR115"/>
    <mergeCell ref="CS112:CS115"/>
    <mergeCell ref="AW116:AW119"/>
    <mergeCell ref="AX116:AX119"/>
    <mergeCell ref="AY116:AY119"/>
    <mergeCell ref="AZ116:AZ119"/>
    <mergeCell ref="BA116:BA119"/>
    <mergeCell ref="BB116:BB119"/>
    <mergeCell ref="AK116:AK119"/>
    <mergeCell ref="AL116:AL119"/>
    <mergeCell ref="AM116:AM119"/>
    <mergeCell ref="AO116:AO119"/>
    <mergeCell ref="AP116:AP119"/>
    <mergeCell ref="AV116:AV119"/>
    <mergeCell ref="AE116:AE119"/>
    <mergeCell ref="AF116:AF119"/>
    <mergeCell ref="AG116:AG119"/>
    <mergeCell ref="AH116:AH119"/>
    <mergeCell ref="AI116:AI119"/>
    <mergeCell ref="AJ116:AJ119"/>
    <mergeCell ref="CE116:CE119"/>
    <mergeCell ref="CF116:CF119"/>
    <mergeCell ref="BU116:BU119"/>
    <mergeCell ref="BV116:BV119"/>
    <mergeCell ref="BW116:BW119"/>
    <mergeCell ref="BX116:BX119"/>
    <mergeCell ref="BY116:BY119"/>
    <mergeCell ref="BZ116:BZ119"/>
    <mergeCell ref="BI116:BI119"/>
    <mergeCell ref="BJ116:BJ119"/>
    <mergeCell ref="BK116:BK119"/>
    <mergeCell ref="BM116:BM119"/>
    <mergeCell ref="BN116:BN119"/>
    <mergeCell ref="BT116:BT119"/>
    <mergeCell ref="BC116:BC119"/>
    <mergeCell ref="BD116:BD119"/>
    <mergeCell ref="BE116:BE119"/>
    <mergeCell ref="BF116:BF119"/>
    <mergeCell ref="BG116:BG119"/>
    <mergeCell ref="BH116:BH119"/>
    <mergeCell ref="DE116:DE119"/>
    <mergeCell ref="DF116:DF119"/>
    <mergeCell ref="DG116:DG119"/>
    <mergeCell ref="DH116:DH119"/>
    <mergeCell ref="A120:A123"/>
    <mergeCell ref="B120:B123"/>
    <mergeCell ref="C120:C123"/>
    <mergeCell ref="D120:D123"/>
    <mergeCell ref="N120:N123"/>
    <mergeCell ref="O120:O123"/>
    <mergeCell ref="CY116:CY119"/>
    <mergeCell ref="CZ116:CZ119"/>
    <mergeCell ref="DA116:DA119"/>
    <mergeCell ref="DB116:DB119"/>
    <mergeCell ref="DC116:DC119"/>
    <mergeCell ref="DD116:DD119"/>
    <mergeCell ref="CS116:CS119"/>
    <mergeCell ref="CT116:CT119"/>
    <mergeCell ref="CU116:CU119"/>
    <mergeCell ref="CV116:CV119"/>
    <mergeCell ref="CW116:CW119"/>
    <mergeCell ref="CX116:CX119"/>
    <mergeCell ref="CG116:CG119"/>
    <mergeCell ref="CH116:CH119"/>
    <mergeCell ref="CI116:CI119"/>
    <mergeCell ref="CK116:CK119"/>
    <mergeCell ref="CL116:CL119"/>
    <mergeCell ref="CR116:CR119"/>
    <mergeCell ref="CA116:CA119"/>
    <mergeCell ref="CB116:CB119"/>
    <mergeCell ref="CC116:CC119"/>
    <mergeCell ref="CD116:CD119"/>
    <mergeCell ref="AH120:AH123"/>
    <mergeCell ref="AI120:AI123"/>
    <mergeCell ref="AJ120:AJ123"/>
    <mergeCell ref="AK120:AK123"/>
    <mergeCell ref="AL120:AL123"/>
    <mergeCell ref="AM120:AM123"/>
    <mergeCell ref="AB120:AB123"/>
    <mergeCell ref="AC120:AC123"/>
    <mergeCell ref="AD120:AD123"/>
    <mergeCell ref="AE120:AE123"/>
    <mergeCell ref="AF120:AF123"/>
    <mergeCell ref="AG120:AG123"/>
    <mergeCell ref="Q120:Q123"/>
    <mergeCell ref="R120:R123"/>
    <mergeCell ref="X120:X123"/>
    <mergeCell ref="Y120:Y123"/>
    <mergeCell ref="Z120:Z123"/>
    <mergeCell ref="AA120:AA123"/>
    <mergeCell ref="BF120:BF123"/>
    <mergeCell ref="BG120:BG123"/>
    <mergeCell ref="BH120:BH123"/>
    <mergeCell ref="BI120:BI123"/>
    <mergeCell ref="BJ120:BJ123"/>
    <mergeCell ref="BK120:BK123"/>
    <mergeCell ref="AZ120:AZ123"/>
    <mergeCell ref="BA120:BA123"/>
    <mergeCell ref="BB120:BB123"/>
    <mergeCell ref="BC120:BC123"/>
    <mergeCell ref="BD120:BD123"/>
    <mergeCell ref="BE120:BE123"/>
    <mergeCell ref="AO120:AO123"/>
    <mergeCell ref="AP120:AP123"/>
    <mergeCell ref="AV120:AV123"/>
    <mergeCell ref="AW120:AW123"/>
    <mergeCell ref="AX120:AX123"/>
    <mergeCell ref="AY120:AY123"/>
    <mergeCell ref="CT120:CT123"/>
    <mergeCell ref="CU120:CU123"/>
    <mergeCell ref="CD120:CD123"/>
    <mergeCell ref="CE120:CE123"/>
    <mergeCell ref="CF120:CF123"/>
    <mergeCell ref="CG120:CG123"/>
    <mergeCell ref="CH120:CH123"/>
    <mergeCell ref="CI120:CI123"/>
    <mergeCell ref="BX120:BX123"/>
    <mergeCell ref="BY120:BY123"/>
    <mergeCell ref="BZ120:BZ123"/>
    <mergeCell ref="CA120:CA123"/>
    <mergeCell ref="CB120:CB123"/>
    <mergeCell ref="CC120:CC123"/>
    <mergeCell ref="BM120:BM123"/>
    <mergeCell ref="BN120:BN123"/>
    <mergeCell ref="BT120:BT123"/>
    <mergeCell ref="BU120:BU123"/>
    <mergeCell ref="BV120:BV123"/>
    <mergeCell ref="BW120:BW123"/>
    <mergeCell ref="Y124:Y126"/>
    <mergeCell ref="Z124:Z126"/>
    <mergeCell ref="AA124:AA126"/>
    <mergeCell ref="AB124:AB126"/>
    <mergeCell ref="AC124:AC126"/>
    <mergeCell ref="AD124:AD126"/>
    <mergeCell ref="DH120:DH123"/>
    <mergeCell ref="A124:A126"/>
    <mergeCell ref="B124:B126"/>
    <mergeCell ref="C124:C126"/>
    <mergeCell ref="D124:D126"/>
    <mergeCell ref="N124:N126"/>
    <mergeCell ref="O124:O126"/>
    <mergeCell ref="Q124:Q126"/>
    <mergeCell ref="R124:R126"/>
    <mergeCell ref="X124:X126"/>
    <mergeCell ref="DB120:DB123"/>
    <mergeCell ref="DC120:DC123"/>
    <mergeCell ref="DD120:DD123"/>
    <mergeCell ref="DE120:DE123"/>
    <mergeCell ref="DF120:DF123"/>
    <mergeCell ref="DG120:DG123"/>
    <mergeCell ref="CV120:CV123"/>
    <mergeCell ref="CW120:CW123"/>
    <mergeCell ref="CX120:CX123"/>
    <mergeCell ref="CY120:CY123"/>
    <mergeCell ref="CZ120:CZ123"/>
    <mergeCell ref="DA120:DA123"/>
    <mergeCell ref="CK120:CK123"/>
    <mergeCell ref="CL120:CL123"/>
    <mergeCell ref="CR120:CR123"/>
    <mergeCell ref="CS120:CS123"/>
    <mergeCell ref="AW124:AW126"/>
    <mergeCell ref="AX124:AX126"/>
    <mergeCell ref="AY124:AY126"/>
    <mergeCell ref="AZ124:AZ126"/>
    <mergeCell ref="BA124:BA126"/>
    <mergeCell ref="BB124:BB126"/>
    <mergeCell ref="AK124:AK126"/>
    <mergeCell ref="AL124:AL126"/>
    <mergeCell ref="AM124:AM126"/>
    <mergeCell ref="AO124:AO126"/>
    <mergeCell ref="AP124:AP126"/>
    <mergeCell ref="AV124:AV126"/>
    <mergeCell ref="AE124:AE126"/>
    <mergeCell ref="AF124:AF126"/>
    <mergeCell ref="AG124:AG126"/>
    <mergeCell ref="AH124:AH126"/>
    <mergeCell ref="AI124:AI126"/>
    <mergeCell ref="AJ124:AJ126"/>
    <mergeCell ref="CE124:CE126"/>
    <mergeCell ref="CF124:CF126"/>
    <mergeCell ref="BU124:BU126"/>
    <mergeCell ref="BV124:BV126"/>
    <mergeCell ref="BW124:BW126"/>
    <mergeCell ref="BX124:BX126"/>
    <mergeCell ref="BY124:BY126"/>
    <mergeCell ref="BZ124:BZ126"/>
    <mergeCell ref="BI124:BI126"/>
    <mergeCell ref="BJ124:BJ126"/>
    <mergeCell ref="BK124:BK126"/>
    <mergeCell ref="BM124:BM126"/>
    <mergeCell ref="BN124:BN126"/>
    <mergeCell ref="BT124:BT126"/>
    <mergeCell ref="BC124:BC126"/>
    <mergeCell ref="BD124:BD126"/>
    <mergeCell ref="BE124:BE126"/>
    <mergeCell ref="BF124:BF126"/>
    <mergeCell ref="BG124:BG126"/>
    <mergeCell ref="BH124:BH126"/>
    <mergeCell ref="DE124:DE126"/>
    <mergeCell ref="DF124:DF126"/>
    <mergeCell ref="DG124:DG126"/>
    <mergeCell ref="DH124:DH126"/>
    <mergeCell ref="A127:A128"/>
    <mergeCell ref="B127:B128"/>
    <mergeCell ref="C127:C128"/>
    <mergeCell ref="D127:D128"/>
    <mergeCell ref="N127:N128"/>
    <mergeCell ref="O127:O128"/>
    <mergeCell ref="CY124:CY126"/>
    <mergeCell ref="CZ124:CZ126"/>
    <mergeCell ref="DA124:DA126"/>
    <mergeCell ref="DB124:DB126"/>
    <mergeCell ref="DC124:DC126"/>
    <mergeCell ref="DD124:DD126"/>
    <mergeCell ref="CS124:CS126"/>
    <mergeCell ref="CT124:CT126"/>
    <mergeCell ref="CU124:CU126"/>
    <mergeCell ref="CV124:CV126"/>
    <mergeCell ref="CW124:CW126"/>
    <mergeCell ref="CX124:CX126"/>
    <mergeCell ref="CG124:CG126"/>
    <mergeCell ref="CH124:CH126"/>
    <mergeCell ref="CI124:CI126"/>
    <mergeCell ref="CK124:CK126"/>
    <mergeCell ref="CL124:CL126"/>
    <mergeCell ref="CR124:CR126"/>
    <mergeCell ref="CA124:CA126"/>
    <mergeCell ref="CB124:CB126"/>
    <mergeCell ref="CC124:CC126"/>
    <mergeCell ref="CD124:CD126"/>
    <mergeCell ref="AH127:AH128"/>
    <mergeCell ref="AI127:AI128"/>
    <mergeCell ref="AJ127:AJ128"/>
    <mergeCell ref="AK127:AK128"/>
    <mergeCell ref="AL127:AL128"/>
    <mergeCell ref="AM127:AM128"/>
    <mergeCell ref="AB127:AB128"/>
    <mergeCell ref="AC127:AC128"/>
    <mergeCell ref="AD127:AD128"/>
    <mergeCell ref="AE127:AE128"/>
    <mergeCell ref="AF127:AF128"/>
    <mergeCell ref="AG127:AG128"/>
    <mergeCell ref="Q127:Q128"/>
    <mergeCell ref="R127:R128"/>
    <mergeCell ref="X127:X128"/>
    <mergeCell ref="Y127:Y128"/>
    <mergeCell ref="Z127:Z128"/>
    <mergeCell ref="AA127:AA128"/>
    <mergeCell ref="BF127:BF128"/>
    <mergeCell ref="BG127:BG128"/>
    <mergeCell ref="BH127:BH128"/>
    <mergeCell ref="BI127:BI128"/>
    <mergeCell ref="BJ127:BJ128"/>
    <mergeCell ref="BK127:BK128"/>
    <mergeCell ref="AZ127:AZ128"/>
    <mergeCell ref="BA127:BA128"/>
    <mergeCell ref="BB127:BB128"/>
    <mergeCell ref="BC127:BC128"/>
    <mergeCell ref="BD127:BD128"/>
    <mergeCell ref="BE127:BE128"/>
    <mergeCell ref="AO127:AO128"/>
    <mergeCell ref="AP127:AP128"/>
    <mergeCell ref="AV127:AV128"/>
    <mergeCell ref="AW127:AW128"/>
    <mergeCell ref="AX127:AX128"/>
    <mergeCell ref="AY127:AY128"/>
    <mergeCell ref="CT127:CT128"/>
    <mergeCell ref="CU127:CU128"/>
    <mergeCell ref="CD127:CD128"/>
    <mergeCell ref="CE127:CE128"/>
    <mergeCell ref="CF127:CF128"/>
    <mergeCell ref="CG127:CG128"/>
    <mergeCell ref="CH127:CH128"/>
    <mergeCell ref="CI127:CI128"/>
    <mergeCell ref="BX127:BX128"/>
    <mergeCell ref="BY127:BY128"/>
    <mergeCell ref="BZ127:BZ128"/>
    <mergeCell ref="CA127:CA128"/>
    <mergeCell ref="CB127:CB128"/>
    <mergeCell ref="CC127:CC128"/>
    <mergeCell ref="BM127:BM128"/>
    <mergeCell ref="BN127:BN128"/>
    <mergeCell ref="BT127:BT128"/>
    <mergeCell ref="BU127:BU128"/>
    <mergeCell ref="BV127:BV128"/>
    <mergeCell ref="BW127:BW128"/>
    <mergeCell ref="Y129:Y131"/>
    <mergeCell ref="Z129:Z131"/>
    <mergeCell ref="AA129:AA131"/>
    <mergeCell ref="AB129:AB131"/>
    <mergeCell ref="AC129:AC131"/>
    <mergeCell ref="AD129:AD131"/>
    <mergeCell ref="DH127:DH128"/>
    <mergeCell ref="A129:A131"/>
    <mergeCell ref="B129:B131"/>
    <mergeCell ref="C129:C131"/>
    <mergeCell ref="D129:D131"/>
    <mergeCell ref="N129:N131"/>
    <mergeCell ref="O129:O131"/>
    <mergeCell ref="Q129:Q131"/>
    <mergeCell ref="R129:R131"/>
    <mergeCell ref="X129:X131"/>
    <mergeCell ref="DB127:DB128"/>
    <mergeCell ref="DC127:DC128"/>
    <mergeCell ref="DD127:DD128"/>
    <mergeCell ref="DE127:DE128"/>
    <mergeCell ref="DF127:DF128"/>
    <mergeCell ref="DG127:DG128"/>
    <mergeCell ref="CV127:CV128"/>
    <mergeCell ref="CW127:CW128"/>
    <mergeCell ref="CX127:CX128"/>
    <mergeCell ref="CY127:CY128"/>
    <mergeCell ref="CZ127:CZ128"/>
    <mergeCell ref="DA127:DA128"/>
    <mergeCell ref="CK127:CK128"/>
    <mergeCell ref="CL127:CL128"/>
    <mergeCell ref="CR127:CR128"/>
    <mergeCell ref="CS127:CS128"/>
    <mergeCell ref="AW129:AW131"/>
    <mergeCell ref="AX129:AX131"/>
    <mergeCell ref="AY129:AY131"/>
    <mergeCell ref="AZ129:AZ131"/>
    <mergeCell ref="BA129:BA131"/>
    <mergeCell ref="BB129:BB131"/>
    <mergeCell ref="AK129:AK131"/>
    <mergeCell ref="AL129:AL131"/>
    <mergeCell ref="AM129:AM131"/>
    <mergeCell ref="AO129:AO131"/>
    <mergeCell ref="AP129:AP131"/>
    <mergeCell ref="AV129:AV131"/>
    <mergeCell ref="AE129:AE131"/>
    <mergeCell ref="AF129:AF131"/>
    <mergeCell ref="AG129:AG131"/>
    <mergeCell ref="AH129:AH131"/>
    <mergeCell ref="AI129:AI131"/>
    <mergeCell ref="AJ129:AJ131"/>
    <mergeCell ref="CE129:CE131"/>
    <mergeCell ref="CF129:CF131"/>
    <mergeCell ref="BU129:BU131"/>
    <mergeCell ref="BV129:BV131"/>
    <mergeCell ref="BW129:BW131"/>
    <mergeCell ref="BX129:BX131"/>
    <mergeCell ref="BY129:BY131"/>
    <mergeCell ref="BZ129:BZ131"/>
    <mergeCell ref="BI129:BI131"/>
    <mergeCell ref="BJ129:BJ131"/>
    <mergeCell ref="BK129:BK131"/>
    <mergeCell ref="BM129:BM131"/>
    <mergeCell ref="BN129:BN131"/>
    <mergeCell ref="BT129:BT131"/>
    <mergeCell ref="BC129:BC131"/>
    <mergeCell ref="BD129:BD131"/>
    <mergeCell ref="BE129:BE131"/>
    <mergeCell ref="BF129:BF131"/>
    <mergeCell ref="BG129:BG131"/>
    <mergeCell ref="BH129:BH131"/>
    <mergeCell ref="DE129:DE131"/>
    <mergeCell ref="DF129:DF131"/>
    <mergeCell ref="DG129:DG131"/>
    <mergeCell ref="DH129:DH131"/>
    <mergeCell ref="A132:A133"/>
    <mergeCell ref="B132:B133"/>
    <mergeCell ref="C132:C133"/>
    <mergeCell ref="D132:D133"/>
    <mergeCell ref="N132:N133"/>
    <mergeCell ref="O132:O133"/>
    <mergeCell ref="CY129:CY131"/>
    <mergeCell ref="CZ129:CZ131"/>
    <mergeCell ref="DA129:DA131"/>
    <mergeCell ref="DB129:DB131"/>
    <mergeCell ref="DC129:DC131"/>
    <mergeCell ref="DD129:DD131"/>
    <mergeCell ref="CS129:CS131"/>
    <mergeCell ref="CT129:CT131"/>
    <mergeCell ref="CU129:CU131"/>
    <mergeCell ref="CV129:CV131"/>
    <mergeCell ref="CW129:CW131"/>
    <mergeCell ref="CX129:CX131"/>
    <mergeCell ref="CG129:CG131"/>
    <mergeCell ref="CH129:CH131"/>
    <mergeCell ref="CI129:CI131"/>
    <mergeCell ref="CK129:CK131"/>
    <mergeCell ref="CL129:CL131"/>
    <mergeCell ref="CR129:CR131"/>
    <mergeCell ref="CA129:CA131"/>
    <mergeCell ref="CB129:CB131"/>
    <mergeCell ref="CC129:CC131"/>
    <mergeCell ref="CD129:CD131"/>
    <mergeCell ref="AH132:AH133"/>
    <mergeCell ref="AI132:AI133"/>
    <mergeCell ref="AJ132:AJ133"/>
    <mergeCell ref="AK132:AK133"/>
    <mergeCell ref="AL132:AL133"/>
    <mergeCell ref="AM132:AM133"/>
    <mergeCell ref="AB132:AB133"/>
    <mergeCell ref="AC132:AC133"/>
    <mergeCell ref="AD132:AD133"/>
    <mergeCell ref="AE132:AE133"/>
    <mergeCell ref="AF132:AF133"/>
    <mergeCell ref="AG132:AG133"/>
    <mergeCell ref="Q132:Q133"/>
    <mergeCell ref="R132:R133"/>
    <mergeCell ref="X132:X133"/>
    <mergeCell ref="Y132:Y133"/>
    <mergeCell ref="Z132:Z133"/>
    <mergeCell ref="AA132:AA133"/>
    <mergeCell ref="BF132:BF133"/>
    <mergeCell ref="BG132:BG133"/>
    <mergeCell ref="BH132:BH133"/>
    <mergeCell ref="BI132:BI133"/>
    <mergeCell ref="BJ132:BJ133"/>
    <mergeCell ref="BK132:BK133"/>
    <mergeCell ref="AZ132:AZ133"/>
    <mergeCell ref="BA132:BA133"/>
    <mergeCell ref="BB132:BB133"/>
    <mergeCell ref="BC132:BC133"/>
    <mergeCell ref="BD132:BD133"/>
    <mergeCell ref="BE132:BE133"/>
    <mergeCell ref="AO132:AO133"/>
    <mergeCell ref="AP132:AP133"/>
    <mergeCell ref="AV132:AV133"/>
    <mergeCell ref="AW132:AW133"/>
    <mergeCell ref="AX132:AX133"/>
    <mergeCell ref="AY132:AY133"/>
    <mergeCell ref="CT132:CT133"/>
    <mergeCell ref="CU132:CU133"/>
    <mergeCell ref="CD132:CD133"/>
    <mergeCell ref="CE132:CE133"/>
    <mergeCell ref="CF132:CF133"/>
    <mergeCell ref="CG132:CG133"/>
    <mergeCell ref="CH132:CH133"/>
    <mergeCell ref="CI132:CI133"/>
    <mergeCell ref="BX132:BX133"/>
    <mergeCell ref="BY132:BY133"/>
    <mergeCell ref="BZ132:BZ133"/>
    <mergeCell ref="CA132:CA133"/>
    <mergeCell ref="CB132:CB133"/>
    <mergeCell ref="CC132:CC133"/>
    <mergeCell ref="BM132:BM133"/>
    <mergeCell ref="BN132:BN133"/>
    <mergeCell ref="BT132:BT133"/>
    <mergeCell ref="BU132:BU133"/>
    <mergeCell ref="BV132:BV133"/>
    <mergeCell ref="BW132:BW133"/>
    <mergeCell ref="Y134:Y135"/>
    <mergeCell ref="Z134:Z135"/>
    <mergeCell ref="AA134:AA135"/>
    <mergeCell ref="AB134:AB135"/>
    <mergeCell ref="AC134:AC135"/>
    <mergeCell ref="AD134:AD135"/>
    <mergeCell ref="DH132:DH133"/>
    <mergeCell ref="A134:A135"/>
    <mergeCell ref="B134:B135"/>
    <mergeCell ref="C134:C135"/>
    <mergeCell ref="D134:D135"/>
    <mergeCell ref="N134:N135"/>
    <mergeCell ref="O134:O135"/>
    <mergeCell ref="Q134:Q135"/>
    <mergeCell ref="R134:R135"/>
    <mergeCell ref="X134:X135"/>
    <mergeCell ref="DB132:DB133"/>
    <mergeCell ref="DC132:DC133"/>
    <mergeCell ref="DD132:DD133"/>
    <mergeCell ref="DE132:DE133"/>
    <mergeCell ref="DF132:DF133"/>
    <mergeCell ref="DG132:DG133"/>
    <mergeCell ref="CV132:CV133"/>
    <mergeCell ref="CW132:CW133"/>
    <mergeCell ref="CX132:CX133"/>
    <mergeCell ref="CY132:CY133"/>
    <mergeCell ref="CZ132:CZ133"/>
    <mergeCell ref="DA132:DA133"/>
    <mergeCell ref="CK132:CK133"/>
    <mergeCell ref="CL132:CL133"/>
    <mergeCell ref="CR132:CR133"/>
    <mergeCell ref="CS132:CS133"/>
    <mergeCell ref="AW134:AW135"/>
    <mergeCell ref="AX134:AX135"/>
    <mergeCell ref="AY134:AY135"/>
    <mergeCell ref="AZ134:AZ135"/>
    <mergeCell ref="BA134:BA135"/>
    <mergeCell ref="BB134:BB135"/>
    <mergeCell ref="AK134:AK135"/>
    <mergeCell ref="AL134:AL135"/>
    <mergeCell ref="AM134:AM135"/>
    <mergeCell ref="AO134:AO135"/>
    <mergeCell ref="AP134:AP135"/>
    <mergeCell ref="AV134:AV135"/>
    <mergeCell ref="AE134:AE135"/>
    <mergeCell ref="AF134:AF135"/>
    <mergeCell ref="AG134:AG135"/>
    <mergeCell ref="AH134:AH135"/>
    <mergeCell ref="AI134:AI135"/>
    <mergeCell ref="AJ134:AJ135"/>
    <mergeCell ref="CE134:CE135"/>
    <mergeCell ref="CF134:CF135"/>
    <mergeCell ref="BU134:BU135"/>
    <mergeCell ref="BV134:BV135"/>
    <mergeCell ref="BW134:BW135"/>
    <mergeCell ref="BX134:BX135"/>
    <mergeCell ref="BY134:BY135"/>
    <mergeCell ref="BZ134:BZ135"/>
    <mergeCell ref="BI134:BI135"/>
    <mergeCell ref="BJ134:BJ135"/>
    <mergeCell ref="BK134:BK135"/>
    <mergeCell ref="BM134:BM135"/>
    <mergeCell ref="BN134:BN135"/>
    <mergeCell ref="BT134:BT135"/>
    <mergeCell ref="BC134:BC135"/>
    <mergeCell ref="BD134:BD135"/>
    <mergeCell ref="BE134:BE135"/>
    <mergeCell ref="BF134:BF135"/>
    <mergeCell ref="BG134:BG135"/>
    <mergeCell ref="BH134:BH135"/>
    <mergeCell ref="DE134:DE135"/>
    <mergeCell ref="DF134:DF135"/>
    <mergeCell ref="DG134:DG135"/>
    <mergeCell ref="DH134:DH135"/>
    <mergeCell ref="A136:A137"/>
    <mergeCell ref="B136:B137"/>
    <mergeCell ref="C136:C137"/>
    <mergeCell ref="D136:D137"/>
    <mergeCell ref="N136:N137"/>
    <mergeCell ref="O136:O137"/>
    <mergeCell ref="CY134:CY135"/>
    <mergeCell ref="CZ134:CZ135"/>
    <mergeCell ref="DA134:DA135"/>
    <mergeCell ref="DB134:DB135"/>
    <mergeCell ref="DC134:DC135"/>
    <mergeCell ref="DD134:DD135"/>
    <mergeCell ref="CS134:CS135"/>
    <mergeCell ref="CT134:CT135"/>
    <mergeCell ref="CU134:CU135"/>
    <mergeCell ref="CV134:CV135"/>
    <mergeCell ref="CW134:CW135"/>
    <mergeCell ref="CX134:CX135"/>
    <mergeCell ref="CG134:CG135"/>
    <mergeCell ref="CH134:CH135"/>
    <mergeCell ref="CI134:CI135"/>
    <mergeCell ref="CK134:CK135"/>
    <mergeCell ref="CL134:CL135"/>
    <mergeCell ref="CR134:CR135"/>
    <mergeCell ref="CA134:CA135"/>
    <mergeCell ref="CB134:CB135"/>
    <mergeCell ref="CC134:CC135"/>
    <mergeCell ref="CD134:CD135"/>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Q136:Q137"/>
    <mergeCell ref="R136:R137"/>
    <mergeCell ref="U136:U137"/>
    <mergeCell ref="X136:X137"/>
    <mergeCell ref="Y136:Y137"/>
    <mergeCell ref="Z136:Z137"/>
    <mergeCell ref="BE136:BE137"/>
    <mergeCell ref="BF136:BF137"/>
    <mergeCell ref="BG136:BG137"/>
    <mergeCell ref="BH136:BH137"/>
    <mergeCell ref="BI136:BI137"/>
    <mergeCell ref="BJ136:BJ137"/>
    <mergeCell ref="AY136:AY137"/>
    <mergeCell ref="AZ136:AZ137"/>
    <mergeCell ref="BA136:BA137"/>
    <mergeCell ref="BB136:BB137"/>
    <mergeCell ref="BC136:BC137"/>
    <mergeCell ref="BD136:BD137"/>
    <mergeCell ref="AM136:AM137"/>
    <mergeCell ref="AO136:AO137"/>
    <mergeCell ref="AP136:AP137"/>
    <mergeCell ref="AV136:AV137"/>
    <mergeCell ref="AW136:AW137"/>
    <mergeCell ref="AX136:AX137"/>
    <mergeCell ref="CS136:CS137"/>
    <mergeCell ref="CT136:CT137"/>
    <mergeCell ref="CC136:CC137"/>
    <mergeCell ref="CD136:CD137"/>
    <mergeCell ref="CE136:CE137"/>
    <mergeCell ref="CF136:CF137"/>
    <mergeCell ref="CG136:CG137"/>
    <mergeCell ref="CH136:CH137"/>
    <mergeCell ref="BW136:BW137"/>
    <mergeCell ref="BX136:BX137"/>
    <mergeCell ref="BY136:BY137"/>
    <mergeCell ref="BZ136:BZ137"/>
    <mergeCell ref="CA136:CA137"/>
    <mergeCell ref="CB136:CB137"/>
    <mergeCell ref="BK136:BK137"/>
    <mergeCell ref="BM136:BM137"/>
    <mergeCell ref="BN136:BN137"/>
    <mergeCell ref="BT136:BT137"/>
    <mergeCell ref="BU136:BU137"/>
    <mergeCell ref="BV136:BV137"/>
    <mergeCell ref="X138:X139"/>
    <mergeCell ref="Y138:Y139"/>
    <mergeCell ref="Z138:Z139"/>
    <mergeCell ref="AA138:AA139"/>
    <mergeCell ref="AB138:AB139"/>
    <mergeCell ref="AC138:AC139"/>
    <mergeCell ref="DG136:DG137"/>
    <mergeCell ref="DH136:DH137"/>
    <mergeCell ref="A138:A139"/>
    <mergeCell ref="B138:B139"/>
    <mergeCell ref="C138:C139"/>
    <mergeCell ref="D138:D139"/>
    <mergeCell ref="N138:N139"/>
    <mergeCell ref="O138:O139"/>
    <mergeCell ref="Q138:Q139"/>
    <mergeCell ref="R138:R139"/>
    <mergeCell ref="DA136:DA137"/>
    <mergeCell ref="DB136:DB137"/>
    <mergeCell ref="DC136:DC137"/>
    <mergeCell ref="DD136:DD137"/>
    <mergeCell ref="DE136:DE137"/>
    <mergeCell ref="DF136:DF137"/>
    <mergeCell ref="CU136:CU137"/>
    <mergeCell ref="CV136:CV137"/>
    <mergeCell ref="CW136:CW137"/>
    <mergeCell ref="CX136:CX137"/>
    <mergeCell ref="CY136:CY137"/>
    <mergeCell ref="CZ136:CZ137"/>
    <mergeCell ref="CI136:CI137"/>
    <mergeCell ref="CK136:CK137"/>
    <mergeCell ref="CL136:CL137"/>
    <mergeCell ref="CR136:CR137"/>
    <mergeCell ref="AV138:AV139"/>
    <mergeCell ref="AW138:AW139"/>
    <mergeCell ref="AX138:AX139"/>
    <mergeCell ref="AY138:AY139"/>
    <mergeCell ref="AZ138:AZ139"/>
    <mergeCell ref="BA138:BA139"/>
    <mergeCell ref="AJ138:AJ139"/>
    <mergeCell ref="AK138:AK139"/>
    <mergeCell ref="AL138:AL139"/>
    <mergeCell ref="AM138:AM139"/>
    <mergeCell ref="AO138:AO139"/>
    <mergeCell ref="AP138:AP139"/>
    <mergeCell ref="AD138:AD139"/>
    <mergeCell ref="AE138:AE139"/>
    <mergeCell ref="AF138:AF139"/>
    <mergeCell ref="AG138:AG139"/>
    <mergeCell ref="AH138:AH139"/>
    <mergeCell ref="AI138:AI139"/>
    <mergeCell ref="CD138:CD139"/>
    <mergeCell ref="CE138:CE139"/>
    <mergeCell ref="BT138:BT139"/>
    <mergeCell ref="BU138:BU139"/>
    <mergeCell ref="BV138:BV139"/>
    <mergeCell ref="BW138:BW139"/>
    <mergeCell ref="BX138:BX139"/>
    <mergeCell ref="BY138:BY139"/>
    <mergeCell ref="BH138:BH139"/>
    <mergeCell ref="BI138:BI139"/>
    <mergeCell ref="BJ138:BJ139"/>
    <mergeCell ref="BK138:BK139"/>
    <mergeCell ref="BM138:BM139"/>
    <mergeCell ref="BN138:BN139"/>
    <mergeCell ref="BB138:BB139"/>
    <mergeCell ref="BC138:BC139"/>
    <mergeCell ref="BD138:BD139"/>
    <mergeCell ref="BE138:BE139"/>
    <mergeCell ref="BF138:BF139"/>
    <mergeCell ref="BG138:BG139"/>
    <mergeCell ref="DD138:DD139"/>
    <mergeCell ref="DE138:DE139"/>
    <mergeCell ref="DF138:DF139"/>
    <mergeCell ref="DG138:DG139"/>
    <mergeCell ref="DH138:DH139"/>
    <mergeCell ref="A140:A142"/>
    <mergeCell ref="B140:B142"/>
    <mergeCell ref="C140:C142"/>
    <mergeCell ref="D140:D142"/>
    <mergeCell ref="N140:N142"/>
    <mergeCell ref="CX138:CX139"/>
    <mergeCell ref="CY138:CY139"/>
    <mergeCell ref="CZ138:CZ139"/>
    <mergeCell ref="DA138:DA139"/>
    <mergeCell ref="DB138:DB139"/>
    <mergeCell ref="DC138:DC139"/>
    <mergeCell ref="CR138:CR139"/>
    <mergeCell ref="CS138:CS139"/>
    <mergeCell ref="CT138:CT139"/>
    <mergeCell ref="CU138:CU139"/>
    <mergeCell ref="CV138:CV139"/>
    <mergeCell ref="CW138:CW139"/>
    <mergeCell ref="CF138:CF139"/>
    <mergeCell ref="CG138:CG139"/>
    <mergeCell ref="CH138:CH139"/>
    <mergeCell ref="CI138:CI139"/>
    <mergeCell ref="CK138:CK139"/>
    <mergeCell ref="CL138:CL139"/>
    <mergeCell ref="BZ138:BZ139"/>
    <mergeCell ref="CA138:CA139"/>
    <mergeCell ref="CB138:CB139"/>
    <mergeCell ref="CC138:CC139"/>
    <mergeCell ref="AG140:AG142"/>
    <mergeCell ref="AH140:AH142"/>
    <mergeCell ref="AI140:AI142"/>
    <mergeCell ref="AJ140:AJ142"/>
    <mergeCell ref="AK140:AK142"/>
    <mergeCell ref="AL140:AL142"/>
    <mergeCell ref="AA140:AA142"/>
    <mergeCell ref="AB140:AB142"/>
    <mergeCell ref="AC140:AC142"/>
    <mergeCell ref="AD140:AD142"/>
    <mergeCell ref="AE140:AE142"/>
    <mergeCell ref="AF140:AF142"/>
    <mergeCell ref="O140:O142"/>
    <mergeCell ref="Q140:Q142"/>
    <mergeCell ref="R140:R142"/>
    <mergeCell ref="X140:X142"/>
    <mergeCell ref="Y140:Y142"/>
    <mergeCell ref="Z140:Z142"/>
    <mergeCell ref="BE140:BE142"/>
    <mergeCell ref="BF140:BF142"/>
    <mergeCell ref="BG140:BG142"/>
    <mergeCell ref="BH140:BH142"/>
    <mergeCell ref="BI140:BI142"/>
    <mergeCell ref="BJ140:BJ142"/>
    <mergeCell ref="AY140:AY142"/>
    <mergeCell ref="AZ140:AZ142"/>
    <mergeCell ref="BA140:BA142"/>
    <mergeCell ref="BB140:BB142"/>
    <mergeCell ref="BC140:BC142"/>
    <mergeCell ref="BD140:BD142"/>
    <mergeCell ref="AM140:AM142"/>
    <mergeCell ref="AO140:AO142"/>
    <mergeCell ref="AP140:AP142"/>
    <mergeCell ref="AV140:AV142"/>
    <mergeCell ref="AW140:AW142"/>
    <mergeCell ref="AX140:AX142"/>
    <mergeCell ref="CS140:CS142"/>
    <mergeCell ref="CT140:CT142"/>
    <mergeCell ref="CC140:CC142"/>
    <mergeCell ref="CD140:CD142"/>
    <mergeCell ref="CE140:CE142"/>
    <mergeCell ref="CF140:CF142"/>
    <mergeCell ref="CG140:CG142"/>
    <mergeCell ref="CH140:CH142"/>
    <mergeCell ref="BW140:BW142"/>
    <mergeCell ref="BX140:BX142"/>
    <mergeCell ref="BY140:BY142"/>
    <mergeCell ref="BZ140:BZ142"/>
    <mergeCell ref="CA140:CA142"/>
    <mergeCell ref="CB140:CB142"/>
    <mergeCell ref="BK140:BK142"/>
    <mergeCell ref="BM140:BM142"/>
    <mergeCell ref="BN140:BN142"/>
    <mergeCell ref="BT140:BT142"/>
    <mergeCell ref="BU140:BU142"/>
    <mergeCell ref="BV140:BV142"/>
    <mergeCell ref="X143:X147"/>
    <mergeCell ref="Y143:Y147"/>
    <mergeCell ref="Z143:Z147"/>
    <mergeCell ref="AA143:AA147"/>
    <mergeCell ref="AB143:AB147"/>
    <mergeCell ref="AC143:AC147"/>
    <mergeCell ref="DG140:DG142"/>
    <mergeCell ref="DH140:DH142"/>
    <mergeCell ref="A143:A147"/>
    <mergeCell ref="B143:B147"/>
    <mergeCell ref="C143:C147"/>
    <mergeCell ref="D143:D147"/>
    <mergeCell ref="N143:N147"/>
    <mergeCell ref="O143:O147"/>
    <mergeCell ref="Q143:Q147"/>
    <mergeCell ref="R143:R147"/>
    <mergeCell ref="DA140:DA142"/>
    <mergeCell ref="DB140:DB142"/>
    <mergeCell ref="DC140:DC142"/>
    <mergeCell ref="DD140:DD142"/>
    <mergeCell ref="DE140:DE142"/>
    <mergeCell ref="DF140:DF142"/>
    <mergeCell ref="CU140:CU142"/>
    <mergeCell ref="CV140:CV142"/>
    <mergeCell ref="CW140:CW142"/>
    <mergeCell ref="CX140:CX142"/>
    <mergeCell ref="CY140:CY142"/>
    <mergeCell ref="CZ140:CZ142"/>
    <mergeCell ref="CI140:CI142"/>
    <mergeCell ref="CK140:CK142"/>
    <mergeCell ref="CL140:CL142"/>
    <mergeCell ref="CR140:CR142"/>
    <mergeCell ref="AV143:AV147"/>
    <mergeCell ref="AW143:AW147"/>
    <mergeCell ref="AX143:AX147"/>
    <mergeCell ref="AY143:AY147"/>
    <mergeCell ref="AZ143:AZ147"/>
    <mergeCell ref="BA143:BA147"/>
    <mergeCell ref="AJ143:AJ147"/>
    <mergeCell ref="AK143:AK147"/>
    <mergeCell ref="AL143:AL147"/>
    <mergeCell ref="AM143:AM147"/>
    <mergeCell ref="AO143:AO147"/>
    <mergeCell ref="AP143:AP147"/>
    <mergeCell ref="AD143:AD147"/>
    <mergeCell ref="AE143:AE147"/>
    <mergeCell ref="AF143:AF147"/>
    <mergeCell ref="AG143:AG147"/>
    <mergeCell ref="AH143:AH147"/>
    <mergeCell ref="AI143:AI147"/>
    <mergeCell ref="CD143:CD147"/>
    <mergeCell ref="CE143:CE147"/>
    <mergeCell ref="BT143:BT147"/>
    <mergeCell ref="BU143:BU147"/>
    <mergeCell ref="BV143:BV147"/>
    <mergeCell ref="BW143:BW147"/>
    <mergeCell ref="BX143:BX147"/>
    <mergeCell ref="BY143:BY147"/>
    <mergeCell ref="BH143:BH147"/>
    <mergeCell ref="BI143:BI147"/>
    <mergeCell ref="BJ143:BJ147"/>
    <mergeCell ref="BK143:BK147"/>
    <mergeCell ref="BM143:BM147"/>
    <mergeCell ref="BN143:BN147"/>
    <mergeCell ref="BB143:BB147"/>
    <mergeCell ref="BC143:BC147"/>
    <mergeCell ref="BD143:BD147"/>
    <mergeCell ref="BE143:BE147"/>
    <mergeCell ref="BF143:BF147"/>
    <mergeCell ref="BG143:BG147"/>
    <mergeCell ref="DD143:DD147"/>
    <mergeCell ref="DE143:DE147"/>
    <mergeCell ref="DF143:DF147"/>
    <mergeCell ref="DG143:DG147"/>
    <mergeCell ref="DH143:DH147"/>
    <mergeCell ref="A148:A151"/>
    <mergeCell ref="B148:B151"/>
    <mergeCell ref="C148:C151"/>
    <mergeCell ref="D148:D151"/>
    <mergeCell ref="N148:N151"/>
    <mergeCell ref="CX143:CX147"/>
    <mergeCell ref="CY143:CY147"/>
    <mergeCell ref="CZ143:CZ147"/>
    <mergeCell ref="DA143:DA147"/>
    <mergeCell ref="DB143:DB147"/>
    <mergeCell ref="DC143:DC147"/>
    <mergeCell ref="CR143:CR147"/>
    <mergeCell ref="CS143:CS147"/>
    <mergeCell ref="CT143:CT147"/>
    <mergeCell ref="CU143:CU147"/>
    <mergeCell ref="CV143:CV147"/>
    <mergeCell ref="CW143:CW147"/>
    <mergeCell ref="CF143:CF147"/>
    <mergeCell ref="CG143:CG147"/>
    <mergeCell ref="CH143:CH147"/>
    <mergeCell ref="CI143:CI147"/>
    <mergeCell ref="CK143:CK147"/>
    <mergeCell ref="CL143:CL147"/>
    <mergeCell ref="BZ143:BZ147"/>
    <mergeCell ref="CA143:CA147"/>
    <mergeCell ref="CB143:CB147"/>
    <mergeCell ref="CC143:CC147"/>
    <mergeCell ref="AG148:AG151"/>
    <mergeCell ref="AH148:AH151"/>
    <mergeCell ref="AI148:AI151"/>
    <mergeCell ref="AJ148:AJ151"/>
    <mergeCell ref="AK148:AK151"/>
    <mergeCell ref="AL148:AL151"/>
    <mergeCell ref="AA148:AA151"/>
    <mergeCell ref="AB148:AB151"/>
    <mergeCell ref="AC148:AC151"/>
    <mergeCell ref="AD148:AD151"/>
    <mergeCell ref="AE148:AE151"/>
    <mergeCell ref="AF148:AF151"/>
    <mergeCell ref="O148:O151"/>
    <mergeCell ref="Q148:Q151"/>
    <mergeCell ref="R148:R151"/>
    <mergeCell ref="X148:X151"/>
    <mergeCell ref="Y148:Y151"/>
    <mergeCell ref="Z148:Z151"/>
    <mergeCell ref="BE148:BE151"/>
    <mergeCell ref="BF148:BF151"/>
    <mergeCell ref="BG148:BG151"/>
    <mergeCell ref="BH148:BH151"/>
    <mergeCell ref="BI148:BI151"/>
    <mergeCell ref="BJ148:BJ151"/>
    <mergeCell ref="AY148:AY151"/>
    <mergeCell ref="AZ148:AZ151"/>
    <mergeCell ref="BA148:BA151"/>
    <mergeCell ref="BB148:BB151"/>
    <mergeCell ref="BC148:BC151"/>
    <mergeCell ref="BD148:BD151"/>
    <mergeCell ref="AM148:AM151"/>
    <mergeCell ref="AO148:AO151"/>
    <mergeCell ref="AP148:AP151"/>
    <mergeCell ref="AV148:AV151"/>
    <mergeCell ref="AW148:AW151"/>
    <mergeCell ref="AX148:AX151"/>
    <mergeCell ref="CS148:CS151"/>
    <mergeCell ref="CT148:CT151"/>
    <mergeCell ref="CC148:CC151"/>
    <mergeCell ref="CD148:CD151"/>
    <mergeCell ref="CE148:CE151"/>
    <mergeCell ref="CF148:CF151"/>
    <mergeCell ref="CG148:CG151"/>
    <mergeCell ref="CH148:CH151"/>
    <mergeCell ref="BW148:BW151"/>
    <mergeCell ref="BX148:BX151"/>
    <mergeCell ref="BY148:BY151"/>
    <mergeCell ref="BZ148:BZ151"/>
    <mergeCell ref="CA148:CA151"/>
    <mergeCell ref="CB148:CB151"/>
    <mergeCell ref="BK148:BK151"/>
    <mergeCell ref="BM148:BM151"/>
    <mergeCell ref="BN148:BN151"/>
    <mergeCell ref="BT148:BT151"/>
    <mergeCell ref="BU148:BU151"/>
    <mergeCell ref="BV148:BV151"/>
    <mergeCell ref="X152:X153"/>
    <mergeCell ref="Y152:Y153"/>
    <mergeCell ref="Z152:Z153"/>
    <mergeCell ref="AA152:AA153"/>
    <mergeCell ref="AB152:AB153"/>
    <mergeCell ref="AC152:AC153"/>
    <mergeCell ref="DG148:DG151"/>
    <mergeCell ref="DH148:DH151"/>
    <mergeCell ref="A152:A153"/>
    <mergeCell ref="B152:B153"/>
    <mergeCell ref="C152:C153"/>
    <mergeCell ref="D152:D153"/>
    <mergeCell ref="N152:N153"/>
    <mergeCell ref="O152:O153"/>
    <mergeCell ref="Q152:Q153"/>
    <mergeCell ref="R152:R153"/>
    <mergeCell ref="DA148:DA151"/>
    <mergeCell ref="DB148:DB151"/>
    <mergeCell ref="DC148:DC151"/>
    <mergeCell ref="DD148:DD151"/>
    <mergeCell ref="DE148:DE151"/>
    <mergeCell ref="DF148:DF151"/>
    <mergeCell ref="CU148:CU151"/>
    <mergeCell ref="CV148:CV151"/>
    <mergeCell ref="CW148:CW151"/>
    <mergeCell ref="CX148:CX151"/>
    <mergeCell ref="CY148:CY151"/>
    <mergeCell ref="CZ148:CZ151"/>
    <mergeCell ref="CI148:CI151"/>
    <mergeCell ref="CK148:CK151"/>
    <mergeCell ref="CL148:CL151"/>
    <mergeCell ref="CR148:CR151"/>
    <mergeCell ref="AV152:AV153"/>
    <mergeCell ref="AW152:AW153"/>
    <mergeCell ref="AX152:AX153"/>
    <mergeCell ref="AY152:AY153"/>
    <mergeCell ref="AZ152:AZ153"/>
    <mergeCell ref="BA152:BA153"/>
    <mergeCell ref="AJ152:AJ153"/>
    <mergeCell ref="AK152:AK153"/>
    <mergeCell ref="AL152:AL153"/>
    <mergeCell ref="AM152:AM153"/>
    <mergeCell ref="AO152:AO153"/>
    <mergeCell ref="AP152:AP153"/>
    <mergeCell ref="AD152:AD153"/>
    <mergeCell ref="AE152:AE153"/>
    <mergeCell ref="AF152:AF153"/>
    <mergeCell ref="AG152:AG153"/>
    <mergeCell ref="AH152:AH153"/>
    <mergeCell ref="AI152:AI153"/>
    <mergeCell ref="CD152:CD153"/>
    <mergeCell ref="CE152:CE153"/>
    <mergeCell ref="BT152:BT153"/>
    <mergeCell ref="BU152:BU153"/>
    <mergeCell ref="BV152:BV153"/>
    <mergeCell ref="BW152:BW153"/>
    <mergeCell ref="BX152:BX153"/>
    <mergeCell ref="BY152:BY153"/>
    <mergeCell ref="BH152:BH153"/>
    <mergeCell ref="BI152:BI153"/>
    <mergeCell ref="BJ152:BJ153"/>
    <mergeCell ref="BK152:BK153"/>
    <mergeCell ref="BM152:BM153"/>
    <mergeCell ref="BN152:BN153"/>
    <mergeCell ref="BB152:BB153"/>
    <mergeCell ref="BC152:BC153"/>
    <mergeCell ref="BD152:BD153"/>
    <mergeCell ref="BE152:BE153"/>
    <mergeCell ref="BF152:BF153"/>
    <mergeCell ref="BG152:BG153"/>
    <mergeCell ref="DD152:DD153"/>
    <mergeCell ref="DE152:DE153"/>
    <mergeCell ref="DF152:DF153"/>
    <mergeCell ref="DG152:DG153"/>
    <mergeCell ref="DH152:DH153"/>
    <mergeCell ref="A154:A157"/>
    <mergeCell ref="B154:B157"/>
    <mergeCell ref="C154:C157"/>
    <mergeCell ref="D154:D157"/>
    <mergeCell ref="N154:N157"/>
    <mergeCell ref="CX152:CX153"/>
    <mergeCell ref="CY152:CY153"/>
    <mergeCell ref="CZ152:CZ153"/>
    <mergeCell ref="DA152:DA153"/>
    <mergeCell ref="DB152:DB153"/>
    <mergeCell ref="DC152:DC153"/>
    <mergeCell ref="CR152:CR153"/>
    <mergeCell ref="CS152:CS153"/>
    <mergeCell ref="CT152:CT153"/>
    <mergeCell ref="CU152:CU153"/>
    <mergeCell ref="CV152:CV153"/>
    <mergeCell ref="CW152:CW153"/>
    <mergeCell ref="CF152:CF153"/>
    <mergeCell ref="CG152:CG153"/>
    <mergeCell ref="CH152:CH153"/>
    <mergeCell ref="CI152:CI153"/>
    <mergeCell ref="CK152:CK153"/>
    <mergeCell ref="CL152:CL153"/>
    <mergeCell ref="BZ152:BZ153"/>
    <mergeCell ref="CA152:CA153"/>
    <mergeCell ref="CB152:CB153"/>
    <mergeCell ref="CC152:CC153"/>
    <mergeCell ref="AG154:AG157"/>
    <mergeCell ref="AH154:AH157"/>
    <mergeCell ref="AI154:AI157"/>
    <mergeCell ref="AJ154:AJ157"/>
    <mergeCell ref="AK154:AK157"/>
    <mergeCell ref="AL154:AL157"/>
    <mergeCell ref="AA154:AA157"/>
    <mergeCell ref="AB154:AB157"/>
    <mergeCell ref="AC154:AC157"/>
    <mergeCell ref="AD154:AD157"/>
    <mergeCell ref="AE154:AE157"/>
    <mergeCell ref="AF154:AF157"/>
    <mergeCell ref="O154:O157"/>
    <mergeCell ref="Q154:Q157"/>
    <mergeCell ref="R154:R157"/>
    <mergeCell ref="X154:X157"/>
    <mergeCell ref="Y154:Y157"/>
    <mergeCell ref="Z154:Z157"/>
    <mergeCell ref="BE154:BE157"/>
    <mergeCell ref="BF154:BF157"/>
    <mergeCell ref="BG154:BG157"/>
    <mergeCell ref="BH154:BH157"/>
    <mergeCell ref="BI154:BI157"/>
    <mergeCell ref="BJ154:BJ157"/>
    <mergeCell ref="AY154:AY157"/>
    <mergeCell ref="AZ154:AZ157"/>
    <mergeCell ref="BA154:BA157"/>
    <mergeCell ref="BB154:BB157"/>
    <mergeCell ref="BC154:BC157"/>
    <mergeCell ref="BD154:BD157"/>
    <mergeCell ref="AM154:AM157"/>
    <mergeCell ref="AO154:AO157"/>
    <mergeCell ref="AP154:AP157"/>
    <mergeCell ref="AV154:AV157"/>
    <mergeCell ref="AW154:AW157"/>
    <mergeCell ref="AX154:AX157"/>
    <mergeCell ref="CS154:CS157"/>
    <mergeCell ref="CT154:CT157"/>
    <mergeCell ref="CC154:CC157"/>
    <mergeCell ref="CD154:CD157"/>
    <mergeCell ref="CE154:CE157"/>
    <mergeCell ref="CF154:CF157"/>
    <mergeCell ref="CG154:CG157"/>
    <mergeCell ref="CH154:CH157"/>
    <mergeCell ref="BW154:BW157"/>
    <mergeCell ref="BX154:BX157"/>
    <mergeCell ref="BY154:BY157"/>
    <mergeCell ref="BZ154:BZ157"/>
    <mergeCell ref="CA154:CA157"/>
    <mergeCell ref="CB154:CB157"/>
    <mergeCell ref="BK154:BK157"/>
    <mergeCell ref="BM154:BM157"/>
    <mergeCell ref="BN154:BN157"/>
    <mergeCell ref="BT154:BT157"/>
    <mergeCell ref="BU154:BU157"/>
    <mergeCell ref="BV154:BV157"/>
    <mergeCell ref="X158:X159"/>
    <mergeCell ref="Y158:Y159"/>
    <mergeCell ref="Z158:Z159"/>
    <mergeCell ref="AA158:AA159"/>
    <mergeCell ref="AB158:AB159"/>
    <mergeCell ref="AC158:AC159"/>
    <mergeCell ref="DG154:DG157"/>
    <mergeCell ref="DH154:DH157"/>
    <mergeCell ref="A158:A159"/>
    <mergeCell ref="B158:B159"/>
    <mergeCell ref="C158:C159"/>
    <mergeCell ref="D158:D159"/>
    <mergeCell ref="N158:N159"/>
    <mergeCell ref="O158:O159"/>
    <mergeCell ref="Q158:Q159"/>
    <mergeCell ref="R158:R159"/>
    <mergeCell ref="DA154:DA157"/>
    <mergeCell ref="DB154:DB157"/>
    <mergeCell ref="DC154:DC157"/>
    <mergeCell ref="DD154:DD157"/>
    <mergeCell ref="DE154:DE157"/>
    <mergeCell ref="DF154:DF157"/>
    <mergeCell ref="CU154:CU157"/>
    <mergeCell ref="CV154:CV157"/>
    <mergeCell ref="CW154:CW157"/>
    <mergeCell ref="CX154:CX157"/>
    <mergeCell ref="CY154:CY157"/>
    <mergeCell ref="CZ154:CZ157"/>
    <mergeCell ref="CI154:CI157"/>
    <mergeCell ref="CK154:CK157"/>
    <mergeCell ref="CL154:CL157"/>
    <mergeCell ref="CR154:CR157"/>
    <mergeCell ref="AV158:AV159"/>
    <mergeCell ref="AW158:AW159"/>
    <mergeCell ref="AX158:AX159"/>
    <mergeCell ref="AY158:AY159"/>
    <mergeCell ref="AZ158:AZ159"/>
    <mergeCell ref="BA158:BA159"/>
    <mergeCell ref="AJ158:AJ159"/>
    <mergeCell ref="AK158:AK159"/>
    <mergeCell ref="AL158:AL159"/>
    <mergeCell ref="AM158:AM159"/>
    <mergeCell ref="AO158:AO159"/>
    <mergeCell ref="AP158:AP159"/>
    <mergeCell ref="AD158:AD159"/>
    <mergeCell ref="AE158:AE159"/>
    <mergeCell ref="AF158:AF159"/>
    <mergeCell ref="AG158:AG159"/>
    <mergeCell ref="AH158:AH159"/>
    <mergeCell ref="AI158:AI159"/>
    <mergeCell ref="A160:A163"/>
    <mergeCell ref="B160:B163"/>
    <mergeCell ref="C160:C163"/>
    <mergeCell ref="D160:D163"/>
    <mergeCell ref="N160:N163"/>
    <mergeCell ref="CX158:CX159"/>
    <mergeCell ref="CY158:CY159"/>
    <mergeCell ref="CZ158:CZ159"/>
    <mergeCell ref="DA158:DA159"/>
    <mergeCell ref="DB158:DB159"/>
    <mergeCell ref="DC158:DC159"/>
    <mergeCell ref="CR158:CR159"/>
    <mergeCell ref="CS158:CS159"/>
    <mergeCell ref="CT158:CT159"/>
    <mergeCell ref="CU158:CU159"/>
    <mergeCell ref="CV158:CV159"/>
    <mergeCell ref="CW158:CW159"/>
    <mergeCell ref="CF158:CF159"/>
    <mergeCell ref="CG158:CG159"/>
    <mergeCell ref="CH158:CH159"/>
    <mergeCell ref="CI158:CI159"/>
    <mergeCell ref="CK158:CK159"/>
    <mergeCell ref="CL158:CL159"/>
    <mergeCell ref="BZ158:BZ159"/>
    <mergeCell ref="CA158:CA159"/>
    <mergeCell ref="CB158:CB159"/>
    <mergeCell ref="CC158:CC159"/>
    <mergeCell ref="CD158:CD159"/>
    <mergeCell ref="CE158:CE159"/>
    <mergeCell ref="BT158:BT159"/>
    <mergeCell ref="BU158:BU159"/>
    <mergeCell ref="BV158:BV159"/>
    <mergeCell ref="AA160:AA163"/>
    <mergeCell ref="AB160:AB163"/>
    <mergeCell ref="AC160:AC163"/>
    <mergeCell ref="AD160:AD163"/>
    <mergeCell ref="AE160:AE163"/>
    <mergeCell ref="AF160:AF163"/>
    <mergeCell ref="O160:O163"/>
    <mergeCell ref="Q160:Q163"/>
    <mergeCell ref="R160:R163"/>
    <mergeCell ref="X160:X163"/>
    <mergeCell ref="Y160:Y163"/>
    <mergeCell ref="Z160:Z163"/>
    <mergeCell ref="DD158:DD159"/>
    <mergeCell ref="DE158:DE159"/>
    <mergeCell ref="DF158:DF159"/>
    <mergeCell ref="DG158:DG159"/>
    <mergeCell ref="DH158:DH159"/>
    <mergeCell ref="BW158:BW159"/>
    <mergeCell ref="BX158:BX159"/>
    <mergeCell ref="BY158:BY159"/>
    <mergeCell ref="BH158:BH159"/>
    <mergeCell ref="BI158:BI159"/>
    <mergeCell ref="BJ158:BJ159"/>
    <mergeCell ref="BK158:BK159"/>
    <mergeCell ref="BM158:BM159"/>
    <mergeCell ref="BN158:BN159"/>
    <mergeCell ref="BB158:BB159"/>
    <mergeCell ref="BC158:BC159"/>
    <mergeCell ref="BD158:BD159"/>
    <mergeCell ref="BE158:BE159"/>
    <mergeCell ref="BF158:BF159"/>
    <mergeCell ref="BG158:BG159"/>
    <mergeCell ref="AY160:AY163"/>
    <mergeCell ref="AZ160:AZ163"/>
    <mergeCell ref="BA160:BA163"/>
    <mergeCell ref="BB160:BB163"/>
    <mergeCell ref="BC160:BC163"/>
    <mergeCell ref="BD160:BD163"/>
    <mergeCell ref="AM160:AM163"/>
    <mergeCell ref="AO160:AO163"/>
    <mergeCell ref="AP160:AP163"/>
    <mergeCell ref="AV160:AV163"/>
    <mergeCell ref="AW160:AW163"/>
    <mergeCell ref="AX160:AX163"/>
    <mergeCell ref="AG160:AG163"/>
    <mergeCell ref="AH160:AH163"/>
    <mergeCell ref="AI160:AI163"/>
    <mergeCell ref="AJ160:AJ163"/>
    <mergeCell ref="AK160:AK163"/>
    <mergeCell ref="AL160:AL163"/>
    <mergeCell ref="CG160:CG163"/>
    <mergeCell ref="CH160:CH163"/>
    <mergeCell ref="BW160:BW163"/>
    <mergeCell ref="BX160:BX163"/>
    <mergeCell ref="BY160:BY163"/>
    <mergeCell ref="BZ160:BZ163"/>
    <mergeCell ref="CA160:CA163"/>
    <mergeCell ref="CB160:CB163"/>
    <mergeCell ref="BK160:BK163"/>
    <mergeCell ref="BM160:BM163"/>
    <mergeCell ref="BN160:BN163"/>
    <mergeCell ref="BT160:BT163"/>
    <mergeCell ref="BU160:BU163"/>
    <mergeCell ref="BV160:BV163"/>
    <mergeCell ref="BE160:BE163"/>
    <mergeCell ref="BF160:BF163"/>
    <mergeCell ref="BG160:BG163"/>
    <mergeCell ref="BH160:BH163"/>
    <mergeCell ref="BI160:BI163"/>
    <mergeCell ref="BJ160:BJ163"/>
    <mergeCell ref="DG160:DG163"/>
    <mergeCell ref="DH160:DH163"/>
    <mergeCell ref="A164:A166"/>
    <mergeCell ref="B164:B166"/>
    <mergeCell ref="C164:C166"/>
    <mergeCell ref="D164:D166"/>
    <mergeCell ref="N164:N166"/>
    <mergeCell ref="O164:O166"/>
    <mergeCell ref="Q164:Q166"/>
    <mergeCell ref="R164:R166"/>
    <mergeCell ref="DA160:DA163"/>
    <mergeCell ref="DB160:DB163"/>
    <mergeCell ref="DC160:DC163"/>
    <mergeCell ref="DD160:DD163"/>
    <mergeCell ref="DE160:DE163"/>
    <mergeCell ref="DF160:DF163"/>
    <mergeCell ref="CU160:CU163"/>
    <mergeCell ref="CV160:CV163"/>
    <mergeCell ref="CW160:CW163"/>
    <mergeCell ref="CX160:CX163"/>
    <mergeCell ref="CY160:CY163"/>
    <mergeCell ref="CZ160:CZ163"/>
    <mergeCell ref="CI160:CI163"/>
    <mergeCell ref="CK160:CK163"/>
    <mergeCell ref="CL160:CL163"/>
    <mergeCell ref="CR160:CR163"/>
    <mergeCell ref="CS160:CS163"/>
    <mergeCell ref="CT160:CT163"/>
    <mergeCell ref="CC160:CC163"/>
    <mergeCell ref="CD160:CD163"/>
    <mergeCell ref="CE160:CE163"/>
    <mergeCell ref="CF160:CF163"/>
    <mergeCell ref="AJ164:AJ166"/>
    <mergeCell ref="AK164:AK166"/>
    <mergeCell ref="AL164:AL166"/>
    <mergeCell ref="AM164:AM166"/>
    <mergeCell ref="AO164:AO166"/>
    <mergeCell ref="AP164:AP166"/>
    <mergeCell ref="AD164:AD166"/>
    <mergeCell ref="AE164:AE166"/>
    <mergeCell ref="AF164:AF166"/>
    <mergeCell ref="AG164:AG166"/>
    <mergeCell ref="AH164:AH166"/>
    <mergeCell ref="AI164:AI166"/>
    <mergeCell ref="X164:X166"/>
    <mergeCell ref="Y164:Y166"/>
    <mergeCell ref="Z164:Z166"/>
    <mergeCell ref="AA164:AA166"/>
    <mergeCell ref="AB164:AB166"/>
    <mergeCell ref="AC164:AC166"/>
    <mergeCell ref="BI164:BI166"/>
    <mergeCell ref="BJ164:BJ166"/>
    <mergeCell ref="BK164:BK166"/>
    <mergeCell ref="BM164:BM166"/>
    <mergeCell ref="BN164:BN166"/>
    <mergeCell ref="BT164:BT166"/>
    <mergeCell ref="BC164:BC166"/>
    <mergeCell ref="BD164:BD166"/>
    <mergeCell ref="BE164:BE166"/>
    <mergeCell ref="BF164:BF166"/>
    <mergeCell ref="BG164:BG166"/>
    <mergeCell ref="BH164:BH166"/>
    <mergeCell ref="AV164:AV166"/>
    <mergeCell ref="AW164:AW166"/>
    <mergeCell ref="AX164:AX166"/>
    <mergeCell ref="AY164:AY166"/>
    <mergeCell ref="AZ164:AZ166"/>
    <mergeCell ref="BB164:BB166"/>
    <mergeCell ref="CW164:CW166"/>
    <mergeCell ref="CX164:CX166"/>
    <mergeCell ref="CG164:CG166"/>
    <mergeCell ref="CH164:CH166"/>
    <mergeCell ref="CI164:CI166"/>
    <mergeCell ref="CK164:CK166"/>
    <mergeCell ref="CL164:CL166"/>
    <mergeCell ref="CR164:CR166"/>
    <mergeCell ref="CA164:CA166"/>
    <mergeCell ref="CB164:CB166"/>
    <mergeCell ref="CC164:CC166"/>
    <mergeCell ref="CD164:CD166"/>
    <mergeCell ref="CE164:CE166"/>
    <mergeCell ref="CF164:CF166"/>
    <mergeCell ref="BU164:BU166"/>
    <mergeCell ref="BV164:BV166"/>
    <mergeCell ref="BW164:BW166"/>
    <mergeCell ref="BX164:BX166"/>
    <mergeCell ref="BY164:BY166"/>
    <mergeCell ref="BZ164:BZ166"/>
    <mergeCell ref="AB167:AB169"/>
    <mergeCell ref="AC167:AC169"/>
    <mergeCell ref="AD167:AD169"/>
    <mergeCell ref="AE167:AE169"/>
    <mergeCell ref="AF167:AF169"/>
    <mergeCell ref="AG167:AG169"/>
    <mergeCell ref="Q167:Q169"/>
    <mergeCell ref="R167:R169"/>
    <mergeCell ref="X167:X169"/>
    <mergeCell ref="Y167:Y169"/>
    <mergeCell ref="Z167:Z169"/>
    <mergeCell ref="AA167:AA169"/>
    <mergeCell ref="DE164:DE166"/>
    <mergeCell ref="DF164:DF166"/>
    <mergeCell ref="DG164:DG166"/>
    <mergeCell ref="DH164:DH166"/>
    <mergeCell ref="A167:A169"/>
    <mergeCell ref="B167:B169"/>
    <mergeCell ref="C167:C169"/>
    <mergeCell ref="D167:D169"/>
    <mergeCell ref="N167:N169"/>
    <mergeCell ref="O167:O169"/>
    <mergeCell ref="CY164:CY166"/>
    <mergeCell ref="CZ164:CZ166"/>
    <mergeCell ref="DA164:DA166"/>
    <mergeCell ref="DB164:DB166"/>
    <mergeCell ref="DC164:DC166"/>
    <mergeCell ref="DD164:DD166"/>
    <mergeCell ref="CS164:CS166"/>
    <mergeCell ref="CT164:CT166"/>
    <mergeCell ref="CU164:CU166"/>
    <mergeCell ref="CV164:CV166"/>
    <mergeCell ref="AZ167:AZ169"/>
    <mergeCell ref="BA167:BA169"/>
    <mergeCell ref="BB167:BB169"/>
    <mergeCell ref="BC167:BC169"/>
    <mergeCell ref="BD167:BD169"/>
    <mergeCell ref="BE167:BE169"/>
    <mergeCell ref="AO167:AO169"/>
    <mergeCell ref="AP167:AP169"/>
    <mergeCell ref="AV167:AV169"/>
    <mergeCell ref="AW167:AW169"/>
    <mergeCell ref="AX167:AX169"/>
    <mergeCell ref="AY167:AY169"/>
    <mergeCell ref="AH167:AH169"/>
    <mergeCell ref="AI167:AI169"/>
    <mergeCell ref="AJ167:AJ169"/>
    <mergeCell ref="AK167:AK169"/>
    <mergeCell ref="AL167:AL169"/>
    <mergeCell ref="AM167:AM169"/>
    <mergeCell ref="CH167:CH169"/>
    <mergeCell ref="CI167:CI169"/>
    <mergeCell ref="BX167:BX169"/>
    <mergeCell ref="BY167:BY169"/>
    <mergeCell ref="BZ167:BZ169"/>
    <mergeCell ref="CA167:CA169"/>
    <mergeCell ref="CB167:CB169"/>
    <mergeCell ref="CC167:CC169"/>
    <mergeCell ref="BM167:BM169"/>
    <mergeCell ref="BN167:BN169"/>
    <mergeCell ref="BT167:BT169"/>
    <mergeCell ref="BU167:BU169"/>
    <mergeCell ref="BV167:BV169"/>
    <mergeCell ref="BW167:BW169"/>
    <mergeCell ref="BF167:BF169"/>
    <mergeCell ref="BG167:BG169"/>
    <mergeCell ref="BH167:BH169"/>
    <mergeCell ref="BI167:BI169"/>
    <mergeCell ref="BJ167:BJ169"/>
    <mergeCell ref="BK167:BK169"/>
    <mergeCell ref="DH167:DH169"/>
    <mergeCell ref="A170:A173"/>
    <mergeCell ref="B170:B173"/>
    <mergeCell ref="C170:C173"/>
    <mergeCell ref="D170:D173"/>
    <mergeCell ref="N170:N173"/>
    <mergeCell ref="O170:O173"/>
    <mergeCell ref="Q170:Q173"/>
    <mergeCell ref="R170:R173"/>
    <mergeCell ref="X170:X173"/>
    <mergeCell ref="DB167:DB169"/>
    <mergeCell ref="DC167:DC169"/>
    <mergeCell ref="DD167:DD169"/>
    <mergeCell ref="DE167:DE169"/>
    <mergeCell ref="DF167:DF169"/>
    <mergeCell ref="DG167:DG169"/>
    <mergeCell ref="CV167:CV169"/>
    <mergeCell ref="CW167:CW169"/>
    <mergeCell ref="CX167:CX169"/>
    <mergeCell ref="CY167:CY169"/>
    <mergeCell ref="CZ167:CZ169"/>
    <mergeCell ref="DA167:DA169"/>
    <mergeCell ref="CK167:CK169"/>
    <mergeCell ref="CL167:CL169"/>
    <mergeCell ref="CR167:CR169"/>
    <mergeCell ref="CS167:CS169"/>
    <mergeCell ref="CT167:CT169"/>
    <mergeCell ref="CU167:CU169"/>
    <mergeCell ref="CD167:CD169"/>
    <mergeCell ref="CE167:CE169"/>
    <mergeCell ref="CF167:CF169"/>
    <mergeCell ref="CG167:CG169"/>
    <mergeCell ref="AK170:AK173"/>
    <mergeCell ref="AL170:AL173"/>
    <mergeCell ref="AM170:AM173"/>
    <mergeCell ref="AO170:AO173"/>
    <mergeCell ref="AP170:AP173"/>
    <mergeCell ref="AV170:AV173"/>
    <mergeCell ref="AE170:AE173"/>
    <mergeCell ref="AF170:AF173"/>
    <mergeCell ref="AG170:AG173"/>
    <mergeCell ref="AH170:AH173"/>
    <mergeCell ref="AI170:AI173"/>
    <mergeCell ref="AJ170:AJ173"/>
    <mergeCell ref="Y170:Y173"/>
    <mergeCell ref="Z170:Z173"/>
    <mergeCell ref="AA170:AA173"/>
    <mergeCell ref="AB170:AB173"/>
    <mergeCell ref="AC170:AC173"/>
    <mergeCell ref="AD170:AD173"/>
    <mergeCell ref="BI170:BI173"/>
    <mergeCell ref="BJ170:BJ173"/>
    <mergeCell ref="BK170:BK173"/>
    <mergeCell ref="BM170:BM173"/>
    <mergeCell ref="BN170:BN173"/>
    <mergeCell ref="BT170:BT173"/>
    <mergeCell ref="BC170:BC173"/>
    <mergeCell ref="BD170:BD173"/>
    <mergeCell ref="BE170:BE173"/>
    <mergeCell ref="BF170:BF173"/>
    <mergeCell ref="BG170:BG173"/>
    <mergeCell ref="BH170:BH173"/>
    <mergeCell ref="AW170:AW173"/>
    <mergeCell ref="AX170:AX173"/>
    <mergeCell ref="AY170:AY173"/>
    <mergeCell ref="AZ170:AZ173"/>
    <mergeCell ref="BA170:BA173"/>
    <mergeCell ref="BB170:BB173"/>
    <mergeCell ref="CW170:CW173"/>
    <mergeCell ref="CX170:CX173"/>
    <mergeCell ref="CG170:CG173"/>
    <mergeCell ref="CH170:CH173"/>
    <mergeCell ref="CI170:CI173"/>
    <mergeCell ref="CK170:CK173"/>
    <mergeCell ref="CL170:CL173"/>
    <mergeCell ref="CR170:CR173"/>
    <mergeCell ref="CA170:CA173"/>
    <mergeCell ref="CB170:CB173"/>
    <mergeCell ref="CC170:CC173"/>
    <mergeCell ref="CD170:CD173"/>
    <mergeCell ref="CE170:CE173"/>
    <mergeCell ref="CF170:CF173"/>
    <mergeCell ref="BU170:BU173"/>
    <mergeCell ref="BV170:BV173"/>
    <mergeCell ref="BW170:BW173"/>
    <mergeCell ref="BX170:BX173"/>
    <mergeCell ref="BY170:BY173"/>
    <mergeCell ref="BZ170:BZ173"/>
    <mergeCell ref="AB174:AB176"/>
    <mergeCell ref="AC174:AC176"/>
    <mergeCell ref="AD174:AD176"/>
    <mergeCell ref="AE174:AE176"/>
    <mergeCell ref="AF174:AF176"/>
    <mergeCell ref="AG174:AG176"/>
    <mergeCell ref="Q174:Q176"/>
    <mergeCell ref="R174:R176"/>
    <mergeCell ref="X174:X176"/>
    <mergeCell ref="Y174:Y176"/>
    <mergeCell ref="Z174:Z176"/>
    <mergeCell ref="AA174:AA176"/>
    <mergeCell ref="DE170:DE173"/>
    <mergeCell ref="DF170:DF173"/>
    <mergeCell ref="DG170:DG173"/>
    <mergeCell ref="DH170:DH173"/>
    <mergeCell ref="A174:A176"/>
    <mergeCell ref="B174:B176"/>
    <mergeCell ref="C174:C176"/>
    <mergeCell ref="D174:D176"/>
    <mergeCell ref="N174:N176"/>
    <mergeCell ref="O174:O176"/>
    <mergeCell ref="CY170:CY173"/>
    <mergeCell ref="CZ170:CZ173"/>
    <mergeCell ref="DA170:DA173"/>
    <mergeCell ref="DB170:DB173"/>
    <mergeCell ref="DC170:DC173"/>
    <mergeCell ref="DD170:DD173"/>
    <mergeCell ref="CS170:CS173"/>
    <mergeCell ref="CT170:CT173"/>
    <mergeCell ref="CU170:CU173"/>
    <mergeCell ref="CV170:CV173"/>
    <mergeCell ref="AZ174:AZ176"/>
    <mergeCell ref="BA174:BA176"/>
    <mergeCell ref="BB174:BB176"/>
    <mergeCell ref="BC174:BC176"/>
    <mergeCell ref="BD174:BD176"/>
    <mergeCell ref="BE174:BE176"/>
    <mergeCell ref="AO174:AO176"/>
    <mergeCell ref="AP174:AP176"/>
    <mergeCell ref="AV174:AV176"/>
    <mergeCell ref="AW174:AW176"/>
    <mergeCell ref="AX174:AX176"/>
    <mergeCell ref="AY174:AY176"/>
    <mergeCell ref="AH174:AH176"/>
    <mergeCell ref="AI174:AI176"/>
    <mergeCell ref="AJ174:AJ176"/>
    <mergeCell ref="AK174:AK176"/>
    <mergeCell ref="AL174:AL176"/>
    <mergeCell ref="AM174:AM176"/>
    <mergeCell ref="CH174:CH176"/>
    <mergeCell ref="CI174:CI176"/>
    <mergeCell ref="BX174:BX176"/>
    <mergeCell ref="BY174:BY176"/>
    <mergeCell ref="BZ174:BZ176"/>
    <mergeCell ref="CA174:CA176"/>
    <mergeCell ref="CB174:CB176"/>
    <mergeCell ref="CC174:CC176"/>
    <mergeCell ref="BM174:BM176"/>
    <mergeCell ref="BN174:BN176"/>
    <mergeCell ref="BT174:BT176"/>
    <mergeCell ref="BU174:BU176"/>
    <mergeCell ref="BV174:BV176"/>
    <mergeCell ref="BW174:BW176"/>
    <mergeCell ref="BF174:BF176"/>
    <mergeCell ref="BG174:BG176"/>
    <mergeCell ref="BH174:BH176"/>
    <mergeCell ref="BI174:BI176"/>
    <mergeCell ref="BJ174:BJ176"/>
    <mergeCell ref="BK174:BK176"/>
    <mergeCell ref="DH174:DH176"/>
    <mergeCell ref="A177:A180"/>
    <mergeCell ref="B177:B180"/>
    <mergeCell ref="C177:C180"/>
    <mergeCell ref="D177:D180"/>
    <mergeCell ref="N177:N180"/>
    <mergeCell ref="O177:O180"/>
    <mergeCell ref="Q177:Q180"/>
    <mergeCell ref="R177:R180"/>
    <mergeCell ref="X177:X180"/>
    <mergeCell ref="DB174:DB176"/>
    <mergeCell ref="DC174:DC176"/>
    <mergeCell ref="DD174:DD176"/>
    <mergeCell ref="DE174:DE176"/>
    <mergeCell ref="DF174:DF176"/>
    <mergeCell ref="DG174:DG176"/>
    <mergeCell ref="CV174:CV176"/>
    <mergeCell ref="CW174:CW176"/>
    <mergeCell ref="CX174:CX176"/>
    <mergeCell ref="CY174:CY176"/>
    <mergeCell ref="CZ174:CZ176"/>
    <mergeCell ref="DA174:DA176"/>
    <mergeCell ref="CK174:CK176"/>
    <mergeCell ref="CL174:CL176"/>
    <mergeCell ref="CR174:CR176"/>
    <mergeCell ref="CS174:CS176"/>
    <mergeCell ref="CT174:CT176"/>
    <mergeCell ref="CU174:CU176"/>
    <mergeCell ref="CD174:CD176"/>
    <mergeCell ref="CE174:CE176"/>
    <mergeCell ref="CF174:CF176"/>
    <mergeCell ref="CG174:CG176"/>
    <mergeCell ref="AK177:AK180"/>
    <mergeCell ref="AL177:AL180"/>
    <mergeCell ref="AM177:AM180"/>
    <mergeCell ref="AO177:AO180"/>
    <mergeCell ref="AP177:AP180"/>
    <mergeCell ref="AV177:AV180"/>
    <mergeCell ref="AE177:AE180"/>
    <mergeCell ref="AF177:AF180"/>
    <mergeCell ref="AG177:AG180"/>
    <mergeCell ref="AH177:AH180"/>
    <mergeCell ref="AI177:AI180"/>
    <mergeCell ref="AJ177:AJ180"/>
    <mergeCell ref="Y177:Y180"/>
    <mergeCell ref="Z177:Z180"/>
    <mergeCell ref="AA177:AA180"/>
    <mergeCell ref="AB177:AB180"/>
    <mergeCell ref="AC177:AC180"/>
    <mergeCell ref="AD177:AD180"/>
    <mergeCell ref="BI177:BI180"/>
    <mergeCell ref="BJ177:BJ180"/>
    <mergeCell ref="BK177:BK180"/>
    <mergeCell ref="BM177:BM180"/>
    <mergeCell ref="BN177:BN180"/>
    <mergeCell ref="BT177:BT180"/>
    <mergeCell ref="BC177:BC180"/>
    <mergeCell ref="BD177:BD180"/>
    <mergeCell ref="BE177:BE180"/>
    <mergeCell ref="BF177:BF180"/>
    <mergeCell ref="BG177:BG180"/>
    <mergeCell ref="BH177:BH180"/>
    <mergeCell ref="AW177:AW180"/>
    <mergeCell ref="AX177:AX180"/>
    <mergeCell ref="AY177:AY180"/>
    <mergeCell ref="AZ177:AZ180"/>
    <mergeCell ref="BA177:BA180"/>
    <mergeCell ref="BB177:BB180"/>
    <mergeCell ref="CW177:CW180"/>
    <mergeCell ref="CX177:CX180"/>
    <mergeCell ref="CG177:CG180"/>
    <mergeCell ref="CH177:CH180"/>
    <mergeCell ref="CI177:CI180"/>
    <mergeCell ref="CK177:CK180"/>
    <mergeCell ref="CL177:CL180"/>
    <mergeCell ref="CR177:CR180"/>
    <mergeCell ref="CA177:CA180"/>
    <mergeCell ref="CB177:CB180"/>
    <mergeCell ref="CC177:CC180"/>
    <mergeCell ref="CD177:CD180"/>
    <mergeCell ref="CE177:CE180"/>
    <mergeCell ref="CF177:CF180"/>
    <mergeCell ref="BU177:BU180"/>
    <mergeCell ref="BV177:BV180"/>
    <mergeCell ref="BW177:BW180"/>
    <mergeCell ref="BX177:BX180"/>
    <mergeCell ref="BY177:BY180"/>
    <mergeCell ref="BZ177:BZ180"/>
    <mergeCell ref="AB181:AB182"/>
    <mergeCell ref="AC181:AC182"/>
    <mergeCell ref="AD181:AD182"/>
    <mergeCell ref="AE181:AE182"/>
    <mergeCell ref="AF181:AF182"/>
    <mergeCell ref="AG181:AG182"/>
    <mergeCell ref="Q181:Q182"/>
    <mergeCell ref="R181:R182"/>
    <mergeCell ref="X181:X182"/>
    <mergeCell ref="Y181:Y182"/>
    <mergeCell ref="Z181:Z182"/>
    <mergeCell ref="AA181:AA182"/>
    <mergeCell ref="DE177:DE180"/>
    <mergeCell ref="DF177:DF180"/>
    <mergeCell ref="DG177:DG180"/>
    <mergeCell ref="DH177:DH180"/>
    <mergeCell ref="A181:A182"/>
    <mergeCell ref="B181:B182"/>
    <mergeCell ref="C181:C182"/>
    <mergeCell ref="D181:D182"/>
    <mergeCell ref="N181:N182"/>
    <mergeCell ref="O181:O182"/>
    <mergeCell ref="CY177:CY180"/>
    <mergeCell ref="CZ177:CZ180"/>
    <mergeCell ref="DA177:DA180"/>
    <mergeCell ref="DB177:DB180"/>
    <mergeCell ref="DC177:DC180"/>
    <mergeCell ref="DD177:DD180"/>
    <mergeCell ref="CS177:CS180"/>
    <mergeCell ref="CT177:CT180"/>
    <mergeCell ref="CU177:CU180"/>
    <mergeCell ref="CV177:CV180"/>
    <mergeCell ref="BI181:BI182"/>
    <mergeCell ref="BJ181:BJ182"/>
    <mergeCell ref="BK181:BK182"/>
    <mergeCell ref="AZ181:AZ182"/>
    <mergeCell ref="BA181:BA182"/>
    <mergeCell ref="BB181:BB182"/>
    <mergeCell ref="BC181:BC182"/>
    <mergeCell ref="BD181:BD182"/>
    <mergeCell ref="BE181:BE182"/>
    <mergeCell ref="AO181:AO182"/>
    <mergeCell ref="AP181:AP182"/>
    <mergeCell ref="AV181:AV182"/>
    <mergeCell ref="AW181:AW182"/>
    <mergeCell ref="AX181:AX182"/>
    <mergeCell ref="AY181:AY182"/>
    <mergeCell ref="AH181:AH182"/>
    <mergeCell ref="AI181:AI182"/>
    <mergeCell ref="AJ181:AJ182"/>
    <mergeCell ref="AK181:AK182"/>
    <mergeCell ref="AL181:AL182"/>
    <mergeCell ref="AM181:AM182"/>
    <mergeCell ref="DH181:DH182"/>
    <mergeCell ref="CW181:CW182"/>
    <mergeCell ref="CX181:CX182"/>
    <mergeCell ref="CY181:CY182"/>
    <mergeCell ref="CZ181:CZ182"/>
    <mergeCell ref="DA181:DA182"/>
    <mergeCell ref="DB181:DB182"/>
    <mergeCell ref="CL181:CL182"/>
    <mergeCell ref="CR181:CR182"/>
    <mergeCell ref="CS181:CS182"/>
    <mergeCell ref="CT181:CT182"/>
    <mergeCell ref="CU181:CU182"/>
    <mergeCell ref="CV181:CV182"/>
    <mergeCell ref="CE181:CE182"/>
    <mergeCell ref="CF181:CF182"/>
    <mergeCell ref="CG181:CG182"/>
    <mergeCell ref="CH181:CH182"/>
    <mergeCell ref="CI181:CI182"/>
    <mergeCell ref="CK181:CK182"/>
    <mergeCell ref="Q183:Q184"/>
    <mergeCell ref="R183:R184"/>
    <mergeCell ref="X183:X184"/>
    <mergeCell ref="Y183:Y184"/>
    <mergeCell ref="Z183:Z184"/>
    <mergeCell ref="AA183:AA184"/>
    <mergeCell ref="A183:A184"/>
    <mergeCell ref="B183:B184"/>
    <mergeCell ref="C183:C184"/>
    <mergeCell ref="D183:D184"/>
    <mergeCell ref="N183:N184"/>
    <mergeCell ref="O183:O184"/>
    <mergeCell ref="DC181:DC182"/>
    <mergeCell ref="DD181:DD182"/>
    <mergeCell ref="DE181:DE182"/>
    <mergeCell ref="DF181:DF182"/>
    <mergeCell ref="DG181:DG182"/>
    <mergeCell ref="BX181:BX182"/>
    <mergeCell ref="BZ181:BZ182"/>
    <mergeCell ref="CA181:CA182"/>
    <mergeCell ref="CB181:CB182"/>
    <mergeCell ref="CC181:CC182"/>
    <mergeCell ref="CD181:CD182"/>
    <mergeCell ref="BM181:BM182"/>
    <mergeCell ref="BN181:BN182"/>
    <mergeCell ref="BT181:BT182"/>
    <mergeCell ref="BU181:BU182"/>
    <mergeCell ref="BV181:BV182"/>
    <mergeCell ref="BW181:BW182"/>
    <mergeCell ref="BF181:BF182"/>
    <mergeCell ref="BG181:BG182"/>
    <mergeCell ref="BH181:BH182"/>
    <mergeCell ref="AO183:AO184"/>
    <mergeCell ref="AP183:AP184"/>
    <mergeCell ref="AV183:AV184"/>
    <mergeCell ref="AW183:AW184"/>
    <mergeCell ref="AX183:AX184"/>
    <mergeCell ref="AY183:AY184"/>
    <mergeCell ref="AH183:AH184"/>
    <mergeCell ref="AI183:AI184"/>
    <mergeCell ref="AJ183:AJ184"/>
    <mergeCell ref="AK183:AK184"/>
    <mergeCell ref="AL183:AL184"/>
    <mergeCell ref="AM183:AM184"/>
    <mergeCell ref="AB183:AB184"/>
    <mergeCell ref="AC183:AC184"/>
    <mergeCell ref="AD183:AD184"/>
    <mergeCell ref="AE183:AE184"/>
    <mergeCell ref="AF183:AF184"/>
    <mergeCell ref="AG183:AG184"/>
    <mergeCell ref="CA183:CA184"/>
    <mergeCell ref="CB183:CB184"/>
    <mergeCell ref="CC183:CC184"/>
    <mergeCell ref="CD183:CD184"/>
    <mergeCell ref="BM183:BM184"/>
    <mergeCell ref="BN183:BN184"/>
    <mergeCell ref="BT183:BT184"/>
    <mergeCell ref="BU183:BU184"/>
    <mergeCell ref="BV183:BV184"/>
    <mergeCell ref="BW183:BW184"/>
    <mergeCell ref="BF183:BF184"/>
    <mergeCell ref="BG183:BG184"/>
    <mergeCell ref="BH183:BH184"/>
    <mergeCell ref="BI183:BI184"/>
    <mergeCell ref="BJ183:BJ184"/>
    <mergeCell ref="BK183:BK184"/>
    <mergeCell ref="AZ183:AZ184"/>
    <mergeCell ref="BA183:BA184"/>
    <mergeCell ref="BB183:BB184"/>
    <mergeCell ref="BC183:BC184"/>
    <mergeCell ref="BD183:BD184"/>
    <mergeCell ref="BE183:BE184"/>
    <mergeCell ref="A185:A186"/>
    <mergeCell ref="B185:B186"/>
    <mergeCell ref="C185:C186"/>
    <mergeCell ref="D185:D186"/>
    <mergeCell ref="N185:N186"/>
    <mergeCell ref="O185:O186"/>
    <mergeCell ref="DC183:DC184"/>
    <mergeCell ref="DD183:DD184"/>
    <mergeCell ref="DE183:DE184"/>
    <mergeCell ref="DF183:DF184"/>
    <mergeCell ref="DG183:DG184"/>
    <mergeCell ref="DH183:DH184"/>
    <mergeCell ref="CW183:CW184"/>
    <mergeCell ref="CX183:CX184"/>
    <mergeCell ref="CY183:CY184"/>
    <mergeCell ref="CZ183:CZ184"/>
    <mergeCell ref="DA183:DA184"/>
    <mergeCell ref="DB183:DB184"/>
    <mergeCell ref="CL183:CL184"/>
    <mergeCell ref="CR183:CR184"/>
    <mergeCell ref="CS183:CS184"/>
    <mergeCell ref="CT183:CT184"/>
    <mergeCell ref="CU183:CU184"/>
    <mergeCell ref="CV183:CV184"/>
    <mergeCell ref="CE183:CE184"/>
    <mergeCell ref="CF183:CF184"/>
    <mergeCell ref="CG183:CG184"/>
    <mergeCell ref="CH183:CH184"/>
    <mergeCell ref="CI183:CI184"/>
    <mergeCell ref="CK183:CK184"/>
    <mergeCell ref="BX183:BX184"/>
    <mergeCell ref="BZ183:BZ184"/>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Q185:Q186"/>
    <mergeCell ref="R185:R186"/>
    <mergeCell ref="X185:X186"/>
    <mergeCell ref="Y185:Y186"/>
    <mergeCell ref="Z185:Z186"/>
    <mergeCell ref="AA185:AA186"/>
    <mergeCell ref="BF185:BF186"/>
    <mergeCell ref="BG185:BG186"/>
    <mergeCell ref="BH185:BH186"/>
    <mergeCell ref="BI185:BI186"/>
    <mergeCell ref="BJ185:BJ186"/>
    <mergeCell ref="BK185:BK186"/>
    <mergeCell ref="AZ185:AZ186"/>
    <mergeCell ref="BA185:BA186"/>
    <mergeCell ref="BB185:BB186"/>
    <mergeCell ref="BC185:BC186"/>
    <mergeCell ref="BD185:BD186"/>
    <mergeCell ref="BE185:BE186"/>
    <mergeCell ref="AO185:AO186"/>
    <mergeCell ref="AP185:AP186"/>
    <mergeCell ref="AV185:AV186"/>
    <mergeCell ref="AW185:AW186"/>
    <mergeCell ref="AX185:AX186"/>
    <mergeCell ref="AY185:AY186"/>
    <mergeCell ref="CE185:CE186"/>
    <mergeCell ref="CF185:CF186"/>
    <mergeCell ref="CG185:CG186"/>
    <mergeCell ref="CH185:CH186"/>
    <mergeCell ref="CI185:CI186"/>
    <mergeCell ref="CK185:CK186"/>
    <mergeCell ref="BX185:BX186"/>
    <mergeCell ref="BZ185:BZ186"/>
    <mergeCell ref="CA185:CA186"/>
    <mergeCell ref="CB185:CB186"/>
    <mergeCell ref="CC185:CC186"/>
    <mergeCell ref="CD185:CD186"/>
    <mergeCell ref="BM185:BM186"/>
    <mergeCell ref="BN185:BN186"/>
    <mergeCell ref="BT185:BT186"/>
    <mergeCell ref="BU185:BU186"/>
    <mergeCell ref="BV185:BV186"/>
    <mergeCell ref="BW185:BW186"/>
    <mergeCell ref="DC185:DC186"/>
    <mergeCell ref="DD185:DD186"/>
    <mergeCell ref="DE185:DE186"/>
    <mergeCell ref="DF185:DF186"/>
    <mergeCell ref="DG185:DG186"/>
    <mergeCell ref="DH185:DH186"/>
    <mergeCell ref="CW185:CW186"/>
    <mergeCell ref="CX185:CX186"/>
    <mergeCell ref="CY185:CY186"/>
    <mergeCell ref="CZ185:CZ186"/>
    <mergeCell ref="DA185:DA186"/>
    <mergeCell ref="DB185:DB186"/>
    <mergeCell ref="CL185:CL186"/>
    <mergeCell ref="CR185:CR186"/>
    <mergeCell ref="CS185:CS186"/>
    <mergeCell ref="CT185:CT186"/>
    <mergeCell ref="CU185:CU186"/>
    <mergeCell ref="CV185:CV186"/>
    <mergeCell ref="AB187:AB188"/>
    <mergeCell ref="AC187:AC188"/>
    <mergeCell ref="AD187:AD188"/>
    <mergeCell ref="AE187:AE188"/>
    <mergeCell ref="AF187:AF188"/>
    <mergeCell ref="AG187:AG188"/>
    <mergeCell ref="Q187:Q188"/>
    <mergeCell ref="R187:R188"/>
    <mergeCell ref="X187:X188"/>
    <mergeCell ref="Y187:Y188"/>
    <mergeCell ref="Z187:Z188"/>
    <mergeCell ref="AA187:AA188"/>
    <mergeCell ref="A187:A188"/>
    <mergeCell ref="B187:B188"/>
    <mergeCell ref="C187:C188"/>
    <mergeCell ref="D187:D188"/>
    <mergeCell ref="N187:N188"/>
    <mergeCell ref="O187:O188"/>
    <mergeCell ref="BI187:BI188"/>
    <mergeCell ref="BJ187:BJ188"/>
    <mergeCell ref="BK187:BK188"/>
    <mergeCell ref="AZ187:AZ188"/>
    <mergeCell ref="BA187:BA188"/>
    <mergeCell ref="BB187:BB188"/>
    <mergeCell ref="BC187:BC188"/>
    <mergeCell ref="BD187:BD188"/>
    <mergeCell ref="BE187:BE188"/>
    <mergeCell ref="AO187:AO188"/>
    <mergeCell ref="AP187:AP188"/>
    <mergeCell ref="AV187:AV188"/>
    <mergeCell ref="AW187:AW188"/>
    <mergeCell ref="AX187:AX188"/>
    <mergeCell ref="AY187:AY188"/>
    <mergeCell ref="AH187:AH188"/>
    <mergeCell ref="AI187:AI188"/>
    <mergeCell ref="AJ187:AJ188"/>
    <mergeCell ref="AK187:AK188"/>
    <mergeCell ref="AL187:AL188"/>
    <mergeCell ref="AM187:AM188"/>
    <mergeCell ref="DH187:DH188"/>
    <mergeCell ref="CW187:CW188"/>
    <mergeCell ref="CX187:CX188"/>
    <mergeCell ref="CY187:CY188"/>
    <mergeCell ref="CZ187:CZ188"/>
    <mergeCell ref="DA187:DA188"/>
    <mergeCell ref="DB187:DB188"/>
    <mergeCell ref="CL187:CL188"/>
    <mergeCell ref="CR187:CR188"/>
    <mergeCell ref="CS187:CS188"/>
    <mergeCell ref="CT187:CT188"/>
    <mergeCell ref="CU187:CU188"/>
    <mergeCell ref="CV187:CV188"/>
    <mergeCell ref="CE187:CE188"/>
    <mergeCell ref="CF187:CF188"/>
    <mergeCell ref="CG187:CG188"/>
    <mergeCell ref="CH187:CH188"/>
    <mergeCell ref="CI187:CI188"/>
    <mergeCell ref="CK187:CK188"/>
    <mergeCell ref="Q189:Q191"/>
    <mergeCell ref="R189:R191"/>
    <mergeCell ref="X189:X191"/>
    <mergeCell ref="Y189:Y191"/>
    <mergeCell ref="Z189:Z191"/>
    <mergeCell ref="AA189:AA191"/>
    <mergeCell ref="A189:A191"/>
    <mergeCell ref="B189:B191"/>
    <mergeCell ref="C189:C191"/>
    <mergeCell ref="D189:D191"/>
    <mergeCell ref="N189:N191"/>
    <mergeCell ref="O189:O191"/>
    <mergeCell ref="DC187:DC188"/>
    <mergeCell ref="DD187:DD188"/>
    <mergeCell ref="DE187:DE188"/>
    <mergeCell ref="DF187:DF188"/>
    <mergeCell ref="DG187:DG188"/>
    <mergeCell ref="BX187:BX188"/>
    <mergeCell ref="BZ187:BZ188"/>
    <mergeCell ref="CA187:CA188"/>
    <mergeCell ref="CB187:CB188"/>
    <mergeCell ref="CC187:CC188"/>
    <mergeCell ref="CD187:CD188"/>
    <mergeCell ref="BM187:BM188"/>
    <mergeCell ref="BN187:BN188"/>
    <mergeCell ref="BT187:BT188"/>
    <mergeCell ref="BU187:BU188"/>
    <mergeCell ref="BV187:BV188"/>
    <mergeCell ref="BW187:BW188"/>
    <mergeCell ref="BF187:BF188"/>
    <mergeCell ref="BG187:BG188"/>
    <mergeCell ref="BH187:BH188"/>
    <mergeCell ref="AP189:AP191"/>
    <mergeCell ref="AV189:AV191"/>
    <mergeCell ref="AW189:AW191"/>
    <mergeCell ref="AX189:AX191"/>
    <mergeCell ref="AY189:AY191"/>
    <mergeCell ref="AZ189:AZ191"/>
    <mergeCell ref="AI189:AI191"/>
    <mergeCell ref="AJ189:AJ191"/>
    <mergeCell ref="AK189:AK191"/>
    <mergeCell ref="AL189:AL191"/>
    <mergeCell ref="AM189:AM191"/>
    <mergeCell ref="AO189:AO191"/>
    <mergeCell ref="AB189:AB191"/>
    <mergeCell ref="AD189:AD191"/>
    <mergeCell ref="AE189:AE191"/>
    <mergeCell ref="AF189:AF191"/>
    <mergeCell ref="AG189:AG191"/>
    <mergeCell ref="AH189:AH191"/>
    <mergeCell ref="A192:A194"/>
    <mergeCell ref="B192:B194"/>
    <mergeCell ref="C192:C194"/>
    <mergeCell ref="D192:D194"/>
    <mergeCell ref="N192:N194"/>
    <mergeCell ref="CY189:CY191"/>
    <mergeCell ref="CZ189:CZ191"/>
    <mergeCell ref="DA189:DA191"/>
    <mergeCell ref="DB189:DB191"/>
    <mergeCell ref="DC189:DC191"/>
    <mergeCell ref="DD189:DD191"/>
    <mergeCell ref="CS189:CS191"/>
    <mergeCell ref="CT189:CT191"/>
    <mergeCell ref="CU189:CU191"/>
    <mergeCell ref="CV189:CV191"/>
    <mergeCell ref="CW189:CW191"/>
    <mergeCell ref="CX189:CX191"/>
    <mergeCell ref="CG189:CG191"/>
    <mergeCell ref="CH189:CH191"/>
    <mergeCell ref="CI189:CI191"/>
    <mergeCell ref="CK189:CK191"/>
    <mergeCell ref="CL189:CL191"/>
    <mergeCell ref="CR189:CR191"/>
    <mergeCell ref="CA189:CA191"/>
    <mergeCell ref="CB189:CB191"/>
    <mergeCell ref="CC189:CC191"/>
    <mergeCell ref="CD189:CD191"/>
    <mergeCell ref="CE189:CE191"/>
    <mergeCell ref="CF189:CF191"/>
    <mergeCell ref="BT189:BT191"/>
    <mergeCell ref="BU189:BU191"/>
    <mergeCell ref="BV189:BV191"/>
    <mergeCell ref="AA192:AA194"/>
    <mergeCell ref="AB192:AB194"/>
    <mergeCell ref="AC192:AC194"/>
    <mergeCell ref="AD192:AD194"/>
    <mergeCell ref="AE192:AE194"/>
    <mergeCell ref="AF192:AF194"/>
    <mergeCell ref="O192:O194"/>
    <mergeCell ref="Q192:Q194"/>
    <mergeCell ref="R192:R194"/>
    <mergeCell ref="X192:X194"/>
    <mergeCell ref="Y192:Y194"/>
    <mergeCell ref="Z192:Z194"/>
    <mergeCell ref="DE189:DE191"/>
    <mergeCell ref="DF189:DF191"/>
    <mergeCell ref="DG189:DG191"/>
    <mergeCell ref="DH189:DH191"/>
    <mergeCell ref="BY190:BY191"/>
    <mergeCell ref="BW189:BW191"/>
    <mergeCell ref="BX189:BX191"/>
    <mergeCell ref="BZ189:BZ191"/>
    <mergeCell ref="BH189:BH191"/>
    <mergeCell ref="BI189:BI191"/>
    <mergeCell ref="BJ189:BJ191"/>
    <mergeCell ref="BK189:BK191"/>
    <mergeCell ref="BM189:BM191"/>
    <mergeCell ref="BN189:BN191"/>
    <mergeCell ref="BB189:BB191"/>
    <mergeCell ref="BC189:BC191"/>
    <mergeCell ref="BD189:BD191"/>
    <mergeCell ref="BE189:BE191"/>
    <mergeCell ref="BF189:BF191"/>
    <mergeCell ref="BG189:BG191"/>
    <mergeCell ref="AY192:AY194"/>
    <mergeCell ref="AZ192:AZ194"/>
    <mergeCell ref="BB192:BB194"/>
    <mergeCell ref="BC192:BC194"/>
    <mergeCell ref="BD192:BD194"/>
    <mergeCell ref="BE192:BE194"/>
    <mergeCell ref="AM192:AM194"/>
    <mergeCell ref="AO192:AO194"/>
    <mergeCell ref="AP192:AP194"/>
    <mergeCell ref="AV192:AV194"/>
    <mergeCell ref="AW192:AW194"/>
    <mergeCell ref="AX192:AX194"/>
    <mergeCell ref="AG192:AG194"/>
    <mergeCell ref="AH192:AH194"/>
    <mergeCell ref="AI192:AI194"/>
    <mergeCell ref="AJ192:AJ194"/>
    <mergeCell ref="AK192:AK194"/>
    <mergeCell ref="AL192:AL194"/>
    <mergeCell ref="CH192:CH194"/>
    <mergeCell ref="CI192:CI194"/>
    <mergeCell ref="BX192:BX194"/>
    <mergeCell ref="BY192:BY194"/>
    <mergeCell ref="BZ192:BZ194"/>
    <mergeCell ref="CA192:CA194"/>
    <mergeCell ref="CB192:CB194"/>
    <mergeCell ref="CC192:CC194"/>
    <mergeCell ref="BM192:BM194"/>
    <mergeCell ref="BN192:BN194"/>
    <mergeCell ref="BT192:BT194"/>
    <mergeCell ref="BU192:BU194"/>
    <mergeCell ref="BV192:BV194"/>
    <mergeCell ref="BW192:BW194"/>
    <mergeCell ref="BF192:BF194"/>
    <mergeCell ref="BG192:BG194"/>
    <mergeCell ref="BH192:BH194"/>
    <mergeCell ref="BI192:BI194"/>
    <mergeCell ref="BJ192:BJ194"/>
    <mergeCell ref="BK192:BK194"/>
    <mergeCell ref="DH192:DH194"/>
    <mergeCell ref="A195:A198"/>
    <mergeCell ref="B195:B198"/>
    <mergeCell ref="C195:C198"/>
    <mergeCell ref="D195:D198"/>
    <mergeCell ref="N195:N198"/>
    <mergeCell ref="O195:O198"/>
    <mergeCell ref="Q195:Q198"/>
    <mergeCell ref="R195:R198"/>
    <mergeCell ref="X195:X198"/>
    <mergeCell ref="DB192:DB194"/>
    <mergeCell ref="DC192:DC194"/>
    <mergeCell ref="DD192:DD194"/>
    <mergeCell ref="DE192:DE194"/>
    <mergeCell ref="DF192:DF194"/>
    <mergeCell ref="DG192:DG194"/>
    <mergeCell ref="CV192:CV194"/>
    <mergeCell ref="CW192:CW194"/>
    <mergeCell ref="CX192:CX194"/>
    <mergeCell ref="CY192:CY194"/>
    <mergeCell ref="CZ192:CZ194"/>
    <mergeCell ref="DA192:DA194"/>
    <mergeCell ref="CK192:CK194"/>
    <mergeCell ref="CL192:CL194"/>
    <mergeCell ref="CR192:CR194"/>
    <mergeCell ref="CS192:CS194"/>
    <mergeCell ref="CT192:CT194"/>
    <mergeCell ref="CU192:CU194"/>
    <mergeCell ref="CD192:CD194"/>
    <mergeCell ref="CE192:CE194"/>
    <mergeCell ref="CF192:CF194"/>
    <mergeCell ref="CG192:CG194"/>
    <mergeCell ref="AK195:AK198"/>
    <mergeCell ref="AL195:AL198"/>
    <mergeCell ref="AM195:AM198"/>
    <mergeCell ref="AO195:AO198"/>
    <mergeCell ref="AP195:AP198"/>
    <mergeCell ref="AV195:AV198"/>
    <mergeCell ref="AE195:AE198"/>
    <mergeCell ref="AF195:AF198"/>
    <mergeCell ref="AG195:AG198"/>
    <mergeCell ref="AH195:AH198"/>
    <mergeCell ref="AI195:AI198"/>
    <mergeCell ref="AJ195:AJ198"/>
    <mergeCell ref="Y195:Y198"/>
    <mergeCell ref="Z195:Z198"/>
    <mergeCell ref="AA195:AA198"/>
    <mergeCell ref="AB195:AB198"/>
    <mergeCell ref="AC195:AC198"/>
    <mergeCell ref="AD195:AD198"/>
    <mergeCell ref="BJ195:BJ198"/>
    <mergeCell ref="BK195:BK198"/>
    <mergeCell ref="BM195:BM198"/>
    <mergeCell ref="BN195:BN198"/>
    <mergeCell ref="BT195:BT198"/>
    <mergeCell ref="BU195:BU198"/>
    <mergeCell ref="BD195:BD198"/>
    <mergeCell ref="BE195:BE198"/>
    <mergeCell ref="BF195:BF198"/>
    <mergeCell ref="BG195:BG198"/>
    <mergeCell ref="BH195:BH198"/>
    <mergeCell ref="BI195:BI198"/>
    <mergeCell ref="AW195:AW198"/>
    <mergeCell ref="AX195:AX198"/>
    <mergeCell ref="AY195:AY198"/>
    <mergeCell ref="AZ195:AZ198"/>
    <mergeCell ref="BB195:BB198"/>
    <mergeCell ref="BC195:BC198"/>
    <mergeCell ref="CX195:CX198"/>
    <mergeCell ref="CY195:CY198"/>
    <mergeCell ref="CH195:CH198"/>
    <mergeCell ref="CI195:CI198"/>
    <mergeCell ref="CK195:CK198"/>
    <mergeCell ref="CL195:CL198"/>
    <mergeCell ref="CR195:CR198"/>
    <mergeCell ref="CS195:CS198"/>
    <mergeCell ref="CB195:CB198"/>
    <mergeCell ref="CC195:CC198"/>
    <mergeCell ref="CD195:CD198"/>
    <mergeCell ref="CE195:CE198"/>
    <mergeCell ref="CF195:CF198"/>
    <mergeCell ref="CG195:CG198"/>
    <mergeCell ref="BV195:BV198"/>
    <mergeCell ref="BW195:BW198"/>
    <mergeCell ref="BX195:BX198"/>
    <mergeCell ref="BY195:BY198"/>
    <mergeCell ref="BZ195:BZ198"/>
    <mergeCell ref="CA195:CA198"/>
    <mergeCell ref="AC199:AC200"/>
    <mergeCell ref="AD199:AD200"/>
    <mergeCell ref="AE199:AE200"/>
    <mergeCell ref="AF199:AF200"/>
    <mergeCell ref="AG199:AG200"/>
    <mergeCell ref="AH199:AH200"/>
    <mergeCell ref="R199:R200"/>
    <mergeCell ref="X199:X200"/>
    <mergeCell ref="Y199:Y200"/>
    <mergeCell ref="Z199:Z200"/>
    <mergeCell ref="AA199:AA200"/>
    <mergeCell ref="AB199:AB200"/>
    <mergeCell ref="DF195:DF198"/>
    <mergeCell ref="DG195:DG198"/>
    <mergeCell ref="DH195:DH198"/>
    <mergeCell ref="A199:A200"/>
    <mergeCell ref="B199:B200"/>
    <mergeCell ref="C199:C200"/>
    <mergeCell ref="D199:D200"/>
    <mergeCell ref="N199:N200"/>
    <mergeCell ref="O199:O200"/>
    <mergeCell ref="Q199:Q200"/>
    <mergeCell ref="CZ195:CZ198"/>
    <mergeCell ref="DA195:DA198"/>
    <mergeCell ref="DB195:DB198"/>
    <mergeCell ref="DC195:DC198"/>
    <mergeCell ref="DD195:DD198"/>
    <mergeCell ref="DE195:DE198"/>
    <mergeCell ref="CT195:CT198"/>
    <mergeCell ref="CU195:CU198"/>
    <mergeCell ref="CV195:CV198"/>
    <mergeCell ref="CW195:CW198"/>
    <mergeCell ref="BB199:BB200"/>
    <mergeCell ref="BC199:BC200"/>
    <mergeCell ref="BD199:BD200"/>
    <mergeCell ref="BE199:BE200"/>
    <mergeCell ref="BF199:BF200"/>
    <mergeCell ref="BG199:BG200"/>
    <mergeCell ref="AP199:AP200"/>
    <mergeCell ref="AV199:AV200"/>
    <mergeCell ref="AW199:AW200"/>
    <mergeCell ref="AX199:AX200"/>
    <mergeCell ref="AY199:AY200"/>
    <mergeCell ref="AZ199:AZ200"/>
    <mergeCell ref="AI199:AI200"/>
    <mergeCell ref="AJ199:AJ200"/>
    <mergeCell ref="AK199:AK200"/>
    <mergeCell ref="AL199:AL200"/>
    <mergeCell ref="AM199:AM200"/>
    <mergeCell ref="AO199:AO200"/>
    <mergeCell ref="CK199:CK200"/>
    <mergeCell ref="CL199:CL200"/>
    <mergeCell ref="BZ199:BZ200"/>
    <mergeCell ref="CA199:CA200"/>
    <mergeCell ref="CB199:CB200"/>
    <mergeCell ref="CC199:CC200"/>
    <mergeCell ref="CD199:CD200"/>
    <mergeCell ref="CE199:CE200"/>
    <mergeCell ref="BT199:BT200"/>
    <mergeCell ref="BU199:BU200"/>
    <mergeCell ref="BV199:BV200"/>
    <mergeCell ref="BW199:BW200"/>
    <mergeCell ref="BX199:BX200"/>
    <mergeCell ref="BY199:BY200"/>
    <mergeCell ref="BH199:BH200"/>
    <mergeCell ref="BI199:BI200"/>
    <mergeCell ref="BJ199:BJ200"/>
    <mergeCell ref="BK199:BK200"/>
    <mergeCell ref="BM199:BM200"/>
    <mergeCell ref="BN199:BN200"/>
    <mergeCell ref="Q201:Q203"/>
    <mergeCell ref="R201:R203"/>
    <mergeCell ref="X201:X203"/>
    <mergeCell ref="Y201:Y203"/>
    <mergeCell ref="Z201:Z203"/>
    <mergeCell ref="AA201:AA203"/>
    <mergeCell ref="DE199:DE200"/>
    <mergeCell ref="DF199:DF200"/>
    <mergeCell ref="DG199:DG200"/>
    <mergeCell ref="DH199:DH200"/>
    <mergeCell ref="A201:A203"/>
    <mergeCell ref="B201:B203"/>
    <mergeCell ref="C201:C203"/>
    <mergeCell ref="D201:D203"/>
    <mergeCell ref="N201:N203"/>
    <mergeCell ref="O201:O203"/>
    <mergeCell ref="CY199:CY200"/>
    <mergeCell ref="CZ199:CZ200"/>
    <mergeCell ref="DA199:DA200"/>
    <mergeCell ref="DB199:DB200"/>
    <mergeCell ref="DC199:DC200"/>
    <mergeCell ref="DD199:DD200"/>
    <mergeCell ref="CR199:CR200"/>
    <mergeCell ref="CS199:CS200"/>
    <mergeCell ref="CT199:CT200"/>
    <mergeCell ref="CU199:CU200"/>
    <mergeCell ref="CV199:CV200"/>
    <mergeCell ref="CX199:CX200"/>
    <mergeCell ref="CF199:CF200"/>
    <mergeCell ref="CG199:CG200"/>
    <mergeCell ref="CH199:CH200"/>
    <mergeCell ref="CI199:CI200"/>
    <mergeCell ref="AO201:AO203"/>
    <mergeCell ref="AP201:AP203"/>
    <mergeCell ref="AV201:AV203"/>
    <mergeCell ref="AW201:AW203"/>
    <mergeCell ref="AX201:AX203"/>
    <mergeCell ref="AY201:AY203"/>
    <mergeCell ref="AH201:AH203"/>
    <mergeCell ref="AI201:AI203"/>
    <mergeCell ref="AJ201:AJ203"/>
    <mergeCell ref="AK201:AK203"/>
    <mergeCell ref="AL201:AL203"/>
    <mergeCell ref="AM201:AM203"/>
    <mergeCell ref="AB201:AB203"/>
    <mergeCell ref="AC201:AC203"/>
    <mergeCell ref="AD201:AD203"/>
    <mergeCell ref="AE201:AE203"/>
    <mergeCell ref="AF201:AF203"/>
    <mergeCell ref="AG201:AG203"/>
    <mergeCell ref="CA201:CA203"/>
    <mergeCell ref="CB201:CB203"/>
    <mergeCell ref="CC201:CC203"/>
    <mergeCell ref="CD201:CD203"/>
    <mergeCell ref="BN201:BN203"/>
    <mergeCell ref="BT201:BT203"/>
    <mergeCell ref="BU201:BU203"/>
    <mergeCell ref="BV201:BV203"/>
    <mergeCell ref="BW201:BW203"/>
    <mergeCell ref="BX201:BX203"/>
    <mergeCell ref="BG201:BG203"/>
    <mergeCell ref="BH201:BH203"/>
    <mergeCell ref="BI201:BI203"/>
    <mergeCell ref="BJ201:BJ203"/>
    <mergeCell ref="BK201:BK203"/>
    <mergeCell ref="BM201:BM203"/>
    <mergeCell ref="AZ201:AZ203"/>
    <mergeCell ref="BB201:BB203"/>
    <mergeCell ref="BC201:BC203"/>
    <mergeCell ref="BD201:BD203"/>
    <mergeCell ref="BE201:BE203"/>
    <mergeCell ref="BF201:BF203"/>
    <mergeCell ref="A204:A205"/>
    <mergeCell ref="B204:B205"/>
    <mergeCell ref="C204:C205"/>
    <mergeCell ref="D204:D205"/>
    <mergeCell ref="N204:N205"/>
    <mergeCell ref="O204:O205"/>
    <mergeCell ref="DC201:DC203"/>
    <mergeCell ref="DD201:DD203"/>
    <mergeCell ref="DE201:DE203"/>
    <mergeCell ref="DF201:DF203"/>
    <mergeCell ref="DG201:DG203"/>
    <mergeCell ref="DH201:DH203"/>
    <mergeCell ref="CW201:CW203"/>
    <mergeCell ref="CX201:CX203"/>
    <mergeCell ref="CY201:CY203"/>
    <mergeCell ref="CZ201:CZ203"/>
    <mergeCell ref="DA201:DA203"/>
    <mergeCell ref="DB201:DB203"/>
    <mergeCell ref="CL201:CL203"/>
    <mergeCell ref="CR201:CR203"/>
    <mergeCell ref="CS201:CS203"/>
    <mergeCell ref="CT201:CT203"/>
    <mergeCell ref="CU201:CU203"/>
    <mergeCell ref="CV201:CV203"/>
    <mergeCell ref="CE201:CE203"/>
    <mergeCell ref="CF201:CF203"/>
    <mergeCell ref="CG201:CG203"/>
    <mergeCell ref="CH201:CH203"/>
    <mergeCell ref="CI201:CI203"/>
    <mergeCell ref="CK201:CK203"/>
    <mergeCell ref="BY201:BY202"/>
    <mergeCell ref="BZ201:BZ203"/>
    <mergeCell ref="AH204:AH205"/>
    <mergeCell ref="AI204:AI205"/>
    <mergeCell ref="AJ204:AJ205"/>
    <mergeCell ref="AK204:AK205"/>
    <mergeCell ref="AL204:AL205"/>
    <mergeCell ref="AM204:AM205"/>
    <mergeCell ref="AB204:AB205"/>
    <mergeCell ref="AC204:AC205"/>
    <mergeCell ref="AD204:AD205"/>
    <mergeCell ref="AE204:AE205"/>
    <mergeCell ref="AF204:AF205"/>
    <mergeCell ref="AG204:AG205"/>
    <mergeCell ref="Q204:Q205"/>
    <mergeCell ref="R204:R205"/>
    <mergeCell ref="X204:X205"/>
    <mergeCell ref="Y204:Y205"/>
    <mergeCell ref="Z204:Z205"/>
    <mergeCell ref="AA204:AA205"/>
    <mergeCell ref="BF204:BF205"/>
    <mergeCell ref="BG204:BG205"/>
    <mergeCell ref="BH204:BH205"/>
    <mergeCell ref="BI204:BI205"/>
    <mergeCell ref="BJ204:BJ205"/>
    <mergeCell ref="BK204:BK205"/>
    <mergeCell ref="AZ204:AZ205"/>
    <mergeCell ref="BA204:BA205"/>
    <mergeCell ref="BB204:BB205"/>
    <mergeCell ref="BC204:BC205"/>
    <mergeCell ref="BD204:BD205"/>
    <mergeCell ref="BE204:BE205"/>
    <mergeCell ref="AO204:AO205"/>
    <mergeCell ref="AP204:AP205"/>
    <mergeCell ref="AV204:AV205"/>
    <mergeCell ref="AW204:AW205"/>
    <mergeCell ref="AX204:AX205"/>
    <mergeCell ref="AY204:AY205"/>
    <mergeCell ref="CT204:CT205"/>
    <mergeCell ref="CU204:CU205"/>
    <mergeCell ref="CD204:CD205"/>
    <mergeCell ref="CE204:CE205"/>
    <mergeCell ref="CF204:CF205"/>
    <mergeCell ref="CG204:CG205"/>
    <mergeCell ref="CH204:CH205"/>
    <mergeCell ref="CI204:CI205"/>
    <mergeCell ref="BX204:BX205"/>
    <mergeCell ref="BY204:BY205"/>
    <mergeCell ref="BZ204:BZ205"/>
    <mergeCell ref="CA204:CA205"/>
    <mergeCell ref="CB204:CB205"/>
    <mergeCell ref="CC204:CC205"/>
    <mergeCell ref="BM204:BM205"/>
    <mergeCell ref="BN204:BN205"/>
    <mergeCell ref="BT204:BT205"/>
    <mergeCell ref="BU204:BU205"/>
    <mergeCell ref="BV204:BV205"/>
    <mergeCell ref="BW204:BW205"/>
    <mergeCell ref="Y206:Y207"/>
    <mergeCell ref="Z206:Z207"/>
    <mergeCell ref="AA206:AA207"/>
    <mergeCell ref="AB206:AB207"/>
    <mergeCell ref="AC206:AC207"/>
    <mergeCell ref="AD206:AD207"/>
    <mergeCell ref="DH204:DH205"/>
    <mergeCell ref="A206:A207"/>
    <mergeCell ref="B206:B207"/>
    <mergeCell ref="C206:C207"/>
    <mergeCell ref="D206:D207"/>
    <mergeCell ref="N206:N207"/>
    <mergeCell ref="O206:O207"/>
    <mergeCell ref="Q206:Q207"/>
    <mergeCell ref="R206:R207"/>
    <mergeCell ref="X206:X207"/>
    <mergeCell ref="DB204:DB205"/>
    <mergeCell ref="DC204:DC205"/>
    <mergeCell ref="DD204:DD205"/>
    <mergeCell ref="DE204:DE205"/>
    <mergeCell ref="DF204:DF205"/>
    <mergeCell ref="DG204:DG205"/>
    <mergeCell ref="CV204:CV205"/>
    <mergeCell ref="CW204:CW205"/>
    <mergeCell ref="CX204:CX205"/>
    <mergeCell ref="CY204:CY205"/>
    <mergeCell ref="CZ204:CZ205"/>
    <mergeCell ref="DA204:DA205"/>
    <mergeCell ref="CK204:CK205"/>
    <mergeCell ref="CL204:CL205"/>
    <mergeCell ref="CR204:CR205"/>
    <mergeCell ref="CS204:CS205"/>
    <mergeCell ref="AW206:AW207"/>
    <mergeCell ref="AX206:AX207"/>
    <mergeCell ref="AY206:AY207"/>
    <mergeCell ref="AZ206:AZ207"/>
    <mergeCell ref="BA206:BA207"/>
    <mergeCell ref="BB206:BB207"/>
    <mergeCell ref="AK206:AK207"/>
    <mergeCell ref="AL206:AL207"/>
    <mergeCell ref="AM206:AM207"/>
    <mergeCell ref="AO206:AO207"/>
    <mergeCell ref="AP206:AP207"/>
    <mergeCell ref="AV206:AV207"/>
    <mergeCell ref="AE206:AE207"/>
    <mergeCell ref="AF206:AF207"/>
    <mergeCell ref="AG206:AG207"/>
    <mergeCell ref="AH206:AH207"/>
    <mergeCell ref="AI206:AI207"/>
    <mergeCell ref="AJ206:AJ207"/>
    <mergeCell ref="CE206:CE207"/>
    <mergeCell ref="CF206:CF207"/>
    <mergeCell ref="BU206:BU207"/>
    <mergeCell ref="BV206:BV207"/>
    <mergeCell ref="BW206:BW207"/>
    <mergeCell ref="BX206:BX207"/>
    <mergeCell ref="BY206:BY207"/>
    <mergeCell ref="BZ206:BZ207"/>
    <mergeCell ref="BI206:BI207"/>
    <mergeCell ref="BJ206:BJ207"/>
    <mergeCell ref="BK206:BK207"/>
    <mergeCell ref="BM206:BM207"/>
    <mergeCell ref="BN206:BN207"/>
    <mergeCell ref="BT206:BT207"/>
    <mergeCell ref="BC206:BC207"/>
    <mergeCell ref="BD206:BD207"/>
    <mergeCell ref="BE206:BE207"/>
    <mergeCell ref="BF206:BF207"/>
    <mergeCell ref="BG206:BG207"/>
    <mergeCell ref="BH206:BH207"/>
    <mergeCell ref="DE206:DE207"/>
    <mergeCell ref="DF206:DF207"/>
    <mergeCell ref="DG206:DG207"/>
    <mergeCell ref="DH206:DH207"/>
    <mergeCell ref="A208:A210"/>
    <mergeCell ref="B208:B210"/>
    <mergeCell ref="C208:C210"/>
    <mergeCell ref="D208:D210"/>
    <mergeCell ref="N208:N210"/>
    <mergeCell ref="O208:O210"/>
    <mergeCell ref="CY206:CY207"/>
    <mergeCell ref="CZ206:CZ207"/>
    <mergeCell ref="DA206:DA207"/>
    <mergeCell ref="DB206:DB207"/>
    <mergeCell ref="DC206:DC207"/>
    <mergeCell ref="DD206:DD207"/>
    <mergeCell ref="CS206:CS207"/>
    <mergeCell ref="CT206:CT207"/>
    <mergeCell ref="CU206:CU207"/>
    <mergeCell ref="CV206:CV207"/>
    <mergeCell ref="CW206:CW207"/>
    <mergeCell ref="CX206:CX207"/>
    <mergeCell ref="CG206:CG207"/>
    <mergeCell ref="CH206:CH207"/>
    <mergeCell ref="CI206:CI207"/>
    <mergeCell ref="CK206:CK207"/>
    <mergeCell ref="CL206:CL207"/>
    <mergeCell ref="CR206:CR207"/>
    <mergeCell ref="CA206:CA207"/>
    <mergeCell ref="CB206:CB207"/>
    <mergeCell ref="CC206:CC207"/>
    <mergeCell ref="CD206:CD207"/>
    <mergeCell ref="AH208:AH210"/>
    <mergeCell ref="AI208:AI210"/>
    <mergeCell ref="AJ208:AJ210"/>
    <mergeCell ref="AK208:AK210"/>
    <mergeCell ref="AL208:AL210"/>
    <mergeCell ref="AM208:AM210"/>
    <mergeCell ref="AB208:AB210"/>
    <mergeCell ref="AC208:AC210"/>
    <mergeCell ref="AD208:AD210"/>
    <mergeCell ref="AE208:AE210"/>
    <mergeCell ref="AF208:AF210"/>
    <mergeCell ref="AG208:AG210"/>
    <mergeCell ref="Q208:Q210"/>
    <mergeCell ref="R208:R210"/>
    <mergeCell ref="X208:X210"/>
    <mergeCell ref="Y208:Y210"/>
    <mergeCell ref="Z208:Z210"/>
    <mergeCell ref="AA208:AA210"/>
    <mergeCell ref="BF208:BF210"/>
    <mergeCell ref="BG208:BG210"/>
    <mergeCell ref="BH208:BH210"/>
    <mergeCell ref="BI208:BI210"/>
    <mergeCell ref="BJ208:BJ210"/>
    <mergeCell ref="BK208:BK210"/>
    <mergeCell ref="AZ208:AZ210"/>
    <mergeCell ref="BA208:BA210"/>
    <mergeCell ref="BB208:BB210"/>
    <mergeCell ref="BC208:BC210"/>
    <mergeCell ref="BD208:BD210"/>
    <mergeCell ref="BE208:BE210"/>
    <mergeCell ref="AO208:AO210"/>
    <mergeCell ref="AP208:AP210"/>
    <mergeCell ref="AV208:AV210"/>
    <mergeCell ref="AW208:AW210"/>
    <mergeCell ref="AX208:AX210"/>
    <mergeCell ref="AY208:AY210"/>
    <mergeCell ref="CT208:CT210"/>
    <mergeCell ref="CU208:CU210"/>
    <mergeCell ref="CD208:CD210"/>
    <mergeCell ref="CE208:CE210"/>
    <mergeCell ref="CF208:CF210"/>
    <mergeCell ref="CG208:CG210"/>
    <mergeCell ref="CH208:CH210"/>
    <mergeCell ref="CI208:CI210"/>
    <mergeCell ref="BX208:BX210"/>
    <mergeCell ref="BY208:BY210"/>
    <mergeCell ref="BZ208:BZ210"/>
    <mergeCell ref="CA208:CA210"/>
    <mergeCell ref="CB208:CB210"/>
    <mergeCell ref="CC208:CC210"/>
    <mergeCell ref="BM208:BM210"/>
    <mergeCell ref="BN208:BN210"/>
    <mergeCell ref="BT208:BT210"/>
    <mergeCell ref="BU208:BU210"/>
    <mergeCell ref="BV208:BV210"/>
    <mergeCell ref="BW208:BW210"/>
    <mergeCell ref="Y211:Y214"/>
    <mergeCell ref="Z211:Z214"/>
    <mergeCell ref="AA211:AA214"/>
    <mergeCell ref="AB211:AB214"/>
    <mergeCell ref="AC211:AC214"/>
    <mergeCell ref="AD211:AD214"/>
    <mergeCell ref="DH208:DH210"/>
    <mergeCell ref="A211:A214"/>
    <mergeCell ref="B211:B214"/>
    <mergeCell ref="C211:C214"/>
    <mergeCell ref="D211:D214"/>
    <mergeCell ref="N211:N214"/>
    <mergeCell ref="O211:O214"/>
    <mergeCell ref="Q211:Q214"/>
    <mergeCell ref="R211:R214"/>
    <mergeCell ref="X211:X214"/>
    <mergeCell ref="DB208:DB210"/>
    <mergeCell ref="DC208:DC210"/>
    <mergeCell ref="DD208:DD210"/>
    <mergeCell ref="DE208:DE210"/>
    <mergeCell ref="DF208:DF210"/>
    <mergeCell ref="DG208:DG210"/>
    <mergeCell ref="CV208:CV210"/>
    <mergeCell ref="CW208:CW210"/>
    <mergeCell ref="CX208:CX210"/>
    <mergeCell ref="CY208:CY210"/>
    <mergeCell ref="CZ208:CZ210"/>
    <mergeCell ref="DA208:DA210"/>
    <mergeCell ref="CK208:CK210"/>
    <mergeCell ref="CL208:CL210"/>
    <mergeCell ref="CR208:CR210"/>
    <mergeCell ref="CS208:CS210"/>
    <mergeCell ref="AW211:AW214"/>
    <mergeCell ref="AX211:AX214"/>
    <mergeCell ref="AY211:AY214"/>
    <mergeCell ref="AZ211:AZ214"/>
    <mergeCell ref="BA211:BA214"/>
    <mergeCell ref="BB211:BB214"/>
    <mergeCell ref="AK211:AK214"/>
    <mergeCell ref="AL211:AL214"/>
    <mergeCell ref="AM211:AM214"/>
    <mergeCell ref="AO211:AO214"/>
    <mergeCell ref="AP211:AP214"/>
    <mergeCell ref="AV211:AV214"/>
    <mergeCell ref="AE211:AE214"/>
    <mergeCell ref="AF211:AF214"/>
    <mergeCell ref="AG211:AG214"/>
    <mergeCell ref="AH211:AH214"/>
    <mergeCell ref="AI211:AI214"/>
    <mergeCell ref="AJ211:AJ214"/>
    <mergeCell ref="BQ211:BQ214"/>
    <mergeCell ref="BT211:BT214"/>
    <mergeCell ref="BU211:BU214"/>
    <mergeCell ref="BV211:BV214"/>
    <mergeCell ref="BW211:BW214"/>
    <mergeCell ref="BX211:BX214"/>
    <mergeCell ref="BI211:BI214"/>
    <mergeCell ref="BJ211:BJ214"/>
    <mergeCell ref="BK211:BK214"/>
    <mergeCell ref="BM211:BM214"/>
    <mergeCell ref="BN211:BN214"/>
    <mergeCell ref="BP211:BP214"/>
    <mergeCell ref="BC211:BC214"/>
    <mergeCell ref="BD211:BD214"/>
    <mergeCell ref="BE211:BE214"/>
    <mergeCell ref="BF211:BF214"/>
    <mergeCell ref="BG211:BG214"/>
    <mergeCell ref="BH211:BH214"/>
    <mergeCell ref="CZ211:CZ214"/>
    <mergeCell ref="DA211:DA214"/>
    <mergeCell ref="CL211:CL214"/>
    <mergeCell ref="CO211:CO214"/>
    <mergeCell ref="CR211:CR214"/>
    <mergeCell ref="CS211:CS214"/>
    <mergeCell ref="CT211:CT214"/>
    <mergeCell ref="CU211:CU214"/>
    <mergeCell ref="CE211:CE214"/>
    <mergeCell ref="CF211:CF214"/>
    <mergeCell ref="CG211:CG214"/>
    <mergeCell ref="CH211:CH214"/>
    <mergeCell ref="CI211:CI214"/>
    <mergeCell ref="CK211:CK214"/>
    <mergeCell ref="BY211:BY214"/>
    <mergeCell ref="BZ211:BZ214"/>
    <mergeCell ref="CA211:CA214"/>
    <mergeCell ref="CB211:CB214"/>
    <mergeCell ref="CC211:CC214"/>
    <mergeCell ref="CD211:CD214"/>
    <mergeCell ref="AE215:AE218"/>
    <mergeCell ref="AF215:AF218"/>
    <mergeCell ref="AG215:AG218"/>
    <mergeCell ref="AH215:AH218"/>
    <mergeCell ref="AI215:AI218"/>
    <mergeCell ref="AJ215:AJ218"/>
    <mergeCell ref="Y215:Y218"/>
    <mergeCell ref="Z215:Z218"/>
    <mergeCell ref="AA215:AA218"/>
    <mergeCell ref="AB215:AB218"/>
    <mergeCell ref="AC215:AC218"/>
    <mergeCell ref="AD215:AD218"/>
    <mergeCell ref="DH211:DH214"/>
    <mergeCell ref="A215:A218"/>
    <mergeCell ref="B215:B218"/>
    <mergeCell ref="C215:C218"/>
    <mergeCell ref="D215:D218"/>
    <mergeCell ref="N215:N218"/>
    <mergeCell ref="O215:O218"/>
    <mergeCell ref="Q215:Q218"/>
    <mergeCell ref="R215:R218"/>
    <mergeCell ref="X215:X218"/>
    <mergeCell ref="DB211:DB214"/>
    <mergeCell ref="DC211:DC214"/>
    <mergeCell ref="DD211:DD214"/>
    <mergeCell ref="DE211:DE214"/>
    <mergeCell ref="DF211:DF214"/>
    <mergeCell ref="DG211:DG214"/>
    <mergeCell ref="CV211:CV214"/>
    <mergeCell ref="CW211:CW214"/>
    <mergeCell ref="CX211:CX214"/>
    <mergeCell ref="CY211:CY214"/>
    <mergeCell ref="BC215:BC218"/>
    <mergeCell ref="BD215:BD218"/>
    <mergeCell ref="BE215:BE218"/>
    <mergeCell ref="BF215:BF218"/>
    <mergeCell ref="BG215:BG218"/>
    <mergeCell ref="BH215:BH218"/>
    <mergeCell ref="AW215:AW218"/>
    <mergeCell ref="AX215:AX218"/>
    <mergeCell ref="AY215:AY218"/>
    <mergeCell ref="AZ215:AZ218"/>
    <mergeCell ref="BA215:BA218"/>
    <mergeCell ref="BB215:BB218"/>
    <mergeCell ref="AK215:AK218"/>
    <mergeCell ref="AL215:AL218"/>
    <mergeCell ref="AM215:AM218"/>
    <mergeCell ref="AO215:AO218"/>
    <mergeCell ref="AP215:AP218"/>
    <mergeCell ref="AV215:AV218"/>
    <mergeCell ref="CL215:CL218"/>
    <mergeCell ref="CR215:CR218"/>
    <mergeCell ref="CA215:CA218"/>
    <mergeCell ref="CB215:CB218"/>
    <mergeCell ref="CC215:CC218"/>
    <mergeCell ref="CD215:CD218"/>
    <mergeCell ref="CE215:CE218"/>
    <mergeCell ref="CF215:CF218"/>
    <mergeCell ref="BU215:BU218"/>
    <mergeCell ref="BV215:BV218"/>
    <mergeCell ref="BW215:BW218"/>
    <mergeCell ref="BX215:BX218"/>
    <mergeCell ref="BY215:BY218"/>
    <mergeCell ref="BZ215:BZ218"/>
    <mergeCell ref="BI215:BI218"/>
    <mergeCell ref="BJ215:BJ218"/>
    <mergeCell ref="BK215:BK218"/>
    <mergeCell ref="BM215:BM218"/>
    <mergeCell ref="BN215:BN218"/>
    <mergeCell ref="BT215:BT218"/>
    <mergeCell ref="Q219:Q222"/>
    <mergeCell ref="R219:R222"/>
    <mergeCell ref="U219:U220"/>
    <mergeCell ref="X219:X222"/>
    <mergeCell ref="Y219:Y222"/>
    <mergeCell ref="Z219:Z222"/>
    <mergeCell ref="DE215:DE218"/>
    <mergeCell ref="DF215:DF218"/>
    <mergeCell ref="DG215:DG218"/>
    <mergeCell ref="DH215:DH218"/>
    <mergeCell ref="A219:A222"/>
    <mergeCell ref="B219:B222"/>
    <mergeCell ref="C219:C222"/>
    <mergeCell ref="D219:D222"/>
    <mergeCell ref="N219:N222"/>
    <mergeCell ref="O219:O222"/>
    <mergeCell ref="CY215:CY218"/>
    <mergeCell ref="CZ215:CZ218"/>
    <mergeCell ref="DA215:DA218"/>
    <mergeCell ref="DB215:DB218"/>
    <mergeCell ref="DC215:DC218"/>
    <mergeCell ref="DD215:DD218"/>
    <mergeCell ref="CS215:CS218"/>
    <mergeCell ref="CT215:CT218"/>
    <mergeCell ref="CU215:CU218"/>
    <mergeCell ref="CV215:CV218"/>
    <mergeCell ref="CW215:CW218"/>
    <mergeCell ref="CX215:CX218"/>
    <mergeCell ref="CG215:CG218"/>
    <mergeCell ref="CH215:CH218"/>
    <mergeCell ref="CI215:CI218"/>
    <mergeCell ref="CK215:CK218"/>
    <mergeCell ref="AM219:AM222"/>
    <mergeCell ref="AO219:AO222"/>
    <mergeCell ref="AP219:AP222"/>
    <mergeCell ref="AV219:AV222"/>
    <mergeCell ref="AW219:AW222"/>
    <mergeCell ref="AX219:AX222"/>
    <mergeCell ref="AG219:AG222"/>
    <mergeCell ref="AH219:AH222"/>
    <mergeCell ref="AI219:AI222"/>
    <mergeCell ref="AJ219:AJ222"/>
    <mergeCell ref="AK219:AK222"/>
    <mergeCell ref="AL219:AL222"/>
    <mergeCell ref="AA219:AA222"/>
    <mergeCell ref="AB219:AB222"/>
    <mergeCell ref="AC219:AC222"/>
    <mergeCell ref="AD219:AD222"/>
    <mergeCell ref="AE219:AE222"/>
    <mergeCell ref="AF219:AF222"/>
    <mergeCell ref="BK219:BK222"/>
    <mergeCell ref="BM219:BM222"/>
    <mergeCell ref="BN219:BN222"/>
    <mergeCell ref="BT219:BT222"/>
    <mergeCell ref="BU219:BU222"/>
    <mergeCell ref="BV219:BV222"/>
    <mergeCell ref="BE219:BE222"/>
    <mergeCell ref="BF219:BF222"/>
    <mergeCell ref="BG219:BG222"/>
    <mergeCell ref="BH219:BH222"/>
    <mergeCell ref="BI219:BI222"/>
    <mergeCell ref="BJ219:BJ222"/>
    <mergeCell ref="AY219:AY222"/>
    <mergeCell ref="AZ219:AZ222"/>
    <mergeCell ref="BA219:BA222"/>
    <mergeCell ref="BB219:BB222"/>
    <mergeCell ref="BC219:BC222"/>
    <mergeCell ref="BD219:BD222"/>
    <mergeCell ref="CZ219:CZ222"/>
    <mergeCell ref="DA219:DA222"/>
    <mergeCell ref="CK219:CK222"/>
    <mergeCell ref="CL219:CL222"/>
    <mergeCell ref="CR219:CR222"/>
    <mergeCell ref="CS219:CS222"/>
    <mergeCell ref="CT219:CT222"/>
    <mergeCell ref="CU219:CU222"/>
    <mergeCell ref="CD219:CD222"/>
    <mergeCell ref="CE219:CE222"/>
    <mergeCell ref="CF219:CF222"/>
    <mergeCell ref="CG219:CG222"/>
    <mergeCell ref="CH219:CH222"/>
    <mergeCell ref="CI219:CI222"/>
    <mergeCell ref="BW219:BW222"/>
    <mergeCell ref="BX219:BX222"/>
    <mergeCell ref="BZ219:BZ222"/>
    <mergeCell ref="CA219:CA222"/>
    <mergeCell ref="CB219:CB222"/>
    <mergeCell ref="CC219:CC222"/>
    <mergeCell ref="AE223:AE224"/>
    <mergeCell ref="AF223:AF224"/>
    <mergeCell ref="AG223:AG224"/>
    <mergeCell ref="AH223:AH224"/>
    <mergeCell ref="AI223:AI224"/>
    <mergeCell ref="AJ223:AJ224"/>
    <mergeCell ref="Y223:Y224"/>
    <mergeCell ref="Z223:Z224"/>
    <mergeCell ref="AA223:AA224"/>
    <mergeCell ref="AB223:AB224"/>
    <mergeCell ref="AC223:AC224"/>
    <mergeCell ref="AD223:AD224"/>
    <mergeCell ref="DH219:DH222"/>
    <mergeCell ref="A223:A224"/>
    <mergeCell ref="B223:B224"/>
    <mergeCell ref="C223:C224"/>
    <mergeCell ref="D223:D224"/>
    <mergeCell ref="N223:N224"/>
    <mergeCell ref="O223:O224"/>
    <mergeCell ref="Q223:Q224"/>
    <mergeCell ref="R223:R224"/>
    <mergeCell ref="X223:X224"/>
    <mergeCell ref="DB219:DB222"/>
    <mergeCell ref="DC219:DC222"/>
    <mergeCell ref="DD219:DD222"/>
    <mergeCell ref="DE219:DE222"/>
    <mergeCell ref="DF219:DF222"/>
    <mergeCell ref="DG219:DG222"/>
    <mergeCell ref="CV219:CV222"/>
    <mergeCell ref="CW219:CW222"/>
    <mergeCell ref="CX219:CX222"/>
    <mergeCell ref="CY219:CY222"/>
    <mergeCell ref="BC223:BC224"/>
    <mergeCell ref="BD223:BD224"/>
    <mergeCell ref="BE223:BE224"/>
    <mergeCell ref="BF223:BF224"/>
    <mergeCell ref="BG223:BG224"/>
    <mergeCell ref="BH223:BH224"/>
    <mergeCell ref="AW223:AW224"/>
    <mergeCell ref="AX223:AX224"/>
    <mergeCell ref="AY223:AY224"/>
    <mergeCell ref="AZ223:AZ224"/>
    <mergeCell ref="BA223:BA224"/>
    <mergeCell ref="BB223:BB224"/>
    <mergeCell ref="AK223:AK224"/>
    <mergeCell ref="AL223:AL224"/>
    <mergeCell ref="AM223:AM224"/>
    <mergeCell ref="AO223:AO224"/>
    <mergeCell ref="AP223:AP224"/>
    <mergeCell ref="AV223:AV224"/>
    <mergeCell ref="CL223:CL224"/>
    <mergeCell ref="CR223:CR224"/>
    <mergeCell ref="CA223:CA224"/>
    <mergeCell ref="CB223:CB224"/>
    <mergeCell ref="CC223:CC224"/>
    <mergeCell ref="CD223:CD224"/>
    <mergeCell ref="CE223:CE224"/>
    <mergeCell ref="CF223:CF224"/>
    <mergeCell ref="BU223:BU224"/>
    <mergeCell ref="BV223:BV224"/>
    <mergeCell ref="BW223:BW224"/>
    <mergeCell ref="BX223:BX224"/>
    <mergeCell ref="BY223:BY224"/>
    <mergeCell ref="BZ223:BZ224"/>
    <mergeCell ref="BI223:BI224"/>
    <mergeCell ref="BJ223:BJ224"/>
    <mergeCell ref="BK223:BK224"/>
    <mergeCell ref="BM223:BM224"/>
    <mergeCell ref="BN223:BN224"/>
    <mergeCell ref="BT223:BT224"/>
    <mergeCell ref="Q225:Q226"/>
    <mergeCell ref="R225:R226"/>
    <mergeCell ref="X225:X226"/>
    <mergeCell ref="Y225:Y226"/>
    <mergeCell ref="Z225:Z226"/>
    <mergeCell ref="AA225:AA226"/>
    <mergeCell ref="DE223:DE224"/>
    <mergeCell ref="DF223:DF224"/>
    <mergeCell ref="DG223:DG224"/>
    <mergeCell ref="DH223:DH224"/>
    <mergeCell ref="A225:A226"/>
    <mergeCell ref="B225:B226"/>
    <mergeCell ref="C225:C226"/>
    <mergeCell ref="D225:D226"/>
    <mergeCell ref="N225:N226"/>
    <mergeCell ref="O225:O226"/>
    <mergeCell ref="CY223:CY224"/>
    <mergeCell ref="CZ223:CZ224"/>
    <mergeCell ref="DA223:DA224"/>
    <mergeCell ref="DB223:DB224"/>
    <mergeCell ref="DC223:DC224"/>
    <mergeCell ref="DD223:DD224"/>
    <mergeCell ref="CS223:CS224"/>
    <mergeCell ref="CT223:CT224"/>
    <mergeCell ref="CU223:CU224"/>
    <mergeCell ref="CV223:CV224"/>
    <mergeCell ref="CW223:CW224"/>
    <mergeCell ref="CX223:CX224"/>
    <mergeCell ref="CG223:CG224"/>
    <mergeCell ref="CH223:CH224"/>
    <mergeCell ref="CI223:CI224"/>
    <mergeCell ref="CK223:CK224"/>
    <mergeCell ref="AO225:AO226"/>
    <mergeCell ref="AP225:AP226"/>
    <mergeCell ref="AV225:AV226"/>
    <mergeCell ref="AW225:AW226"/>
    <mergeCell ref="AX225:AX226"/>
    <mergeCell ref="AY225:AY226"/>
    <mergeCell ref="AH225:AH226"/>
    <mergeCell ref="AI225:AI226"/>
    <mergeCell ref="AJ225:AJ226"/>
    <mergeCell ref="AK225:AK226"/>
    <mergeCell ref="AL225:AL226"/>
    <mergeCell ref="AM225:AM226"/>
    <mergeCell ref="AB225:AB226"/>
    <mergeCell ref="AC225:AC226"/>
    <mergeCell ref="AD225:AD226"/>
    <mergeCell ref="AE225:AE226"/>
    <mergeCell ref="AF225:AF226"/>
    <mergeCell ref="AG225:AG226"/>
    <mergeCell ref="BM225:BM226"/>
    <mergeCell ref="BN225:BN226"/>
    <mergeCell ref="BT225:BT226"/>
    <mergeCell ref="BU225:BU226"/>
    <mergeCell ref="BV225:BV226"/>
    <mergeCell ref="BW225:BW226"/>
    <mergeCell ref="BF225:BF226"/>
    <mergeCell ref="BG225:BG226"/>
    <mergeCell ref="BH225:BH226"/>
    <mergeCell ref="BI225:BI226"/>
    <mergeCell ref="BJ225:BJ226"/>
    <mergeCell ref="BK225:BK226"/>
    <mergeCell ref="AZ225:AZ226"/>
    <mergeCell ref="BA225:BA226"/>
    <mergeCell ref="BB225:BB226"/>
    <mergeCell ref="BC225:BC226"/>
    <mergeCell ref="BD225:BD226"/>
    <mergeCell ref="BE225:BE226"/>
    <mergeCell ref="CZ225:CZ226"/>
    <mergeCell ref="DA225:DA226"/>
    <mergeCell ref="CK225:CK226"/>
    <mergeCell ref="CL225:CL226"/>
    <mergeCell ref="CR225:CR226"/>
    <mergeCell ref="CS225:CS226"/>
    <mergeCell ref="CT225:CT226"/>
    <mergeCell ref="CU225:CU226"/>
    <mergeCell ref="CD225:CD226"/>
    <mergeCell ref="CE225:CE226"/>
    <mergeCell ref="CF225:CF226"/>
    <mergeCell ref="CG225:CG226"/>
    <mergeCell ref="CH225:CH226"/>
    <mergeCell ref="CI225:CI226"/>
    <mergeCell ref="BX225:BX226"/>
    <mergeCell ref="BY225:BY226"/>
    <mergeCell ref="BZ225:BZ226"/>
    <mergeCell ref="CA225:CA226"/>
    <mergeCell ref="CB225:CB226"/>
    <mergeCell ref="CC225:CC226"/>
    <mergeCell ref="AE227:AE231"/>
    <mergeCell ref="AF227:AF231"/>
    <mergeCell ref="AG227:AG231"/>
    <mergeCell ref="AH227:AH231"/>
    <mergeCell ref="AI227:AI231"/>
    <mergeCell ref="AJ227:AJ231"/>
    <mergeCell ref="Y227:Y231"/>
    <mergeCell ref="Z227:Z231"/>
    <mergeCell ref="AA227:AA231"/>
    <mergeCell ref="AB227:AB231"/>
    <mergeCell ref="AC227:AC231"/>
    <mergeCell ref="AD227:AD231"/>
    <mergeCell ref="DH225:DH226"/>
    <mergeCell ref="A227:A231"/>
    <mergeCell ref="B227:B231"/>
    <mergeCell ref="C227:C231"/>
    <mergeCell ref="D227:D231"/>
    <mergeCell ref="N227:N231"/>
    <mergeCell ref="O227:O231"/>
    <mergeCell ref="Q227:Q231"/>
    <mergeCell ref="R227:R231"/>
    <mergeCell ref="X227:X231"/>
    <mergeCell ref="DB225:DB226"/>
    <mergeCell ref="DC225:DC226"/>
    <mergeCell ref="DD225:DD226"/>
    <mergeCell ref="DE225:DE226"/>
    <mergeCell ref="DF225:DF226"/>
    <mergeCell ref="DG225:DG226"/>
    <mergeCell ref="CV225:CV226"/>
    <mergeCell ref="CW225:CW226"/>
    <mergeCell ref="CX225:CX226"/>
    <mergeCell ref="CY225:CY226"/>
    <mergeCell ref="BC227:BC231"/>
    <mergeCell ref="BD227:BD231"/>
    <mergeCell ref="BE227:BE231"/>
    <mergeCell ref="BF227:BF231"/>
    <mergeCell ref="BG227:BG231"/>
    <mergeCell ref="BH227:BH231"/>
    <mergeCell ref="AW227:AW231"/>
    <mergeCell ref="AX227:AX231"/>
    <mergeCell ref="AY227:AY231"/>
    <mergeCell ref="AZ227:AZ231"/>
    <mergeCell ref="BA227:BA231"/>
    <mergeCell ref="BB227:BB231"/>
    <mergeCell ref="AK227:AK231"/>
    <mergeCell ref="AL227:AL231"/>
    <mergeCell ref="AM227:AM231"/>
    <mergeCell ref="AO227:AO231"/>
    <mergeCell ref="AP227:AP231"/>
    <mergeCell ref="AV227:AV231"/>
    <mergeCell ref="CL227:CL231"/>
    <mergeCell ref="CR227:CR231"/>
    <mergeCell ref="CA227:CA231"/>
    <mergeCell ref="CB227:CB231"/>
    <mergeCell ref="CC227:CC231"/>
    <mergeCell ref="CD227:CD231"/>
    <mergeCell ref="CE227:CE231"/>
    <mergeCell ref="CF227:CF231"/>
    <mergeCell ref="BU227:BU231"/>
    <mergeCell ref="BV227:BV231"/>
    <mergeCell ref="BW227:BW231"/>
    <mergeCell ref="BX227:BX231"/>
    <mergeCell ref="BY227:BY231"/>
    <mergeCell ref="BZ227:BZ231"/>
    <mergeCell ref="BI227:BI231"/>
    <mergeCell ref="BJ227:BJ231"/>
    <mergeCell ref="BK227:BK231"/>
    <mergeCell ref="BM227:BM231"/>
    <mergeCell ref="BN227:BN231"/>
    <mergeCell ref="BT227:BT231"/>
    <mergeCell ref="Q232:Q233"/>
    <mergeCell ref="R232:R233"/>
    <mergeCell ref="X232:X233"/>
    <mergeCell ref="Y232:Y233"/>
    <mergeCell ref="Z232:Z233"/>
    <mergeCell ref="AA232:AA233"/>
    <mergeCell ref="DE227:DE231"/>
    <mergeCell ref="DF227:DF231"/>
    <mergeCell ref="DG227:DG231"/>
    <mergeCell ref="DH227:DH231"/>
    <mergeCell ref="A232:A233"/>
    <mergeCell ref="B232:B233"/>
    <mergeCell ref="C232:C233"/>
    <mergeCell ref="D232:D233"/>
    <mergeCell ref="N232:N233"/>
    <mergeCell ref="O232:O233"/>
    <mergeCell ref="CY227:CY231"/>
    <mergeCell ref="CZ227:CZ231"/>
    <mergeCell ref="DA227:DA231"/>
    <mergeCell ref="DB227:DB231"/>
    <mergeCell ref="DC227:DC231"/>
    <mergeCell ref="DD227:DD231"/>
    <mergeCell ref="CS227:CS231"/>
    <mergeCell ref="CT227:CT231"/>
    <mergeCell ref="CU227:CU231"/>
    <mergeCell ref="CV227:CV231"/>
    <mergeCell ref="CW227:CW231"/>
    <mergeCell ref="CX227:CX231"/>
    <mergeCell ref="CG227:CG231"/>
    <mergeCell ref="CH227:CH231"/>
    <mergeCell ref="CI227:CI231"/>
    <mergeCell ref="CK227:CK231"/>
    <mergeCell ref="AO232:AO233"/>
    <mergeCell ref="AP232:AP233"/>
    <mergeCell ref="AV232:AV233"/>
    <mergeCell ref="AW232:AW233"/>
    <mergeCell ref="AX232:AX233"/>
    <mergeCell ref="AY232:AY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BM232:BM233"/>
    <mergeCell ref="BN232:BN233"/>
    <mergeCell ref="BT232:BT233"/>
    <mergeCell ref="BU232:BU233"/>
    <mergeCell ref="BV232:BV233"/>
    <mergeCell ref="BW232:BW233"/>
    <mergeCell ref="BF232:BF233"/>
    <mergeCell ref="BG232:BG233"/>
    <mergeCell ref="BH232:BH233"/>
    <mergeCell ref="BI232:BI233"/>
    <mergeCell ref="BJ232:BJ233"/>
    <mergeCell ref="BK232:BK233"/>
    <mergeCell ref="AZ232:AZ233"/>
    <mergeCell ref="BA232:BA233"/>
    <mergeCell ref="BB232:BB233"/>
    <mergeCell ref="BC232:BC233"/>
    <mergeCell ref="BD232:BD233"/>
    <mergeCell ref="BE232:BE233"/>
    <mergeCell ref="CZ232:CZ233"/>
    <mergeCell ref="DA232:DA233"/>
    <mergeCell ref="CK232:CK233"/>
    <mergeCell ref="CL232:CL233"/>
    <mergeCell ref="CR232:CR233"/>
    <mergeCell ref="CS232:CS233"/>
    <mergeCell ref="CT232:CT233"/>
    <mergeCell ref="CU232:CU233"/>
    <mergeCell ref="CD232:CD233"/>
    <mergeCell ref="CE232:CE233"/>
    <mergeCell ref="CF232:CF233"/>
    <mergeCell ref="CG232:CG233"/>
    <mergeCell ref="CH232:CH233"/>
    <mergeCell ref="CI232:CI233"/>
    <mergeCell ref="BX232:BX233"/>
    <mergeCell ref="BY232:BY233"/>
    <mergeCell ref="BZ232:BZ233"/>
    <mergeCell ref="CA232:CA233"/>
    <mergeCell ref="CB232:CB233"/>
    <mergeCell ref="CC232:CC233"/>
    <mergeCell ref="AE234:AE235"/>
    <mergeCell ref="AF234:AF235"/>
    <mergeCell ref="AG234:AG235"/>
    <mergeCell ref="AH234:AH235"/>
    <mergeCell ref="AI234:AI235"/>
    <mergeCell ref="AJ234:AJ235"/>
    <mergeCell ref="Y234:Y235"/>
    <mergeCell ref="Z234:Z235"/>
    <mergeCell ref="AA234:AA235"/>
    <mergeCell ref="AB234:AB235"/>
    <mergeCell ref="AC234:AC235"/>
    <mergeCell ref="AD234:AD235"/>
    <mergeCell ref="DH232:DH233"/>
    <mergeCell ref="A234:A235"/>
    <mergeCell ref="B234:B235"/>
    <mergeCell ref="C234:C235"/>
    <mergeCell ref="D234:D235"/>
    <mergeCell ref="N234:N235"/>
    <mergeCell ref="O234:O235"/>
    <mergeCell ref="Q234:Q235"/>
    <mergeCell ref="R234:R235"/>
    <mergeCell ref="X234:X235"/>
    <mergeCell ref="DB232:DB233"/>
    <mergeCell ref="DC232:DC233"/>
    <mergeCell ref="DD232:DD233"/>
    <mergeCell ref="DE232:DE233"/>
    <mergeCell ref="DF232:DF233"/>
    <mergeCell ref="DG232:DG233"/>
    <mergeCell ref="CV232:CV233"/>
    <mergeCell ref="CW232:CW233"/>
    <mergeCell ref="CX232:CX233"/>
    <mergeCell ref="CY232:CY233"/>
    <mergeCell ref="BC234:BC235"/>
    <mergeCell ref="BD234:BD235"/>
    <mergeCell ref="BE234:BE235"/>
    <mergeCell ref="BF234:BF235"/>
    <mergeCell ref="BG234:BG235"/>
    <mergeCell ref="BH234:BH235"/>
    <mergeCell ref="AW234:AW235"/>
    <mergeCell ref="AX234:AX235"/>
    <mergeCell ref="AY234:AY235"/>
    <mergeCell ref="AZ234:AZ235"/>
    <mergeCell ref="BA234:BA235"/>
    <mergeCell ref="BB234:BB235"/>
    <mergeCell ref="AK234:AK235"/>
    <mergeCell ref="AL234:AL235"/>
    <mergeCell ref="AM234:AM235"/>
    <mergeCell ref="AO234:AO235"/>
    <mergeCell ref="AP234:AP235"/>
    <mergeCell ref="AV234:AV235"/>
    <mergeCell ref="CL234:CL235"/>
    <mergeCell ref="CR234:CR235"/>
    <mergeCell ref="CA234:CA235"/>
    <mergeCell ref="CB234:CB235"/>
    <mergeCell ref="CC234:CC235"/>
    <mergeCell ref="CD234:CD235"/>
    <mergeCell ref="CE234:CE235"/>
    <mergeCell ref="CF234:CF235"/>
    <mergeCell ref="BU234:BU235"/>
    <mergeCell ref="BV234:BV235"/>
    <mergeCell ref="BW234:BW235"/>
    <mergeCell ref="BX234:BX235"/>
    <mergeCell ref="BY234:BY235"/>
    <mergeCell ref="BZ234:BZ235"/>
    <mergeCell ref="BI234:BI235"/>
    <mergeCell ref="BJ234:BJ235"/>
    <mergeCell ref="BK234:BK235"/>
    <mergeCell ref="BM234:BM235"/>
    <mergeCell ref="BN234:BN235"/>
    <mergeCell ref="BT234:BT235"/>
    <mergeCell ref="Q236:Q237"/>
    <mergeCell ref="R236:R237"/>
    <mergeCell ref="X236:X237"/>
    <mergeCell ref="Y236:Y237"/>
    <mergeCell ref="Z236:Z237"/>
    <mergeCell ref="AA236:AA237"/>
    <mergeCell ref="DE234:DE235"/>
    <mergeCell ref="DF234:DF235"/>
    <mergeCell ref="DG234:DG235"/>
    <mergeCell ref="DH234:DH235"/>
    <mergeCell ref="A236:A237"/>
    <mergeCell ref="B236:B237"/>
    <mergeCell ref="C236:C237"/>
    <mergeCell ref="D236:D237"/>
    <mergeCell ref="N236:N237"/>
    <mergeCell ref="O236:O237"/>
    <mergeCell ref="CY234:CY235"/>
    <mergeCell ref="CZ234:CZ235"/>
    <mergeCell ref="DA234:DA235"/>
    <mergeCell ref="DB234:DB235"/>
    <mergeCell ref="DC234:DC235"/>
    <mergeCell ref="DD234:DD235"/>
    <mergeCell ref="CS234:CS235"/>
    <mergeCell ref="CT234:CT235"/>
    <mergeCell ref="CU234:CU235"/>
    <mergeCell ref="CV234:CV235"/>
    <mergeCell ref="CW234:CW235"/>
    <mergeCell ref="CX234:CX235"/>
    <mergeCell ref="CG234:CG235"/>
    <mergeCell ref="CH234:CH235"/>
    <mergeCell ref="CI234:CI235"/>
    <mergeCell ref="CK234:CK235"/>
    <mergeCell ref="AO236:AO237"/>
    <mergeCell ref="AP236:AP237"/>
    <mergeCell ref="AV236:AV237"/>
    <mergeCell ref="AW236:AW237"/>
    <mergeCell ref="AX236:AX237"/>
    <mergeCell ref="AY236:AY237"/>
    <mergeCell ref="AH236:AH237"/>
    <mergeCell ref="AI236:AI237"/>
    <mergeCell ref="AJ236:AJ237"/>
    <mergeCell ref="AK236:AK237"/>
    <mergeCell ref="AL236:AL237"/>
    <mergeCell ref="AM236:AM237"/>
    <mergeCell ref="AB236:AB237"/>
    <mergeCell ref="AC236:AC237"/>
    <mergeCell ref="AD236:AD237"/>
    <mergeCell ref="AE236:AE237"/>
    <mergeCell ref="AF236:AF237"/>
    <mergeCell ref="AG236:AG237"/>
    <mergeCell ref="BM236:BM237"/>
    <mergeCell ref="BN236:BN237"/>
    <mergeCell ref="BT236:BT237"/>
    <mergeCell ref="BU236:BU237"/>
    <mergeCell ref="BV236:BV237"/>
    <mergeCell ref="BW236:BW237"/>
    <mergeCell ref="BF236:BF237"/>
    <mergeCell ref="BG236:BG237"/>
    <mergeCell ref="BH236:BH237"/>
    <mergeCell ref="BI236:BI237"/>
    <mergeCell ref="BJ236:BJ237"/>
    <mergeCell ref="BK236:BK237"/>
    <mergeCell ref="AZ236:AZ237"/>
    <mergeCell ref="BA236:BA237"/>
    <mergeCell ref="BB236:BB237"/>
    <mergeCell ref="BC236:BC237"/>
    <mergeCell ref="BD236:BD237"/>
    <mergeCell ref="BE236:BE237"/>
    <mergeCell ref="CZ236:CZ237"/>
    <mergeCell ref="DA236:DA237"/>
    <mergeCell ref="CK236:CK237"/>
    <mergeCell ref="CL236:CL237"/>
    <mergeCell ref="CR236:CR237"/>
    <mergeCell ref="CS236:CS237"/>
    <mergeCell ref="CT236:CT237"/>
    <mergeCell ref="CU236:CU237"/>
    <mergeCell ref="CD236:CD237"/>
    <mergeCell ref="CE236:CE237"/>
    <mergeCell ref="CF236:CF237"/>
    <mergeCell ref="CG236:CG237"/>
    <mergeCell ref="CH236:CH237"/>
    <mergeCell ref="CI236:CI237"/>
    <mergeCell ref="BX236:BX237"/>
    <mergeCell ref="BY236:BY237"/>
    <mergeCell ref="BZ236:BZ237"/>
    <mergeCell ref="CA236:CA237"/>
    <mergeCell ref="CB236:CB237"/>
    <mergeCell ref="CC236:CC237"/>
    <mergeCell ref="AE238:AE240"/>
    <mergeCell ref="AF238:AF240"/>
    <mergeCell ref="AG238:AG240"/>
    <mergeCell ref="AH238:AH240"/>
    <mergeCell ref="AI238:AI240"/>
    <mergeCell ref="AJ238:AJ240"/>
    <mergeCell ref="Y238:Y240"/>
    <mergeCell ref="Z238:Z240"/>
    <mergeCell ref="AA238:AA240"/>
    <mergeCell ref="AB238:AB240"/>
    <mergeCell ref="AC238:AC240"/>
    <mergeCell ref="AD238:AD240"/>
    <mergeCell ref="DH236:DH237"/>
    <mergeCell ref="A238:A240"/>
    <mergeCell ref="B238:B240"/>
    <mergeCell ref="C238:C240"/>
    <mergeCell ref="D238:D240"/>
    <mergeCell ref="N238:N240"/>
    <mergeCell ref="O238:O240"/>
    <mergeCell ref="Q238:Q240"/>
    <mergeCell ref="R238:R240"/>
    <mergeCell ref="X238:X240"/>
    <mergeCell ref="DB236:DB237"/>
    <mergeCell ref="DC236:DC237"/>
    <mergeCell ref="DD236:DD237"/>
    <mergeCell ref="DE236:DE237"/>
    <mergeCell ref="DF236:DF237"/>
    <mergeCell ref="DG236:DG237"/>
    <mergeCell ref="CV236:CV237"/>
    <mergeCell ref="CW236:CW237"/>
    <mergeCell ref="CX236:CX237"/>
    <mergeCell ref="CY236:CY237"/>
    <mergeCell ref="BC238:BC240"/>
    <mergeCell ref="BD238:BD240"/>
    <mergeCell ref="BE238:BE240"/>
    <mergeCell ref="BF238:BF240"/>
    <mergeCell ref="BG238:BG240"/>
    <mergeCell ref="BH238:BH240"/>
    <mergeCell ref="AW238:AW240"/>
    <mergeCell ref="AX238:AX240"/>
    <mergeCell ref="AY238:AY240"/>
    <mergeCell ref="AZ238:AZ240"/>
    <mergeCell ref="BA238:BA240"/>
    <mergeCell ref="BB238:BB240"/>
    <mergeCell ref="AK238:AK240"/>
    <mergeCell ref="AL238:AL240"/>
    <mergeCell ref="AM238:AM240"/>
    <mergeCell ref="AO238:AO240"/>
    <mergeCell ref="AP238:AP240"/>
    <mergeCell ref="AV238:AV240"/>
    <mergeCell ref="CL238:CL240"/>
    <mergeCell ref="CR238:CR240"/>
    <mergeCell ref="CA238:CA240"/>
    <mergeCell ref="CB238:CB240"/>
    <mergeCell ref="CC238:CC240"/>
    <mergeCell ref="CD238:CD240"/>
    <mergeCell ref="CE238:CE240"/>
    <mergeCell ref="CF238:CF240"/>
    <mergeCell ref="BU238:BU240"/>
    <mergeCell ref="BV238:BV240"/>
    <mergeCell ref="BW238:BW240"/>
    <mergeCell ref="BX238:BX240"/>
    <mergeCell ref="BY238:BY240"/>
    <mergeCell ref="BZ238:BZ240"/>
    <mergeCell ref="BI238:BI240"/>
    <mergeCell ref="BJ238:BJ240"/>
    <mergeCell ref="BK238:BK240"/>
    <mergeCell ref="BM238:BM240"/>
    <mergeCell ref="BN238:BN240"/>
    <mergeCell ref="BT238:BT240"/>
    <mergeCell ref="Q242:Q246"/>
    <mergeCell ref="R242:R246"/>
    <mergeCell ref="X242:X246"/>
    <mergeCell ref="Y242:Y246"/>
    <mergeCell ref="Z242:Z246"/>
    <mergeCell ref="AA242:AA246"/>
    <mergeCell ref="DE238:DE240"/>
    <mergeCell ref="DF238:DF240"/>
    <mergeCell ref="DG238:DG240"/>
    <mergeCell ref="DH238:DH240"/>
    <mergeCell ref="A242:A246"/>
    <mergeCell ref="B242:B246"/>
    <mergeCell ref="C242:C246"/>
    <mergeCell ref="D242:D246"/>
    <mergeCell ref="N242:N246"/>
    <mergeCell ref="O242:O246"/>
    <mergeCell ref="CY238:CY240"/>
    <mergeCell ref="CZ238:CZ240"/>
    <mergeCell ref="DA238:DA240"/>
    <mergeCell ref="DB238:DB240"/>
    <mergeCell ref="DC238:DC240"/>
    <mergeCell ref="DD238:DD240"/>
    <mergeCell ref="CS238:CS240"/>
    <mergeCell ref="CT238:CT240"/>
    <mergeCell ref="CU238:CU240"/>
    <mergeCell ref="CV238:CV240"/>
    <mergeCell ref="CW238:CW240"/>
    <mergeCell ref="CX238:CX240"/>
    <mergeCell ref="CG238:CG240"/>
    <mergeCell ref="CH238:CH240"/>
    <mergeCell ref="CI238:CI240"/>
    <mergeCell ref="CK238:CK240"/>
    <mergeCell ref="AO242:AO246"/>
    <mergeCell ref="AP242:AP246"/>
    <mergeCell ref="AV242:AV246"/>
    <mergeCell ref="AW242:AW246"/>
    <mergeCell ref="AX242:AX246"/>
    <mergeCell ref="BA242:BA246"/>
    <mergeCell ref="AH242:AH246"/>
    <mergeCell ref="AI242:AI246"/>
    <mergeCell ref="AJ242:AJ246"/>
    <mergeCell ref="AK242:AK246"/>
    <mergeCell ref="AL242:AL246"/>
    <mergeCell ref="AM242:AM246"/>
    <mergeCell ref="AB242:AB246"/>
    <mergeCell ref="AC242:AC246"/>
    <mergeCell ref="AD242:AD246"/>
    <mergeCell ref="AE242:AE246"/>
    <mergeCell ref="AF242:AF246"/>
    <mergeCell ref="AG242:AG246"/>
    <mergeCell ref="CD242:CD246"/>
    <mergeCell ref="CE242:CE246"/>
    <mergeCell ref="BT242:BT246"/>
    <mergeCell ref="BU242:BU246"/>
    <mergeCell ref="BV242:BV246"/>
    <mergeCell ref="BW242:BW246"/>
    <mergeCell ref="BX242:BX246"/>
    <mergeCell ref="BY242:BY246"/>
    <mergeCell ref="BH242:BH246"/>
    <mergeCell ref="BI242:BI246"/>
    <mergeCell ref="BJ242:BJ246"/>
    <mergeCell ref="BK242:BK246"/>
    <mergeCell ref="BM242:BM246"/>
    <mergeCell ref="BN242:BN246"/>
    <mergeCell ref="BB242:BB246"/>
    <mergeCell ref="BC242:BC246"/>
    <mergeCell ref="BD242:BD246"/>
    <mergeCell ref="BE242:BE246"/>
    <mergeCell ref="BF242:BF246"/>
    <mergeCell ref="BG242:BG246"/>
    <mergeCell ref="DD242:DD246"/>
    <mergeCell ref="DE242:DE246"/>
    <mergeCell ref="DF242:DF246"/>
    <mergeCell ref="DG242:DG246"/>
    <mergeCell ref="DH242:DH246"/>
    <mergeCell ref="A247:A252"/>
    <mergeCell ref="B247:B252"/>
    <mergeCell ref="C247:C252"/>
    <mergeCell ref="D247:D252"/>
    <mergeCell ref="N247:N252"/>
    <mergeCell ref="CX242:CX246"/>
    <mergeCell ref="CY242:CY246"/>
    <mergeCell ref="CZ242:CZ246"/>
    <mergeCell ref="DA242:DA246"/>
    <mergeCell ref="DB242:DB246"/>
    <mergeCell ref="DC242:DC246"/>
    <mergeCell ref="CR242:CR246"/>
    <mergeCell ref="CS242:CS246"/>
    <mergeCell ref="CT242:CT246"/>
    <mergeCell ref="CU242:CU246"/>
    <mergeCell ref="CV242:CV246"/>
    <mergeCell ref="CW242:CW246"/>
    <mergeCell ref="CF242:CF246"/>
    <mergeCell ref="CG242:CG246"/>
    <mergeCell ref="CH242:CH246"/>
    <mergeCell ref="CI242:CI246"/>
    <mergeCell ref="CK242:CK246"/>
    <mergeCell ref="CL242:CL246"/>
    <mergeCell ref="BZ242:BZ246"/>
    <mergeCell ref="CA242:CA246"/>
    <mergeCell ref="CB242:CB246"/>
    <mergeCell ref="CC242:CC246"/>
    <mergeCell ref="AG247:AG252"/>
    <mergeCell ref="AH247:AH252"/>
    <mergeCell ref="AI247:AI252"/>
    <mergeCell ref="AJ247:AJ252"/>
    <mergeCell ref="AK247:AK252"/>
    <mergeCell ref="AL247:AL252"/>
    <mergeCell ref="AA247:AA252"/>
    <mergeCell ref="AB247:AB252"/>
    <mergeCell ref="AC247:AC252"/>
    <mergeCell ref="AD247:AD252"/>
    <mergeCell ref="AE247:AE252"/>
    <mergeCell ref="AF247:AF252"/>
    <mergeCell ref="O247:O252"/>
    <mergeCell ref="Q247:Q252"/>
    <mergeCell ref="R247:R252"/>
    <mergeCell ref="X247:X252"/>
    <mergeCell ref="Y247:Y252"/>
    <mergeCell ref="Z247:Z252"/>
    <mergeCell ref="BG247:BG252"/>
    <mergeCell ref="BH247:BH252"/>
    <mergeCell ref="BI247:BI252"/>
    <mergeCell ref="BJ247:BJ252"/>
    <mergeCell ref="BK247:BK252"/>
    <mergeCell ref="BM247:BM252"/>
    <mergeCell ref="BA247:BA251"/>
    <mergeCell ref="BB247:BB252"/>
    <mergeCell ref="BC247:BC252"/>
    <mergeCell ref="BD247:BD252"/>
    <mergeCell ref="BE247:BE252"/>
    <mergeCell ref="BF247:BF252"/>
    <mergeCell ref="AM247:AM252"/>
    <mergeCell ref="AO247:AO252"/>
    <mergeCell ref="AP247:AP252"/>
    <mergeCell ref="AV247:AV251"/>
    <mergeCell ref="AW247:AW252"/>
    <mergeCell ref="AX247:AX252"/>
    <mergeCell ref="CE247:CE252"/>
    <mergeCell ref="CF247:CF252"/>
    <mergeCell ref="CG247:CG252"/>
    <mergeCell ref="CH247:CH252"/>
    <mergeCell ref="CI247:CI252"/>
    <mergeCell ref="CK247:CK252"/>
    <mergeCell ref="BY247:BY252"/>
    <mergeCell ref="BZ247:BZ252"/>
    <mergeCell ref="CA247:CA252"/>
    <mergeCell ref="CB247:CB252"/>
    <mergeCell ref="CC247:CC252"/>
    <mergeCell ref="CD247:CD252"/>
    <mergeCell ref="BN247:BN252"/>
    <mergeCell ref="BT247:BT252"/>
    <mergeCell ref="BU247:BU252"/>
    <mergeCell ref="BV247:BV252"/>
    <mergeCell ref="BW247:BW252"/>
    <mergeCell ref="BX247:BX252"/>
    <mergeCell ref="DC247:DC252"/>
    <mergeCell ref="DD247:DD252"/>
    <mergeCell ref="DE247:DE252"/>
    <mergeCell ref="DF247:DF252"/>
    <mergeCell ref="DG247:DG252"/>
    <mergeCell ref="DH247:DH252"/>
    <mergeCell ref="CW247:CW252"/>
    <mergeCell ref="CX247:CX252"/>
    <mergeCell ref="CY247:CY252"/>
    <mergeCell ref="CZ247:CZ252"/>
    <mergeCell ref="DA247:DA252"/>
    <mergeCell ref="DB247:DB252"/>
    <mergeCell ref="CL247:CL252"/>
    <mergeCell ref="CR247:CR252"/>
    <mergeCell ref="CS247:CS252"/>
    <mergeCell ref="CT247:CT252"/>
    <mergeCell ref="CU247:CU252"/>
    <mergeCell ref="CV247:CV252"/>
    <mergeCell ref="AB253:AB257"/>
    <mergeCell ref="AC253:AC257"/>
    <mergeCell ref="AD253:AD257"/>
    <mergeCell ref="AE253:AE257"/>
    <mergeCell ref="AF253:AF257"/>
    <mergeCell ref="AG253:AG257"/>
    <mergeCell ref="Q253:Q257"/>
    <mergeCell ref="R253:R257"/>
    <mergeCell ref="X253:X257"/>
    <mergeCell ref="Y253:Y257"/>
    <mergeCell ref="Z253:Z257"/>
    <mergeCell ref="AA253:AA257"/>
    <mergeCell ref="A253:A257"/>
    <mergeCell ref="B253:B257"/>
    <mergeCell ref="C253:C257"/>
    <mergeCell ref="D253:D257"/>
    <mergeCell ref="N253:N257"/>
    <mergeCell ref="O253:O257"/>
    <mergeCell ref="BC253:BC257"/>
    <mergeCell ref="BD253:BD257"/>
    <mergeCell ref="BE253:BE257"/>
    <mergeCell ref="BF253:BF257"/>
    <mergeCell ref="BG253:BG257"/>
    <mergeCell ref="BH253:BH257"/>
    <mergeCell ref="AO253:AO257"/>
    <mergeCell ref="AP253:AP257"/>
    <mergeCell ref="AV253:AV257"/>
    <mergeCell ref="AW253:AW257"/>
    <mergeCell ref="AX253:AX257"/>
    <mergeCell ref="BB253:BB257"/>
    <mergeCell ref="AH253:AH257"/>
    <mergeCell ref="AI253:AI257"/>
    <mergeCell ref="AJ253:AJ257"/>
    <mergeCell ref="AK253:AK257"/>
    <mergeCell ref="AL253:AL257"/>
    <mergeCell ref="AM253:AM257"/>
    <mergeCell ref="CL253:CL257"/>
    <mergeCell ref="CR253:CR257"/>
    <mergeCell ref="CA253:CA257"/>
    <mergeCell ref="CB253:CB257"/>
    <mergeCell ref="CC253:CC257"/>
    <mergeCell ref="CD253:CD257"/>
    <mergeCell ref="CE253:CE257"/>
    <mergeCell ref="CF253:CF257"/>
    <mergeCell ref="BU253:BU257"/>
    <mergeCell ref="BV253:BV257"/>
    <mergeCell ref="BW253:BW257"/>
    <mergeCell ref="BX253:BX257"/>
    <mergeCell ref="BY253:BY257"/>
    <mergeCell ref="BZ253:BZ257"/>
    <mergeCell ref="BI253:BI257"/>
    <mergeCell ref="BJ253:BJ257"/>
    <mergeCell ref="BK253:BK257"/>
    <mergeCell ref="BM253:BM257"/>
    <mergeCell ref="BN253:BN257"/>
    <mergeCell ref="BT253:BT257"/>
    <mergeCell ref="Q258:Q259"/>
    <mergeCell ref="R258:R259"/>
    <mergeCell ref="X258:X259"/>
    <mergeCell ref="Y258:Y259"/>
    <mergeCell ref="Z258:Z259"/>
    <mergeCell ref="AA258:AA259"/>
    <mergeCell ref="DE253:DE257"/>
    <mergeCell ref="DF253:DF257"/>
    <mergeCell ref="DG253:DG257"/>
    <mergeCell ref="DH253:DH257"/>
    <mergeCell ref="A258:A259"/>
    <mergeCell ref="B258:B259"/>
    <mergeCell ref="C258:C259"/>
    <mergeCell ref="D258:D259"/>
    <mergeCell ref="N258:N259"/>
    <mergeCell ref="O258:O259"/>
    <mergeCell ref="CY253:CY257"/>
    <mergeCell ref="CZ253:CZ257"/>
    <mergeCell ref="DA253:DA257"/>
    <mergeCell ref="DB253:DB257"/>
    <mergeCell ref="DC253:DC257"/>
    <mergeCell ref="DD253:DD257"/>
    <mergeCell ref="CS253:CS257"/>
    <mergeCell ref="CT253:CT257"/>
    <mergeCell ref="CU253:CU257"/>
    <mergeCell ref="CV253:CV257"/>
    <mergeCell ref="CW253:CW257"/>
    <mergeCell ref="CX253:CX257"/>
    <mergeCell ref="CG253:CG257"/>
    <mergeCell ref="CH253:CH257"/>
    <mergeCell ref="CI253:CI257"/>
    <mergeCell ref="CK253:CK257"/>
    <mergeCell ref="AO258:AO259"/>
    <mergeCell ref="AP258:AP259"/>
    <mergeCell ref="AV258:AV259"/>
    <mergeCell ref="AW258:AW259"/>
    <mergeCell ref="AX258:AX259"/>
    <mergeCell ref="BA258:BA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A260:A264"/>
    <mergeCell ref="B260:B264"/>
    <mergeCell ref="C260:C264"/>
    <mergeCell ref="D260:D264"/>
    <mergeCell ref="N260:N264"/>
    <mergeCell ref="CX258:CX259"/>
    <mergeCell ref="CY258:CY259"/>
    <mergeCell ref="CZ258:CZ259"/>
    <mergeCell ref="DA258:DA259"/>
    <mergeCell ref="DB258:DB259"/>
    <mergeCell ref="DC258:DC259"/>
    <mergeCell ref="CR258:CR259"/>
    <mergeCell ref="CS258:CS259"/>
    <mergeCell ref="CT258:CT259"/>
    <mergeCell ref="CU258:CU259"/>
    <mergeCell ref="CV258:CV259"/>
    <mergeCell ref="CW258:CW259"/>
    <mergeCell ref="CF258:CF259"/>
    <mergeCell ref="CG258:CG259"/>
    <mergeCell ref="CH258:CH259"/>
    <mergeCell ref="CI258:CI259"/>
    <mergeCell ref="CK258:CK259"/>
    <mergeCell ref="CL258:CL259"/>
    <mergeCell ref="BZ258:BZ259"/>
    <mergeCell ref="CA258:CA259"/>
    <mergeCell ref="CB258:CB259"/>
    <mergeCell ref="CC258:CC259"/>
    <mergeCell ref="CD258:CD259"/>
    <mergeCell ref="CE258:CE259"/>
    <mergeCell ref="BT258:BT259"/>
    <mergeCell ref="BU258:BU259"/>
    <mergeCell ref="BV258:BV259"/>
    <mergeCell ref="AA260:AA264"/>
    <mergeCell ref="AB260:AB264"/>
    <mergeCell ref="AD260:AD264"/>
    <mergeCell ref="AE260:AE264"/>
    <mergeCell ref="AF260:AF264"/>
    <mergeCell ref="AG260:AG264"/>
    <mergeCell ref="O260:O264"/>
    <mergeCell ref="Q260:Q264"/>
    <mergeCell ref="R260:R264"/>
    <mergeCell ref="X260:X264"/>
    <mergeCell ref="Y260:Y264"/>
    <mergeCell ref="Z260:Z264"/>
    <mergeCell ref="DD258:DD259"/>
    <mergeCell ref="DE258:DE259"/>
    <mergeCell ref="DF258:DF259"/>
    <mergeCell ref="DG258:DG259"/>
    <mergeCell ref="DH258:DH259"/>
    <mergeCell ref="BW258:BW259"/>
    <mergeCell ref="BX258:BX259"/>
    <mergeCell ref="BY258:BY259"/>
    <mergeCell ref="BH258:BH259"/>
    <mergeCell ref="BI258:BI259"/>
    <mergeCell ref="BJ258:BJ259"/>
    <mergeCell ref="BK258:BK259"/>
    <mergeCell ref="BM258:BM259"/>
    <mergeCell ref="BN258:BN259"/>
    <mergeCell ref="BB258:BB259"/>
    <mergeCell ref="BC258:BC259"/>
    <mergeCell ref="BD258:BD259"/>
    <mergeCell ref="BE258:BE259"/>
    <mergeCell ref="BF258:BF259"/>
    <mergeCell ref="BG258:BG259"/>
    <mergeCell ref="BC260:BC264"/>
    <mergeCell ref="BD260:BD264"/>
    <mergeCell ref="BE260:BE264"/>
    <mergeCell ref="BF260:BF264"/>
    <mergeCell ref="BG260:BG264"/>
    <mergeCell ref="BH260:BH264"/>
    <mergeCell ref="AO260:AO264"/>
    <mergeCell ref="AP260:AP264"/>
    <mergeCell ref="AV260:AV264"/>
    <mergeCell ref="AW260:AW264"/>
    <mergeCell ref="AX260:AX264"/>
    <mergeCell ref="BB260:BB264"/>
    <mergeCell ref="AH260:AH264"/>
    <mergeCell ref="AI260:AI264"/>
    <mergeCell ref="AJ260:AJ264"/>
    <mergeCell ref="AK260:AK264"/>
    <mergeCell ref="AL260:AL264"/>
    <mergeCell ref="AM260:AM264"/>
    <mergeCell ref="CR260:CR264"/>
    <mergeCell ref="CS260:CS264"/>
    <mergeCell ref="CB260:CB264"/>
    <mergeCell ref="CC260:CC264"/>
    <mergeCell ref="CD260:CD264"/>
    <mergeCell ref="CE260:CE264"/>
    <mergeCell ref="CF260:CF264"/>
    <mergeCell ref="CG260:CG264"/>
    <mergeCell ref="BU260:BU264"/>
    <mergeCell ref="BV260:BV264"/>
    <mergeCell ref="BW260:BW264"/>
    <mergeCell ref="BX260:BX264"/>
    <mergeCell ref="BZ260:BZ264"/>
    <mergeCell ref="CA260:CA264"/>
    <mergeCell ref="BI260:BI264"/>
    <mergeCell ref="BJ260:BJ264"/>
    <mergeCell ref="BK260:BK264"/>
    <mergeCell ref="BM260:BM264"/>
    <mergeCell ref="BN260:BN264"/>
    <mergeCell ref="BT260:BT264"/>
    <mergeCell ref="R265:R268"/>
    <mergeCell ref="X265:X268"/>
    <mergeCell ref="Y265:Y268"/>
    <mergeCell ref="Z265:Z268"/>
    <mergeCell ref="AA265:AA268"/>
    <mergeCell ref="AB265:AB268"/>
    <mergeCell ref="DG260:DG264"/>
    <mergeCell ref="DH260:DH264"/>
    <mergeCell ref="CW261:CW264"/>
    <mergeCell ref="A265:A268"/>
    <mergeCell ref="B265:B268"/>
    <mergeCell ref="C265:C268"/>
    <mergeCell ref="D265:D268"/>
    <mergeCell ref="N265:N268"/>
    <mergeCell ref="O265:O268"/>
    <mergeCell ref="Q265:Q268"/>
    <mergeCell ref="DA260:DA264"/>
    <mergeCell ref="DB260:DB264"/>
    <mergeCell ref="DC260:DC264"/>
    <mergeCell ref="DD260:DD264"/>
    <mergeCell ref="DE260:DE264"/>
    <mergeCell ref="DF260:DF264"/>
    <mergeCell ref="CT260:CT264"/>
    <mergeCell ref="CU260:CU264"/>
    <mergeCell ref="CV260:CV264"/>
    <mergeCell ref="CX260:CX264"/>
    <mergeCell ref="CY260:CY264"/>
    <mergeCell ref="CZ260:CZ264"/>
    <mergeCell ref="CH260:CH264"/>
    <mergeCell ref="CI260:CI264"/>
    <mergeCell ref="CK260:CK264"/>
    <mergeCell ref="CL260:CL264"/>
    <mergeCell ref="AV265:AV268"/>
    <mergeCell ref="AW265:AW268"/>
    <mergeCell ref="AX265:AX268"/>
    <mergeCell ref="BB265:BB268"/>
    <mergeCell ref="BC265:BC268"/>
    <mergeCell ref="BD265:BD268"/>
    <mergeCell ref="AJ265:AJ268"/>
    <mergeCell ref="AK265:AK268"/>
    <mergeCell ref="AL265:AL268"/>
    <mergeCell ref="AM265:AM268"/>
    <mergeCell ref="AO265:AO268"/>
    <mergeCell ref="AP265:AP268"/>
    <mergeCell ref="AD265:AD268"/>
    <mergeCell ref="AE265:AE268"/>
    <mergeCell ref="AF265:AF268"/>
    <mergeCell ref="AG265:AG268"/>
    <mergeCell ref="AH265:AH268"/>
    <mergeCell ref="AI265:AI268"/>
    <mergeCell ref="CG265:CG268"/>
    <mergeCell ref="CH265:CH268"/>
    <mergeCell ref="BW265:BW268"/>
    <mergeCell ref="BX265:BX268"/>
    <mergeCell ref="BY265:BY268"/>
    <mergeCell ref="BZ265:BZ268"/>
    <mergeCell ref="CA265:CA268"/>
    <mergeCell ref="CB265:CB268"/>
    <mergeCell ref="BK265:BK268"/>
    <mergeCell ref="BM265:BM268"/>
    <mergeCell ref="BN265:BN268"/>
    <mergeCell ref="BT265:BT268"/>
    <mergeCell ref="BU265:BU268"/>
    <mergeCell ref="BV265:BV268"/>
    <mergeCell ref="BE265:BE268"/>
    <mergeCell ref="BF265:BF268"/>
    <mergeCell ref="BG265:BG268"/>
    <mergeCell ref="BH265:BH268"/>
    <mergeCell ref="BI265:BI268"/>
    <mergeCell ref="BJ265:BJ268"/>
    <mergeCell ref="DG265:DG268"/>
    <mergeCell ref="DH265:DH268"/>
    <mergeCell ref="A269:A272"/>
    <mergeCell ref="B269:B272"/>
    <mergeCell ref="C269:C272"/>
    <mergeCell ref="D269:D272"/>
    <mergeCell ref="N269:N272"/>
    <mergeCell ref="O269:O272"/>
    <mergeCell ref="Q269:Q272"/>
    <mergeCell ref="R269:R272"/>
    <mergeCell ref="DA265:DA268"/>
    <mergeCell ref="DB265:DB268"/>
    <mergeCell ref="DC265:DC268"/>
    <mergeCell ref="DD265:DD268"/>
    <mergeCell ref="DE265:DE268"/>
    <mergeCell ref="DF265:DF268"/>
    <mergeCell ref="CU265:CU268"/>
    <mergeCell ref="CV265:CV268"/>
    <mergeCell ref="CW265:CW268"/>
    <mergeCell ref="CX265:CX268"/>
    <mergeCell ref="CY265:CY268"/>
    <mergeCell ref="CZ265:CZ268"/>
    <mergeCell ref="CI265:CI268"/>
    <mergeCell ref="CK265:CK268"/>
    <mergeCell ref="CL265:CL268"/>
    <mergeCell ref="CR265:CR268"/>
    <mergeCell ref="CS265:CS268"/>
    <mergeCell ref="CT265:CT268"/>
    <mergeCell ref="CC265:CC268"/>
    <mergeCell ref="CD265:CD268"/>
    <mergeCell ref="CE265:CE268"/>
    <mergeCell ref="CF265:CF268"/>
    <mergeCell ref="AK269:AK272"/>
    <mergeCell ref="AL269:AL272"/>
    <mergeCell ref="AM269:AM272"/>
    <mergeCell ref="AO269:AO272"/>
    <mergeCell ref="AP269:AP272"/>
    <mergeCell ref="AV269:AV272"/>
    <mergeCell ref="AE269:AE272"/>
    <mergeCell ref="AF269:AF272"/>
    <mergeCell ref="AG269:AG272"/>
    <mergeCell ref="AH269:AH272"/>
    <mergeCell ref="AI269:AI272"/>
    <mergeCell ref="AJ269:AJ272"/>
    <mergeCell ref="X269:X272"/>
    <mergeCell ref="Y269:Y272"/>
    <mergeCell ref="Z269:Z272"/>
    <mergeCell ref="AA269:AA272"/>
    <mergeCell ref="AB269:AB272"/>
    <mergeCell ref="AD269:AD272"/>
    <mergeCell ref="AC270:AC272"/>
    <mergeCell ref="CA269:CA272"/>
    <mergeCell ref="CB269:CB272"/>
    <mergeCell ref="CC269:CC272"/>
    <mergeCell ref="CD269:CD272"/>
    <mergeCell ref="BM269:BM272"/>
    <mergeCell ref="BN269:BN272"/>
    <mergeCell ref="BT269:BT272"/>
    <mergeCell ref="BU269:BU272"/>
    <mergeCell ref="BV269:BV272"/>
    <mergeCell ref="BW269:BW272"/>
    <mergeCell ref="BF269:BF272"/>
    <mergeCell ref="BG269:BG272"/>
    <mergeCell ref="BH269:BH272"/>
    <mergeCell ref="BI269:BI272"/>
    <mergeCell ref="BJ269:BJ272"/>
    <mergeCell ref="BK269:BK272"/>
    <mergeCell ref="AW269:AW272"/>
    <mergeCell ref="AX269:AX272"/>
    <mergeCell ref="BB269:BB272"/>
    <mergeCell ref="BC269:BC272"/>
    <mergeCell ref="BD269:BD272"/>
    <mergeCell ref="BE269:BE272"/>
    <mergeCell ref="BA271:BA272"/>
    <mergeCell ref="A273:A276"/>
    <mergeCell ref="B273:B276"/>
    <mergeCell ref="C273:C276"/>
    <mergeCell ref="D273:D276"/>
    <mergeCell ref="N273:N276"/>
    <mergeCell ref="O273:O276"/>
    <mergeCell ref="DC269:DC272"/>
    <mergeCell ref="DD269:DD272"/>
    <mergeCell ref="DE269:DE272"/>
    <mergeCell ref="DF269:DF272"/>
    <mergeCell ref="DG269:DG272"/>
    <mergeCell ref="DH269:DH272"/>
    <mergeCell ref="CW269:CW272"/>
    <mergeCell ref="CX269:CX272"/>
    <mergeCell ref="CY269:CY272"/>
    <mergeCell ref="CZ269:CZ272"/>
    <mergeCell ref="DA269:DA272"/>
    <mergeCell ref="DB269:DB272"/>
    <mergeCell ref="CL269:CL272"/>
    <mergeCell ref="CR269:CR272"/>
    <mergeCell ref="CS269:CS272"/>
    <mergeCell ref="CT269:CT272"/>
    <mergeCell ref="CU269:CU272"/>
    <mergeCell ref="CV269:CV272"/>
    <mergeCell ref="CE269:CE272"/>
    <mergeCell ref="CF269:CF272"/>
    <mergeCell ref="CG269:CG272"/>
    <mergeCell ref="CH269:CH272"/>
    <mergeCell ref="CI269:CI272"/>
    <mergeCell ref="CK269:CK272"/>
    <mergeCell ref="BX269:BX272"/>
    <mergeCell ref="BZ269:BZ272"/>
    <mergeCell ref="AI273:AI276"/>
    <mergeCell ref="AJ273:AJ276"/>
    <mergeCell ref="AK273:AK276"/>
    <mergeCell ref="AL273:AL276"/>
    <mergeCell ref="AM273:AM276"/>
    <mergeCell ref="AO273:AO276"/>
    <mergeCell ref="AB273:AB276"/>
    <mergeCell ref="AD273:AD276"/>
    <mergeCell ref="AE273:AE276"/>
    <mergeCell ref="AF273:AF276"/>
    <mergeCell ref="AG273:AG276"/>
    <mergeCell ref="AH273:AH276"/>
    <mergeCell ref="Q273:Q276"/>
    <mergeCell ref="R273:R276"/>
    <mergeCell ref="X273:X276"/>
    <mergeCell ref="Y273:Y276"/>
    <mergeCell ref="Z273:Z276"/>
    <mergeCell ref="AA273:AA276"/>
    <mergeCell ref="BI273:BI276"/>
    <mergeCell ref="BJ273:BJ276"/>
    <mergeCell ref="BK273:BK276"/>
    <mergeCell ref="BM273:BM276"/>
    <mergeCell ref="BN273:BN276"/>
    <mergeCell ref="BT273:BT276"/>
    <mergeCell ref="BC273:BC276"/>
    <mergeCell ref="BD273:BD276"/>
    <mergeCell ref="BE273:BE276"/>
    <mergeCell ref="BF273:BF276"/>
    <mergeCell ref="BG273:BG276"/>
    <mergeCell ref="BH273:BH276"/>
    <mergeCell ref="AP273:AP276"/>
    <mergeCell ref="AV273:AV276"/>
    <mergeCell ref="AW273:AW276"/>
    <mergeCell ref="AX273:AX276"/>
    <mergeCell ref="BA273:BA276"/>
    <mergeCell ref="BB273:BB276"/>
    <mergeCell ref="CX273:CX276"/>
    <mergeCell ref="CY273:CY276"/>
    <mergeCell ref="CH273:CH276"/>
    <mergeCell ref="CI273:CI276"/>
    <mergeCell ref="CK273:CK276"/>
    <mergeCell ref="CL273:CL276"/>
    <mergeCell ref="CR273:CR276"/>
    <mergeCell ref="CS273:CS276"/>
    <mergeCell ref="CB273:CB276"/>
    <mergeCell ref="CC273:CC276"/>
    <mergeCell ref="CD273:CD276"/>
    <mergeCell ref="CE273:CE276"/>
    <mergeCell ref="CF273:CF276"/>
    <mergeCell ref="CG273:CG276"/>
    <mergeCell ref="BU273:BU276"/>
    <mergeCell ref="BV273:BV276"/>
    <mergeCell ref="BW273:BW276"/>
    <mergeCell ref="BX273:BX276"/>
    <mergeCell ref="BZ273:BZ276"/>
    <mergeCell ref="CA273:CA276"/>
    <mergeCell ref="AC277:AC278"/>
    <mergeCell ref="AD277:AD278"/>
    <mergeCell ref="AE277:AE278"/>
    <mergeCell ref="AF277:AF278"/>
    <mergeCell ref="AG277:AG278"/>
    <mergeCell ref="AH277:AH278"/>
    <mergeCell ref="R277:R278"/>
    <mergeCell ref="X277:X278"/>
    <mergeCell ref="Y277:Y278"/>
    <mergeCell ref="Z277:Z278"/>
    <mergeCell ref="AA277:AA278"/>
    <mergeCell ref="AB277:AB278"/>
    <mergeCell ref="DF273:DF276"/>
    <mergeCell ref="DG273:DG276"/>
    <mergeCell ref="DH273:DH276"/>
    <mergeCell ref="A277:A278"/>
    <mergeCell ref="B277:B278"/>
    <mergeCell ref="C277:C278"/>
    <mergeCell ref="D277:D278"/>
    <mergeCell ref="N277:N278"/>
    <mergeCell ref="O277:O278"/>
    <mergeCell ref="Q277:Q278"/>
    <mergeCell ref="CZ273:CZ276"/>
    <mergeCell ref="DA273:DA276"/>
    <mergeCell ref="DB273:DB276"/>
    <mergeCell ref="DC273:DC276"/>
    <mergeCell ref="DD273:DD276"/>
    <mergeCell ref="DE273:DE276"/>
    <mergeCell ref="CT273:CT276"/>
    <mergeCell ref="CU273:CU276"/>
    <mergeCell ref="CV273:CV276"/>
    <mergeCell ref="CW273:CW276"/>
    <mergeCell ref="BC277:BC278"/>
    <mergeCell ref="BD277:BD278"/>
    <mergeCell ref="BE277:BE278"/>
    <mergeCell ref="BF277:BF278"/>
    <mergeCell ref="BG277:BG278"/>
    <mergeCell ref="BH277:BH278"/>
    <mergeCell ref="AP277:AP278"/>
    <mergeCell ref="AV277:AV278"/>
    <mergeCell ref="AW277:AW278"/>
    <mergeCell ref="AX277:AX278"/>
    <mergeCell ref="BA277:BA278"/>
    <mergeCell ref="BB277:BB278"/>
    <mergeCell ref="AI277:AI278"/>
    <mergeCell ref="AJ277:AJ278"/>
    <mergeCell ref="AK277:AK278"/>
    <mergeCell ref="AL277:AL278"/>
    <mergeCell ref="AM277:AM278"/>
    <mergeCell ref="AO277:AO278"/>
    <mergeCell ref="CL277:CL278"/>
    <mergeCell ref="CR277:CR278"/>
    <mergeCell ref="CA277:CA278"/>
    <mergeCell ref="CB277:CB278"/>
    <mergeCell ref="CC277:CC278"/>
    <mergeCell ref="CD277:CD278"/>
    <mergeCell ref="CE277:CE278"/>
    <mergeCell ref="CF277:CF278"/>
    <mergeCell ref="BU277:BU278"/>
    <mergeCell ref="BV277:BV278"/>
    <mergeCell ref="BW277:BW278"/>
    <mergeCell ref="BX277:BX278"/>
    <mergeCell ref="BY277:BY278"/>
    <mergeCell ref="BZ277:BZ278"/>
    <mergeCell ref="BI277:BI278"/>
    <mergeCell ref="BJ277:BJ278"/>
    <mergeCell ref="BK277:BK278"/>
    <mergeCell ref="BM277:BM278"/>
    <mergeCell ref="BN277:BN278"/>
    <mergeCell ref="BT277:BT278"/>
    <mergeCell ref="Q279:Q282"/>
    <mergeCell ref="R279:R282"/>
    <mergeCell ref="X279:X282"/>
    <mergeCell ref="Y279:Y282"/>
    <mergeCell ref="Z279:Z282"/>
    <mergeCell ref="AA279:AA282"/>
    <mergeCell ref="DE277:DE278"/>
    <mergeCell ref="DF277:DF278"/>
    <mergeCell ref="DG277:DG278"/>
    <mergeCell ref="DH277:DH278"/>
    <mergeCell ref="A279:A282"/>
    <mergeCell ref="B279:B282"/>
    <mergeCell ref="C279:C282"/>
    <mergeCell ref="D279:D282"/>
    <mergeCell ref="N279:N282"/>
    <mergeCell ref="O279:O282"/>
    <mergeCell ref="CY277:CY278"/>
    <mergeCell ref="CZ277:CZ278"/>
    <mergeCell ref="DA277:DA278"/>
    <mergeCell ref="DB277:DB278"/>
    <mergeCell ref="DC277:DC278"/>
    <mergeCell ref="DD277:DD278"/>
    <mergeCell ref="CS277:CS278"/>
    <mergeCell ref="CT277:CT278"/>
    <mergeCell ref="CU277:CU278"/>
    <mergeCell ref="CV277:CV278"/>
    <mergeCell ref="CW277:CW278"/>
    <mergeCell ref="CX277:CX278"/>
    <mergeCell ref="CG277:CG278"/>
    <mergeCell ref="CH277:CH278"/>
    <mergeCell ref="CI277:CI278"/>
    <mergeCell ref="CK277:CK278"/>
    <mergeCell ref="AO279:AO282"/>
    <mergeCell ref="AP279:AP282"/>
    <mergeCell ref="AV279:AV282"/>
    <mergeCell ref="AW279:AW282"/>
    <mergeCell ref="AX279:AX282"/>
    <mergeCell ref="BA279:BA282"/>
    <mergeCell ref="AH279:AH282"/>
    <mergeCell ref="AI279:AI282"/>
    <mergeCell ref="AJ279:AJ282"/>
    <mergeCell ref="AK279:AK282"/>
    <mergeCell ref="AL279:AL282"/>
    <mergeCell ref="AM279:AM282"/>
    <mergeCell ref="AB279:AB282"/>
    <mergeCell ref="AC279:AC282"/>
    <mergeCell ref="AD279:AD282"/>
    <mergeCell ref="AE279:AE282"/>
    <mergeCell ref="AF279:AF282"/>
    <mergeCell ref="AG279:AG282"/>
    <mergeCell ref="A283:A286"/>
    <mergeCell ref="B283:B286"/>
    <mergeCell ref="C283:C286"/>
    <mergeCell ref="D283:D286"/>
    <mergeCell ref="N283:N286"/>
    <mergeCell ref="CX279:CX282"/>
    <mergeCell ref="CY279:CY282"/>
    <mergeCell ref="CZ279:CZ282"/>
    <mergeCell ref="DA279:DA282"/>
    <mergeCell ref="DB279:DB282"/>
    <mergeCell ref="DC279:DC282"/>
    <mergeCell ref="CR279:CR282"/>
    <mergeCell ref="CS279:CS282"/>
    <mergeCell ref="CT279:CT282"/>
    <mergeCell ref="CU279:CU282"/>
    <mergeCell ref="CV279:CV282"/>
    <mergeCell ref="CW279:CW280"/>
    <mergeCell ref="CF279:CF282"/>
    <mergeCell ref="CG279:CG282"/>
    <mergeCell ref="CH279:CH282"/>
    <mergeCell ref="CI279:CI282"/>
    <mergeCell ref="CK279:CK282"/>
    <mergeCell ref="CL279:CL282"/>
    <mergeCell ref="BZ279:BZ282"/>
    <mergeCell ref="CA279:CA282"/>
    <mergeCell ref="CB279:CB282"/>
    <mergeCell ref="CC279:CC282"/>
    <mergeCell ref="CD279:CD282"/>
    <mergeCell ref="CE279:CE282"/>
    <mergeCell ref="BT279:BT282"/>
    <mergeCell ref="BU279:BU282"/>
    <mergeCell ref="BV279:BV282"/>
    <mergeCell ref="AA283:AA286"/>
    <mergeCell ref="AB283:AB286"/>
    <mergeCell ref="AC283:AC286"/>
    <mergeCell ref="AD283:AD286"/>
    <mergeCell ref="AE283:AE286"/>
    <mergeCell ref="AF283:AF286"/>
    <mergeCell ref="O283:O286"/>
    <mergeCell ref="Q283:Q286"/>
    <mergeCell ref="R283:R286"/>
    <mergeCell ref="X283:X286"/>
    <mergeCell ref="Y283:Y286"/>
    <mergeCell ref="Z283:Z286"/>
    <mergeCell ref="DD279:DD282"/>
    <mergeCell ref="DE279:DE282"/>
    <mergeCell ref="DF279:DF282"/>
    <mergeCell ref="DG279:DG282"/>
    <mergeCell ref="DH279:DH282"/>
    <mergeCell ref="BW279:BW282"/>
    <mergeCell ref="BX279:BX282"/>
    <mergeCell ref="BY279:BY282"/>
    <mergeCell ref="BH279:BH282"/>
    <mergeCell ref="BI279:BI282"/>
    <mergeCell ref="BJ279:BJ282"/>
    <mergeCell ref="BK279:BK282"/>
    <mergeCell ref="BM279:BM282"/>
    <mergeCell ref="BN279:BN282"/>
    <mergeCell ref="BB279:BB282"/>
    <mergeCell ref="BC279:BC282"/>
    <mergeCell ref="BD279:BD282"/>
    <mergeCell ref="BE279:BE282"/>
    <mergeCell ref="BF279:BF282"/>
    <mergeCell ref="BG279:BG282"/>
    <mergeCell ref="BA283:BA286"/>
    <mergeCell ref="BB283:BB286"/>
    <mergeCell ref="BC283:BC286"/>
    <mergeCell ref="BD283:BD286"/>
    <mergeCell ref="BE283:BE286"/>
    <mergeCell ref="BF283:BF286"/>
    <mergeCell ref="AM283:AM286"/>
    <mergeCell ref="AO283:AO286"/>
    <mergeCell ref="AP283:AP286"/>
    <mergeCell ref="AV283:AV286"/>
    <mergeCell ref="AW283:AW286"/>
    <mergeCell ref="AX283:AX286"/>
    <mergeCell ref="AG283:AG286"/>
    <mergeCell ref="AH283:AH286"/>
    <mergeCell ref="AI283:AI286"/>
    <mergeCell ref="AJ283:AJ286"/>
    <mergeCell ref="AK283:AK286"/>
    <mergeCell ref="AL283:AL286"/>
    <mergeCell ref="BZ283:BZ286"/>
    <mergeCell ref="CA283:CA286"/>
    <mergeCell ref="CB283:CB286"/>
    <mergeCell ref="CC283:CC286"/>
    <mergeCell ref="CD283:CD286"/>
    <mergeCell ref="BN283:BN286"/>
    <mergeCell ref="BT283:BT286"/>
    <mergeCell ref="BU283:BU286"/>
    <mergeCell ref="BV283:BV286"/>
    <mergeCell ref="BW283:BW286"/>
    <mergeCell ref="BX283:BX286"/>
    <mergeCell ref="BG283:BG286"/>
    <mergeCell ref="BH283:BH286"/>
    <mergeCell ref="BI283:BI286"/>
    <mergeCell ref="BJ283:BJ286"/>
    <mergeCell ref="BK283:BK286"/>
    <mergeCell ref="BM283:BM286"/>
    <mergeCell ref="A287:A289"/>
    <mergeCell ref="B287:B289"/>
    <mergeCell ref="C287:C289"/>
    <mergeCell ref="D287:D289"/>
    <mergeCell ref="N287:N289"/>
    <mergeCell ref="O287:O289"/>
    <mergeCell ref="DC283:DC286"/>
    <mergeCell ref="DD283:DD286"/>
    <mergeCell ref="DE283:DE286"/>
    <mergeCell ref="DF283:DF286"/>
    <mergeCell ref="DG283:DG286"/>
    <mergeCell ref="DH283:DH286"/>
    <mergeCell ref="CW283:CW284"/>
    <mergeCell ref="CX283:CX286"/>
    <mergeCell ref="CY283:CY286"/>
    <mergeCell ref="CZ283:CZ286"/>
    <mergeCell ref="DA283:DA286"/>
    <mergeCell ref="DB283:DB286"/>
    <mergeCell ref="CW285:CW286"/>
    <mergeCell ref="CL283:CL286"/>
    <mergeCell ref="CR283:CR286"/>
    <mergeCell ref="CS283:CS286"/>
    <mergeCell ref="CT283:CT286"/>
    <mergeCell ref="CU283:CU286"/>
    <mergeCell ref="CV283:CV286"/>
    <mergeCell ref="CE283:CE286"/>
    <mergeCell ref="CF283:CF286"/>
    <mergeCell ref="CG283:CG286"/>
    <mergeCell ref="CH283:CH286"/>
    <mergeCell ref="CI283:CI286"/>
    <mergeCell ref="CK283:CK286"/>
    <mergeCell ref="BY283:BY286"/>
    <mergeCell ref="AH287:AH289"/>
    <mergeCell ref="AI287:AI289"/>
    <mergeCell ref="AJ287:AJ289"/>
    <mergeCell ref="AK287:AK289"/>
    <mergeCell ref="AL287:AL289"/>
    <mergeCell ref="AM287:AM289"/>
    <mergeCell ref="AB287:AB289"/>
    <mergeCell ref="AC287:AC289"/>
    <mergeCell ref="AD287:AD289"/>
    <mergeCell ref="AE287:AE289"/>
    <mergeCell ref="AF287:AF289"/>
    <mergeCell ref="AG287:AG289"/>
    <mergeCell ref="Q287:Q289"/>
    <mergeCell ref="R287:R289"/>
    <mergeCell ref="X287:X289"/>
    <mergeCell ref="Y287:Y289"/>
    <mergeCell ref="Z287:Z289"/>
    <mergeCell ref="AA287:AA289"/>
    <mergeCell ref="BF287:BF289"/>
    <mergeCell ref="BG287:BG289"/>
    <mergeCell ref="BH287:BH289"/>
    <mergeCell ref="BI287:BI289"/>
    <mergeCell ref="BJ287:BJ289"/>
    <mergeCell ref="BK287:BK289"/>
    <mergeCell ref="AZ287:AZ289"/>
    <mergeCell ref="BA287:BA289"/>
    <mergeCell ref="BB287:BB289"/>
    <mergeCell ref="BC287:BC289"/>
    <mergeCell ref="BD287:BD289"/>
    <mergeCell ref="BE287:BE289"/>
    <mergeCell ref="AO287:AO289"/>
    <mergeCell ref="AP287:AP289"/>
    <mergeCell ref="AV287:AV289"/>
    <mergeCell ref="AW287:AW289"/>
    <mergeCell ref="AX287:AX289"/>
    <mergeCell ref="AY287:AY289"/>
    <mergeCell ref="CD287:CD289"/>
    <mergeCell ref="CE287:CE289"/>
    <mergeCell ref="CF287:CF289"/>
    <mergeCell ref="CG287:CG289"/>
    <mergeCell ref="CH287:CH289"/>
    <mergeCell ref="CI287:CI289"/>
    <mergeCell ref="BX287:BX289"/>
    <mergeCell ref="BY287:BY289"/>
    <mergeCell ref="BZ287:BZ289"/>
    <mergeCell ref="CA287:CA289"/>
    <mergeCell ref="CB287:CB289"/>
    <mergeCell ref="CC287:CC289"/>
    <mergeCell ref="BM287:BM289"/>
    <mergeCell ref="BN287:BN289"/>
    <mergeCell ref="BT287:BT289"/>
    <mergeCell ref="BU287:BU289"/>
    <mergeCell ref="BV287:BV289"/>
    <mergeCell ref="BW287:BW289"/>
    <mergeCell ref="DC287:DC289"/>
    <mergeCell ref="DD287:DD289"/>
    <mergeCell ref="DE287:DE289"/>
    <mergeCell ref="DF287:DF289"/>
    <mergeCell ref="DG287:DG289"/>
    <mergeCell ref="DH287:DH289"/>
    <mergeCell ref="CV287:CV289"/>
    <mergeCell ref="CX287:CX289"/>
    <mergeCell ref="CY287:CY289"/>
    <mergeCell ref="CZ287:CZ289"/>
    <mergeCell ref="DA287:DA289"/>
    <mergeCell ref="DB287:DB289"/>
    <mergeCell ref="CK287:CK289"/>
    <mergeCell ref="CL287:CL289"/>
    <mergeCell ref="CR287:CR289"/>
    <mergeCell ref="CS287:CS289"/>
    <mergeCell ref="CT287:CT289"/>
    <mergeCell ref="CU287:CU289"/>
    <mergeCell ref="AB290:AB291"/>
    <mergeCell ref="AC290:AC291"/>
    <mergeCell ref="AD290:AD291"/>
    <mergeCell ref="AE290:AE291"/>
    <mergeCell ref="AF290:AF291"/>
    <mergeCell ref="AG290:AG291"/>
    <mergeCell ref="Q290:Q291"/>
    <mergeCell ref="R290:R291"/>
    <mergeCell ref="X290:X291"/>
    <mergeCell ref="Y290:Y291"/>
    <mergeCell ref="Z290:Z291"/>
    <mergeCell ref="AA290:AA291"/>
    <mergeCell ref="A290:A291"/>
    <mergeCell ref="B290:B291"/>
    <mergeCell ref="C290:C291"/>
    <mergeCell ref="D290:D291"/>
    <mergeCell ref="N290:N291"/>
    <mergeCell ref="O290:O291"/>
    <mergeCell ref="AZ290:AZ291"/>
    <mergeCell ref="BA290:BA291"/>
    <mergeCell ref="BB290:BB291"/>
    <mergeCell ref="BC290:BC291"/>
    <mergeCell ref="BD290:BD291"/>
    <mergeCell ref="BE290:BE291"/>
    <mergeCell ref="AO290:AO291"/>
    <mergeCell ref="AP290:AP291"/>
    <mergeCell ref="AV290:AV291"/>
    <mergeCell ref="AW290:AW291"/>
    <mergeCell ref="AX290:AX291"/>
    <mergeCell ref="AY290:AY291"/>
    <mergeCell ref="AH290:AH291"/>
    <mergeCell ref="AI290:AI291"/>
    <mergeCell ref="AJ290:AJ291"/>
    <mergeCell ref="AK290:AK291"/>
    <mergeCell ref="AL290:AL291"/>
    <mergeCell ref="AM290:AM291"/>
    <mergeCell ref="CH290:CH291"/>
    <mergeCell ref="CI290:CI291"/>
    <mergeCell ref="BX290:BX291"/>
    <mergeCell ref="BY290:BY291"/>
    <mergeCell ref="BZ290:BZ291"/>
    <mergeCell ref="CA290:CA291"/>
    <mergeCell ref="CB290:CB291"/>
    <mergeCell ref="CC290:CC291"/>
    <mergeCell ref="BM290:BM291"/>
    <mergeCell ref="BN290:BN291"/>
    <mergeCell ref="BT290:BT291"/>
    <mergeCell ref="BU290:BU291"/>
    <mergeCell ref="BV290:BV291"/>
    <mergeCell ref="BW290:BW291"/>
    <mergeCell ref="BF290:BF291"/>
    <mergeCell ref="BG290:BG291"/>
    <mergeCell ref="BH290:BH291"/>
    <mergeCell ref="BI290:BI291"/>
    <mergeCell ref="BJ290:BJ291"/>
    <mergeCell ref="BK290:BK291"/>
    <mergeCell ref="DH290:DH291"/>
    <mergeCell ref="A292:A294"/>
    <mergeCell ref="B292:B294"/>
    <mergeCell ref="C292:C294"/>
    <mergeCell ref="D292:D294"/>
    <mergeCell ref="N292:N294"/>
    <mergeCell ref="O292:O294"/>
    <mergeCell ref="Q292:Q294"/>
    <mergeCell ref="R292:R294"/>
    <mergeCell ref="X292:X294"/>
    <mergeCell ref="DB290:DB291"/>
    <mergeCell ref="DC290:DC291"/>
    <mergeCell ref="DD290:DD291"/>
    <mergeCell ref="DE290:DE291"/>
    <mergeCell ref="DF290:DF291"/>
    <mergeCell ref="DG290:DG291"/>
    <mergeCell ref="CV290:CV291"/>
    <mergeCell ref="CW290:CW291"/>
    <mergeCell ref="CX290:CX291"/>
    <mergeCell ref="CY290:CY291"/>
    <mergeCell ref="CZ290:CZ291"/>
    <mergeCell ref="DA290:DA291"/>
    <mergeCell ref="CK290:CK291"/>
    <mergeCell ref="CL290:CL291"/>
    <mergeCell ref="CR290:CR291"/>
    <mergeCell ref="CS290:CS291"/>
    <mergeCell ref="CT290:CT291"/>
    <mergeCell ref="CU290:CU291"/>
    <mergeCell ref="CD290:CD291"/>
    <mergeCell ref="CE290:CE291"/>
    <mergeCell ref="CF290:CF291"/>
    <mergeCell ref="CG290:CG291"/>
    <mergeCell ref="AK292:AK294"/>
    <mergeCell ref="AL292:AL294"/>
    <mergeCell ref="AM292:AM294"/>
    <mergeCell ref="AO292:AO294"/>
    <mergeCell ref="AP292:AP294"/>
    <mergeCell ref="AV292:AV294"/>
    <mergeCell ref="AE292:AE294"/>
    <mergeCell ref="AF292:AF294"/>
    <mergeCell ref="AG292:AG294"/>
    <mergeCell ref="AH292:AH294"/>
    <mergeCell ref="AI292:AI294"/>
    <mergeCell ref="AJ292:AJ294"/>
    <mergeCell ref="Y292:Y294"/>
    <mergeCell ref="Z292:Z294"/>
    <mergeCell ref="AA292:AA294"/>
    <mergeCell ref="AB292:AB294"/>
    <mergeCell ref="AC292:AC294"/>
    <mergeCell ref="AD292:AD294"/>
    <mergeCell ref="BJ292:BJ294"/>
    <mergeCell ref="BK292:BK294"/>
    <mergeCell ref="BM292:BM294"/>
    <mergeCell ref="BN292:BN294"/>
    <mergeCell ref="BT292:BT294"/>
    <mergeCell ref="BU292:BU294"/>
    <mergeCell ref="BD292:BD294"/>
    <mergeCell ref="BE292:BE294"/>
    <mergeCell ref="BF292:BF294"/>
    <mergeCell ref="BG292:BG294"/>
    <mergeCell ref="BH292:BH294"/>
    <mergeCell ref="BI292:BI294"/>
    <mergeCell ref="AW292:AW294"/>
    <mergeCell ref="AX292:AX294"/>
    <mergeCell ref="AY292:AY294"/>
    <mergeCell ref="AZ292:AZ294"/>
    <mergeCell ref="BB292:BB294"/>
    <mergeCell ref="BC292:BC294"/>
    <mergeCell ref="CX292:CX294"/>
    <mergeCell ref="CY292:CY294"/>
    <mergeCell ref="CH292:CH294"/>
    <mergeCell ref="CI292:CI294"/>
    <mergeCell ref="CK292:CK294"/>
    <mergeCell ref="CL292:CL294"/>
    <mergeCell ref="CR292:CR294"/>
    <mergeCell ref="CS292:CS294"/>
    <mergeCell ref="CB292:CB294"/>
    <mergeCell ref="CC292:CC294"/>
    <mergeCell ref="CD292:CD294"/>
    <mergeCell ref="CE292:CE294"/>
    <mergeCell ref="CF292:CF294"/>
    <mergeCell ref="CG292:CG294"/>
    <mergeCell ref="BV292:BV294"/>
    <mergeCell ref="BW292:BW294"/>
    <mergeCell ref="BX292:BX294"/>
    <mergeCell ref="BY292:BY294"/>
    <mergeCell ref="BZ292:BZ294"/>
    <mergeCell ref="CA292:CA294"/>
    <mergeCell ref="AC295:AC296"/>
    <mergeCell ref="AD295:AD296"/>
    <mergeCell ref="AE295:AE296"/>
    <mergeCell ref="AF295:AF296"/>
    <mergeCell ref="AG295:AG296"/>
    <mergeCell ref="AH295:AH296"/>
    <mergeCell ref="R295:R296"/>
    <mergeCell ref="X295:X296"/>
    <mergeCell ref="Y295:Y296"/>
    <mergeCell ref="Z295:Z296"/>
    <mergeCell ref="AA295:AA296"/>
    <mergeCell ref="AB295:AB296"/>
    <mergeCell ref="DF292:DF294"/>
    <mergeCell ref="DG292:DG294"/>
    <mergeCell ref="DH292:DH294"/>
    <mergeCell ref="A295:A296"/>
    <mergeCell ref="B295:B296"/>
    <mergeCell ref="C295:C296"/>
    <mergeCell ref="D295:D296"/>
    <mergeCell ref="N295:N296"/>
    <mergeCell ref="O295:O296"/>
    <mergeCell ref="Q295:Q296"/>
    <mergeCell ref="CZ292:CZ294"/>
    <mergeCell ref="DA292:DA294"/>
    <mergeCell ref="DB292:DB294"/>
    <mergeCell ref="DC292:DC294"/>
    <mergeCell ref="DD292:DD294"/>
    <mergeCell ref="DE292:DE294"/>
    <mergeCell ref="CT292:CT294"/>
    <mergeCell ref="CU292:CU294"/>
    <mergeCell ref="CV292:CV294"/>
    <mergeCell ref="CW292:CW294"/>
    <mergeCell ref="BJ295:BJ296"/>
    <mergeCell ref="BK295:BK296"/>
    <mergeCell ref="BM295:BM296"/>
    <mergeCell ref="BA295:BA296"/>
    <mergeCell ref="BB295:BB296"/>
    <mergeCell ref="BC295:BC296"/>
    <mergeCell ref="BD295:BD296"/>
    <mergeCell ref="BE295:BE296"/>
    <mergeCell ref="BF295:BF296"/>
    <mergeCell ref="AP295:AP296"/>
    <mergeCell ref="AV295:AV296"/>
    <mergeCell ref="AW295:AW296"/>
    <mergeCell ref="AX295:AX296"/>
    <mergeCell ref="AY295:AY296"/>
    <mergeCell ref="AZ295:AZ296"/>
    <mergeCell ref="AI295:AI296"/>
    <mergeCell ref="AJ295:AJ296"/>
    <mergeCell ref="AK295:AK296"/>
    <mergeCell ref="AL295:AL296"/>
    <mergeCell ref="AM295:AM296"/>
    <mergeCell ref="AO295:AO296"/>
    <mergeCell ref="DH295:DH296"/>
    <mergeCell ref="CW295:CW296"/>
    <mergeCell ref="CX295:CX296"/>
    <mergeCell ref="CY295:CY296"/>
    <mergeCell ref="CZ295:CZ296"/>
    <mergeCell ref="DA295:DA296"/>
    <mergeCell ref="DB295:DB296"/>
    <mergeCell ref="CL295:CL296"/>
    <mergeCell ref="CR295:CR296"/>
    <mergeCell ref="CS295:CS296"/>
    <mergeCell ref="CT295:CT296"/>
    <mergeCell ref="CU295:CU296"/>
    <mergeCell ref="CV295:CV296"/>
    <mergeCell ref="CE295:CE296"/>
    <mergeCell ref="CF295:CF296"/>
    <mergeCell ref="CG295:CG296"/>
    <mergeCell ref="CH295:CH296"/>
    <mergeCell ref="CI295:CI296"/>
    <mergeCell ref="CK295:CK296"/>
    <mergeCell ref="Q297:Q298"/>
    <mergeCell ref="R297:R298"/>
    <mergeCell ref="X297:X298"/>
    <mergeCell ref="Y297:Y298"/>
    <mergeCell ref="Z297:Z298"/>
    <mergeCell ref="AA297:AA298"/>
    <mergeCell ref="A297:A298"/>
    <mergeCell ref="B297:B298"/>
    <mergeCell ref="C297:C298"/>
    <mergeCell ref="D297:D298"/>
    <mergeCell ref="N297:N298"/>
    <mergeCell ref="O297:O298"/>
    <mergeCell ref="DC295:DC296"/>
    <mergeCell ref="DD295:DD296"/>
    <mergeCell ref="DE295:DE296"/>
    <mergeCell ref="DF295:DF296"/>
    <mergeCell ref="DG295:DG296"/>
    <mergeCell ref="BY295:BY296"/>
    <mergeCell ref="BZ295:BZ296"/>
    <mergeCell ref="CA295:CA296"/>
    <mergeCell ref="CB295:CB296"/>
    <mergeCell ref="CC295:CC296"/>
    <mergeCell ref="CD295:CD296"/>
    <mergeCell ref="BN295:BN296"/>
    <mergeCell ref="BT295:BT296"/>
    <mergeCell ref="BU295:BU296"/>
    <mergeCell ref="BV295:BV296"/>
    <mergeCell ref="BW295:BW296"/>
    <mergeCell ref="BX295:BX296"/>
    <mergeCell ref="BG295:BG296"/>
    <mergeCell ref="BH295:BH296"/>
    <mergeCell ref="BI295:BI296"/>
    <mergeCell ref="AO297:AO298"/>
    <mergeCell ref="AP297:AP298"/>
    <mergeCell ref="AV297:AV298"/>
    <mergeCell ref="AW297:AW298"/>
    <mergeCell ref="AX297:AX298"/>
    <mergeCell ref="AY297:AY298"/>
    <mergeCell ref="AH297:AH298"/>
    <mergeCell ref="AI297:AI298"/>
    <mergeCell ref="AJ297:AJ298"/>
    <mergeCell ref="AK297:AK298"/>
    <mergeCell ref="AL297:AL298"/>
    <mergeCell ref="AM297:AM298"/>
    <mergeCell ref="AB297:AB298"/>
    <mergeCell ref="AC297:AC298"/>
    <mergeCell ref="AD297:AD298"/>
    <mergeCell ref="AE297:AE298"/>
    <mergeCell ref="AF297:AF298"/>
    <mergeCell ref="AG297:AG298"/>
    <mergeCell ref="BM297:BM298"/>
    <mergeCell ref="BN297:BN298"/>
    <mergeCell ref="BT297:BT298"/>
    <mergeCell ref="BU297:BU298"/>
    <mergeCell ref="BV297:BV298"/>
    <mergeCell ref="BW297:BW298"/>
    <mergeCell ref="BF297:BF298"/>
    <mergeCell ref="BG297:BG298"/>
    <mergeCell ref="BH297:BH298"/>
    <mergeCell ref="BI297:BI298"/>
    <mergeCell ref="BJ297:BJ298"/>
    <mergeCell ref="BK297:BK298"/>
    <mergeCell ref="AZ297:AZ298"/>
    <mergeCell ref="BA297:BA298"/>
    <mergeCell ref="BB297:BB298"/>
    <mergeCell ref="BC297:BC298"/>
    <mergeCell ref="BD297:BD298"/>
    <mergeCell ref="BE297:BE298"/>
    <mergeCell ref="CZ297:CZ298"/>
    <mergeCell ref="DA297:DA298"/>
    <mergeCell ref="CK297:CK298"/>
    <mergeCell ref="CL297:CL298"/>
    <mergeCell ref="CR297:CR298"/>
    <mergeCell ref="CS297:CS298"/>
    <mergeCell ref="CT297:CT298"/>
    <mergeCell ref="CU297:CU298"/>
    <mergeCell ref="CD297:CD298"/>
    <mergeCell ref="CE297:CE298"/>
    <mergeCell ref="CF297:CF298"/>
    <mergeCell ref="CG297:CG298"/>
    <mergeCell ref="CH297:CH298"/>
    <mergeCell ref="CI297:CI298"/>
    <mergeCell ref="BX297:BX298"/>
    <mergeCell ref="BY297:BY298"/>
    <mergeCell ref="BZ297:BZ298"/>
    <mergeCell ref="CA297:CA298"/>
    <mergeCell ref="CB297:CB298"/>
    <mergeCell ref="CC297:CC298"/>
    <mergeCell ref="AE299:AE300"/>
    <mergeCell ref="AF299:AF300"/>
    <mergeCell ref="AG299:AG300"/>
    <mergeCell ref="AH299:AH300"/>
    <mergeCell ref="AI299:AI300"/>
    <mergeCell ref="AJ299:AJ300"/>
    <mergeCell ref="Y299:Y300"/>
    <mergeCell ref="Z299:Z300"/>
    <mergeCell ref="AA299:AA300"/>
    <mergeCell ref="AB299:AB300"/>
    <mergeCell ref="AC299:AC300"/>
    <mergeCell ref="AD299:AD300"/>
    <mergeCell ref="DH297:DH298"/>
    <mergeCell ref="A299:A300"/>
    <mergeCell ref="B299:B300"/>
    <mergeCell ref="C299:C300"/>
    <mergeCell ref="D299:D300"/>
    <mergeCell ref="N299:N300"/>
    <mergeCell ref="O299:O300"/>
    <mergeCell ref="Q299:Q300"/>
    <mergeCell ref="R299:R300"/>
    <mergeCell ref="X299:X300"/>
    <mergeCell ref="DB297:DB298"/>
    <mergeCell ref="DC297:DC298"/>
    <mergeCell ref="DD297:DD298"/>
    <mergeCell ref="DE297:DE298"/>
    <mergeCell ref="DF297:DF298"/>
    <mergeCell ref="DG297:DG298"/>
    <mergeCell ref="CV297:CV298"/>
    <mergeCell ref="CW297:CW298"/>
    <mergeCell ref="CX297:CX298"/>
    <mergeCell ref="CY297:CY298"/>
    <mergeCell ref="BC299:BC300"/>
    <mergeCell ref="BD299:BD300"/>
    <mergeCell ref="BE299:BE300"/>
    <mergeCell ref="BF299:BF300"/>
    <mergeCell ref="BG299:BG300"/>
    <mergeCell ref="BH299:BH300"/>
    <mergeCell ref="AW299:AW300"/>
    <mergeCell ref="AX299:AX300"/>
    <mergeCell ref="AY299:AY300"/>
    <mergeCell ref="AZ299:AZ300"/>
    <mergeCell ref="BA299:BA300"/>
    <mergeCell ref="BB299:BB300"/>
    <mergeCell ref="AK299:AK300"/>
    <mergeCell ref="AL299:AL300"/>
    <mergeCell ref="AM299:AM300"/>
    <mergeCell ref="AO299:AO300"/>
    <mergeCell ref="AP299:AP300"/>
    <mergeCell ref="AV299:AV300"/>
    <mergeCell ref="CL299:CL300"/>
    <mergeCell ref="CR299:CR300"/>
    <mergeCell ref="CA299:CA300"/>
    <mergeCell ref="CB299:CB300"/>
    <mergeCell ref="CC299:CC300"/>
    <mergeCell ref="CD299:CD300"/>
    <mergeCell ref="CE299:CE300"/>
    <mergeCell ref="CF299:CF300"/>
    <mergeCell ref="BU299:BU300"/>
    <mergeCell ref="BV299:BV300"/>
    <mergeCell ref="BW299:BW300"/>
    <mergeCell ref="BX299:BX300"/>
    <mergeCell ref="BY299:BY300"/>
    <mergeCell ref="BZ299:BZ300"/>
    <mergeCell ref="BI299:BI300"/>
    <mergeCell ref="BJ299:BJ300"/>
    <mergeCell ref="BK299:BK300"/>
    <mergeCell ref="BM299:BM300"/>
    <mergeCell ref="BN299:BN300"/>
    <mergeCell ref="BT299:BT300"/>
    <mergeCell ref="Q301:Q302"/>
    <mergeCell ref="R301:R302"/>
    <mergeCell ref="X301:X302"/>
    <mergeCell ref="Y301:Y302"/>
    <mergeCell ref="Z301:Z302"/>
    <mergeCell ref="AA301:AA302"/>
    <mergeCell ref="DE299:DE300"/>
    <mergeCell ref="DF299:DF300"/>
    <mergeCell ref="DG299:DG300"/>
    <mergeCell ref="DH299:DH300"/>
    <mergeCell ref="A301:A302"/>
    <mergeCell ref="B301:B302"/>
    <mergeCell ref="C301:C302"/>
    <mergeCell ref="D301:D302"/>
    <mergeCell ref="N301:N302"/>
    <mergeCell ref="O301:O302"/>
    <mergeCell ref="CY299:CY300"/>
    <mergeCell ref="CZ299:CZ300"/>
    <mergeCell ref="DA299:DA300"/>
    <mergeCell ref="DB299:DB300"/>
    <mergeCell ref="DC299:DC300"/>
    <mergeCell ref="DD299:DD300"/>
    <mergeCell ref="CS299:CS300"/>
    <mergeCell ref="CT299:CT300"/>
    <mergeCell ref="CU299:CU300"/>
    <mergeCell ref="CV299:CV300"/>
    <mergeCell ref="CW299:CW300"/>
    <mergeCell ref="CX299:CX300"/>
    <mergeCell ref="CG299:CG300"/>
    <mergeCell ref="CH299:CH300"/>
    <mergeCell ref="CI299:CI300"/>
    <mergeCell ref="CK299:CK300"/>
    <mergeCell ref="AO301:AO302"/>
    <mergeCell ref="AP301:AP302"/>
    <mergeCell ref="AV301:AV302"/>
    <mergeCell ref="AW301:AW302"/>
    <mergeCell ref="AX301:AX302"/>
    <mergeCell ref="AY301:AY302"/>
    <mergeCell ref="AH301:AH302"/>
    <mergeCell ref="AI301:AI302"/>
    <mergeCell ref="AJ301:AJ302"/>
    <mergeCell ref="AK301:AK302"/>
    <mergeCell ref="AL301:AL302"/>
    <mergeCell ref="AM301:AM302"/>
    <mergeCell ref="AB301:AB302"/>
    <mergeCell ref="AC301:AC302"/>
    <mergeCell ref="AD301:AD302"/>
    <mergeCell ref="AE301:AE302"/>
    <mergeCell ref="AF301:AF302"/>
    <mergeCell ref="AG301:AG302"/>
    <mergeCell ref="BM301:BM302"/>
    <mergeCell ref="BN301:BN302"/>
    <mergeCell ref="BT301:BT302"/>
    <mergeCell ref="BU301:BU302"/>
    <mergeCell ref="BV301:BV302"/>
    <mergeCell ref="BW301:BW302"/>
    <mergeCell ref="BF301:BF302"/>
    <mergeCell ref="BG301:BG302"/>
    <mergeCell ref="BH301:BH302"/>
    <mergeCell ref="BI301:BI302"/>
    <mergeCell ref="BJ301:BJ302"/>
    <mergeCell ref="BK301:BK302"/>
    <mergeCell ref="AZ301:AZ302"/>
    <mergeCell ref="BA301:BA302"/>
    <mergeCell ref="BB301:BB302"/>
    <mergeCell ref="BC301:BC302"/>
    <mergeCell ref="BD301:BD302"/>
    <mergeCell ref="BE301:BE302"/>
    <mergeCell ref="CZ301:CZ302"/>
    <mergeCell ref="DA301:DA302"/>
    <mergeCell ref="CK301:CK302"/>
    <mergeCell ref="CL301:CL302"/>
    <mergeCell ref="CR301:CR302"/>
    <mergeCell ref="CS301:CS302"/>
    <mergeCell ref="CT301:CT302"/>
    <mergeCell ref="CU301:CU302"/>
    <mergeCell ref="CD301:CD302"/>
    <mergeCell ref="CE301:CE302"/>
    <mergeCell ref="CF301:CF302"/>
    <mergeCell ref="CG301:CG302"/>
    <mergeCell ref="CH301:CH302"/>
    <mergeCell ref="CI301:CI302"/>
    <mergeCell ref="BX301:BX302"/>
    <mergeCell ref="BY301:BY302"/>
    <mergeCell ref="BZ301:BZ302"/>
    <mergeCell ref="CA301:CA302"/>
    <mergeCell ref="CB301:CB302"/>
    <mergeCell ref="CC301:CC302"/>
    <mergeCell ref="AE303:AE304"/>
    <mergeCell ref="AF303:AF304"/>
    <mergeCell ref="AG303:AG304"/>
    <mergeCell ref="AH303:AH304"/>
    <mergeCell ref="AI303:AI304"/>
    <mergeCell ref="AJ303:AJ304"/>
    <mergeCell ref="Y303:Y304"/>
    <mergeCell ref="Z303:Z304"/>
    <mergeCell ref="AA303:AA304"/>
    <mergeCell ref="AB303:AB304"/>
    <mergeCell ref="AC303:AC304"/>
    <mergeCell ref="AD303:AD304"/>
    <mergeCell ref="DH301:DH302"/>
    <mergeCell ref="A303:A304"/>
    <mergeCell ref="B303:B304"/>
    <mergeCell ref="C303:C304"/>
    <mergeCell ref="D303:D304"/>
    <mergeCell ref="N303:N304"/>
    <mergeCell ref="O303:O304"/>
    <mergeCell ref="Q303:Q304"/>
    <mergeCell ref="R303:R304"/>
    <mergeCell ref="X303:X304"/>
    <mergeCell ref="DB301:DB302"/>
    <mergeCell ref="DC301:DC302"/>
    <mergeCell ref="DD301:DD302"/>
    <mergeCell ref="DE301:DE302"/>
    <mergeCell ref="DF301:DF302"/>
    <mergeCell ref="DG301:DG302"/>
    <mergeCell ref="CV301:CV302"/>
    <mergeCell ref="CW301:CW302"/>
    <mergeCell ref="CX301:CX302"/>
    <mergeCell ref="CY301:CY302"/>
    <mergeCell ref="BC303:BC304"/>
    <mergeCell ref="BD303:BD304"/>
    <mergeCell ref="BE303:BE304"/>
    <mergeCell ref="BF303:BF304"/>
    <mergeCell ref="BG303:BG304"/>
    <mergeCell ref="BH303:BH304"/>
    <mergeCell ref="AW303:AW304"/>
    <mergeCell ref="AX303:AX304"/>
    <mergeCell ref="AY303:AY304"/>
    <mergeCell ref="AZ303:AZ304"/>
    <mergeCell ref="BA303:BA304"/>
    <mergeCell ref="BB303:BB304"/>
    <mergeCell ref="AK303:AK304"/>
    <mergeCell ref="AL303:AL304"/>
    <mergeCell ref="AM303:AM304"/>
    <mergeCell ref="AO303:AO304"/>
    <mergeCell ref="AP303:AP304"/>
    <mergeCell ref="AV303:AV304"/>
    <mergeCell ref="CL303:CL304"/>
    <mergeCell ref="CR303:CR304"/>
    <mergeCell ref="CA303:CA304"/>
    <mergeCell ref="CB303:CB304"/>
    <mergeCell ref="CC303:CC304"/>
    <mergeCell ref="CD303:CD304"/>
    <mergeCell ref="CE303:CE304"/>
    <mergeCell ref="CF303:CF304"/>
    <mergeCell ref="BU303:BU304"/>
    <mergeCell ref="BV303:BV304"/>
    <mergeCell ref="BW303:BW304"/>
    <mergeCell ref="BX303:BX304"/>
    <mergeCell ref="BY303:BY304"/>
    <mergeCell ref="BZ303:BZ304"/>
    <mergeCell ref="BI303:BI304"/>
    <mergeCell ref="BJ303:BJ304"/>
    <mergeCell ref="BK303:BK304"/>
    <mergeCell ref="BM303:BM304"/>
    <mergeCell ref="BN303:BN304"/>
    <mergeCell ref="BT303:BT304"/>
    <mergeCell ref="Q305:Q307"/>
    <mergeCell ref="R305:R307"/>
    <mergeCell ref="X305:X307"/>
    <mergeCell ref="Y305:Y307"/>
    <mergeCell ref="Z305:Z307"/>
    <mergeCell ref="AA305:AA307"/>
    <mergeCell ref="DE303:DE304"/>
    <mergeCell ref="DF303:DF304"/>
    <mergeCell ref="DG303:DG304"/>
    <mergeCell ref="DH303:DH304"/>
    <mergeCell ref="A305:A307"/>
    <mergeCell ref="B305:B307"/>
    <mergeCell ref="C305:C307"/>
    <mergeCell ref="D305:D307"/>
    <mergeCell ref="N305:N307"/>
    <mergeCell ref="O305:O307"/>
    <mergeCell ref="CY303:CY304"/>
    <mergeCell ref="CZ303:CZ304"/>
    <mergeCell ref="DA303:DA304"/>
    <mergeCell ref="DB303:DB304"/>
    <mergeCell ref="DC303:DC304"/>
    <mergeCell ref="DD303:DD304"/>
    <mergeCell ref="CS303:CS304"/>
    <mergeCell ref="CT303:CT304"/>
    <mergeCell ref="CU303:CU304"/>
    <mergeCell ref="CV303:CV304"/>
    <mergeCell ref="CW303:CW304"/>
    <mergeCell ref="CX303:CX304"/>
    <mergeCell ref="CG303:CG304"/>
    <mergeCell ref="CH303:CH304"/>
    <mergeCell ref="CI303:CI304"/>
    <mergeCell ref="CK303:CK304"/>
    <mergeCell ref="AP305:AP307"/>
    <mergeCell ref="AV305:AV307"/>
    <mergeCell ref="AW305:AW307"/>
    <mergeCell ref="AX305:AX307"/>
    <mergeCell ref="AY305:AY307"/>
    <mergeCell ref="AZ305:AZ307"/>
    <mergeCell ref="AI305:AI307"/>
    <mergeCell ref="AJ305:AJ307"/>
    <mergeCell ref="AK305:AK307"/>
    <mergeCell ref="AL305:AL307"/>
    <mergeCell ref="AM305:AM307"/>
    <mergeCell ref="AO305:AO307"/>
    <mergeCell ref="AB305:AB307"/>
    <mergeCell ref="AD305:AD307"/>
    <mergeCell ref="AE305:AE307"/>
    <mergeCell ref="AF305:AF307"/>
    <mergeCell ref="AG305:AG307"/>
    <mergeCell ref="AH305:AH307"/>
    <mergeCell ref="A308:A311"/>
    <mergeCell ref="B308:B311"/>
    <mergeCell ref="C308:C311"/>
    <mergeCell ref="D308:D311"/>
    <mergeCell ref="N308:N311"/>
    <mergeCell ref="CX305:CX307"/>
    <mergeCell ref="CY305:CY307"/>
    <mergeCell ref="CZ305:CZ307"/>
    <mergeCell ref="DA305:DA307"/>
    <mergeCell ref="DB305:DB307"/>
    <mergeCell ref="DC305:DC307"/>
    <mergeCell ref="CR305:CR307"/>
    <mergeCell ref="CS305:CS307"/>
    <mergeCell ref="CT305:CT307"/>
    <mergeCell ref="CU305:CU307"/>
    <mergeCell ref="CV305:CV307"/>
    <mergeCell ref="CW305:CW307"/>
    <mergeCell ref="CF305:CF307"/>
    <mergeCell ref="CG305:CG307"/>
    <mergeCell ref="CH305:CH307"/>
    <mergeCell ref="CI305:CI307"/>
    <mergeCell ref="CK305:CK307"/>
    <mergeCell ref="CL305:CL307"/>
    <mergeCell ref="BZ305:BZ307"/>
    <mergeCell ref="CA305:CA307"/>
    <mergeCell ref="CB305:CB307"/>
    <mergeCell ref="CC305:CC307"/>
    <mergeCell ref="CD305:CD307"/>
    <mergeCell ref="CE305:CE307"/>
    <mergeCell ref="BT305:BT307"/>
    <mergeCell ref="BU305:BU307"/>
    <mergeCell ref="BV305:BV307"/>
    <mergeCell ref="AA308:AA311"/>
    <mergeCell ref="AB308:AB311"/>
    <mergeCell ref="AD308:AD311"/>
    <mergeCell ref="AE308:AE311"/>
    <mergeCell ref="AF308:AF311"/>
    <mergeCell ref="AG308:AG311"/>
    <mergeCell ref="O308:O311"/>
    <mergeCell ref="Q308:Q311"/>
    <mergeCell ref="R308:R311"/>
    <mergeCell ref="X308:X311"/>
    <mergeCell ref="Y308:Y311"/>
    <mergeCell ref="Z308:Z311"/>
    <mergeCell ref="DD305:DD307"/>
    <mergeCell ref="DE305:DE307"/>
    <mergeCell ref="DF305:DF307"/>
    <mergeCell ref="DG305:DG307"/>
    <mergeCell ref="DH305:DH307"/>
    <mergeCell ref="BW305:BW307"/>
    <mergeCell ref="BX305:BX307"/>
    <mergeCell ref="BY305:BY307"/>
    <mergeCell ref="BH305:BH307"/>
    <mergeCell ref="BI305:BI307"/>
    <mergeCell ref="BJ305:BJ307"/>
    <mergeCell ref="BK305:BK307"/>
    <mergeCell ref="BM305:BM307"/>
    <mergeCell ref="BN305:BN307"/>
    <mergeCell ref="BB305:BB307"/>
    <mergeCell ref="BC305:BC307"/>
    <mergeCell ref="BD305:BD307"/>
    <mergeCell ref="BE305:BE307"/>
    <mergeCell ref="BF305:BF307"/>
    <mergeCell ref="BG305:BG307"/>
    <mergeCell ref="AZ308:AZ311"/>
    <mergeCell ref="BA308:BA311"/>
    <mergeCell ref="BB308:BB311"/>
    <mergeCell ref="BC308:BC311"/>
    <mergeCell ref="BD308:BD311"/>
    <mergeCell ref="BE308:BE311"/>
    <mergeCell ref="AO308:AO311"/>
    <mergeCell ref="AP308:AP311"/>
    <mergeCell ref="AV308:AV311"/>
    <mergeCell ref="AW308:AW311"/>
    <mergeCell ref="AX308:AX311"/>
    <mergeCell ref="AY308:AY311"/>
    <mergeCell ref="AH308:AH311"/>
    <mergeCell ref="AI308:AI311"/>
    <mergeCell ref="AJ308:AJ311"/>
    <mergeCell ref="AK308:AK311"/>
    <mergeCell ref="AL308:AL311"/>
    <mergeCell ref="AM308:AM311"/>
    <mergeCell ref="CH308:CH311"/>
    <mergeCell ref="CI308:CI311"/>
    <mergeCell ref="BX308:BX311"/>
    <mergeCell ref="BY308:BY311"/>
    <mergeCell ref="BZ308:BZ311"/>
    <mergeCell ref="CA308:CA311"/>
    <mergeCell ref="CB308:CB311"/>
    <mergeCell ref="CC308:CC311"/>
    <mergeCell ref="BM308:BM311"/>
    <mergeCell ref="BN308:BN311"/>
    <mergeCell ref="BT308:BT311"/>
    <mergeCell ref="BU308:BU311"/>
    <mergeCell ref="BV308:BV311"/>
    <mergeCell ref="BW308:BW311"/>
    <mergeCell ref="BF308:BF311"/>
    <mergeCell ref="BG308:BG311"/>
    <mergeCell ref="BH308:BH311"/>
    <mergeCell ref="BI308:BI311"/>
    <mergeCell ref="BJ308:BJ311"/>
    <mergeCell ref="BK308:BK311"/>
    <mergeCell ref="DH308:DH311"/>
    <mergeCell ref="A312:A315"/>
    <mergeCell ref="B312:B315"/>
    <mergeCell ref="C312:C315"/>
    <mergeCell ref="D312:D315"/>
    <mergeCell ref="N312:N315"/>
    <mergeCell ref="O312:O315"/>
    <mergeCell ref="Q312:Q315"/>
    <mergeCell ref="R312:R315"/>
    <mergeCell ref="X312:X315"/>
    <mergeCell ref="DB308:DB311"/>
    <mergeCell ref="DC308:DC311"/>
    <mergeCell ref="DD308:DD311"/>
    <mergeCell ref="DE308:DE311"/>
    <mergeCell ref="DF308:DF311"/>
    <mergeCell ref="DG308:DG311"/>
    <mergeCell ref="CV308:CV311"/>
    <mergeCell ref="CW308:CW311"/>
    <mergeCell ref="CX308:CX311"/>
    <mergeCell ref="CY308:CY311"/>
    <mergeCell ref="CZ308:CZ311"/>
    <mergeCell ref="DA308:DA311"/>
    <mergeCell ref="CK308:CK311"/>
    <mergeCell ref="CL308:CL311"/>
    <mergeCell ref="CR308:CR311"/>
    <mergeCell ref="CS308:CS311"/>
    <mergeCell ref="CT308:CT311"/>
    <mergeCell ref="CU308:CU311"/>
    <mergeCell ref="CD308:CD311"/>
    <mergeCell ref="CE308:CE311"/>
    <mergeCell ref="CF308:CF311"/>
    <mergeCell ref="CG308:CG311"/>
    <mergeCell ref="AK312:AK315"/>
    <mergeCell ref="AL312:AL315"/>
    <mergeCell ref="AM312:AM315"/>
    <mergeCell ref="AO312:AO315"/>
    <mergeCell ref="AP312:AP315"/>
    <mergeCell ref="AV312:AV315"/>
    <mergeCell ref="AE312:AE315"/>
    <mergeCell ref="AF312:AF315"/>
    <mergeCell ref="AG312:AG315"/>
    <mergeCell ref="AH312:AH315"/>
    <mergeCell ref="AI312:AI315"/>
    <mergeCell ref="AJ312:AJ315"/>
    <mergeCell ref="Y312:Y315"/>
    <mergeCell ref="Z312:Z315"/>
    <mergeCell ref="AA312:AA315"/>
    <mergeCell ref="AB312:AB315"/>
    <mergeCell ref="AC312:AC315"/>
    <mergeCell ref="AD312:AD315"/>
    <mergeCell ref="BI312:BI315"/>
    <mergeCell ref="BJ312:BJ315"/>
    <mergeCell ref="BK312:BK315"/>
    <mergeCell ref="BM312:BM315"/>
    <mergeCell ref="BN312:BN315"/>
    <mergeCell ref="BT312:BT315"/>
    <mergeCell ref="BC312:BC315"/>
    <mergeCell ref="BD312:BD315"/>
    <mergeCell ref="BE312:BE315"/>
    <mergeCell ref="BF312:BF315"/>
    <mergeCell ref="BG312:BG315"/>
    <mergeCell ref="BH312:BH315"/>
    <mergeCell ref="AW312:AW315"/>
    <mergeCell ref="AX312:AX315"/>
    <mergeCell ref="AY312:AY315"/>
    <mergeCell ref="AZ312:AZ315"/>
    <mergeCell ref="BA312:BA315"/>
    <mergeCell ref="BB312:BB315"/>
    <mergeCell ref="CW312:CW315"/>
    <mergeCell ref="CX312:CX315"/>
    <mergeCell ref="CG312:CG315"/>
    <mergeCell ref="CH312:CH315"/>
    <mergeCell ref="CI312:CI315"/>
    <mergeCell ref="CK312:CK315"/>
    <mergeCell ref="CL312:CL315"/>
    <mergeCell ref="CR312:CR315"/>
    <mergeCell ref="CA312:CA315"/>
    <mergeCell ref="CB312:CB315"/>
    <mergeCell ref="CC312:CC315"/>
    <mergeCell ref="CD312:CD315"/>
    <mergeCell ref="CE312:CE315"/>
    <mergeCell ref="CF312:CF315"/>
    <mergeCell ref="BU312:BU315"/>
    <mergeCell ref="BV312:BV315"/>
    <mergeCell ref="BW312:BW315"/>
    <mergeCell ref="BX312:BX315"/>
    <mergeCell ref="BY312:BY315"/>
    <mergeCell ref="BZ312:BZ315"/>
    <mergeCell ref="AB316:AB318"/>
    <mergeCell ref="AC316:AC318"/>
    <mergeCell ref="AD316:AD318"/>
    <mergeCell ref="AE316:AE318"/>
    <mergeCell ref="AF316:AF318"/>
    <mergeCell ref="AG316:AG318"/>
    <mergeCell ref="Q316:Q318"/>
    <mergeCell ref="R316:R318"/>
    <mergeCell ref="X316:X318"/>
    <mergeCell ref="Y316:Y318"/>
    <mergeCell ref="Z316:Z318"/>
    <mergeCell ref="AA316:AA318"/>
    <mergeCell ref="DE312:DE315"/>
    <mergeCell ref="DF312:DF315"/>
    <mergeCell ref="DG312:DG315"/>
    <mergeCell ref="DH312:DH315"/>
    <mergeCell ref="A316:A318"/>
    <mergeCell ref="B316:B318"/>
    <mergeCell ref="C316:C318"/>
    <mergeCell ref="D316:D318"/>
    <mergeCell ref="N316:N318"/>
    <mergeCell ref="O316:O318"/>
    <mergeCell ref="CY312:CY315"/>
    <mergeCell ref="CZ312:CZ315"/>
    <mergeCell ref="DA312:DA315"/>
    <mergeCell ref="DB312:DB315"/>
    <mergeCell ref="DC312:DC315"/>
    <mergeCell ref="DD312:DD315"/>
    <mergeCell ref="CS312:CS315"/>
    <mergeCell ref="CT312:CT315"/>
    <mergeCell ref="CU312:CU315"/>
    <mergeCell ref="CV312:CV315"/>
    <mergeCell ref="AZ316:AZ318"/>
    <mergeCell ref="BA316:BA318"/>
    <mergeCell ref="BB316:BB318"/>
    <mergeCell ref="BC316:BC318"/>
    <mergeCell ref="BD316:BD318"/>
    <mergeCell ref="BE316:BE318"/>
    <mergeCell ref="AO316:AO318"/>
    <mergeCell ref="AP316:AP318"/>
    <mergeCell ref="AV316:AV318"/>
    <mergeCell ref="AW316:AW318"/>
    <mergeCell ref="AX316:AX318"/>
    <mergeCell ref="AY316:AY318"/>
    <mergeCell ref="AH316:AH318"/>
    <mergeCell ref="AI316:AI318"/>
    <mergeCell ref="AJ316:AJ318"/>
    <mergeCell ref="AK316:AK318"/>
    <mergeCell ref="AL316:AL318"/>
    <mergeCell ref="AM316:AM318"/>
    <mergeCell ref="CH316:CH318"/>
    <mergeCell ref="CI316:CI318"/>
    <mergeCell ref="BX316:BX318"/>
    <mergeCell ref="BY316:BY318"/>
    <mergeCell ref="BZ316:BZ318"/>
    <mergeCell ref="CA316:CA318"/>
    <mergeCell ref="CB316:CB318"/>
    <mergeCell ref="CC316:CC318"/>
    <mergeCell ref="BM316:BM318"/>
    <mergeCell ref="BN316:BN318"/>
    <mergeCell ref="BT316:BT318"/>
    <mergeCell ref="BU316:BU318"/>
    <mergeCell ref="BV316:BV318"/>
    <mergeCell ref="BW316:BW318"/>
    <mergeCell ref="BF316:BF318"/>
    <mergeCell ref="BG316:BG318"/>
    <mergeCell ref="BH316:BH318"/>
    <mergeCell ref="BI316:BI318"/>
    <mergeCell ref="BJ316:BJ318"/>
    <mergeCell ref="BK316:BK318"/>
    <mergeCell ref="DH316:DH318"/>
    <mergeCell ref="A319:A321"/>
    <mergeCell ref="B319:B321"/>
    <mergeCell ref="C319:C321"/>
    <mergeCell ref="D319:D321"/>
    <mergeCell ref="N319:N321"/>
    <mergeCell ref="O319:O321"/>
    <mergeCell ref="Q319:Q321"/>
    <mergeCell ref="R319:R321"/>
    <mergeCell ref="X319:X321"/>
    <mergeCell ref="DB316:DB318"/>
    <mergeCell ref="DC316:DC318"/>
    <mergeCell ref="DD316:DD318"/>
    <mergeCell ref="DE316:DE318"/>
    <mergeCell ref="DF316:DF318"/>
    <mergeCell ref="DG316:DG318"/>
    <mergeCell ref="CV316:CV318"/>
    <mergeCell ref="CW316:CW318"/>
    <mergeCell ref="CX316:CX318"/>
    <mergeCell ref="CY316:CY318"/>
    <mergeCell ref="CZ316:CZ318"/>
    <mergeCell ref="DA316:DA318"/>
    <mergeCell ref="CK316:CK318"/>
    <mergeCell ref="CL316:CL318"/>
    <mergeCell ref="CR316:CR318"/>
    <mergeCell ref="CS316:CS318"/>
    <mergeCell ref="CT316:CT318"/>
    <mergeCell ref="CU316:CU318"/>
    <mergeCell ref="CD316:CD318"/>
    <mergeCell ref="CE316:CE318"/>
    <mergeCell ref="CF316:CF318"/>
    <mergeCell ref="CG316:CG318"/>
    <mergeCell ref="AL319:AL321"/>
    <mergeCell ref="AM319:AM321"/>
    <mergeCell ref="AO319:AO321"/>
    <mergeCell ref="AP319:AP321"/>
    <mergeCell ref="AV319:AV321"/>
    <mergeCell ref="AW319:AW321"/>
    <mergeCell ref="AF319:AF321"/>
    <mergeCell ref="AG319:AG321"/>
    <mergeCell ref="AH319:AH321"/>
    <mergeCell ref="AI319:AI321"/>
    <mergeCell ref="AJ319:AJ321"/>
    <mergeCell ref="AK319:AK321"/>
    <mergeCell ref="Y319:Y321"/>
    <mergeCell ref="Z319:Z321"/>
    <mergeCell ref="AA319:AA321"/>
    <mergeCell ref="AB319:AB321"/>
    <mergeCell ref="AD319:AD321"/>
    <mergeCell ref="AE319:AE321"/>
    <mergeCell ref="BK319:BK321"/>
    <mergeCell ref="BM319:BM321"/>
    <mergeCell ref="BN319:BN321"/>
    <mergeCell ref="BT319:BT321"/>
    <mergeCell ref="BU319:BU321"/>
    <mergeCell ref="BV319:BV321"/>
    <mergeCell ref="BE319:BE321"/>
    <mergeCell ref="BF319:BF321"/>
    <mergeCell ref="BG319:BG321"/>
    <mergeCell ref="BH319:BH321"/>
    <mergeCell ref="BI319:BI321"/>
    <mergeCell ref="BJ319:BJ321"/>
    <mergeCell ref="AX319:AX321"/>
    <mergeCell ref="AY319:AY321"/>
    <mergeCell ref="AZ319:AZ321"/>
    <mergeCell ref="BB319:BB321"/>
    <mergeCell ref="BC319:BC321"/>
    <mergeCell ref="BD319:BD321"/>
    <mergeCell ref="CY319:CY321"/>
    <mergeCell ref="CZ319:CZ321"/>
    <mergeCell ref="CI319:CI321"/>
    <mergeCell ref="CK319:CK321"/>
    <mergeCell ref="CL319:CL321"/>
    <mergeCell ref="CR319:CR321"/>
    <mergeCell ref="CS319:CS321"/>
    <mergeCell ref="CT319:CT321"/>
    <mergeCell ref="CC319:CC321"/>
    <mergeCell ref="CD319:CD321"/>
    <mergeCell ref="CE319:CE321"/>
    <mergeCell ref="CF319:CF321"/>
    <mergeCell ref="CG319:CG321"/>
    <mergeCell ref="CH319:CH321"/>
    <mergeCell ref="BW319:BW321"/>
    <mergeCell ref="BX319:BX321"/>
    <mergeCell ref="BY319:BY320"/>
    <mergeCell ref="BZ319:BZ321"/>
    <mergeCell ref="CA319:CA321"/>
    <mergeCell ref="CB319:CB321"/>
    <mergeCell ref="AD322:AD324"/>
    <mergeCell ref="AE322:AE324"/>
    <mergeCell ref="AF322:AF324"/>
    <mergeCell ref="AG322:AG324"/>
    <mergeCell ref="AH322:AH324"/>
    <mergeCell ref="AI322:AI324"/>
    <mergeCell ref="X322:X324"/>
    <mergeCell ref="Y322:Y324"/>
    <mergeCell ref="Z322:Z324"/>
    <mergeCell ref="AA322:AA324"/>
    <mergeCell ref="AB322:AB324"/>
    <mergeCell ref="AC322:AC324"/>
    <mergeCell ref="DG319:DG321"/>
    <mergeCell ref="DH319:DH321"/>
    <mergeCell ref="A322:A324"/>
    <mergeCell ref="B322:B324"/>
    <mergeCell ref="C322:C324"/>
    <mergeCell ref="D322:D324"/>
    <mergeCell ref="N322:N324"/>
    <mergeCell ref="O322:O324"/>
    <mergeCell ref="Q322:Q324"/>
    <mergeCell ref="R322:R324"/>
    <mergeCell ref="DA319:DA321"/>
    <mergeCell ref="DB319:DB321"/>
    <mergeCell ref="DC319:DC321"/>
    <mergeCell ref="DD319:DD321"/>
    <mergeCell ref="DE319:DE321"/>
    <mergeCell ref="DF319:DF321"/>
    <mergeCell ref="CU319:CU321"/>
    <mergeCell ref="CV319:CV321"/>
    <mergeCell ref="CW319:CW321"/>
    <mergeCell ref="CX319:CX321"/>
    <mergeCell ref="BC322:BC324"/>
    <mergeCell ref="BD322:BD324"/>
    <mergeCell ref="BE322:BE324"/>
    <mergeCell ref="BF322:BF324"/>
    <mergeCell ref="BG322:BG324"/>
    <mergeCell ref="BH322:BH324"/>
    <mergeCell ref="AV322:AV324"/>
    <mergeCell ref="AW322:AW324"/>
    <mergeCell ref="AX322:AX324"/>
    <mergeCell ref="AY322:AY324"/>
    <mergeCell ref="AZ322:AZ324"/>
    <mergeCell ref="BB322:BB324"/>
    <mergeCell ref="AJ322:AJ324"/>
    <mergeCell ref="AK322:AK324"/>
    <mergeCell ref="AL322:AL324"/>
    <mergeCell ref="AM322:AM324"/>
    <mergeCell ref="AO322:AO324"/>
    <mergeCell ref="AP322:AP324"/>
    <mergeCell ref="CR322:CR324"/>
    <mergeCell ref="CS322:CS324"/>
    <mergeCell ref="CB322:CB324"/>
    <mergeCell ref="CC322:CC324"/>
    <mergeCell ref="CD322:CD324"/>
    <mergeCell ref="CE322:CE324"/>
    <mergeCell ref="CF322:CF324"/>
    <mergeCell ref="CG322:CG324"/>
    <mergeCell ref="BU322:BU324"/>
    <mergeCell ref="BV322:BV324"/>
    <mergeCell ref="BW322:BW324"/>
    <mergeCell ref="BX322:BX324"/>
    <mergeCell ref="BZ322:BZ324"/>
    <mergeCell ref="CA322:CA324"/>
    <mergeCell ref="BI322:BI324"/>
    <mergeCell ref="BJ322:BJ324"/>
    <mergeCell ref="BK322:BK324"/>
    <mergeCell ref="BM322:BM324"/>
    <mergeCell ref="BN322:BN324"/>
    <mergeCell ref="BT322:BT324"/>
    <mergeCell ref="Q325:Q326"/>
    <mergeCell ref="R325:R326"/>
    <mergeCell ref="X325:X326"/>
    <mergeCell ref="Y325:Y326"/>
    <mergeCell ref="Z325:Z326"/>
    <mergeCell ref="AA325:AA326"/>
    <mergeCell ref="DF322:DF324"/>
    <mergeCell ref="DG322:DG324"/>
    <mergeCell ref="DH322:DH324"/>
    <mergeCell ref="BY323:BY324"/>
    <mergeCell ref="A325:A326"/>
    <mergeCell ref="B325:B326"/>
    <mergeCell ref="C325:C326"/>
    <mergeCell ref="D325:D326"/>
    <mergeCell ref="N325:N326"/>
    <mergeCell ref="O325:O326"/>
    <mergeCell ref="CZ322:CZ324"/>
    <mergeCell ref="DA322:DA324"/>
    <mergeCell ref="DB322:DB324"/>
    <mergeCell ref="DC322:DC324"/>
    <mergeCell ref="DD322:DD324"/>
    <mergeCell ref="DE322:DE324"/>
    <mergeCell ref="CT322:CT324"/>
    <mergeCell ref="CU322:CU324"/>
    <mergeCell ref="CV322:CV324"/>
    <mergeCell ref="CW322:CW324"/>
    <mergeCell ref="CX322:CX324"/>
    <mergeCell ref="CY322:CY324"/>
    <mergeCell ref="CH322:CH324"/>
    <mergeCell ref="CI322:CI324"/>
    <mergeCell ref="CK322:CK324"/>
    <mergeCell ref="CL322:CL324"/>
    <mergeCell ref="AP325:AP326"/>
    <mergeCell ref="AV325:AV326"/>
    <mergeCell ref="AW325:AW326"/>
    <mergeCell ref="AX325:AX326"/>
    <mergeCell ref="AY325:AY326"/>
    <mergeCell ref="AZ325:AZ326"/>
    <mergeCell ref="AI325:AI326"/>
    <mergeCell ref="AJ325:AJ326"/>
    <mergeCell ref="AK325:AK326"/>
    <mergeCell ref="AL325:AL326"/>
    <mergeCell ref="AM325:AM326"/>
    <mergeCell ref="AO325:AO326"/>
    <mergeCell ref="AB325:AB326"/>
    <mergeCell ref="AD325:AD326"/>
    <mergeCell ref="AE325:AE326"/>
    <mergeCell ref="AF325:AF326"/>
    <mergeCell ref="AG325:AG326"/>
    <mergeCell ref="AH325:AH326"/>
    <mergeCell ref="CE325:CE326"/>
    <mergeCell ref="CF325:CF326"/>
    <mergeCell ref="BT325:BT326"/>
    <mergeCell ref="BU325:BU326"/>
    <mergeCell ref="BV325:BV326"/>
    <mergeCell ref="BW325:BW326"/>
    <mergeCell ref="BX325:BX326"/>
    <mergeCell ref="BZ325:BZ326"/>
    <mergeCell ref="BH325:BH326"/>
    <mergeCell ref="BI325:BI326"/>
    <mergeCell ref="BJ325:BJ326"/>
    <mergeCell ref="BK325:BK326"/>
    <mergeCell ref="BM325:BM326"/>
    <mergeCell ref="BN325:BN326"/>
    <mergeCell ref="BB325:BB326"/>
    <mergeCell ref="BC325:BC326"/>
    <mergeCell ref="BD325:BD326"/>
    <mergeCell ref="BE325:BE326"/>
    <mergeCell ref="BF325:BF326"/>
    <mergeCell ref="BG325:BG326"/>
    <mergeCell ref="DE325:DE326"/>
    <mergeCell ref="DF325:DF326"/>
    <mergeCell ref="DG325:DG326"/>
    <mergeCell ref="DH325:DH326"/>
    <mergeCell ref="A327:A329"/>
    <mergeCell ref="B327:B329"/>
    <mergeCell ref="C327:C329"/>
    <mergeCell ref="D327:D329"/>
    <mergeCell ref="N327:N329"/>
    <mergeCell ref="O327:O329"/>
    <mergeCell ref="CY325:CY326"/>
    <mergeCell ref="CZ325:CZ326"/>
    <mergeCell ref="DA325:DA326"/>
    <mergeCell ref="DB325:DB326"/>
    <mergeCell ref="DC325:DC326"/>
    <mergeCell ref="DD325:DD326"/>
    <mergeCell ref="CS325:CS326"/>
    <mergeCell ref="CT325:CT326"/>
    <mergeCell ref="CU325:CU326"/>
    <mergeCell ref="CV325:CV326"/>
    <mergeCell ref="CW325:CW326"/>
    <mergeCell ref="CX325:CX326"/>
    <mergeCell ref="CG325:CG326"/>
    <mergeCell ref="CH325:CH326"/>
    <mergeCell ref="CI325:CI326"/>
    <mergeCell ref="CK325:CK326"/>
    <mergeCell ref="CL325:CL326"/>
    <mergeCell ref="CR325:CR326"/>
    <mergeCell ref="CA325:CA326"/>
    <mergeCell ref="CB325:CB326"/>
    <mergeCell ref="CC325:CC326"/>
    <mergeCell ref="CD325:CD326"/>
    <mergeCell ref="AH327:AH329"/>
    <mergeCell ref="AI327:AI329"/>
    <mergeCell ref="AJ327:AJ329"/>
    <mergeCell ref="AK327:AK329"/>
    <mergeCell ref="AL327:AL329"/>
    <mergeCell ref="AM327:AM329"/>
    <mergeCell ref="AB327:AB329"/>
    <mergeCell ref="AC327:AC329"/>
    <mergeCell ref="AD327:AD329"/>
    <mergeCell ref="AE327:AE329"/>
    <mergeCell ref="AF327:AF329"/>
    <mergeCell ref="AG327:AG329"/>
    <mergeCell ref="Q327:Q329"/>
    <mergeCell ref="R327:R329"/>
    <mergeCell ref="X327:X329"/>
    <mergeCell ref="Y327:Y329"/>
    <mergeCell ref="Z327:Z329"/>
    <mergeCell ref="AA327:AA329"/>
    <mergeCell ref="BF327:BF329"/>
    <mergeCell ref="BG327:BG329"/>
    <mergeCell ref="BH327:BH329"/>
    <mergeCell ref="BI327:BI329"/>
    <mergeCell ref="BJ327:BJ329"/>
    <mergeCell ref="BK327:BK329"/>
    <mergeCell ref="AZ327:AZ329"/>
    <mergeCell ref="BA327:BA328"/>
    <mergeCell ref="BB327:BB329"/>
    <mergeCell ref="BC327:BC329"/>
    <mergeCell ref="BD327:BD329"/>
    <mergeCell ref="BE327:BE329"/>
    <mergeCell ref="AO327:AO329"/>
    <mergeCell ref="AP327:AP329"/>
    <mergeCell ref="AV327:AV329"/>
    <mergeCell ref="AW327:AW329"/>
    <mergeCell ref="AX327:AX329"/>
    <mergeCell ref="AY327:AY329"/>
    <mergeCell ref="CE327:CE329"/>
    <mergeCell ref="CF327:CF329"/>
    <mergeCell ref="CG327:CG329"/>
    <mergeCell ref="CH327:CH329"/>
    <mergeCell ref="CI327:CI329"/>
    <mergeCell ref="CK327:CK329"/>
    <mergeCell ref="BX327:BX329"/>
    <mergeCell ref="BZ327:BZ329"/>
    <mergeCell ref="CA327:CA329"/>
    <mergeCell ref="CB327:CB329"/>
    <mergeCell ref="CC327:CC329"/>
    <mergeCell ref="CD327:CD329"/>
    <mergeCell ref="BM327:BM329"/>
    <mergeCell ref="BN327:BN329"/>
    <mergeCell ref="BT327:BT329"/>
    <mergeCell ref="BU327:BU329"/>
    <mergeCell ref="BV327:BV329"/>
    <mergeCell ref="BW327:BW329"/>
    <mergeCell ref="DC327:DC329"/>
    <mergeCell ref="DD327:DD329"/>
    <mergeCell ref="DE327:DE329"/>
    <mergeCell ref="DF327:DF329"/>
    <mergeCell ref="DG327:DG329"/>
    <mergeCell ref="DH327:DH329"/>
    <mergeCell ref="CW327:CW329"/>
    <mergeCell ref="CX327:CX329"/>
    <mergeCell ref="CY327:CY329"/>
    <mergeCell ref="CZ327:CZ329"/>
    <mergeCell ref="DA327:DA329"/>
    <mergeCell ref="DB327:DB329"/>
    <mergeCell ref="CL327:CL329"/>
    <mergeCell ref="CR327:CR329"/>
    <mergeCell ref="CS327:CS329"/>
    <mergeCell ref="CT327:CT329"/>
    <mergeCell ref="CU327:CU329"/>
    <mergeCell ref="CV327:CV329"/>
    <mergeCell ref="AB331:AB333"/>
    <mergeCell ref="AC331:AC333"/>
    <mergeCell ref="AD331:AD333"/>
    <mergeCell ref="AE331:AE333"/>
    <mergeCell ref="AF331:AF333"/>
    <mergeCell ref="AG331:AG333"/>
    <mergeCell ref="Q331:Q333"/>
    <mergeCell ref="R331:R333"/>
    <mergeCell ref="X331:X333"/>
    <mergeCell ref="Y331:Y333"/>
    <mergeCell ref="Z331:Z333"/>
    <mergeCell ref="AA331:AA333"/>
    <mergeCell ref="A331:A333"/>
    <mergeCell ref="B331:B333"/>
    <mergeCell ref="C331:C333"/>
    <mergeCell ref="D331:D333"/>
    <mergeCell ref="N331:N333"/>
    <mergeCell ref="O331:O333"/>
    <mergeCell ref="AZ331:AZ333"/>
    <mergeCell ref="BA331:BA333"/>
    <mergeCell ref="BB331:BB333"/>
    <mergeCell ref="BC331:BC333"/>
    <mergeCell ref="BD331:BD333"/>
    <mergeCell ref="BE331:BE333"/>
    <mergeCell ref="AO331:AO333"/>
    <mergeCell ref="AP331:AP333"/>
    <mergeCell ref="AV331:AV333"/>
    <mergeCell ref="AW331:AW333"/>
    <mergeCell ref="AX331:AX333"/>
    <mergeCell ref="AY331:AY333"/>
    <mergeCell ref="AH331:AH333"/>
    <mergeCell ref="AI331:AI333"/>
    <mergeCell ref="AJ331:AJ333"/>
    <mergeCell ref="AK331:AK333"/>
    <mergeCell ref="AL331:AL333"/>
    <mergeCell ref="AM331:AM333"/>
    <mergeCell ref="CH331:CH333"/>
    <mergeCell ref="CI331:CI333"/>
    <mergeCell ref="BX331:BX333"/>
    <mergeCell ref="BY331:BY333"/>
    <mergeCell ref="BZ331:BZ333"/>
    <mergeCell ref="CA331:CA333"/>
    <mergeCell ref="CB331:CB333"/>
    <mergeCell ref="CC331:CC333"/>
    <mergeCell ref="BM331:BM333"/>
    <mergeCell ref="BN331:BN333"/>
    <mergeCell ref="BT331:BT333"/>
    <mergeCell ref="BU331:BU333"/>
    <mergeCell ref="BV331:BV333"/>
    <mergeCell ref="BW331:BW333"/>
    <mergeCell ref="BF331:BF333"/>
    <mergeCell ref="BG331:BG333"/>
    <mergeCell ref="BH331:BH333"/>
    <mergeCell ref="BI331:BI333"/>
    <mergeCell ref="BJ331:BJ333"/>
    <mergeCell ref="BK331:BK333"/>
    <mergeCell ref="DH331:DH333"/>
    <mergeCell ref="A334:A338"/>
    <mergeCell ref="B334:B338"/>
    <mergeCell ref="C334:C338"/>
    <mergeCell ref="D334:D338"/>
    <mergeCell ref="N334:N338"/>
    <mergeCell ref="O334:O338"/>
    <mergeCell ref="Q334:Q338"/>
    <mergeCell ref="R334:R338"/>
    <mergeCell ref="X334:X338"/>
    <mergeCell ref="DB331:DB333"/>
    <mergeCell ref="DC331:DC333"/>
    <mergeCell ref="DD331:DD333"/>
    <mergeCell ref="DE331:DE333"/>
    <mergeCell ref="DF331:DF333"/>
    <mergeCell ref="DG331:DG333"/>
    <mergeCell ref="CV331:CV333"/>
    <mergeCell ref="CW331:CW333"/>
    <mergeCell ref="CX331:CX333"/>
    <mergeCell ref="CY331:CY333"/>
    <mergeCell ref="CZ331:CZ333"/>
    <mergeCell ref="DA331:DA333"/>
    <mergeCell ref="CK331:CK333"/>
    <mergeCell ref="CL331:CL333"/>
    <mergeCell ref="CR331:CR333"/>
    <mergeCell ref="CS331:CS333"/>
    <mergeCell ref="CT331:CT333"/>
    <mergeCell ref="CU331:CU333"/>
    <mergeCell ref="CD331:CD333"/>
    <mergeCell ref="CE331:CE333"/>
    <mergeCell ref="CF331:CF333"/>
    <mergeCell ref="CG331:CG333"/>
    <mergeCell ref="AK334:AK338"/>
    <mergeCell ref="AL334:AL338"/>
    <mergeCell ref="AM334:AM338"/>
    <mergeCell ref="AO334:AO338"/>
    <mergeCell ref="AP334:AP338"/>
    <mergeCell ref="AV334:AV338"/>
    <mergeCell ref="AE334:AE338"/>
    <mergeCell ref="AF334:AF338"/>
    <mergeCell ref="AG334:AG338"/>
    <mergeCell ref="AH334:AH338"/>
    <mergeCell ref="AI334:AI338"/>
    <mergeCell ref="AJ334:AJ338"/>
    <mergeCell ref="Y334:Y338"/>
    <mergeCell ref="Z334:Z338"/>
    <mergeCell ref="AA334:AA338"/>
    <mergeCell ref="AB334:AB338"/>
    <mergeCell ref="AC334:AC338"/>
    <mergeCell ref="AD334:AD338"/>
    <mergeCell ref="BI334:BI338"/>
    <mergeCell ref="BJ334:BJ338"/>
    <mergeCell ref="BK334:BK338"/>
    <mergeCell ref="BM334:BM338"/>
    <mergeCell ref="BN334:BN338"/>
    <mergeCell ref="BT334:BT338"/>
    <mergeCell ref="BC334:BC338"/>
    <mergeCell ref="BD334:BD338"/>
    <mergeCell ref="BE334:BE338"/>
    <mergeCell ref="BF334:BF338"/>
    <mergeCell ref="BG334:BG338"/>
    <mergeCell ref="BH334:BH338"/>
    <mergeCell ref="AW334:AW338"/>
    <mergeCell ref="AX334:AX338"/>
    <mergeCell ref="AY334:AY338"/>
    <mergeCell ref="AZ334:AZ338"/>
    <mergeCell ref="BA334:BA338"/>
    <mergeCell ref="BB334:BB338"/>
    <mergeCell ref="CW334:CW338"/>
    <mergeCell ref="CX334:CX338"/>
    <mergeCell ref="CG334:CG338"/>
    <mergeCell ref="CH334:CH338"/>
    <mergeCell ref="CI334:CI338"/>
    <mergeCell ref="CK334:CK338"/>
    <mergeCell ref="CL334:CL338"/>
    <mergeCell ref="CR334:CR338"/>
    <mergeCell ref="CA334:CA338"/>
    <mergeCell ref="CB334:CB338"/>
    <mergeCell ref="CC334:CC338"/>
    <mergeCell ref="CD334:CD338"/>
    <mergeCell ref="CE334:CE338"/>
    <mergeCell ref="CF334:CF338"/>
    <mergeCell ref="BU334:BU338"/>
    <mergeCell ref="BV334:BV338"/>
    <mergeCell ref="BW334:BW338"/>
    <mergeCell ref="BX334:BX338"/>
    <mergeCell ref="BY334:BY338"/>
    <mergeCell ref="BZ334:BZ338"/>
    <mergeCell ref="AB339:AB340"/>
    <mergeCell ref="AC339:AC340"/>
    <mergeCell ref="AD339:AD340"/>
    <mergeCell ref="AE339:AE340"/>
    <mergeCell ref="AF339:AF340"/>
    <mergeCell ref="AG339:AG340"/>
    <mergeCell ref="Q339:Q340"/>
    <mergeCell ref="R339:R340"/>
    <mergeCell ref="X339:X340"/>
    <mergeCell ref="Y339:Y340"/>
    <mergeCell ref="Z339:Z340"/>
    <mergeCell ref="AA339:AA340"/>
    <mergeCell ref="DE334:DE338"/>
    <mergeCell ref="DF334:DF338"/>
    <mergeCell ref="DG334:DG338"/>
    <mergeCell ref="DH334:DH338"/>
    <mergeCell ref="A339:A340"/>
    <mergeCell ref="B339:B340"/>
    <mergeCell ref="C339:C340"/>
    <mergeCell ref="D339:D340"/>
    <mergeCell ref="N339:N340"/>
    <mergeCell ref="O339:O340"/>
    <mergeCell ref="CY334:CY338"/>
    <mergeCell ref="CZ334:CZ338"/>
    <mergeCell ref="DA334:DA338"/>
    <mergeCell ref="DB334:DB338"/>
    <mergeCell ref="DC334:DC338"/>
    <mergeCell ref="DD334:DD338"/>
    <mergeCell ref="CS334:CS338"/>
    <mergeCell ref="CT334:CT338"/>
    <mergeCell ref="CU334:CU338"/>
    <mergeCell ref="CV334:CV338"/>
    <mergeCell ref="AZ339:AZ340"/>
    <mergeCell ref="BA339:BA340"/>
    <mergeCell ref="BB339:BB340"/>
    <mergeCell ref="BC339:BC340"/>
    <mergeCell ref="BD339:BD340"/>
    <mergeCell ref="BE339:BE340"/>
    <mergeCell ref="AO339:AO340"/>
    <mergeCell ref="AP339:AP340"/>
    <mergeCell ref="AV339:AV340"/>
    <mergeCell ref="AW339:AW340"/>
    <mergeCell ref="AX339:AX340"/>
    <mergeCell ref="AY339:AY340"/>
    <mergeCell ref="AH339:AH340"/>
    <mergeCell ref="AI339:AI340"/>
    <mergeCell ref="AJ339:AJ340"/>
    <mergeCell ref="AK339:AK340"/>
    <mergeCell ref="AL339:AL340"/>
    <mergeCell ref="AM339:AM340"/>
    <mergeCell ref="CH339:CH340"/>
    <mergeCell ref="CI339:CI340"/>
    <mergeCell ref="BX339:BX340"/>
    <mergeCell ref="BY339:BY340"/>
    <mergeCell ref="BZ339:BZ340"/>
    <mergeCell ref="CA339:CA340"/>
    <mergeCell ref="CB339:CB340"/>
    <mergeCell ref="CC339:CC340"/>
    <mergeCell ref="BM339:BM340"/>
    <mergeCell ref="BN339:BN340"/>
    <mergeCell ref="BT339:BT340"/>
    <mergeCell ref="BU339:BU340"/>
    <mergeCell ref="BV339:BV340"/>
    <mergeCell ref="BW339:BW340"/>
    <mergeCell ref="BF339:BF340"/>
    <mergeCell ref="BG339:BG340"/>
    <mergeCell ref="BH339:BH340"/>
    <mergeCell ref="BI339:BI340"/>
    <mergeCell ref="BJ339:BJ340"/>
    <mergeCell ref="BK339:BK340"/>
    <mergeCell ref="DH339:DH340"/>
    <mergeCell ref="A341:A343"/>
    <mergeCell ref="B341:B343"/>
    <mergeCell ref="C341:C343"/>
    <mergeCell ref="D341:D343"/>
    <mergeCell ref="N341:N343"/>
    <mergeCell ref="O341:O343"/>
    <mergeCell ref="Q341:Q343"/>
    <mergeCell ref="R341:R343"/>
    <mergeCell ref="X341:X343"/>
    <mergeCell ref="DB339:DB340"/>
    <mergeCell ref="DC339:DC340"/>
    <mergeCell ref="DD339:DD340"/>
    <mergeCell ref="DE339:DE340"/>
    <mergeCell ref="DF339:DF340"/>
    <mergeCell ref="DG339:DG340"/>
    <mergeCell ref="CV339:CV340"/>
    <mergeCell ref="CW339:CW340"/>
    <mergeCell ref="CX339:CX340"/>
    <mergeCell ref="CY339:CY340"/>
    <mergeCell ref="CZ339:CZ340"/>
    <mergeCell ref="DA339:DA340"/>
    <mergeCell ref="CK339:CK340"/>
    <mergeCell ref="CL339:CL340"/>
    <mergeCell ref="CR339:CR340"/>
    <mergeCell ref="CS339:CS340"/>
    <mergeCell ref="CT339:CT340"/>
    <mergeCell ref="CU339:CU340"/>
    <mergeCell ref="CD339:CD340"/>
    <mergeCell ref="CE339:CE340"/>
    <mergeCell ref="CF339:CF340"/>
    <mergeCell ref="CG339:CG340"/>
    <mergeCell ref="AK341:AK343"/>
    <mergeCell ref="AL341:AL343"/>
    <mergeCell ref="AM341:AM343"/>
    <mergeCell ref="AO341:AO343"/>
    <mergeCell ref="AP341:AP343"/>
    <mergeCell ref="AV341:AV343"/>
    <mergeCell ref="AE341:AE343"/>
    <mergeCell ref="AF341:AF343"/>
    <mergeCell ref="AG341:AG343"/>
    <mergeCell ref="AH341:AH343"/>
    <mergeCell ref="AI341:AI343"/>
    <mergeCell ref="AJ341:AJ343"/>
    <mergeCell ref="Y341:Y343"/>
    <mergeCell ref="Z341:Z343"/>
    <mergeCell ref="AA341:AA343"/>
    <mergeCell ref="AB341:AB343"/>
    <mergeCell ref="AC341:AC343"/>
    <mergeCell ref="AD341:AD343"/>
    <mergeCell ref="BI341:BI343"/>
    <mergeCell ref="BJ341:BJ343"/>
    <mergeCell ref="BK341:BK343"/>
    <mergeCell ref="BM341:BM343"/>
    <mergeCell ref="BN341:BN343"/>
    <mergeCell ref="BT341:BT343"/>
    <mergeCell ref="BC341:BC343"/>
    <mergeCell ref="BD341:BD343"/>
    <mergeCell ref="BE341:BE343"/>
    <mergeCell ref="BF341:BF343"/>
    <mergeCell ref="BG341:BG343"/>
    <mergeCell ref="BH341:BH343"/>
    <mergeCell ref="AW341:AW343"/>
    <mergeCell ref="AX341:AX343"/>
    <mergeCell ref="AY341:AY343"/>
    <mergeCell ref="AZ341:AZ343"/>
    <mergeCell ref="BA341:BA343"/>
    <mergeCell ref="BB341:BB343"/>
    <mergeCell ref="CW341:CW343"/>
    <mergeCell ref="CX341:CX343"/>
    <mergeCell ref="CG341:CG343"/>
    <mergeCell ref="CH341:CH343"/>
    <mergeCell ref="CI341:CI343"/>
    <mergeCell ref="CK341:CK343"/>
    <mergeCell ref="CL341:CL343"/>
    <mergeCell ref="CR341:CR343"/>
    <mergeCell ref="CA341:CA343"/>
    <mergeCell ref="CB341:CB343"/>
    <mergeCell ref="CC341:CC343"/>
    <mergeCell ref="CD341:CD343"/>
    <mergeCell ref="CE341:CE343"/>
    <mergeCell ref="CF341:CF343"/>
    <mergeCell ref="BU341:BU343"/>
    <mergeCell ref="BV341:BV343"/>
    <mergeCell ref="BW341:BW343"/>
    <mergeCell ref="BX341:BX343"/>
    <mergeCell ref="BY341:BY343"/>
    <mergeCell ref="BZ341:BZ343"/>
    <mergeCell ref="AB344:AB346"/>
    <mergeCell ref="AC344:AC346"/>
    <mergeCell ref="AD344:AD346"/>
    <mergeCell ref="AE344:AE346"/>
    <mergeCell ref="AF344:AF346"/>
    <mergeCell ref="AG344:AG346"/>
    <mergeCell ref="Q344:Q346"/>
    <mergeCell ref="R344:R346"/>
    <mergeCell ref="X344:X346"/>
    <mergeCell ref="Y344:Y346"/>
    <mergeCell ref="Z344:Z346"/>
    <mergeCell ref="AA344:AA346"/>
    <mergeCell ref="DE341:DE343"/>
    <mergeCell ref="DF341:DF343"/>
    <mergeCell ref="DG341:DG343"/>
    <mergeCell ref="DH341:DH343"/>
    <mergeCell ref="A344:A346"/>
    <mergeCell ref="B344:B346"/>
    <mergeCell ref="C344:C346"/>
    <mergeCell ref="D344:D346"/>
    <mergeCell ref="N344:N346"/>
    <mergeCell ref="O344:O346"/>
    <mergeCell ref="CY341:CY343"/>
    <mergeCell ref="CZ341:CZ343"/>
    <mergeCell ref="DA341:DA343"/>
    <mergeCell ref="DB341:DB343"/>
    <mergeCell ref="DC341:DC343"/>
    <mergeCell ref="DD341:DD343"/>
    <mergeCell ref="CS341:CS343"/>
    <mergeCell ref="CT341:CT343"/>
    <mergeCell ref="CU341:CU343"/>
    <mergeCell ref="CV341:CV343"/>
    <mergeCell ref="AZ344:AZ346"/>
    <mergeCell ref="BA344:BA346"/>
    <mergeCell ref="BB344:BB346"/>
    <mergeCell ref="BC344:BC346"/>
    <mergeCell ref="BD344:BD346"/>
    <mergeCell ref="BE344:BE346"/>
    <mergeCell ref="AO344:AO346"/>
    <mergeCell ref="AP344:AP346"/>
    <mergeCell ref="AV344:AV346"/>
    <mergeCell ref="AW344:AW346"/>
    <mergeCell ref="AX344:AX346"/>
    <mergeCell ref="AY344:AY346"/>
    <mergeCell ref="AH344:AH346"/>
    <mergeCell ref="AI344:AI346"/>
    <mergeCell ref="AJ344:AJ346"/>
    <mergeCell ref="AK344:AK346"/>
    <mergeCell ref="AL344:AL346"/>
    <mergeCell ref="AM344:AM346"/>
    <mergeCell ref="CH344:CH346"/>
    <mergeCell ref="CI344:CI346"/>
    <mergeCell ref="BX344:BX346"/>
    <mergeCell ref="BY344:BY346"/>
    <mergeCell ref="BZ344:BZ346"/>
    <mergeCell ref="CA344:CA346"/>
    <mergeCell ref="CB344:CB346"/>
    <mergeCell ref="CC344:CC346"/>
    <mergeCell ref="BM344:BM346"/>
    <mergeCell ref="BN344:BN346"/>
    <mergeCell ref="BT344:BT346"/>
    <mergeCell ref="BU344:BU346"/>
    <mergeCell ref="BV344:BV346"/>
    <mergeCell ref="BW344:BW346"/>
    <mergeCell ref="BF344:BF346"/>
    <mergeCell ref="BG344:BG346"/>
    <mergeCell ref="BH344:BH346"/>
    <mergeCell ref="BI344:BI346"/>
    <mergeCell ref="BJ344:BJ346"/>
    <mergeCell ref="BK344:BK346"/>
    <mergeCell ref="DH344:DH346"/>
    <mergeCell ref="A347:A348"/>
    <mergeCell ref="B347:B348"/>
    <mergeCell ref="C347:C348"/>
    <mergeCell ref="D347:D348"/>
    <mergeCell ref="N347:N348"/>
    <mergeCell ref="O347:O348"/>
    <mergeCell ref="Q347:Q348"/>
    <mergeCell ref="R347:R348"/>
    <mergeCell ref="X347:X348"/>
    <mergeCell ref="DB344:DB346"/>
    <mergeCell ref="DC344:DC346"/>
    <mergeCell ref="DD344:DD346"/>
    <mergeCell ref="DE344:DE346"/>
    <mergeCell ref="DF344:DF346"/>
    <mergeCell ref="DG344:DG346"/>
    <mergeCell ref="CV344:CV346"/>
    <mergeCell ref="CW344:CW346"/>
    <mergeCell ref="CX344:CX346"/>
    <mergeCell ref="CY344:CY346"/>
    <mergeCell ref="CZ344:CZ346"/>
    <mergeCell ref="DA344:DA346"/>
    <mergeCell ref="CK344:CK346"/>
    <mergeCell ref="CL344:CL346"/>
    <mergeCell ref="CR344:CR346"/>
    <mergeCell ref="CS344:CS346"/>
    <mergeCell ref="CT344:CT346"/>
    <mergeCell ref="CU344:CU346"/>
    <mergeCell ref="CD344:CD346"/>
    <mergeCell ref="CE344:CE346"/>
    <mergeCell ref="CF344:CF346"/>
    <mergeCell ref="CG344:CG346"/>
    <mergeCell ref="AK347:AK348"/>
    <mergeCell ref="AL347:AL348"/>
    <mergeCell ref="AM347:AM348"/>
    <mergeCell ref="AO347:AO348"/>
    <mergeCell ref="AP347:AP348"/>
    <mergeCell ref="AV347:AV348"/>
    <mergeCell ref="AE347:AE348"/>
    <mergeCell ref="AF347:AF348"/>
    <mergeCell ref="AG347:AG348"/>
    <mergeCell ref="AH347:AH348"/>
    <mergeCell ref="AI347:AI348"/>
    <mergeCell ref="AJ347:AJ348"/>
    <mergeCell ref="Y347:Y348"/>
    <mergeCell ref="Z347:Z348"/>
    <mergeCell ref="AA347:AA348"/>
    <mergeCell ref="AB347:AB348"/>
    <mergeCell ref="AC347:AC348"/>
    <mergeCell ref="AD347:AD348"/>
    <mergeCell ref="BI347:BI348"/>
    <mergeCell ref="BJ347:BJ348"/>
    <mergeCell ref="BK347:BK348"/>
    <mergeCell ref="BM347:BM348"/>
    <mergeCell ref="BN347:BN348"/>
    <mergeCell ref="BT347:BT348"/>
    <mergeCell ref="BC347:BC348"/>
    <mergeCell ref="BD347:BD348"/>
    <mergeCell ref="BE347:BE348"/>
    <mergeCell ref="BF347:BF348"/>
    <mergeCell ref="BG347:BG348"/>
    <mergeCell ref="BH347:BH348"/>
    <mergeCell ref="AW347:AW348"/>
    <mergeCell ref="AX347:AX348"/>
    <mergeCell ref="AY347:AY348"/>
    <mergeCell ref="AZ347:AZ348"/>
    <mergeCell ref="BA347:BA348"/>
    <mergeCell ref="BB347:BB348"/>
    <mergeCell ref="CW347:CW348"/>
    <mergeCell ref="CX347:CX348"/>
    <mergeCell ref="CG347:CG348"/>
    <mergeCell ref="CH347:CH348"/>
    <mergeCell ref="CI347:CI348"/>
    <mergeCell ref="CK347:CK348"/>
    <mergeCell ref="CL347:CL348"/>
    <mergeCell ref="CR347:CR348"/>
    <mergeCell ref="CA347:CA348"/>
    <mergeCell ref="CB347:CB348"/>
    <mergeCell ref="CC347:CC348"/>
    <mergeCell ref="CD347:CD348"/>
    <mergeCell ref="CE347:CE348"/>
    <mergeCell ref="CF347:CF348"/>
    <mergeCell ref="BU347:BU348"/>
    <mergeCell ref="BV347:BV348"/>
    <mergeCell ref="BW347:BW348"/>
    <mergeCell ref="BX347:BX348"/>
    <mergeCell ref="BY347:BY348"/>
    <mergeCell ref="BZ347:BZ348"/>
    <mergeCell ref="AB349:AB350"/>
    <mergeCell ref="AC349:AC350"/>
    <mergeCell ref="AD349:AD350"/>
    <mergeCell ref="AE349:AE350"/>
    <mergeCell ref="AF349:AF350"/>
    <mergeCell ref="AG349:AG350"/>
    <mergeCell ref="Q349:Q350"/>
    <mergeCell ref="R349:R350"/>
    <mergeCell ref="X349:X350"/>
    <mergeCell ref="Y349:Y350"/>
    <mergeCell ref="Z349:Z350"/>
    <mergeCell ref="AA349:AA350"/>
    <mergeCell ref="DE347:DE348"/>
    <mergeCell ref="DF347:DF348"/>
    <mergeCell ref="DG347:DG348"/>
    <mergeCell ref="DH347:DH348"/>
    <mergeCell ref="A349:A350"/>
    <mergeCell ref="B349:B350"/>
    <mergeCell ref="C349:C350"/>
    <mergeCell ref="D349:D350"/>
    <mergeCell ref="N349:N350"/>
    <mergeCell ref="O349:O350"/>
    <mergeCell ref="CY347:CY348"/>
    <mergeCell ref="CZ347:CZ348"/>
    <mergeCell ref="DA347:DA348"/>
    <mergeCell ref="DB347:DB348"/>
    <mergeCell ref="DC347:DC348"/>
    <mergeCell ref="DD347:DD348"/>
    <mergeCell ref="CS347:CS348"/>
    <mergeCell ref="CT347:CT348"/>
    <mergeCell ref="CU347:CU348"/>
    <mergeCell ref="CV347:CV348"/>
    <mergeCell ref="AZ349:AZ350"/>
    <mergeCell ref="BA349:BA350"/>
    <mergeCell ref="BB349:BB350"/>
    <mergeCell ref="BC349:BC350"/>
    <mergeCell ref="BD349:BD350"/>
    <mergeCell ref="BE349:BE350"/>
    <mergeCell ref="AO349:AO350"/>
    <mergeCell ref="AP349:AP350"/>
    <mergeCell ref="AV349:AV350"/>
    <mergeCell ref="AW349:AW350"/>
    <mergeCell ref="AX349:AX350"/>
    <mergeCell ref="AY349:AY350"/>
    <mergeCell ref="AH349:AH350"/>
    <mergeCell ref="AI349:AI350"/>
    <mergeCell ref="AJ349:AJ350"/>
    <mergeCell ref="AK349:AK350"/>
    <mergeCell ref="AL349:AL350"/>
    <mergeCell ref="AM349:AM350"/>
    <mergeCell ref="CH349:CH350"/>
    <mergeCell ref="CI349:CI350"/>
    <mergeCell ref="BX349:BX350"/>
    <mergeCell ref="BY349:BY350"/>
    <mergeCell ref="BZ349:BZ350"/>
    <mergeCell ref="CA349:CA350"/>
    <mergeCell ref="CB349:CB350"/>
    <mergeCell ref="CC349:CC350"/>
    <mergeCell ref="BM349:BM350"/>
    <mergeCell ref="BN349:BN350"/>
    <mergeCell ref="BT349:BT350"/>
    <mergeCell ref="BU349:BU350"/>
    <mergeCell ref="BV349:BV350"/>
    <mergeCell ref="BW349:BW350"/>
    <mergeCell ref="BF349:BF350"/>
    <mergeCell ref="BG349:BG350"/>
    <mergeCell ref="BH349:BH350"/>
    <mergeCell ref="BI349:BI350"/>
    <mergeCell ref="BJ349:BJ350"/>
    <mergeCell ref="BK349:BK350"/>
    <mergeCell ref="DH349:DH350"/>
    <mergeCell ref="A352:A354"/>
    <mergeCell ref="B352:B354"/>
    <mergeCell ref="C352:C354"/>
    <mergeCell ref="D352:D354"/>
    <mergeCell ref="N352:N354"/>
    <mergeCell ref="O352:O354"/>
    <mergeCell ref="Q352:Q354"/>
    <mergeCell ref="R352:R354"/>
    <mergeCell ref="X352:X354"/>
    <mergeCell ref="DB349:DB350"/>
    <mergeCell ref="DC349:DC350"/>
    <mergeCell ref="DD349:DD350"/>
    <mergeCell ref="DE349:DE350"/>
    <mergeCell ref="DF349:DF350"/>
    <mergeCell ref="DG349:DG350"/>
    <mergeCell ref="CV349:CV350"/>
    <mergeCell ref="CW349:CW350"/>
    <mergeCell ref="CX349:CX350"/>
    <mergeCell ref="CY349:CY350"/>
    <mergeCell ref="CZ349:CZ350"/>
    <mergeCell ref="DA349:DA350"/>
    <mergeCell ref="CK349:CK350"/>
    <mergeCell ref="CL349:CL350"/>
    <mergeCell ref="CR349:CR350"/>
    <mergeCell ref="CS349:CS350"/>
    <mergeCell ref="CT349:CT350"/>
    <mergeCell ref="CU349:CU350"/>
    <mergeCell ref="CD349:CD350"/>
    <mergeCell ref="CE349:CE350"/>
    <mergeCell ref="CF349:CF350"/>
    <mergeCell ref="CG349:CG350"/>
    <mergeCell ref="AK352:AK354"/>
    <mergeCell ref="AL352:AL354"/>
    <mergeCell ref="AM352:AM354"/>
    <mergeCell ref="AO352:AO354"/>
    <mergeCell ref="AP352:AP354"/>
    <mergeCell ref="AV352:AV354"/>
    <mergeCell ref="AE352:AE354"/>
    <mergeCell ref="AF352:AF354"/>
    <mergeCell ref="AG352:AG354"/>
    <mergeCell ref="AH352:AH354"/>
    <mergeCell ref="AI352:AI354"/>
    <mergeCell ref="AJ352:AJ354"/>
    <mergeCell ref="Y352:Y354"/>
    <mergeCell ref="Z352:Z354"/>
    <mergeCell ref="AA352:AA354"/>
    <mergeCell ref="AB352:AB354"/>
    <mergeCell ref="AC352:AC354"/>
    <mergeCell ref="AD352:AD354"/>
    <mergeCell ref="BI352:BI354"/>
    <mergeCell ref="BJ352:BJ354"/>
    <mergeCell ref="BK352:BK354"/>
    <mergeCell ref="BM352:BM354"/>
    <mergeCell ref="BN352:BN354"/>
    <mergeCell ref="BT352:BT354"/>
    <mergeCell ref="BC352:BC354"/>
    <mergeCell ref="BD352:BD354"/>
    <mergeCell ref="BE352:BE354"/>
    <mergeCell ref="BF352:BF354"/>
    <mergeCell ref="BG352:BG354"/>
    <mergeCell ref="BH352:BH354"/>
    <mergeCell ref="AW352:AW354"/>
    <mergeCell ref="AX352:AX354"/>
    <mergeCell ref="AY352:AY354"/>
    <mergeCell ref="AZ352:AZ354"/>
    <mergeCell ref="BA352:BA354"/>
    <mergeCell ref="BB352:BB354"/>
    <mergeCell ref="CW352:CW354"/>
    <mergeCell ref="CX352:CX354"/>
    <mergeCell ref="CG352:CG354"/>
    <mergeCell ref="CH352:CH354"/>
    <mergeCell ref="CI352:CI354"/>
    <mergeCell ref="CK352:CK354"/>
    <mergeCell ref="CL352:CL354"/>
    <mergeCell ref="CR352:CR354"/>
    <mergeCell ref="CA352:CA354"/>
    <mergeCell ref="CB352:CB354"/>
    <mergeCell ref="CC352:CC354"/>
    <mergeCell ref="CD352:CD354"/>
    <mergeCell ref="CE352:CE354"/>
    <mergeCell ref="CF352:CF354"/>
    <mergeCell ref="BU352:BU354"/>
    <mergeCell ref="BV352:BV354"/>
    <mergeCell ref="BW352:BW354"/>
    <mergeCell ref="BX352:BX354"/>
    <mergeCell ref="BY352:BY354"/>
    <mergeCell ref="BZ352:BZ354"/>
    <mergeCell ref="AB355:AB358"/>
    <mergeCell ref="AC355:AC358"/>
    <mergeCell ref="AD355:AD358"/>
    <mergeCell ref="AE355:AE358"/>
    <mergeCell ref="AF355:AF358"/>
    <mergeCell ref="AG355:AG358"/>
    <mergeCell ref="Q355:Q358"/>
    <mergeCell ref="R355:R358"/>
    <mergeCell ref="X355:X358"/>
    <mergeCell ref="Y355:Y358"/>
    <mergeCell ref="Z355:Z358"/>
    <mergeCell ref="AA355:AA358"/>
    <mergeCell ref="DE352:DE354"/>
    <mergeCell ref="DF352:DF354"/>
    <mergeCell ref="DG352:DG354"/>
    <mergeCell ref="DH352:DH354"/>
    <mergeCell ref="A355:A358"/>
    <mergeCell ref="B355:B358"/>
    <mergeCell ref="C355:C358"/>
    <mergeCell ref="D355:D358"/>
    <mergeCell ref="N355:N358"/>
    <mergeCell ref="O355:O358"/>
    <mergeCell ref="CY352:CY354"/>
    <mergeCell ref="CZ352:CZ354"/>
    <mergeCell ref="DA352:DA354"/>
    <mergeCell ref="DB352:DB354"/>
    <mergeCell ref="DC352:DC354"/>
    <mergeCell ref="DD352:DD354"/>
    <mergeCell ref="CS352:CS354"/>
    <mergeCell ref="CT352:CT354"/>
    <mergeCell ref="CU352:CU354"/>
    <mergeCell ref="CV352:CV354"/>
    <mergeCell ref="AZ355:AZ358"/>
    <mergeCell ref="BA355:BA358"/>
    <mergeCell ref="BB355:BB358"/>
    <mergeCell ref="BC355:BC358"/>
    <mergeCell ref="BD355:BD358"/>
    <mergeCell ref="BE355:BE358"/>
    <mergeCell ref="AO355:AO358"/>
    <mergeCell ref="AP355:AP358"/>
    <mergeCell ref="AV355:AV358"/>
    <mergeCell ref="AW355:AW358"/>
    <mergeCell ref="AX355:AX358"/>
    <mergeCell ref="AY355:AY358"/>
    <mergeCell ref="AH355:AH358"/>
    <mergeCell ref="AI355:AI358"/>
    <mergeCell ref="AJ355:AJ358"/>
    <mergeCell ref="AK355:AK358"/>
    <mergeCell ref="AL355:AL358"/>
    <mergeCell ref="AM355:AM358"/>
    <mergeCell ref="CH355:CH358"/>
    <mergeCell ref="CI355:CI358"/>
    <mergeCell ref="BX355:BX358"/>
    <mergeCell ref="BY355:BY358"/>
    <mergeCell ref="BZ355:BZ358"/>
    <mergeCell ref="CA355:CA358"/>
    <mergeCell ref="CB355:CB358"/>
    <mergeCell ref="CC355:CC358"/>
    <mergeCell ref="BM355:BM358"/>
    <mergeCell ref="BN355:BN358"/>
    <mergeCell ref="BT355:BT358"/>
    <mergeCell ref="BU355:BU358"/>
    <mergeCell ref="BV355:BV358"/>
    <mergeCell ref="BW355:BW358"/>
    <mergeCell ref="BF355:BF358"/>
    <mergeCell ref="BG355:BG358"/>
    <mergeCell ref="BH355:BH358"/>
    <mergeCell ref="BI355:BI358"/>
    <mergeCell ref="BJ355:BJ358"/>
    <mergeCell ref="BK355:BK358"/>
    <mergeCell ref="DH355:DH358"/>
    <mergeCell ref="A359:A361"/>
    <mergeCell ref="B359:B361"/>
    <mergeCell ref="C359:C361"/>
    <mergeCell ref="D359:D361"/>
    <mergeCell ref="N359:N361"/>
    <mergeCell ref="O359:O361"/>
    <mergeCell ref="Q359:Q361"/>
    <mergeCell ref="R359:R361"/>
    <mergeCell ref="X359:X361"/>
    <mergeCell ref="DB355:DB358"/>
    <mergeCell ref="DC355:DC358"/>
    <mergeCell ref="DD355:DD358"/>
    <mergeCell ref="DE355:DE358"/>
    <mergeCell ref="DF355:DF358"/>
    <mergeCell ref="DG355:DG358"/>
    <mergeCell ref="CV355:CV358"/>
    <mergeCell ref="CW355:CW358"/>
    <mergeCell ref="CX355:CX358"/>
    <mergeCell ref="CY355:CY358"/>
    <mergeCell ref="CZ355:CZ358"/>
    <mergeCell ref="DA355:DA358"/>
    <mergeCell ref="CK355:CK358"/>
    <mergeCell ref="CL355:CL358"/>
    <mergeCell ref="CR355:CR358"/>
    <mergeCell ref="CS355:CS358"/>
    <mergeCell ref="CT355:CT358"/>
    <mergeCell ref="CU355:CU358"/>
    <mergeCell ref="CD355:CD358"/>
    <mergeCell ref="CE355:CE358"/>
    <mergeCell ref="CF355:CF358"/>
    <mergeCell ref="CG355:CG358"/>
    <mergeCell ref="AK359:AK361"/>
    <mergeCell ref="AL359:AL361"/>
    <mergeCell ref="AM359:AM361"/>
    <mergeCell ref="AO359:AO361"/>
    <mergeCell ref="AP359:AP361"/>
    <mergeCell ref="AV359:AV361"/>
    <mergeCell ref="AE359:AE361"/>
    <mergeCell ref="AF359:AF361"/>
    <mergeCell ref="AG359:AG361"/>
    <mergeCell ref="AH359:AH361"/>
    <mergeCell ref="AI359:AI361"/>
    <mergeCell ref="AJ359:AJ361"/>
    <mergeCell ref="Y359:Y361"/>
    <mergeCell ref="Z359:Z361"/>
    <mergeCell ref="AA359:AA361"/>
    <mergeCell ref="AB359:AB361"/>
    <mergeCell ref="AC359:AC361"/>
    <mergeCell ref="AD359:AD361"/>
    <mergeCell ref="BI359:BI361"/>
    <mergeCell ref="BJ359:BJ361"/>
    <mergeCell ref="BK359:BK361"/>
    <mergeCell ref="BM359:BM361"/>
    <mergeCell ref="BN359:BN361"/>
    <mergeCell ref="BT359:BT361"/>
    <mergeCell ref="BC359:BC361"/>
    <mergeCell ref="BD359:BD361"/>
    <mergeCell ref="BE359:BE361"/>
    <mergeCell ref="BF359:BF361"/>
    <mergeCell ref="BG359:BG361"/>
    <mergeCell ref="BH359:BH361"/>
    <mergeCell ref="AW359:AW361"/>
    <mergeCell ref="AX359:AX361"/>
    <mergeCell ref="AY359:AY361"/>
    <mergeCell ref="AZ359:AZ361"/>
    <mergeCell ref="BA359:BA361"/>
    <mergeCell ref="BB359:BB361"/>
    <mergeCell ref="CW359:CW361"/>
    <mergeCell ref="CX359:CX361"/>
    <mergeCell ref="CG359:CG361"/>
    <mergeCell ref="CH359:CH361"/>
    <mergeCell ref="CI359:CI361"/>
    <mergeCell ref="CK359:CK361"/>
    <mergeCell ref="CL359:CL361"/>
    <mergeCell ref="CR359:CR361"/>
    <mergeCell ref="CA359:CA361"/>
    <mergeCell ref="CB359:CB361"/>
    <mergeCell ref="CC359:CC361"/>
    <mergeCell ref="CD359:CD361"/>
    <mergeCell ref="CE359:CE361"/>
    <mergeCell ref="CF359:CF361"/>
    <mergeCell ref="BU359:BU361"/>
    <mergeCell ref="BV359:BV361"/>
    <mergeCell ref="BW359:BW361"/>
    <mergeCell ref="BX359:BX361"/>
    <mergeCell ref="BY359:BY361"/>
    <mergeCell ref="BZ359:BZ361"/>
    <mergeCell ref="AB362:AB363"/>
    <mergeCell ref="AC362:AC363"/>
    <mergeCell ref="AD362:AD363"/>
    <mergeCell ref="AE362:AE363"/>
    <mergeCell ref="AF362:AF363"/>
    <mergeCell ref="AG362:AG363"/>
    <mergeCell ref="Q362:Q363"/>
    <mergeCell ref="R362:R363"/>
    <mergeCell ref="X362:X363"/>
    <mergeCell ref="Y362:Y363"/>
    <mergeCell ref="Z362:Z363"/>
    <mergeCell ref="AA362:AA363"/>
    <mergeCell ref="DE359:DE361"/>
    <mergeCell ref="DF359:DF361"/>
    <mergeCell ref="DG359:DG361"/>
    <mergeCell ref="DH359:DH361"/>
    <mergeCell ref="A362:A363"/>
    <mergeCell ref="B362:B363"/>
    <mergeCell ref="C362:C363"/>
    <mergeCell ref="D362:D363"/>
    <mergeCell ref="N362:N363"/>
    <mergeCell ref="O362:O363"/>
    <mergeCell ref="CY359:CY361"/>
    <mergeCell ref="CZ359:CZ361"/>
    <mergeCell ref="DA359:DA361"/>
    <mergeCell ref="DB359:DB361"/>
    <mergeCell ref="DC359:DC361"/>
    <mergeCell ref="DD359:DD361"/>
    <mergeCell ref="CS359:CS361"/>
    <mergeCell ref="CT359:CT361"/>
    <mergeCell ref="CU359:CU361"/>
    <mergeCell ref="CV359:CV361"/>
    <mergeCell ref="AZ362:AZ363"/>
    <mergeCell ref="BA362:BA363"/>
    <mergeCell ref="BB362:BB363"/>
    <mergeCell ref="BC362:BC363"/>
    <mergeCell ref="BD362:BD363"/>
    <mergeCell ref="BE362:BE363"/>
    <mergeCell ref="AO362:AO363"/>
    <mergeCell ref="AP362:AP363"/>
    <mergeCell ref="AV362:AV363"/>
    <mergeCell ref="AW362:AW363"/>
    <mergeCell ref="AX362:AX363"/>
    <mergeCell ref="AY362:AY363"/>
    <mergeCell ref="AH362:AH363"/>
    <mergeCell ref="AI362:AI363"/>
    <mergeCell ref="AJ362:AJ363"/>
    <mergeCell ref="AK362:AK363"/>
    <mergeCell ref="AL362:AL363"/>
    <mergeCell ref="AM362:AM363"/>
    <mergeCell ref="CH362:CH363"/>
    <mergeCell ref="CI362:CI363"/>
    <mergeCell ref="BX362:BX363"/>
    <mergeCell ref="BY362:BY363"/>
    <mergeCell ref="BZ362:BZ363"/>
    <mergeCell ref="CA362:CA363"/>
    <mergeCell ref="CB362:CB363"/>
    <mergeCell ref="CC362:CC363"/>
    <mergeCell ref="BM362:BM363"/>
    <mergeCell ref="BN362:BN363"/>
    <mergeCell ref="BT362:BT363"/>
    <mergeCell ref="BU362:BU363"/>
    <mergeCell ref="BV362:BV363"/>
    <mergeCell ref="BW362:BW363"/>
    <mergeCell ref="BF362:BF363"/>
    <mergeCell ref="BG362:BG363"/>
    <mergeCell ref="BH362:BH363"/>
    <mergeCell ref="BI362:BI363"/>
    <mergeCell ref="BJ362:BJ363"/>
    <mergeCell ref="BK362:BK363"/>
    <mergeCell ref="DH362:DH363"/>
    <mergeCell ref="A364:A366"/>
    <mergeCell ref="B364:B366"/>
    <mergeCell ref="C364:C366"/>
    <mergeCell ref="D364:D366"/>
    <mergeCell ref="N364:N366"/>
    <mergeCell ref="O364:O366"/>
    <mergeCell ref="Q364:Q366"/>
    <mergeCell ref="R364:R366"/>
    <mergeCell ref="X364:X366"/>
    <mergeCell ref="DB362:DB363"/>
    <mergeCell ref="DC362:DC363"/>
    <mergeCell ref="DD362:DD363"/>
    <mergeCell ref="DE362:DE363"/>
    <mergeCell ref="DF362:DF363"/>
    <mergeCell ref="DG362:DG363"/>
    <mergeCell ref="CV362:CV363"/>
    <mergeCell ref="CW362:CW363"/>
    <mergeCell ref="CX362:CX363"/>
    <mergeCell ref="CY362:CY363"/>
    <mergeCell ref="CZ362:CZ363"/>
    <mergeCell ref="DA362:DA363"/>
    <mergeCell ref="CK362:CK363"/>
    <mergeCell ref="CL362:CL363"/>
    <mergeCell ref="CR362:CR363"/>
    <mergeCell ref="CS362:CS363"/>
    <mergeCell ref="CT362:CT363"/>
    <mergeCell ref="CU362:CU363"/>
    <mergeCell ref="CD362:CD363"/>
    <mergeCell ref="CE362:CE363"/>
    <mergeCell ref="CF362:CF363"/>
    <mergeCell ref="CG362:CG363"/>
    <mergeCell ref="AK364:AK366"/>
    <mergeCell ref="AL364:AL366"/>
    <mergeCell ref="AM364:AM366"/>
    <mergeCell ref="AO364:AO366"/>
    <mergeCell ref="AP364:AP366"/>
    <mergeCell ref="AV364:AV366"/>
    <mergeCell ref="AE364:AE366"/>
    <mergeCell ref="AF364:AF366"/>
    <mergeCell ref="AG364:AG366"/>
    <mergeCell ref="AH364:AH366"/>
    <mergeCell ref="AI364:AI366"/>
    <mergeCell ref="AJ364:AJ366"/>
    <mergeCell ref="Y364:Y366"/>
    <mergeCell ref="Z364:Z366"/>
    <mergeCell ref="AA364:AA366"/>
    <mergeCell ref="AB364:AB366"/>
    <mergeCell ref="AC364:AC366"/>
    <mergeCell ref="AD364:AD366"/>
    <mergeCell ref="BI364:BI366"/>
    <mergeCell ref="BJ364:BJ366"/>
    <mergeCell ref="BK364:BK366"/>
    <mergeCell ref="BM364:BM366"/>
    <mergeCell ref="BN364:BN366"/>
    <mergeCell ref="BT364:BT366"/>
    <mergeCell ref="BC364:BC366"/>
    <mergeCell ref="BD364:BD366"/>
    <mergeCell ref="BE364:BE366"/>
    <mergeCell ref="BF364:BF366"/>
    <mergeCell ref="BG364:BG366"/>
    <mergeCell ref="BH364:BH366"/>
    <mergeCell ref="AW364:AW366"/>
    <mergeCell ref="AX364:AX366"/>
    <mergeCell ref="AY364:AY366"/>
    <mergeCell ref="AZ364:AZ366"/>
    <mergeCell ref="BA364:BA366"/>
    <mergeCell ref="BB364:BB366"/>
    <mergeCell ref="CW364:CW366"/>
    <mergeCell ref="CX364:CX366"/>
    <mergeCell ref="CG364:CG366"/>
    <mergeCell ref="CH364:CH366"/>
    <mergeCell ref="CI364:CI366"/>
    <mergeCell ref="CK364:CK366"/>
    <mergeCell ref="CL364:CL366"/>
    <mergeCell ref="CR364:CR366"/>
    <mergeCell ref="CA364:CA366"/>
    <mergeCell ref="CB364:CB366"/>
    <mergeCell ref="CC364:CC366"/>
    <mergeCell ref="CD364:CD366"/>
    <mergeCell ref="CE364:CE366"/>
    <mergeCell ref="CF364:CF366"/>
    <mergeCell ref="BU364:BU366"/>
    <mergeCell ref="BV364:BV366"/>
    <mergeCell ref="BW364:BW366"/>
    <mergeCell ref="BX364:BX366"/>
    <mergeCell ref="BY364:BY366"/>
    <mergeCell ref="BZ364:BZ366"/>
    <mergeCell ref="AB367:AB369"/>
    <mergeCell ref="AC367:AC369"/>
    <mergeCell ref="AD367:AD369"/>
    <mergeCell ref="AE367:AE369"/>
    <mergeCell ref="AF367:AF369"/>
    <mergeCell ref="AG367:AG369"/>
    <mergeCell ref="Q367:Q369"/>
    <mergeCell ref="R367:R369"/>
    <mergeCell ref="X367:X369"/>
    <mergeCell ref="Y367:Y369"/>
    <mergeCell ref="Z367:Z369"/>
    <mergeCell ref="AA367:AA369"/>
    <mergeCell ref="DE364:DE366"/>
    <mergeCell ref="DF364:DF366"/>
    <mergeCell ref="DG364:DG366"/>
    <mergeCell ref="DH364:DH366"/>
    <mergeCell ref="A367:A369"/>
    <mergeCell ref="B367:B369"/>
    <mergeCell ref="C367:C369"/>
    <mergeCell ref="D367:D369"/>
    <mergeCell ref="N367:N369"/>
    <mergeCell ref="O367:O369"/>
    <mergeCell ref="CY364:CY366"/>
    <mergeCell ref="CZ364:CZ366"/>
    <mergeCell ref="DA364:DA366"/>
    <mergeCell ref="DB364:DB366"/>
    <mergeCell ref="DC364:DC366"/>
    <mergeCell ref="DD364:DD366"/>
    <mergeCell ref="CS364:CS366"/>
    <mergeCell ref="CT364:CT366"/>
    <mergeCell ref="CU364:CU366"/>
    <mergeCell ref="CV364:CV366"/>
    <mergeCell ref="AZ367:AZ369"/>
    <mergeCell ref="BA367:BA369"/>
    <mergeCell ref="BB367:BB369"/>
    <mergeCell ref="BC367:BC369"/>
    <mergeCell ref="BD367:BD369"/>
    <mergeCell ref="BE367:BE369"/>
    <mergeCell ref="AO367:AO369"/>
    <mergeCell ref="AP367:AP369"/>
    <mergeCell ref="AV367:AV369"/>
    <mergeCell ref="AW367:AW369"/>
    <mergeCell ref="AX367:AX369"/>
    <mergeCell ref="AY367:AY369"/>
    <mergeCell ref="AH367:AH369"/>
    <mergeCell ref="AI367:AI369"/>
    <mergeCell ref="AJ367:AJ369"/>
    <mergeCell ref="AK367:AK369"/>
    <mergeCell ref="AL367:AL369"/>
    <mergeCell ref="AM367:AM369"/>
    <mergeCell ref="CH367:CH369"/>
    <mergeCell ref="CI367:CI369"/>
    <mergeCell ref="BX367:BX369"/>
    <mergeCell ref="BY367:BY369"/>
    <mergeCell ref="BZ367:BZ369"/>
    <mergeCell ref="CA367:CA369"/>
    <mergeCell ref="CB367:CB369"/>
    <mergeCell ref="CC367:CC369"/>
    <mergeCell ref="BM367:BM369"/>
    <mergeCell ref="BN367:BN369"/>
    <mergeCell ref="BT367:BT369"/>
    <mergeCell ref="BU367:BU369"/>
    <mergeCell ref="BV367:BV369"/>
    <mergeCell ref="BW367:BW369"/>
    <mergeCell ref="BF367:BF369"/>
    <mergeCell ref="BG367:BG369"/>
    <mergeCell ref="BH367:BH369"/>
    <mergeCell ref="BI367:BI369"/>
    <mergeCell ref="BJ367:BJ369"/>
    <mergeCell ref="BK367:BK369"/>
    <mergeCell ref="DH367:DH369"/>
    <mergeCell ref="A370:A372"/>
    <mergeCell ref="B370:B372"/>
    <mergeCell ref="C370:C372"/>
    <mergeCell ref="D370:D372"/>
    <mergeCell ref="N370:N372"/>
    <mergeCell ref="O370:O372"/>
    <mergeCell ref="Q370:Q372"/>
    <mergeCell ref="R370:R372"/>
    <mergeCell ref="X370:X372"/>
    <mergeCell ref="DB367:DB369"/>
    <mergeCell ref="DC367:DC369"/>
    <mergeCell ref="DD367:DD369"/>
    <mergeCell ref="DE367:DE369"/>
    <mergeCell ref="DF367:DF369"/>
    <mergeCell ref="DG367:DG369"/>
    <mergeCell ref="CV367:CV369"/>
    <mergeCell ref="CW367:CW369"/>
    <mergeCell ref="CX367:CX369"/>
    <mergeCell ref="CY367:CY369"/>
    <mergeCell ref="CZ367:CZ369"/>
    <mergeCell ref="DA367:DA369"/>
    <mergeCell ref="CK367:CK369"/>
    <mergeCell ref="CL367:CL369"/>
    <mergeCell ref="CR367:CR369"/>
    <mergeCell ref="CS367:CS369"/>
    <mergeCell ref="CT367:CT369"/>
    <mergeCell ref="CU367:CU369"/>
    <mergeCell ref="CD367:CD369"/>
    <mergeCell ref="CE367:CE369"/>
    <mergeCell ref="CF367:CF369"/>
    <mergeCell ref="CG367:CG369"/>
    <mergeCell ref="AK370:AK372"/>
    <mergeCell ref="AL370:AL372"/>
    <mergeCell ref="AM370:AM372"/>
    <mergeCell ref="AO370:AO372"/>
    <mergeCell ref="AP370:AP372"/>
    <mergeCell ref="AV370:AV372"/>
    <mergeCell ref="AE370:AE372"/>
    <mergeCell ref="AF370:AF372"/>
    <mergeCell ref="AG370:AG372"/>
    <mergeCell ref="AH370:AH372"/>
    <mergeCell ref="AI370:AI372"/>
    <mergeCell ref="AJ370:AJ372"/>
    <mergeCell ref="Y370:Y372"/>
    <mergeCell ref="Z370:Z372"/>
    <mergeCell ref="AA370:AA372"/>
    <mergeCell ref="AB370:AB372"/>
    <mergeCell ref="AC370:AC372"/>
    <mergeCell ref="AD370:AD372"/>
    <mergeCell ref="BI370:BI372"/>
    <mergeCell ref="BJ370:BJ372"/>
    <mergeCell ref="BK370:BK372"/>
    <mergeCell ref="BM370:BM372"/>
    <mergeCell ref="BN370:BN372"/>
    <mergeCell ref="BT370:BT372"/>
    <mergeCell ref="BC370:BC372"/>
    <mergeCell ref="BD370:BD372"/>
    <mergeCell ref="BE370:BE372"/>
    <mergeCell ref="BF370:BF372"/>
    <mergeCell ref="BG370:BG372"/>
    <mergeCell ref="BH370:BH372"/>
    <mergeCell ref="AW370:AW372"/>
    <mergeCell ref="AX370:AX372"/>
    <mergeCell ref="AY370:AY372"/>
    <mergeCell ref="AZ370:AZ372"/>
    <mergeCell ref="BA370:BA372"/>
    <mergeCell ref="BB370:BB372"/>
    <mergeCell ref="CW370:CW371"/>
    <mergeCell ref="CX370:CX372"/>
    <mergeCell ref="CG370:CG372"/>
    <mergeCell ref="CH370:CH372"/>
    <mergeCell ref="CI370:CI372"/>
    <mergeCell ref="CK370:CK372"/>
    <mergeCell ref="CL370:CL372"/>
    <mergeCell ref="CR370:CR372"/>
    <mergeCell ref="CA370:CA372"/>
    <mergeCell ref="CB370:CB372"/>
    <mergeCell ref="CC370:CC372"/>
    <mergeCell ref="CD370:CD372"/>
    <mergeCell ref="CE370:CE372"/>
    <mergeCell ref="CF370:CF372"/>
    <mergeCell ref="BU370:BU372"/>
    <mergeCell ref="BV370:BV372"/>
    <mergeCell ref="BW370:BW372"/>
    <mergeCell ref="BX370:BX372"/>
    <mergeCell ref="BY370:BY372"/>
    <mergeCell ref="BZ370:BZ372"/>
    <mergeCell ref="AB373:AB375"/>
    <mergeCell ref="AC373:AC375"/>
    <mergeCell ref="AD373:AD375"/>
    <mergeCell ref="AE373:AE375"/>
    <mergeCell ref="AF373:AF375"/>
    <mergeCell ref="AG373:AG375"/>
    <mergeCell ref="Q373:Q375"/>
    <mergeCell ref="R373:R375"/>
    <mergeCell ref="X373:X375"/>
    <mergeCell ref="Y373:Y375"/>
    <mergeCell ref="Z373:Z375"/>
    <mergeCell ref="AA373:AA375"/>
    <mergeCell ref="DE370:DE372"/>
    <mergeCell ref="DF370:DF372"/>
    <mergeCell ref="DG370:DG372"/>
    <mergeCell ref="DH370:DH372"/>
    <mergeCell ref="A373:A375"/>
    <mergeCell ref="B373:B375"/>
    <mergeCell ref="C373:C375"/>
    <mergeCell ref="D373:D375"/>
    <mergeCell ref="N373:N375"/>
    <mergeCell ref="O373:O375"/>
    <mergeCell ref="CY370:CY372"/>
    <mergeCell ref="CZ370:CZ372"/>
    <mergeCell ref="DA370:DA372"/>
    <mergeCell ref="DB370:DB372"/>
    <mergeCell ref="DC370:DC372"/>
    <mergeCell ref="DD370:DD372"/>
    <mergeCell ref="CS370:CS372"/>
    <mergeCell ref="CT370:CT372"/>
    <mergeCell ref="CU370:CU372"/>
    <mergeCell ref="CV370:CV372"/>
    <mergeCell ref="AZ373:AZ375"/>
    <mergeCell ref="BA373:BA375"/>
    <mergeCell ref="BB373:BB375"/>
    <mergeCell ref="BC373:BC375"/>
    <mergeCell ref="BD373:BD375"/>
    <mergeCell ref="BE373:BE375"/>
    <mergeCell ref="AO373:AO375"/>
    <mergeCell ref="AP373:AP375"/>
    <mergeCell ref="AV373:AV375"/>
    <mergeCell ref="AW373:AW375"/>
    <mergeCell ref="AX373:AX375"/>
    <mergeCell ref="AY373:AY375"/>
    <mergeCell ref="AH373:AH375"/>
    <mergeCell ref="AI373:AI375"/>
    <mergeCell ref="AJ373:AJ375"/>
    <mergeCell ref="AK373:AK375"/>
    <mergeCell ref="AL373:AL375"/>
    <mergeCell ref="AM373:AM375"/>
    <mergeCell ref="CH373:CH375"/>
    <mergeCell ref="CI373:CI375"/>
    <mergeCell ref="BX373:BX375"/>
    <mergeCell ref="BY373:BY375"/>
    <mergeCell ref="BZ373:BZ375"/>
    <mergeCell ref="CA373:CA375"/>
    <mergeCell ref="CB373:CB375"/>
    <mergeCell ref="CC373:CC375"/>
    <mergeCell ref="BM373:BM375"/>
    <mergeCell ref="BN373:BN375"/>
    <mergeCell ref="BT373:BT375"/>
    <mergeCell ref="BU373:BU375"/>
    <mergeCell ref="BV373:BV375"/>
    <mergeCell ref="BW373:BW375"/>
    <mergeCell ref="BF373:BF375"/>
    <mergeCell ref="BG373:BG375"/>
    <mergeCell ref="BH373:BH375"/>
    <mergeCell ref="BI373:BI375"/>
    <mergeCell ref="BJ373:BJ375"/>
    <mergeCell ref="BK373:BK375"/>
    <mergeCell ref="DH373:DH375"/>
    <mergeCell ref="A378:A379"/>
    <mergeCell ref="B378:B379"/>
    <mergeCell ref="C378:C379"/>
    <mergeCell ref="D378:D379"/>
    <mergeCell ref="N378:N379"/>
    <mergeCell ref="O378:O379"/>
    <mergeCell ref="Q378:Q379"/>
    <mergeCell ref="R378:R379"/>
    <mergeCell ref="X378:X379"/>
    <mergeCell ref="DB373:DB375"/>
    <mergeCell ref="DC373:DC375"/>
    <mergeCell ref="DD373:DD375"/>
    <mergeCell ref="DE373:DE375"/>
    <mergeCell ref="DF373:DF375"/>
    <mergeCell ref="DG373:DG375"/>
    <mergeCell ref="CV373:CV375"/>
    <mergeCell ref="CW373:CW375"/>
    <mergeCell ref="CX373:CX375"/>
    <mergeCell ref="CY373:CY375"/>
    <mergeCell ref="CZ373:CZ375"/>
    <mergeCell ref="DA373:DA375"/>
    <mergeCell ref="CK373:CK375"/>
    <mergeCell ref="CL373:CL375"/>
    <mergeCell ref="CR373:CR375"/>
    <mergeCell ref="CS373:CS375"/>
    <mergeCell ref="CT373:CT375"/>
    <mergeCell ref="CU373:CU375"/>
    <mergeCell ref="CD373:CD375"/>
    <mergeCell ref="CE373:CE375"/>
    <mergeCell ref="CF373:CF375"/>
    <mergeCell ref="CG373:CG375"/>
    <mergeCell ref="AK378:AK379"/>
    <mergeCell ref="AL378:AL379"/>
    <mergeCell ref="AM378:AM379"/>
    <mergeCell ref="AO378:AO379"/>
    <mergeCell ref="AP378:AP379"/>
    <mergeCell ref="AV378:AV379"/>
    <mergeCell ref="AE378:AE379"/>
    <mergeCell ref="AF378:AF379"/>
    <mergeCell ref="AG378:AG379"/>
    <mergeCell ref="AH378:AH379"/>
    <mergeCell ref="AI378:AI379"/>
    <mergeCell ref="AJ378:AJ379"/>
    <mergeCell ref="Y378:Y379"/>
    <mergeCell ref="Z378:Z379"/>
    <mergeCell ref="AA378:AA379"/>
    <mergeCell ref="AB378:AB379"/>
    <mergeCell ref="AC378:AC379"/>
    <mergeCell ref="AD378:AD379"/>
    <mergeCell ref="BI378:BI379"/>
    <mergeCell ref="BJ378:BJ379"/>
    <mergeCell ref="BK378:BK379"/>
    <mergeCell ref="BT378:BT379"/>
    <mergeCell ref="BU378:BU379"/>
    <mergeCell ref="BV378:BV379"/>
    <mergeCell ref="BC378:BC379"/>
    <mergeCell ref="BD378:BD379"/>
    <mergeCell ref="BE378:BE379"/>
    <mergeCell ref="BF378:BF379"/>
    <mergeCell ref="BG378:BG379"/>
    <mergeCell ref="BH378:BH379"/>
    <mergeCell ref="AW378:AW379"/>
    <mergeCell ref="AX378:AX379"/>
    <mergeCell ref="AY378:AY379"/>
    <mergeCell ref="AZ378:AZ379"/>
    <mergeCell ref="BA378:BA379"/>
    <mergeCell ref="BB378:BB379"/>
    <mergeCell ref="CZ378:CZ379"/>
    <mergeCell ref="DA378:DA379"/>
    <mergeCell ref="CI378:CI379"/>
    <mergeCell ref="CK378:CK379"/>
    <mergeCell ref="CR378:CR379"/>
    <mergeCell ref="CS378:CS379"/>
    <mergeCell ref="CT378:CT379"/>
    <mergeCell ref="CU378:CU379"/>
    <mergeCell ref="CC378:CC379"/>
    <mergeCell ref="CD378:CD379"/>
    <mergeCell ref="CE378:CE379"/>
    <mergeCell ref="CF378:CF379"/>
    <mergeCell ref="CG378:CG379"/>
    <mergeCell ref="CH378:CH379"/>
    <mergeCell ref="BW378:BW379"/>
    <mergeCell ref="BX378:BX379"/>
    <mergeCell ref="BY378:BY379"/>
    <mergeCell ref="BZ378:BZ379"/>
    <mergeCell ref="CA378:CA379"/>
    <mergeCell ref="CB378:CB379"/>
    <mergeCell ref="AE380:AE382"/>
    <mergeCell ref="AF380:AF382"/>
    <mergeCell ref="AG380:AG382"/>
    <mergeCell ref="AH380:AH382"/>
    <mergeCell ref="AI380:AI382"/>
    <mergeCell ref="AJ380:AJ382"/>
    <mergeCell ref="Y380:Y382"/>
    <mergeCell ref="Z380:Z382"/>
    <mergeCell ref="AA380:AA382"/>
    <mergeCell ref="AB380:AB382"/>
    <mergeCell ref="AC380:AC382"/>
    <mergeCell ref="AD380:AD382"/>
    <mergeCell ref="DH378:DH379"/>
    <mergeCell ref="A380:A382"/>
    <mergeCell ref="B380:B382"/>
    <mergeCell ref="C380:C382"/>
    <mergeCell ref="D380:D382"/>
    <mergeCell ref="N380:N382"/>
    <mergeCell ref="O380:O382"/>
    <mergeCell ref="Q380:Q382"/>
    <mergeCell ref="R380:R382"/>
    <mergeCell ref="X380:X382"/>
    <mergeCell ref="DB378:DB379"/>
    <mergeCell ref="DC378:DC379"/>
    <mergeCell ref="DD378:DD379"/>
    <mergeCell ref="DE378:DE379"/>
    <mergeCell ref="DF378:DF379"/>
    <mergeCell ref="DG378:DG379"/>
    <mergeCell ref="CV378:CV379"/>
    <mergeCell ref="CW378:CW379"/>
    <mergeCell ref="CX378:CX379"/>
    <mergeCell ref="CY378:CY379"/>
    <mergeCell ref="BC380:BC382"/>
    <mergeCell ref="BD380:BD382"/>
    <mergeCell ref="BE380:BE382"/>
    <mergeCell ref="BF380:BF382"/>
    <mergeCell ref="BG380:BG382"/>
    <mergeCell ref="BH380:BH382"/>
    <mergeCell ref="AW380:AW382"/>
    <mergeCell ref="AX380:AX382"/>
    <mergeCell ref="AY380:AY382"/>
    <mergeCell ref="AZ380:AZ382"/>
    <mergeCell ref="BA380:BA382"/>
    <mergeCell ref="BB380:BB382"/>
    <mergeCell ref="AK380:AK382"/>
    <mergeCell ref="AL380:AL382"/>
    <mergeCell ref="AM380:AM382"/>
    <mergeCell ref="AO380:AO382"/>
    <mergeCell ref="AP380:AP382"/>
    <mergeCell ref="AV380:AV382"/>
    <mergeCell ref="CL380:CL382"/>
    <mergeCell ref="CR380:CR382"/>
    <mergeCell ref="CA380:CA382"/>
    <mergeCell ref="CB380:CB382"/>
    <mergeCell ref="CC380:CC382"/>
    <mergeCell ref="CD380:CD382"/>
    <mergeCell ref="CE380:CE382"/>
    <mergeCell ref="CF380:CF382"/>
    <mergeCell ref="BU380:BU382"/>
    <mergeCell ref="BV380:BV382"/>
    <mergeCell ref="BW380:BW382"/>
    <mergeCell ref="BX380:BX382"/>
    <mergeCell ref="BY380:BY382"/>
    <mergeCell ref="BZ380:BZ382"/>
    <mergeCell ref="BI380:BI382"/>
    <mergeCell ref="BJ380:BJ382"/>
    <mergeCell ref="BK380:BK382"/>
    <mergeCell ref="BM380:BM382"/>
    <mergeCell ref="BN380:BN382"/>
    <mergeCell ref="BT380:BT382"/>
    <mergeCell ref="Q383:Q385"/>
    <mergeCell ref="R383:R385"/>
    <mergeCell ref="X383:X385"/>
    <mergeCell ref="Y383:Y385"/>
    <mergeCell ref="Z383:Z385"/>
    <mergeCell ref="AA383:AA385"/>
    <mergeCell ref="DE380:DE382"/>
    <mergeCell ref="DF380:DF382"/>
    <mergeCell ref="DG380:DG382"/>
    <mergeCell ref="DH380:DH382"/>
    <mergeCell ref="A383:A385"/>
    <mergeCell ref="B383:B385"/>
    <mergeCell ref="C383:C385"/>
    <mergeCell ref="D383:D385"/>
    <mergeCell ref="N383:N385"/>
    <mergeCell ref="O383:O385"/>
    <mergeCell ref="CY380:CY382"/>
    <mergeCell ref="CZ380:CZ382"/>
    <mergeCell ref="DA380:DA382"/>
    <mergeCell ref="DB380:DB382"/>
    <mergeCell ref="DC380:DC382"/>
    <mergeCell ref="DD380:DD382"/>
    <mergeCell ref="CS380:CS382"/>
    <mergeCell ref="CT380:CT382"/>
    <mergeCell ref="CU380:CU382"/>
    <mergeCell ref="CV380:CV382"/>
    <mergeCell ref="CW380:CW382"/>
    <mergeCell ref="CX380:CX382"/>
    <mergeCell ref="CG380:CG382"/>
    <mergeCell ref="CH380:CH382"/>
    <mergeCell ref="CI380:CI382"/>
    <mergeCell ref="CK380:CK382"/>
    <mergeCell ref="AO383:AO385"/>
    <mergeCell ref="AP383:AP385"/>
    <mergeCell ref="AV383:AV385"/>
    <mergeCell ref="AW383:AW385"/>
    <mergeCell ref="AX383:AX385"/>
    <mergeCell ref="AY383:AY385"/>
    <mergeCell ref="AH383:AH385"/>
    <mergeCell ref="AI383:AI385"/>
    <mergeCell ref="AJ383:AJ385"/>
    <mergeCell ref="AK383:AK385"/>
    <mergeCell ref="AL383:AL385"/>
    <mergeCell ref="AM383:AM385"/>
    <mergeCell ref="AB383:AB385"/>
    <mergeCell ref="AC383:AC385"/>
    <mergeCell ref="AD383:AD385"/>
    <mergeCell ref="AE383:AE385"/>
    <mergeCell ref="AF383:AF385"/>
    <mergeCell ref="AG383:AG385"/>
    <mergeCell ref="BM383:BM385"/>
    <mergeCell ref="BN383:BN385"/>
    <mergeCell ref="BT383:BT385"/>
    <mergeCell ref="BU383:BU385"/>
    <mergeCell ref="BV383:BV385"/>
    <mergeCell ref="BW383:BW385"/>
    <mergeCell ref="BF383:BF385"/>
    <mergeCell ref="BG383:BG385"/>
    <mergeCell ref="BH383:BH385"/>
    <mergeCell ref="BI383:BI385"/>
    <mergeCell ref="BJ383:BJ385"/>
    <mergeCell ref="BK383:BK385"/>
    <mergeCell ref="AZ383:AZ385"/>
    <mergeCell ref="BA383:BA385"/>
    <mergeCell ref="BB383:BB385"/>
    <mergeCell ref="BC383:BC385"/>
    <mergeCell ref="BD383:BD385"/>
    <mergeCell ref="BE383:BE385"/>
    <mergeCell ref="CZ383:CZ385"/>
    <mergeCell ref="DA383:DA385"/>
    <mergeCell ref="CK383:CK385"/>
    <mergeCell ref="CL383:CL385"/>
    <mergeCell ref="CR383:CR385"/>
    <mergeCell ref="CS383:CS385"/>
    <mergeCell ref="CT383:CT385"/>
    <mergeCell ref="CU383:CU385"/>
    <mergeCell ref="CD383:CD385"/>
    <mergeCell ref="CE383:CE385"/>
    <mergeCell ref="CF383:CF385"/>
    <mergeCell ref="CG383:CG385"/>
    <mergeCell ref="CH383:CH385"/>
    <mergeCell ref="CI383:CI385"/>
    <mergeCell ref="BX383:BX385"/>
    <mergeCell ref="BY383:BY385"/>
    <mergeCell ref="BZ383:BZ385"/>
    <mergeCell ref="CA383:CA385"/>
    <mergeCell ref="CB383:CB385"/>
    <mergeCell ref="CC383:CC385"/>
    <mergeCell ref="AE386:AE391"/>
    <mergeCell ref="AF386:AF391"/>
    <mergeCell ref="AG386:AG388"/>
    <mergeCell ref="AH386:AH391"/>
    <mergeCell ref="AI386:AI391"/>
    <mergeCell ref="AJ386:AJ391"/>
    <mergeCell ref="Y386:Y391"/>
    <mergeCell ref="Z386:Z391"/>
    <mergeCell ref="AA386:AA391"/>
    <mergeCell ref="AB386:AB391"/>
    <mergeCell ref="AC386:AC391"/>
    <mergeCell ref="AD386:AD391"/>
    <mergeCell ref="DH383:DH385"/>
    <mergeCell ref="A386:A391"/>
    <mergeCell ref="B386:B391"/>
    <mergeCell ref="C386:C391"/>
    <mergeCell ref="D386:D391"/>
    <mergeCell ref="N386:N388"/>
    <mergeCell ref="O386:O391"/>
    <mergeCell ref="Q386:Q391"/>
    <mergeCell ref="R386:R391"/>
    <mergeCell ref="X386:X391"/>
    <mergeCell ref="DB383:DB385"/>
    <mergeCell ref="DC383:DC385"/>
    <mergeCell ref="DD383:DD385"/>
    <mergeCell ref="DE383:DE385"/>
    <mergeCell ref="DF383:DF385"/>
    <mergeCell ref="DG383:DG385"/>
    <mergeCell ref="CV383:CV385"/>
    <mergeCell ref="CW383:CW385"/>
    <mergeCell ref="CX383:CX385"/>
    <mergeCell ref="CY383:CY385"/>
    <mergeCell ref="BC386:BC391"/>
    <mergeCell ref="BD386:BD391"/>
    <mergeCell ref="BE386:BE388"/>
    <mergeCell ref="BF386:BF391"/>
    <mergeCell ref="BG386:BG391"/>
    <mergeCell ref="BH386:BH391"/>
    <mergeCell ref="AW386:AW391"/>
    <mergeCell ref="AX386:AX391"/>
    <mergeCell ref="AY386:AY391"/>
    <mergeCell ref="AZ386:AZ391"/>
    <mergeCell ref="BA386:BA391"/>
    <mergeCell ref="BB386:BB391"/>
    <mergeCell ref="AK386:AK391"/>
    <mergeCell ref="AL386:AL391"/>
    <mergeCell ref="AM386:AM391"/>
    <mergeCell ref="AO386:AO391"/>
    <mergeCell ref="AP386:AP391"/>
    <mergeCell ref="AV386:AV391"/>
    <mergeCell ref="CA386:CA391"/>
    <mergeCell ref="CB386:CB391"/>
    <mergeCell ref="CC386:CC391"/>
    <mergeCell ref="CD386:CD391"/>
    <mergeCell ref="CE386:CE391"/>
    <mergeCell ref="CF386:CF391"/>
    <mergeCell ref="BU386:BU391"/>
    <mergeCell ref="BV386:BV391"/>
    <mergeCell ref="BW386:BW391"/>
    <mergeCell ref="BX386:BX391"/>
    <mergeCell ref="BY386:BY388"/>
    <mergeCell ref="BZ386:BZ391"/>
    <mergeCell ref="BI386:BI391"/>
    <mergeCell ref="BJ386:BJ391"/>
    <mergeCell ref="BK386:BK391"/>
    <mergeCell ref="BM386:BM391"/>
    <mergeCell ref="BN386:BN391"/>
    <mergeCell ref="BT386:BT391"/>
    <mergeCell ref="A392:A395"/>
    <mergeCell ref="B392:B395"/>
    <mergeCell ref="C392:C395"/>
    <mergeCell ref="D392:D395"/>
    <mergeCell ref="N392:N395"/>
    <mergeCell ref="O392:O395"/>
    <mergeCell ref="DF386:DF391"/>
    <mergeCell ref="DG386:DG391"/>
    <mergeCell ref="DH386:DH391"/>
    <mergeCell ref="CW387:CW388"/>
    <mergeCell ref="N389:N391"/>
    <mergeCell ref="AG389:AG391"/>
    <mergeCell ref="BE389:BE391"/>
    <mergeCell ref="BY390:BY391"/>
    <mergeCell ref="CZ386:CZ391"/>
    <mergeCell ref="DA386:DA391"/>
    <mergeCell ref="DB386:DB391"/>
    <mergeCell ref="DC386:DC391"/>
    <mergeCell ref="DD386:DD391"/>
    <mergeCell ref="DE386:DE391"/>
    <mergeCell ref="CS386:CS391"/>
    <mergeCell ref="CT386:CT391"/>
    <mergeCell ref="CU386:CU391"/>
    <mergeCell ref="CV386:CV391"/>
    <mergeCell ref="CX386:CX391"/>
    <mergeCell ref="CY386:CY391"/>
    <mergeCell ref="CG386:CG391"/>
    <mergeCell ref="CH386:CH391"/>
    <mergeCell ref="CI386:CI391"/>
    <mergeCell ref="CK386:CK391"/>
    <mergeCell ref="CL386:CL391"/>
    <mergeCell ref="CR386:CR391"/>
    <mergeCell ref="AH392:AH395"/>
    <mergeCell ref="AI392:AI395"/>
    <mergeCell ref="AJ392:AJ395"/>
    <mergeCell ref="AK392:AK395"/>
    <mergeCell ref="AL392:AL395"/>
    <mergeCell ref="AM392:AM395"/>
    <mergeCell ref="AB392:AB395"/>
    <mergeCell ref="AC392:AC395"/>
    <mergeCell ref="AD392:AD395"/>
    <mergeCell ref="AE392:AE395"/>
    <mergeCell ref="AF392:AF395"/>
    <mergeCell ref="AG392:AG395"/>
    <mergeCell ref="Q392:Q395"/>
    <mergeCell ref="R392:R395"/>
    <mergeCell ref="X392:X395"/>
    <mergeCell ref="Y392:Y395"/>
    <mergeCell ref="Z392:Z395"/>
    <mergeCell ref="AA392:AA395"/>
    <mergeCell ref="BF392:BF395"/>
    <mergeCell ref="BG392:BG395"/>
    <mergeCell ref="BH392:BH395"/>
    <mergeCell ref="BI392:BI395"/>
    <mergeCell ref="BJ392:BJ395"/>
    <mergeCell ref="BK392:BK395"/>
    <mergeCell ref="AZ392:AZ395"/>
    <mergeCell ref="BA392:BA395"/>
    <mergeCell ref="BB392:BB395"/>
    <mergeCell ref="BC392:BC395"/>
    <mergeCell ref="BD392:BD395"/>
    <mergeCell ref="BE392:BE395"/>
    <mergeCell ref="AO392:AO395"/>
    <mergeCell ref="AP392:AP395"/>
    <mergeCell ref="AV392:AV395"/>
    <mergeCell ref="AW392:AW395"/>
    <mergeCell ref="AX392:AX395"/>
    <mergeCell ref="AY392:AY395"/>
    <mergeCell ref="CT392:CT395"/>
    <mergeCell ref="CU392:CU395"/>
    <mergeCell ref="CD392:CD395"/>
    <mergeCell ref="CE392:CE395"/>
    <mergeCell ref="CF392:CF395"/>
    <mergeCell ref="CG392:CG395"/>
    <mergeCell ref="CH392:CH395"/>
    <mergeCell ref="CI392:CI395"/>
    <mergeCell ref="BX392:BX395"/>
    <mergeCell ref="BY392:BY395"/>
    <mergeCell ref="BZ392:BZ395"/>
    <mergeCell ref="CA392:CA395"/>
    <mergeCell ref="CB392:CB395"/>
    <mergeCell ref="CC392:CC395"/>
    <mergeCell ref="BM392:BM395"/>
    <mergeCell ref="BN392:BN395"/>
    <mergeCell ref="BT392:BT395"/>
    <mergeCell ref="BU392:BU395"/>
    <mergeCell ref="BV392:BV395"/>
    <mergeCell ref="BW392:BW395"/>
    <mergeCell ref="Y396:Y399"/>
    <mergeCell ref="Z396:Z399"/>
    <mergeCell ref="AA396:AA399"/>
    <mergeCell ref="AB396:AB399"/>
    <mergeCell ref="AC396:AC399"/>
    <mergeCell ref="AD396:AD399"/>
    <mergeCell ref="DH392:DH395"/>
    <mergeCell ref="A396:A399"/>
    <mergeCell ref="B396:B399"/>
    <mergeCell ref="C396:C399"/>
    <mergeCell ref="D396:D399"/>
    <mergeCell ref="N396:N399"/>
    <mergeCell ref="O396:O399"/>
    <mergeCell ref="Q396:Q399"/>
    <mergeCell ref="R396:R399"/>
    <mergeCell ref="X396:X399"/>
    <mergeCell ref="DB392:DB395"/>
    <mergeCell ref="DC392:DC395"/>
    <mergeCell ref="DD392:DD395"/>
    <mergeCell ref="DE392:DE395"/>
    <mergeCell ref="DF392:DF395"/>
    <mergeCell ref="DG392:DG395"/>
    <mergeCell ref="CV392:CV395"/>
    <mergeCell ref="CW392:CW395"/>
    <mergeCell ref="CX392:CX395"/>
    <mergeCell ref="CY392:CY395"/>
    <mergeCell ref="CZ392:CZ395"/>
    <mergeCell ref="DA392:DA395"/>
    <mergeCell ref="CK392:CK395"/>
    <mergeCell ref="CL392:CL395"/>
    <mergeCell ref="CR392:CR395"/>
    <mergeCell ref="CS392:CS395"/>
    <mergeCell ref="AW396:AW399"/>
    <mergeCell ref="AX396:AX399"/>
    <mergeCell ref="AY396:AY399"/>
    <mergeCell ref="AZ396:AZ399"/>
    <mergeCell ref="BA396:BA399"/>
    <mergeCell ref="BB396:BB399"/>
    <mergeCell ref="AK396:AK399"/>
    <mergeCell ref="AL396:AL399"/>
    <mergeCell ref="AM396:AM399"/>
    <mergeCell ref="AO396:AO399"/>
    <mergeCell ref="AP396:AP399"/>
    <mergeCell ref="AV396:AV399"/>
    <mergeCell ref="AE396:AE399"/>
    <mergeCell ref="AF396:AF399"/>
    <mergeCell ref="AG396:AG399"/>
    <mergeCell ref="AH396:AH399"/>
    <mergeCell ref="AI396:AI399"/>
    <mergeCell ref="AJ396:AJ399"/>
    <mergeCell ref="CE396:CE399"/>
    <mergeCell ref="CF396:CF399"/>
    <mergeCell ref="BU396:BU399"/>
    <mergeCell ref="BV396:BV399"/>
    <mergeCell ref="BW396:BW399"/>
    <mergeCell ref="BX396:BX399"/>
    <mergeCell ref="BY396:BY399"/>
    <mergeCell ref="BZ396:BZ399"/>
    <mergeCell ref="BI396:BI399"/>
    <mergeCell ref="BJ396:BJ399"/>
    <mergeCell ref="BK396:BK399"/>
    <mergeCell ref="BM396:BM399"/>
    <mergeCell ref="BN396:BN399"/>
    <mergeCell ref="BT396:BT399"/>
    <mergeCell ref="BC396:BC399"/>
    <mergeCell ref="BD396:BD399"/>
    <mergeCell ref="BE396:BE399"/>
    <mergeCell ref="BF396:BF399"/>
    <mergeCell ref="BG396:BG399"/>
    <mergeCell ref="BH396:BH399"/>
    <mergeCell ref="DE396:DE399"/>
    <mergeCell ref="DF396:DF399"/>
    <mergeCell ref="DG396:DG399"/>
    <mergeCell ref="DH396:DH399"/>
    <mergeCell ref="A400:A401"/>
    <mergeCell ref="B400:B401"/>
    <mergeCell ref="C400:C401"/>
    <mergeCell ref="N400:N401"/>
    <mergeCell ref="O400:O401"/>
    <mergeCell ref="Q400:Q401"/>
    <mergeCell ref="CY396:CY399"/>
    <mergeCell ref="CZ396:CZ399"/>
    <mergeCell ref="DA396:DA399"/>
    <mergeCell ref="DB396:DB399"/>
    <mergeCell ref="DC396:DC399"/>
    <mergeCell ref="DD396:DD399"/>
    <mergeCell ref="CS396:CS399"/>
    <mergeCell ref="CT396:CT399"/>
    <mergeCell ref="CU396:CU399"/>
    <mergeCell ref="CV396:CV399"/>
    <mergeCell ref="CW396:CW399"/>
    <mergeCell ref="CX396:CX399"/>
    <mergeCell ref="CG396:CG399"/>
    <mergeCell ref="CH396:CH399"/>
    <mergeCell ref="CI396:CI399"/>
    <mergeCell ref="CK396:CK399"/>
    <mergeCell ref="CL396:CL399"/>
    <mergeCell ref="CR396:CR399"/>
    <mergeCell ref="CA396:CA399"/>
    <mergeCell ref="CB396:CB399"/>
    <mergeCell ref="CC396:CC399"/>
    <mergeCell ref="CD396:CD399"/>
    <mergeCell ref="AI400:AI401"/>
    <mergeCell ref="AJ400:AJ401"/>
    <mergeCell ref="AK400:AK401"/>
    <mergeCell ref="AL400:AL401"/>
    <mergeCell ref="AM400:AM401"/>
    <mergeCell ref="AO400:AO401"/>
    <mergeCell ref="AC400:AC401"/>
    <mergeCell ref="AD400:AD401"/>
    <mergeCell ref="AE400:AE401"/>
    <mergeCell ref="AF400:AF401"/>
    <mergeCell ref="AG400:AG401"/>
    <mergeCell ref="AH400:AH401"/>
    <mergeCell ref="R400:R401"/>
    <mergeCell ref="X400:X401"/>
    <mergeCell ref="Y400:Y401"/>
    <mergeCell ref="Z400:Z401"/>
    <mergeCell ref="AA400:AA401"/>
    <mergeCell ref="AB400:AB401"/>
    <mergeCell ref="BG400:BG401"/>
    <mergeCell ref="BH400:BH401"/>
    <mergeCell ref="BI400:BI401"/>
    <mergeCell ref="BJ400:BJ401"/>
    <mergeCell ref="BK400:BK401"/>
    <mergeCell ref="BM400:BM401"/>
    <mergeCell ref="BA400:BA401"/>
    <mergeCell ref="BB400:BB401"/>
    <mergeCell ref="BC400:BC401"/>
    <mergeCell ref="BD400:BD401"/>
    <mergeCell ref="BE400:BE401"/>
    <mergeCell ref="BF400:BF401"/>
    <mergeCell ref="AP400:AP401"/>
    <mergeCell ref="AV400:AV401"/>
    <mergeCell ref="AW400:AW401"/>
    <mergeCell ref="AX400:AX401"/>
    <mergeCell ref="AY400:AY401"/>
    <mergeCell ref="AZ400:AZ401"/>
    <mergeCell ref="CF400:CF401"/>
    <mergeCell ref="CG400:CG401"/>
    <mergeCell ref="CH400:CH401"/>
    <mergeCell ref="CI400:CI401"/>
    <mergeCell ref="CK400:CK401"/>
    <mergeCell ref="CL400:CL401"/>
    <mergeCell ref="BZ400:BZ401"/>
    <mergeCell ref="CA400:CA401"/>
    <mergeCell ref="CB400:CB401"/>
    <mergeCell ref="CC400:CC401"/>
    <mergeCell ref="CD400:CD401"/>
    <mergeCell ref="CE400:CE401"/>
    <mergeCell ref="BN400:BN401"/>
    <mergeCell ref="BT400:BT401"/>
    <mergeCell ref="BU400:BU401"/>
    <mergeCell ref="BV400:BV401"/>
    <mergeCell ref="BW400:BW401"/>
    <mergeCell ref="BX400:BX401"/>
    <mergeCell ref="DD400:DD401"/>
    <mergeCell ref="DE400:DE401"/>
    <mergeCell ref="DF400:DF401"/>
    <mergeCell ref="DG400:DG401"/>
    <mergeCell ref="DH400:DH401"/>
    <mergeCell ref="CX400:CX401"/>
    <mergeCell ref="CY400:CY401"/>
    <mergeCell ref="CZ400:CZ401"/>
    <mergeCell ref="DA400:DA401"/>
    <mergeCell ref="DB400:DB401"/>
    <mergeCell ref="DC400:DC401"/>
    <mergeCell ref="CR400:CR401"/>
    <mergeCell ref="CS400:CS401"/>
    <mergeCell ref="CT400:CT401"/>
    <mergeCell ref="CU400:CU401"/>
    <mergeCell ref="CV400:CV401"/>
    <mergeCell ref="CW400:CW401"/>
    <mergeCell ref="DJ2:DL2"/>
    <mergeCell ref="DL4:DL5"/>
    <mergeCell ref="DL6:DL7"/>
    <mergeCell ref="DL8:DL9"/>
    <mergeCell ref="DL10:DL12"/>
    <mergeCell ref="DL13:DL14"/>
    <mergeCell ref="DL15:DL16"/>
    <mergeCell ref="DL17:DL18"/>
    <mergeCell ref="DL20:DL22"/>
    <mergeCell ref="DL23:DL25"/>
    <mergeCell ref="DL26:DL29"/>
    <mergeCell ref="DL30:DL31"/>
    <mergeCell ref="DL34:DL36"/>
    <mergeCell ref="DL37:DL39"/>
    <mergeCell ref="DL40:DL58"/>
    <mergeCell ref="DL59:DL61"/>
    <mergeCell ref="DL62:DL64"/>
    <mergeCell ref="DL65:DL66"/>
    <mergeCell ref="DL68:DL75"/>
    <mergeCell ref="DL76:DL77"/>
    <mergeCell ref="DL79:DL81"/>
    <mergeCell ref="DL82:DL83"/>
    <mergeCell ref="DL86:DL87"/>
    <mergeCell ref="DL88:DL90"/>
    <mergeCell ref="DL91:DL92"/>
    <mergeCell ref="DL94:DL95"/>
    <mergeCell ref="DL96:DL97"/>
    <mergeCell ref="DL98:DL99"/>
    <mergeCell ref="DL100:DL101"/>
    <mergeCell ref="DL102:DL103"/>
    <mergeCell ref="DL104:DL106"/>
    <mergeCell ref="DL107:DL109"/>
    <mergeCell ref="DL110:DL111"/>
    <mergeCell ref="DL112:DL115"/>
    <mergeCell ref="DL116:DL119"/>
    <mergeCell ref="DL120:DL123"/>
    <mergeCell ref="DL124:DL126"/>
    <mergeCell ref="DL127:DL128"/>
    <mergeCell ref="DL129:DL131"/>
    <mergeCell ref="DL132:DL133"/>
    <mergeCell ref="DL134:DL135"/>
    <mergeCell ref="DL136:DL137"/>
    <mergeCell ref="DL138:DL139"/>
    <mergeCell ref="DL140:DL142"/>
    <mergeCell ref="DL143:DL147"/>
    <mergeCell ref="DL148:DL151"/>
    <mergeCell ref="DL152:DL153"/>
    <mergeCell ref="DL154:DL157"/>
    <mergeCell ref="DL158:DL159"/>
    <mergeCell ref="DL160:DL163"/>
    <mergeCell ref="DL164:DL166"/>
    <mergeCell ref="DL167:DL169"/>
    <mergeCell ref="DL170:DL173"/>
    <mergeCell ref="DL174:DL176"/>
    <mergeCell ref="DL177:DL180"/>
    <mergeCell ref="DL181:DL182"/>
    <mergeCell ref="DL183:DL184"/>
    <mergeCell ref="DL185:DL186"/>
    <mergeCell ref="DL187:DL188"/>
    <mergeCell ref="DL189:DL191"/>
    <mergeCell ref="DL192:DL194"/>
    <mergeCell ref="DL195:DL198"/>
    <mergeCell ref="DL199:DL200"/>
    <mergeCell ref="DL201:DL203"/>
    <mergeCell ref="DL204:DL205"/>
    <mergeCell ref="DL206:DL207"/>
    <mergeCell ref="DL208:DL210"/>
    <mergeCell ref="DL211:DL214"/>
    <mergeCell ref="DL215:DL218"/>
    <mergeCell ref="DL219:DL222"/>
    <mergeCell ref="DL223:DL224"/>
    <mergeCell ref="DL225:DL226"/>
    <mergeCell ref="DL227:DL231"/>
    <mergeCell ref="DL232:DL233"/>
    <mergeCell ref="DL234:DL235"/>
    <mergeCell ref="DL236:DL237"/>
    <mergeCell ref="DL238:DL240"/>
    <mergeCell ref="DL242:DL246"/>
    <mergeCell ref="DL247:DL252"/>
    <mergeCell ref="DL253:DL257"/>
    <mergeCell ref="DL258:DL259"/>
    <mergeCell ref="DL260:DL264"/>
    <mergeCell ref="DL265:DL268"/>
    <mergeCell ref="DL269:DL272"/>
    <mergeCell ref="DL273:DL276"/>
    <mergeCell ref="DL277:DL278"/>
    <mergeCell ref="DL279:DL282"/>
    <mergeCell ref="DL283:DL286"/>
    <mergeCell ref="DL287:DL289"/>
    <mergeCell ref="DL290:DL291"/>
    <mergeCell ref="DL292:DL294"/>
    <mergeCell ref="DL295:DL296"/>
    <mergeCell ref="DL297:DL298"/>
    <mergeCell ref="DL299:DL300"/>
    <mergeCell ref="DL301:DL302"/>
    <mergeCell ref="DL303:DL304"/>
    <mergeCell ref="DL305:DL307"/>
    <mergeCell ref="DL308:DL311"/>
    <mergeCell ref="DL312:DL315"/>
    <mergeCell ref="DL316:DL318"/>
    <mergeCell ref="DL319:DL321"/>
    <mergeCell ref="DL322:DL324"/>
    <mergeCell ref="DL378:DL379"/>
    <mergeCell ref="DL380:DL382"/>
    <mergeCell ref="DL383:DL385"/>
    <mergeCell ref="DL386:DL391"/>
    <mergeCell ref="DL392:DL395"/>
    <mergeCell ref="DL396:DL399"/>
    <mergeCell ref="DL400:DL401"/>
    <mergeCell ref="DL325:DL326"/>
    <mergeCell ref="DL327:DL329"/>
    <mergeCell ref="DL331:DL333"/>
    <mergeCell ref="DL334:DL338"/>
    <mergeCell ref="DL339:DL340"/>
    <mergeCell ref="DL341:DL343"/>
    <mergeCell ref="DL344:DL346"/>
    <mergeCell ref="DL347:DL348"/>
    <mergeCell ref="DL349:DL350"/>
    <mergeCell ref="DL352:DL354"/>
    <mergeCell ref="DL355:DL358"/>
    <mergeCell ref="DL359:DL361"/>
    <mergeCell ref="DL362:DL363"/>
    <mergeCell ref="DL364:DL366"/>
    <mergeCell ref="DL367:DL369"/>
    <mergeCell ref="DL370:DL372"/>
    <mergeCell ref="DL373:DL375"/>
  </mergeCells>
  <conditionalFormatting sqref="CQ84">
    <cfRule type="beginsWith" dxfId="2779" priority="1883" operator="beginsWith" text="T">
      <formula>LEFT(CQ84,LEN("T"))="T"</formula>
    </cfRule>
    <cfRule type="containsText" dxfId="2778" priority="1884" operator="containsText" text="Sin iniciar">
      <formula>NOT(ISERROR(SEARCH("Sin iniciar",CQ84)))</formula>
    </cfRule>
    <cfRule type="containsText" dxfId="2777" priority="1885" operator="containsText" text="En gestión">
      <formula>NOT(ISERROR(SEARCH("En gestión",CQ84)))</formula>
    </cfRule>
  </conditionalFormatting>
  <conditionalFormatting sqref="CU84">
    <cfRule type="beginsWith" dxfId="2776" priority="1880" operator="beginsWith" text="E">
      <formula>LEFT(CU84,LEN("E"))="E"</formula>
    </cfRule>
    <cfRule type="beginsWith" dxfId="2775" priority="1881" operator="beginsWith" text="T">
      <formula>LEFT(CU84,LEN("T"))="T"</formula>
    </cfRule>
    <cfRule type="beginsWith" dxfId="2774" priority="1882" operator="beginsWith" text="S">
      <formula>LEFT(CU84,LEN("S"))="S"</formula>
    </cfRule>
  </conditionalFormatting>
  <conditionalFormatting sqref="CV84:CV85">
    <cfRule type="beginsWith" dxfId="2773" priority="1877" operator="beginsWith" text="E">
      <formula>LEFT(CV84,LEN("E"))="E"</formula>
    </cfRule>
    <cfRule type="beginsWith" dxfId="2772" priority="1878" operator="beginsWith" text="T">
      <formula>LEFT(CV84,LEN("T"))="T"</formula>
    </cfRule>
    <cfRule type="beginsWith" dxfId="2771" priority="1879" operator="beginsWith" text="S">
      <formula>LEFT(CV84,LEN("S"))="S"</formula>
    </cfRule>
  </conditionalFormatting>
  <conditionalFormatting sqref="CQ85">
    <cfRule type="beginsWith" dxfId="2770" priority="1874" operator="beginsWith" text="T">
      <formula>LEFT(CQ85,LEN("T"))="T"</formula>
    </cfRule>
    <cfRule type="containsText" dxfId="2769" priority="1875" operator="containsText" text="Sin iniciar">
      <formula>NOT(ISERROR(SEARCH("Sin iniciar",CQ85)))</formula>
    </cfRule>
    <cfRule type="containsText" dxfId="2768" priority="1876" operator="containsText" text="En gestión">
      <formula>NOT(ISERROR(SEARCH("En gestión",CQ85)))</formula>
    </cfRule>
  </conditionalFormatting>
  <conditionalFormatting sqref="CQ93">
    <cfRule type="beginsWith" dxfId="2767" priority="1871" operator="beginsWith" text="T">
      <formula>LEFT(CQ93,LEN("T"))="T"</formula>
    </cfRule>
    <cfRule type="containsText" dxfId="2766" priority="1872" operator="containsText" text="Sin iniciar">
      <formula>NOT(ISERROR(SEARCH("Sin iniciar",CQ93)))</formula>
    </cfRule>
    <cfRule type="containsText" dxfId="2765" priority="1873" operator="containsText" text="En gestión">
      <formula>NOT(ISERROR(SEARCH("En gestión",CQ93)))</formula>
    </cfRule>
  </conditionalFormatting>
  <conditionalFormatting sqref="CU93">
    <cfRule type="beginsWith" dxfId="2764" priority="1868" operator="beginsWith" text="E">
      <formula>LEFT(CU93,LEN("E"))="E"</formula>
    </cfRule>
    <cfRule type="beginsWith" dxfId="2763" priority="1869" operator="beginsWith" text="T">
      <formula>LEFT(CU93,LEN("T"))="T"</formula>
    </cfRule>
    <cfRule type="beginsWith" dxfId="2762" priority="1870" operator="beginsWith" text="S">
      <formula>LEFT(CU93,LEN("S"))="S"</formula>
    </cfRule>
  </conditionalFormatting>
  <conditionalFormatting sqref="CV93">
    <cfRule type="beginsWith" dxfId="2761" priority="1865" operator="beginsWith" text="E">
      <formula>LEFT(CV93,LEN("E"))="E"</formula>
    </cfRule>
    <cfRule type="beginsWith" dxfId="2760" priority="1866" operator="beginsWith" text="T">
      <formula>LEFT(CV93,LEN("T"))="T"</formula>
    </cfRule>
    <cfRule type="beginsWith" dxfId="2759" priority="1867" operator="beginsWith" text="S">
      <formula>LEFT(CV93,LEN("S"))="S"</formula>
    </cfRule>
  </conditionalFormatting>
  <conditionalFormatting sqref="CQ86:CQ87">
    <cfRule type="beginsWith" dxfId="2758" priority="1862" operator="beginsWith" text="T">
      <formula>LEFT(CQ86,LEN("T"))="T"</formula>
    </cfRule>
    <cfRule type="containsText" dxfId="2757" priority="1863" operator="containsText" text="Sin iniciar">
      <formula>NOT(ISERROR(SEARCH("Sin iniciar",CQ86)))</formula>
    </cfRule>
    <cfRule type="containsText" dxfId="2756" priority="1864" operator="containsText" text="En gestión">
      <formula>NOT(ISERROR(SEARCH("En gestión",CQ86)))</formula>
    </cfRule>
  </conditionalFormatting>
  <conditionalFormatting sqref="CU86:CV86">
    <cfRule type="beginsWith" dxfId="2755" priority="1859" operator="beginsWith" text="E">
      <formula>LEFT(CU86,LEN("E"))="E"</formula>
    </cfRule>
    <cfRule type="beginsWith" dxfId="2754" priority="1860" operator="beginsWith" text="T">
      <formula>LEFT(CU86,LEN("T"))="T"</formula>
    </cfRule>
    <cfRule type="beginsWith" dxfId="2753" priority="1861" operator="beginsWith" text="S">
      <formula>LEFT(CU86,LEN("S"))="S"</formula>
    </cfRule>
  </conditionalFormatting>
  <conditionalFormatting sqref="CQ91:CQ92">
    <cfRule type="beginsWith" dxfId="2752" priority="1856" operator="beginsWith" text="T">
      <formula>LEFT(CQ91,LEN("T"))="T"</formula>
    </cfRule>
    <cfRule type="containsText" dxfId="2751" priority="1857" operator="containsText" text="Sin iniciar">
      <formula>NOT(ISERROR(SEARCH("Sin iniciar",CQ91)))</formula>
    </cfRule>
    <cfRule type="containsText" dxfId="2750" priority="1858" operator="containsText" text="En gestión">
      <formula>NOT(ISERROR(SEARCH("En gestión",CQ91)))</formula>
    </cfRule>
  </conditionalFormatting>
  <conditionalFormatting sqref="CU91:CV91">
    <cfRule type="beginsWith" dxfId="2749" priority="1853" operator="beginsWith" text="E">
      <formula>LEFT(CU91,LEN("E"))="E"</formula>
    </cfRule>
    <cfRule type="beginsWith" dxfId="2748" priority="1854" operator="beginsWith" text="T">
      <formula>LEFT(CU91,LEN("T"))="T"</formula>
    </cfRule>
    <cfRule type="beginsWith" dxfId="2747" priority="1855" operator="beginsWith" text="S">
      <formula>LEFT(CU91,LEN("S"))="S"</formula>
    </cfRule>
  </conditionalFormatting>
  <conditionalFormatting sqref="CQ88:CQ90">
    <cfRule type="beginsWith" dxfId="2746" priority="1850" operator="beginsWith" text="T">
      <formula>LEFT(CQ88,LEN("T"))="T"</formula>
    </cfRule>
    <cfRule type="containsText" dxfId="2745" priority="1851" operator="containsText" text="Sin iniciar">
      <formula>NOT(ISERROR(SEARCH("Sin iniciar",CQ88)))</formula>
    </cfRule>
    <cfRule type="containsText" dxfId="2744" priority="1852" operator="containsText" text="En gestión">
      <formula>NOT(ISERROR(SEARCH("En gestión",CQ88)))</formula>
    </cfRule>
  </conditionalFormatting>
  <conditionalFormatting sqref="CU88:CV88">
    <cfRule type="beginsWith" dxfId="2743" priority="1847" operator="beginsWith" text="E">
      <formula>LEFT(CU88,LEN("E"))="E"</formula>
    </cfRule>
    <cfRule type="beginsWith" dxfId="2742" priority="1848" operator="beginsWith" text="T">
      <formula>LEFT(CU88,LEN("T"))="T"</formula>
    </cfRule>
    <cfRule type="beginsWith" dxfId="2741" priority="1849" operator="beginsWith" text="S">
      <formula>LEFT(CU88,LEN("S"))="S"</formula>
    </cfRule>
  </conditionalFormatting>
  <conditionalFormatting sqref="CU85">
    <cfRule type="beginsWith" dxfId="2740" priority="1844" operator="beginsWith" text="E">
      <formula>LEFT(CU85,LEN("E"))="E"</formula>
    </cfRule>
    <cfRule type="beginsWith" dxfId="2739" priority="1845" operator="beginsWith" text="T">
      <formula>LEFT(CU85,LEN("T"))="T"</formula>
    </cfRule>
    <cfRule type="beginsWith" dxfId="2738" priority="1846" operator="beginsWith" text="S">
      <formula>LEFT(CU85,LEN("S"))="S"</formula>
    </cfRule>
  </conditionalFormatting>
  <conditionalFormatting sqref="CU100">
    <cfRule type="beginsWith" dxfId="2737" priority="1841" operator="beginsWith" text="E">
      <formula>LEFT(CU100,LEN("E"))="E"</formula>
    </cfRule>
    <cfRule type="beginsWith" dxfId="2736" priority="1842" operator="beginsWith" text="T">
      <formula>LEFT(CU100,LEN("T"))="T"</formula>
    </cfRule>
    <cfRule type="beginsWith" dxfId="2735" priority="1843" operator="beginsWith" text="S">
      <formula>LEFT(CU100,LEN("S"))="S"</formula>
    </cfRule>
  </conditionalFormatting>
  <conditionalFormatting sqref="CP94:CQ103">
    <cfRule type="beginsWith" dxfId="2734" priority="1838" operator="beginsWith" text="T">
      <formula>LEFT(CP94,LEN("T"))="T"</formula>
    </cfRule>
    <cfRule type="containsText" dxfId="2733" priority="1839" operator="containsText" text="Sin iniciar">
      <formula>NOT(ISERROR(SEARCH("Sin iniciar",CP94)))</formula>
    </cfRule>
    <cfRule type="containsText" dxfId="2732" priority="1840" operator="containsText" text="En gestión">
      <formula>NOT(ISERROR(SEARCH("En gestión",CP94)))</formula>
    </cfRule>
  </conditionalFormatting>
  <conditionalFormatting sqref="CU94:CV94">
    <cfRule type="beginsWith" dxfId="2731" priority="1835" operator="beginsWith" text="E">
      <formula>LEFT(CU94,LEN("E"))="E"</formula>
    </cfRule>
    <cfRule type="beginsWith" dxfId="2730" priority="1836" operator="beginsWith" text="T">
      <formula>LEFT(CU94,LEN("T"))="T"</formula>
    </cfRule>
    <cfRule type="beginsWith" dxfId="2729" priority="1837" operator="beginsWith" text="S">
      <formula>LEFT(CU94,LEN("S"))="S"</formula>
    </cfRule>
  </conditionalFormatting>
  <conditionalFormatting sqref="CU102">
    <cfRule type="beginsWith" dxfId="2728" priority="1832" operator="beginsWith" text="E">
      <formula>LEFT(CU102,LEN("E"))="E"</formula>
    </cfRule>
    <cfRule type="beginsWith" dxfId="2727" priority="1833" operator="beginsWith" text="T">
      <formula>LEFT(CU102,LEN("T"))="T"</formula>
    </cfRule>
    <cfRule type="beginsWith" dxfId="2726" priority="1834" operator="beginsWith" text="S">
      <formula>LEFT(CU102,LEN("S"))="S"</formula>
    </cfRule>
  </conditionalFormatting>
  <conditionalFormatting sqref="CU96 CU98">
    <cfRule type="beginsWith" dxfId="2725" priority="1829" operator="beginsWith" text="E">
      <formula>LEFT(CU96,LEN("E"))="E"</formula>
    </cfRule>
    <cfRule type="beginsWith" dxfId="2724" priority="1830" operator="beginsWith" text="T">
      <formula>LEFT(CU96,LEN("T"))="T"</formula>
    </cfRule>
    <cfRule type="beginsWith" dxfId="2723" priority="1831" operator="beginsWith" text="S">
      <formula>LEFT(CU96,LEN("S"))="S"</formula>
    </cfRule>
  </conditionalFormatting>
  <conditionalFormatting sqref="CV96 CV98 CV100 CV102">
    <cfRule type="beginsWith" dxfId="2722" priority="1826" operator="beginsWith" text="E">
      <formula>LEFT(CV96,LEN("E"))="E"</formula>
    </cfRule>
    <cfRule type="beginsWith" dxfId="2721" priority="1827" operator="beginsWith" text="T">
      <formula>LEFT(CV96,LEN("T"))="T"</formula>
    </cfRule>
    <cfRule type="beginsWith" dxfId="2720" priority="1828" operator="beginsWith" text="S">
      <formula>LEFT(CV96,LEN("S"))="S"</formula>
    </cfRule>
  </conditionalFormatting>
  <conditionalFormatting sqref="CP134:CQ137">
    <cfRule type="beginsWith" dxfId="2719" priority="1823" operator="beginsWith" text="T">
      <formula>LEFT(CP134,LEN("T"))="T"</formula>
    </cfRule>
    <cfRule type="containsText" dxfId="2718" priority="1824" operator="containsText" text="Sin iniciar">
      <formula>NOT(ISERROR(SEARCH("Sin iniciar",CP134)))</formula>
    </cfRule>
    <cfRule type="containsText" dxfId="2717" priority="1825" operator="containsText" text="En gestión">
      <formula>NOT(ISERROR(SEARCH("En gestión",CP134)))</formula>
    </cfRule>
  </conditionalFormatting>
  <conditionalFormatting sqref="CU134:CV134">
    <cfRule type="beginsWith" dxfId="2716" priority="1820" operator="beginsWith" text="E">
      <formula>LEFT(CU134,LEN("E"))="E"</formula>
    </cfRule>
    <cfRule type="beginsWith" dxfId="2715" priority="1821" operator="beginsWith" text="T">
      <formula>LEFT(CU134,LEN("T"))="T"</formula>
    </cfRule>
    <cfRule type="beginsWith" dxfId="2714" priority="1822" operator="beginsWith" text="S">
      <formula>LEFT(CU134,LEN("S"))="S"</formula>
    </cfRule>
  </conditionalFormatting>
  <conditionalFormatting sqref="CU136">
    <cfRule type="beginsWith" dxfId="2713" priority="1817" operator="beginsWith" text="E">
      <formula>LEFT(CU136,LEN("E"))="E"</formula>
    </cfRule>
    <cfRule type="beginsWith" dxfId="2712" priority="1818" operator="beginsWith" text="T">
      <formula>LEFT(CU136,LEN("T"))="T"</formula>
    </cfRule>
    <cfRule type="beginsWith" dxfId="2711" priority="1819" operator="beginsWith" text="S">
      <formula>LEFT(CU136,LEN("S"))="S"</formula>
    </cfRule>
  </conditionalFormatting>
  <conditionalFormatting sqref="CV136">
    <cfRule type="beginsWith" dxfId="2710" priority="1814" operator="beginsWith" text="E">
      <formula>LEFT(CV136,LEN("E"))="E"</formula>
    </cfRule>
    <cfRule type="beginsWith" dxfId="2709" priority="1815" operator="beginsWith" text="T">
      <formula>LEFT(CV136,LEN("T"))="T"</formula>
    </cfRule>
    <cfRule type="beginsWith" dxfId="2708" priority="1816" operator="beginsWith" text="S">
      <formula>LEFT(CV136,LEN("S"))="S"</formula>
    </cfRule>
  </conditionalFormatting>
  <conditionalFormatting sqref="CU227:CV227 CU232:CV232 CU234:CV234 CU236:CV236 CU238:CV238">
    <cfRule type="beginsWith" dxfId="2707" priority="1811" operator="beginsWith" text="E">
      <formula>LEFT(CU227,LEN("E"))="E"</formula>
    </cfRule>
    <cfRule type="beginsWith" dxfId="2706" priority="1812" operator="beginsWith" text="T">
      <formula>LEFT(CU227,LEN("T"))="T"</formula>
    </cfRule>
    <cfRule type="beginsWith" dxfId="2705" priority="1813" operator="beginsWith" text="S">
      <formula>LEFT(CU227,LEN("S"))="S"</formula>
    </cfRule>
  </conditionalFormatting>
  <conditionalFormatting sqref="CU223:CV223">
    <cfRule type="beginsWith" dxfId="2704" priority="1808" operator="beginsWith" text="E">
      <formula>LEFT(CU223,LEN("E"))="E"</formula>
    </cfRule>
    <cfRule type="beginsWith" dxfId="2703" priority="1809" operator="beginsWith" text="T">
      <formula>LEFT(CU223,LEN("T"))="T"</formula>
    </cfRule>
    <cfRule type="beginsWith" dxfId="2702" priority="1810" operator="beginsWith" text="S">
      <formula>LEFT(CU223,LEN("S"))="S"</formula>
    </cfRule>
  </conditionalFormatting>
  <conditionalFormatting sqref="CU225">
    <cfRule type="beginsWith" dxfId="2701" priority="1805" operator="beginsWith" text="E">
      <formula>LEFT(CU225,LEN("E"))="E"</formula>
    </cfRule>
    <cfRule type="beginsWith" dxfId="2700" priority="1806" operator="beginsWith" text="T">
      <formula>LEFT(CU225,LEN("T"))="T"</formula>
    </cfRule>
    <cfRule type="beginsWith" dxfId="2699" priority="1807" operator="beginsWith" text="S">
      <formula>LEFT(CU225,LEN("S"))="S"</formula>
    </cfRule>
  </conditionalFormatting>
  <conditionalFormatting sqref="CV225">
    <cfRule type="beginsWith" dxfId="2698" priority="1802" operator="beginsWith" text="E">
      <formula>LEFT(CV225,LEN("E"))="E"</formula>
    </cfRule>
    <cfRule type="beginsWith" dxfId="2697" priority="1803" operator="beginsWith" text="T">
      <formula>LEFT(CV225,LEN("T"))="T"</formula>
    </cfRule>
    <cfRule type="beginsWith" dxfId="2696" priority="1804" operator="beginsWith" text="S">
      <formula>LEFT(CV225,LEN("S"))="S"</formula>
    </cfRule>
  </conditionalFormatting>
  <conditionalFormatting sqref="CP223:CQ241">
    <cfRule type="beginsWith" dxfId="2695" priority="1799" operator="beginsWith" text="T">
      <formula>LEFT(CP223,LEN("T"))="T"</formula>
    </cfRule>
    <cfRule type="containsText" dxfId="2694" priority="1800" operator="containsText" text="Sin iniciar">
      <formula>NOT(ISERROR(SEARCH("Sin iniciar",CP223)))</formula>
    </cfRule>
    <cfRule type="containsText" dxfId="2693" priority="1801" operator="containsText" text="En gestión">
      <formula>NOT(ISERROR(SEARCH("En gestión",CP223)))</formula>
    </cfRule>
  </conditionalFormatting>
  <conditionalFormatting sqref="CU241">
    <cfRule type="beginsWith" dxfId="2692" priority="1796" operator="beginsWith" text="E">
      <formula>LEFT(CU241,LEN("E"))="E"</formula>
    </cfRule>
    <cfRule type="beginsWith" dxfId="2691" priority="1797" operator="beginsWith" text="T">
      <formula>LEFT(CU241,LEN("T"))="T"</formula>
    </cfRule>
    <cfRule type="beginsWith" dxfId="2690" priority="1798" operator="beginsWith" text="S">
      <formula>LEFT(CU241,LEN("S"))="S"</formula>
    </cfRule>
  </conditionalFormatting>
  <conditionalFormatting sqref="CV241">
    <cfRule type="beginsWith" dxfId="2689" priority="1793" operator="beginsWith" text="E">
      <formula>LEFT(CV241,LEN("E"))="E"</formula>
    </cfRule>
    <cfRule type="beginsWith" dxfId="2688" priority="1794" operator="beginsWith" text="T">
      <formula>LEFT(CV241,LEN("T"))="T"</formula>
    </cfRule>
    <cfRule type="beginsWith" dxfId="2687" priority="1795" operator="beginsWith" text="S">
      <formula>LEFT(CV241,LEN("S"))="S"</formula>
    </cfRule>
  </conditionalFormatting>
  <conditionalFormatting sqref="CP290:CQ340">
    <cfRule type="beginsWith" dxfId="2686" priority="1790" operator="beginsWith" text="T">
      <formula>LEFT(CP290,LEN("T"))="T"</formula>
    </cfRule>
    <cfRule type="containsText" dxfId="2685" priority="1791" operator="containsText" text="Sin iniciar">
      <formula>NOT(ISERROR(SEARCH("Sin iniciar",CP290)))</formula>
    </cfRule>
    <cfRule type="containsText" dxfId="2684" priority="1792" operator="containsText" text="En gestión">
      <formula>NOT(ISERROR(SEARCH("En gestión",CP290)))</formula>
    </cfRule>
  </conditionalFormatting>
  <conditionalFormatting sqref="CU299:CV299 CU301:CV301 CU303:CV303 CU305:CV305 CU312:CV312 CU319:CV319 CU316:CV316 CU322:CV322 CU325:CV325 CU327:CV327">
    <cfRule type="beginsWith" dxfId="2683" priority="1787" operator="beginsWith" text="E">
      <formula>LEFT(CU299,LEN("E"))="E"</formula>
    </cfRule>
    <cfRule type="beginsWith" dxfId="2682" priority="1788" operator="beginsWith" text="T">
      <formula>LEFT(CU299,LEN("T"))="T"</formula>
    </cfRule>
    <cfRule type="beginsWith" dxfId="2681" priority="1789" operator="beginsWith" text="S">
      <formula>LEFT(CU299,LEN("S"))="S"</formula>
    </cfRule>
  </conditionalFormatting>
  <conditionalFormatting sqref="CU290:CV290">
    <cfRule type="beginsWith" dxfId="2680" priority="1784" operator="beginsWith" text="E">
      <formula>LEFT(CU290,LEN("E"))="E"</formula>
    </cfRule>
    <cfRule type="beginsWith" dxfId="2679" priority="1785" operator="beginsWith" text="T">
      <formula>LEFT(CU290,LEN("T"))="T"</formula>
    </cfRule>
    <cfRule type="beginsWith" dxfId="2678" priority="1786" operator="beginsWith" text="S">
      <formula>LEFT(CU290,LEN("S"))="S"</formula>
    </cfRule>
  </conditionalFormatting>
  <conditionalFormatting sqref="CU297:CV297">
    <cfRule type="beginsWith" dxfId="2677" priority="1781" operator="beginsWith" text="E">
      <formula>LEFT(CU297,LEN("E"))="E"</formula>
    </cfRule>
    <cfRule type="beginsWith" dxfId="2676" priority="1782" operator="beginsWith" text="T">
      <formula>LEFT(CU297,LEN("T"))="T"</formula>
    </cfRule>
    <cfRule type="beginsWith" dxfId="2675" priority="1783" operator="beginsWith" text="S">
      <formula>LEFT(CU297,LEN("S"))="S"</formula>
    </cfRule>
  </conditionalFormatting>
  <conditionalFormatting sqref="CU330">
    <cfRule type="beginsWith" dxfId="2674" priority="1778" operator="beginsWith" text="E">
      <formula>LEFT(CU330,LEN("E"))="E"</formula>
    </cfRule>
    <cfRule type="beginsWith" dxfId="2673" priority="1779" operator="beginsWith" text="T">
      <formula>LEFT(CU330,LEN("T"))="T"</formula>
    </cfRule>
    <cfRule type="beginsWith" dxfId="2672" priority="1780" operator="beginsWith" text="S">
      <formula>LEFT(CU330,LEN("S"))="S"</formula>
    </cfRule>
  </conditionalFormatting>
  <conditionalFormatting sqref="CU331">
    <cfRule type="beginsWith" dxfId="2671" priority="1775" operator="beginsWith" text="E">
      <formula>LEFT(CU331,LEN("E"))="E"</formula>
    </cfRule>
    <cfRule type="beginsWith" dxfId="2670" priority="1776" operator="beginsWith" text="T">
      <formula>LEFT(CU331,LEN("T"))="T"</formula>
    </cfRule>
    <cfRule type="beginsWith" dxfId="2669" priority="1777" operator="beginsWith" text="S">
      <formula>LEFT(CU331,LEN("S"))="S"</formula>
    </cfRule>
  </conditionalFormatting>
  <conditionalFormatting sqref="CU334">
    <cfRule type="beginsWith" dxfId="2668" priority="1772" operator="beginsWith" text="E">
      <formula>LEFT(CU334,LEN("E"))="E"</formula>
    </cfRule>
    <cfRule type="beginsWith" dxfId="2667" priority="1773" operator="beginsWith" text="T">
      <formula>LEFT(CU334,LEN("T"))="T"</formula>
    </cfRule>
    <cfRule type="beginsWith" dxfId="2666" priority="1774" operator="beginsWith" text="S">
      <formula>LEFT(CU334,LEN("S"))="S"</formula>
    </cfRule>
  </conditionalFormatting>
  <conditionalFormatting sqref="CU339">
    <cfRule type="beginsWith" dxfId="2665" priority="1769" operator="beginsWith" text="E">
      <formula>LEFT(CU339,LEN("E"))="E"</formula>
    </cfRule>
    <cfRule type="beginsWith" dxfId="2664" priority="1770" operator="beginsWith" text="T">
      <formula>LEFT(CU339,LEN("T"))="T"</formula>
    </cfRule>
    <cfRule type="beginsWith" dxfId="2663" priority="1771" operator="beginsWith" text="S">
      <formula>LEFT(CU339,LEN("S"))="S"</formula>
    </cfRule>
  </conditionalFormatting>
  <conditionalFormatting sqref="CU308">
    <cfRule type="beginsWith" dxfId="2662" priority="1766" operator="beginsWith" text="E">
      <formula>LEFT(CU308,LEN("E"))="E"</formula>
    </cfRule>
    <cfRule type="beginsWith" dxfId="2661" priority="1767" operator="beginsWith" text="T">
      <formula>LEFT(CU308,LEN("T"))="T"</formula>
    </cfRule>
    <cfRule type="beginsWith" dxfId="2660" priority="1768" operator="beginsWith" text="S">
      <formula>LEFT(CU308,LEN("S"))="S"</formula>
    </cfRule>
  </conditionalFormatting>
  <conditionalFormatting sqref="CU295">
    <cfRule type="beginsWith" dxfId="2659" priority="1763" operator="beginsWith" text="E">
      <formula>LEFT(CU295,LEN("E"))="E"</formula>
    </cfRule>
    <cfRule type="beginsWith" dxfId="2658" priority="1764" operator="beginsWith" text="T">
      <formula>LEFT(CU295,LEN("T"))="T"</formula>
    </cfRule>
    <cfRule type="beginsWith" dxfId="2657" priority="1765" operator="beginsWith" text="S">
      <formula>LEFT(CU295,LEN("S"))="S"</formula>
    </cfRule>
  </conditionalFormatting>
  <conditionalFormatting sqref="CU292">
    <cfRule type="beginsWith" dxfId="2656" priority="1760" operator="beginsWith" text="E">
      <formula>LEFT(CU292,LEN("E"))="E"</formula>
    </cfRule>
    <cfRule type="beginsWith" dxfId="2655" priority="1761" operator="beginsWith" text="T">
      <formula>LEFT(CU292,LEN("T"))="T"</formula>
    </cfRule>
    <cfRule type="beginsWith" dxfId="2654" priority="1762" operator="beginsWith" text="S">
      <formula>LEFT(CU292,LEN("S"))="S"</formula>
    </cfRule>
  </conditionalFormatting>
  <conditionalFormatting sqref="CV292">
    <cfRule type="beginsWith" dxfId="2653" priority="1757" operator="beginsWith" text="E">
      <formula>LEFT(CV292,LEN("E"))="E"</formula>
    </cfRule>
    <cfRule type="beginsWith" dxfId="2652" priority="1758" operator="beginsWith" text="T">
      <formula>LEFT(CV292,LEN("T"))="T"</formula>
    </cfRule>
    <cfRule type="beginsWith" dxfId="2651" priority="1759" operator="beginsWith" text="S">
      <formula>LEFT(CV292,LEN("S"))="S"</formula>
    </cfRule>
  </conditionalFormatting>
  <conditionalFormatting sqref="CV295">
    <cfRule type="beginsWith" dxfId="2650" priority="1754" operator="beginsWith" text="E">
      <formula>LEFT(CV295,LEN("E"))="E"</formula>
    </cfRule>
    <cfRule type="beginsWith" dxfId="2649" priority="1755" operator="beginsWith" text="T">
      <formula>LEFT(CV295,LEN("T"))="T"</formula>
    </cfRule>
    <cfRule type="beginsWith" dxfId="2648" priority="1756" operator="beginsWith" text="S">
      <formula>LEFT(CV295,LEN("S"))="S"</formula>
    </cfRule>
  </conditionalFormatting>
  <conditionalFormatting sqref="CV330">
    <cfRule type="beginsWith" dxfId="2647" priority="1751" operator="beginsWith" text="E">
      <formula>LEFT(CV330,LEN("E"))="E"</formula>
    </cfRule>
    <cfRule type="beginsWith" dxfId="2646" priority="1752" operator="beginsWith" text="T">
      <formula>LEFT(CV330,LEN("T"))="T"</formula>
    </cfRule>
    <cfRule type="beginsWith" dxfId="2645" priority="1753" operator="beginsWith" text="S">
      <formula>LEFT(CV330,LEN("S"))="S"</formula>
    </cfRule>
  </conditionalFormatting>
  <conditionalFormatting sqref="CV331">
    <cfRule type="beginsWith" dxfId="2644" priority="1748" operator="beginsWith" text="E">
      <formula>LEFT(CV331,LEN("E"))="E"</formula>
    </cfRule>
    <cfRule type="beginsWith" dxfId="2643" priority="1749" operator="beginsWith" text="T">
      <formula>LEFT(CV331,LEN("T"))="T"</formula>
    </cfRule>
    <cfRule type="beginsWith" dxfId="2642" priority="1750" operator="beginsWith" text="S">
      <formula>LEFT(CV331,LEN("S"))="S"</formula>
    </cfRule>
  </conditionalFormatting>
  <conditionalFormatting sqref="CV339">
    <cfRule type="beginsWith" dxfId="2641" priority="1745" operator="beginsWith" text="E">
      <formula>LEFT(CV339,LEN("E"))="E"</formula>
    </cfRule>
    <cfRule type="beginsWith" dxfId="2640" priority="1746" operator="beginsWith" text="T">
      <formula>LEFT(CV339,LEN("T"))="T"</formula>
    </cfRule>
    <cfRule type="beginsWith" dxfId="2639" priority="1747" operator="beginsWith" text="S">
      <formula>LEFT(CV339,LEN("S"))="S"</formula>
    </cfRule>
  </conditionalFormatting>
  <conditionalFormatting sqref="CV334">
    <cfRule type="beginsWith" dxfId="2638" priority="1742" operator="beginsWith" text="E">
      <formula>LEFT(CV334,LEN("E"))="E"</formula>
    </cfRule>
    <cfRule type="beginsWith" dxfId="2637" priority="1743" operator="beginsWith" text="T">
      <formula>LEFT(CV334,LEN("T"))="T"</formula>
    </cfRule>
    <cfRule type="beginsWith" dxfId="2636" priority="1744" operator="beginsWith" text="S">
      <formula>LEFT(CV334,LEN("S"))="S"</formula>
    </cfRule>
  </conditionalFormatting>
  <conditionalFormatting sqref="CV308">
    <cfRule type="beginsWith" dxfId="2635" priority="1739" operator="beginsWith" text="E">
      <formula>LEFT(CV308,LEN("E"))="E"</formula>
    </cfRule>
    <cfRule type="beginsWith" dxfId="2634" priority="1740" operator="beginsWith" text="T">
      <formula>LEFT(CV308,LEN("T"))="T"</formula>
    </cfRule>
    <cfRule type="beginsWith" dxfId="2633" priority="1741" operator="beginsWith" text="S">
      <formula>LEFT(CV308,LEN("S"))="S"</formula>
    </cfRule>
  </conditionalFormatting>
  <conditionalFormatting sqref="CU160:CV160">
    <cfRule type="beginsWith" dxfId="2632" priority="1736" operator="beginsWith" text="E">
      <formula>LEFT(CU160,LEN("E"))="E"</formula>
    </cfRule>
    <cfRule type="beginsWith" dxfId="2631" priority="1737" operator="beginsWith" text="T">
      <formula>LEFT(CU160,LEN("T"))="T"</formula>
    </cfRule>
    <cfRule type="beginsWith" dxfId="2630" priority="1738" operator="beginsWith" text="S">
      <formula>LEFT(CU160,LEN("S"))="S"</formula>
    </cfRule>
  </conditionalFormatting>
  <conditionalFormatting sqref="CP138:CQ164">
    <cfRule type="beginsWith" dxfId="2629" priority="1733" operator="beginsWith" text="T">
      <formula>LEFT(CP138,LEN("T"))="T"</formula>
    </cfRule>
    <cfRule type="containsText" dxfId="2628" priority="1734" operator="containsText" text="Sin iniciar">
      <formula>NOT(ISERROR(SEARCH("Sin iniciar",CP138)))</formula>
    </cfRule>
    <cfRule type="containsText" dxfId="2627" priority="1735" operator="containsText" text="En gestión">
      <formula>NOT(ISERROR(SEARCH("En gestión",CP138)))</formula>
    </cfRule>
  </conditionalFormatting>
  <conditionalFormatting sqref="CU138:CV138">
    <cfRule type="beginsWith" dxfId="2626" priority="1730" operator="beginsWith" text="E">
      <formula>LEFT(CU138,LEN("E"))="E"</formula>
    </cfRule>
    <cfRule type="beginsWith" dxfId="2625" priority="1731" operator="beginsWith" text="T">
      <formula>LEFT(CU138,LEN("T"))="T"</formula>
    </cfRule>
    <cfRule type="beginsWith" dxfId="2624" priority="1732" operator="beginsWith" text="S">
      <formula>LEFT(CU138,LEN("S"))="S"</formula>
    </cfRule>
  </conditionalFormatting>
  <conditionalFormatting sqref="CV143">
    <cfRule type="beginsWith" dxfId="2623" priority="1727" operator="beginsWith" text="E">
      <formula>LEFT(CV143,LEN("E"))="E"</formula>
    </cfRule>
    <cfRule type="beginsWith" dxfId="2622" priority="1728" operator="beginsWith" text="T">
      <formula>LEFT(CV143,LEN("T"))="T"</formula>
    </cfRule>
    <cfRule type="beginsWith" dxfId="2621" priority="1729" operator="beginsWith" text="S">
      <formula>LEFT(CV143,LEN("S"))="S"</formula>
    </cfRule>
  </conditionalFormatting>
  <conditionalFormatting sqref="CU148:CV148">
    <cfRule type="beginsWith" dxfId="2620" priority="1724" operator="beginsWith" text="E">
      <formula>LEFT(CU148,LEN("E"))="E"</formula>
    </cfRule>
    <cfRule type="beginsWith" dxfId="2619" priority="1725" operator="beginsWith" text="T">
      <formula>LEFT(CU148,LEN("T"))="T"</formula>
    </cfRule>
    <cfRule type="beginsWith" dxfId="2618" priority="1726" operator="beginsWith" text="S">
      <formula>LEFT(CU148,LEN("S"))="S"</formula>
    </cfRule>
  </conditionalFormatting>
  <conditionalFormatting sqref="CU152:CV152">
    <cfRule type="beginsWith" dxfId="2617" priority="1721" operator="beginsWith" text="E">
      <formula>LEFT(CU152,LEN("E"))="E"</formula>
    </cfRule>
    <cfRule type="beginsWith" dxfId="2616" priority="1722" operator="beginsWith" text="T">
      <formula>LEFT(CU152,LEN("T"))="T"</formula>
    </cfRule>
    <cfRule type="beginsWith" dxfId="2615" priority="1723" operator="beginsWith" text="S">
      <formula>LEFT(CU152,LEN("S"))="S"</formula>
    </cfRule>
  </conditionalFormatting>
  <conditionalFormatting sqref="CU154:CV154">
    <cfRule type="beginsWith" dxfId="2614" priority="1718" operator="beginsWith" text="E">
      <formula>LEFT(CU154,LEN("E"))="E"</formula>
    </cfRule>
    <cfRule type="beginsWith" dxfId="2613" priority="1719" operator="beginsWith" text="T">
      <formula>LEFT(CU154,LEN("T"))="T"</formula>
    </cfRule>
    <cfRule type="beginsWith" dxfId="2612" priority="1720" operator="beginsWith" text="S">
      <formula>LEFT(CU154,LEN("S"))="S"</formula>
    </cfRule>
  </conditionalFormatting>
  <conditionalFormatting sqref="CU164">
    <cfRule type="beginsWith" dxfId="2611" priority="1715" operator="beginsWith" text="E">
      <formula>LEFT(CU164,LEN("E"))="E"</formula>
    </cfRule>
    <cfRule type="beginsWith" dxfId="2610" priority="1716" operator="beginsWith" text="T">
      <formula>LEFT(CU164,LEN("T"))="T"</formula>
    </cfRule>
    <cfRule type="beginsWith" dxfId="2609" priority="1717" operator="beginsWith" text="S">
      <formula>LEFT(CU164,LEN("S"))="S"</formula>
    </cfRule>
  </conditionalFormatting>
  <conditionalFormatting sqref="CV164">
    <cfRule type="beginsWith" dxfId="2608" priority="1712" operator="beginsWith" text="E">
      <formula>LEFT(CV164,LEN("E"))="E"</formula>
    </cfRule>
    <cfRule type="beginsWith" dxfId="2607" priority="1713" operator="beginsWith" text="T">
      <formula>LEFT(CV164,LEN("T"))="T"</formula>
    </cfRule>
    <cfRule type="beginsWith" dxfId="2606" priority="1714" operator="beginsWith" text="S">
      <formula>LEFT(CV164,LEN("S"))="S"</formula>
    </cfRule>
  </conditionalFormatting>
  <conditionalFormatting sqref="CQ165:CQ180">
    <cfRule type="beginsWith" dxfId="2605" priority="1706" operator="beginsWith" text="T">
      <formula>LEFT(CQ165,LEN("T"))="T"</formula>
    </cfRule>
    <cfRule type="containsText" dxfId="2604" priority="1707" operator="containsText" text="Sin iniciar">
      <formula>NOT(ISERROR(SEARCH("Sin iniciar",CQ165)))</formula>
    </cfRule>
    <cfRule type="containsText" dxfId="2603" priority="1708" operator="containsText" text="En gestión">
      <formula>NOT(ISERROR(SEARCH("En gestión",CQ165)))</formula>
    </cfRule>
  </conditionalFormatting>
  <conditionalFormatting sqref="CP165:CP180">
    <cfRule type="beginsWith" dxfId="2602" priority="1709" operator="beginsWith" text="T">
      <formula>LEFT(CP165,LEN("T"))="T"</formula>
    </cfRule>
    <cfRule type="containsText" dxfId="2601" priority="1710" operator="containsText" text="Sin iniciar">
      <formula>NOT(ISERROR(SEARCH("Sin iniciar",CP165)))</formula>
    </cfRule>
    <cfRule type="containsText" dxfId="2600" priority="1711" operator="containsText" text="En gestión">
      <formula>NOT(ISERROR(SEARCH("En gestión",CP165)))</formula>
    </cfRule>
  </conditionalFormatting>
  <conditionalFormatting sqref="CU177">
    <cfRule type="beginsWith" dxfId="2599" priority="1685" operator="beginsWith" text="E">
      <formula>LEFT(CU177,LEN("E"))="E"</formula>
    </cfRule>
    <cfRule type="beginsWith" dxfId="2598" priority="1686" operator="beginsWith" text="T">
      <formula>LEFT(CU177,LEN("T"))="T"</formula>
    </cfRule>
    <cfRule type="beginsWith" dxfId="2597" priority="1687" operator="beginsWith" text="S">
      <formula>LEFT(CU177,LEN("S"))="S"</formula>
    </cfRule>
  </conditionalFormatting>
  <conditionalFormatting sqref="CU140">
    <cfRule type="beginsWith" dxfId="2596" priority="1703" operator="beginsWith" text="E">
      <formula>LEFT(CU140,LEN("E"))="E"</formula>
    </cfRule>
    <cfRule type="beginsWith" dxfId="2595" priority="1704" operator="beginsWith" text="T">
      <formula>LEFT(CU140,LEN("T"))="T"</formula>
    </cfRule>
    <cfRule type="beginsWith" dxfId="2594" priority="1705" operator="beginsWith" text="S">
      <formula>LEFT(CU140,LEN("S"))="S"</formula>
    </cfRule>
  </conditionalFormatting>
  <conditionalFormatting sqref="CU143">
    <cfRule type="beginsWith" dxfId="2593" priority="1700" operator="beginsWith" text="E">
      <formula>LEFT(CU143,LEN("E"))="E"</formula>
    </cfRule>
    <cfRule type="beginsWith" dxfId="2592" priority="1701" operator="beginsWith" text="T">
      <formula>LEFT(CU143,LEN("T"))="T"</formula>
    </cfRule>
    <cfRule type="beginsWith" dxfId="2591" priority="1702" operator="beginsWith" text="S">
      <formula>LEFT(CU143,LEN("S"))="S"</formula>
    </cfRule>
  </conditionalFormatting>
  <conditionalFormatting sqref="CU158">
    <cfRule type="beginsWith" dxfId="2590" priority="1697" operator="beginsWith" text="E">
      <formula>LEFT(CU158,LEN("E"))="E"</formula>
    </cfRule>
    <cfRule type="beginsWith" dxfId="2589" priority="1698" operator="beginsWith" text="T">
      <formula>LEFT(CU158,LEN("T"))="T"</formula>
    </cfRule>
    <cfRule type="beginsWith" dxfId="2588" priority="1699" operator="beginsWith" text="S">
      <formula>LEFT(CU158,LEN("S"))="S"</formula>
    </cfRule>
  </conditionalFormatting>
  <conditionalFormatting sqref="CU167">
    <cfRule type="beginsWith" dxfId="2587" priority="1694" operator="beginsWith" text="E">
      <formula>LEFT(CU167,LEN("E"))="E"</formula>
    </cfRule>
    <cfRule type="beginsWith" dxfId="2586" priority="1695" operator="beginsWith" text="T">
      <formula>LEFT(CU167,LEN("T"))="T"</formula>
    </cfRule>
    <cfRule type="beginsWith" dxfId="2585" priority="1696" operator="beginsWith" text="S">
      <formula>LEFT(CU167,LEN("S"))="S"</formula>
    </cfRule>
  </conditionalFormatting>
  <conditionalFormatting sqref="CU170">
    <cfRule type="beginsWith" dxfId="2584" priority="1691" operator="beginsWith" text="E">
      <formula>LEFT(CU170,LEN("E"))="E"</formula>
    </cfRule>
    <cfRule type="beginsWith" dxfId="2583" priority="1692" operator="beginsWith" text="T">
      <formula>LEFT(CU170,LEN("T"))="T"</formula>
    </cfRule>
    <cfRule type="beginsWith" dxfId="2582" priority="1693" operator="beginsWith" text="S">
      <formula>LEFT(CU170,LEN("S"))="S"</formula>
    </cfRule>
  </conditionalFormatting>
  <conditionalFormatting sqref="CU174">
    <cfRule type="beginsWith" dxfId="2581" priority="1688" operator="beginsWith" text="E">
      <formula>LEFT(CU174,LEN("E"))="E"</formula>
    </cfRule>
    <cfRule type="beginsWith" dxfId="2580" priority="1689" operator="beginsWith" text="T">
      <formula>LEFT(CU174,LEN("T"))="T"</formula>
    </cfRule>
    <cfRule type="beginsWith" dxfId="2579" priority="1690" operator="beginsWith" text="S">
      <formula>LEFT(CU174,LEN("S"))="S"</formula>
    </cfRule>
  </conditionalFormatting>
  <conditionalFormatting sqref="CV158">
    <cfRule type="beginsWith" dxfId="2578" priority="1679" operator="beginsWith" text="E">
      <formula>LEFT(CV158,LEN("E"))="E"</formula>
    </cfRule>
    <cfRule type="beginsWith" dxfId="2577" priority="1680" operator="beginsWith" text="T">
      <formula>LEFT(CV158,LEN("T"))="T"</formula>
    </cfRule>
    <cfRule type="beginsWith" dxfId="2576" priority="1681" operator="beginsWith" text="S">
      <formula>LEFT(CV158,LEN("S"))="S"</formula>
    </cfRule>
  </conditionalFormatting>
  <conditionalFormatting sqref="CV140">
    <cfRule type="beginsWith" dxfId="2575" priority="1682" operator="beginsWith" text="E">
      <formula>LEFT(CV140,LEN("E"))="E"</formula>
    </cfRule>
    <cfRule type="beginsWith" dxfId="2574" priority="1683" operator="beginsWith" text="T">
      <formula>LEFT(CV140,LEN("T"))="T"</formula>
    </cfRule>
    <cfRule type="beginsWith" dxfId="2573" priority="1684" operator="beginsWith" text="S">
      <formula>LEFT(CV140,LEN("S"))="S"</formula>
    </cfRule>
  </conditionalFormatting>
  <conditionalFormatting sqref="CV167">
    <cfRule type="beginsWith" dxfId="2572" priority="1676" operator="beginsWith" text="E">
      <formula>LEFT(CV167,LEN("E"))="E"</formula>
    </cfRule>
    <cfRule type="beginsWith" dxfId="2571" priority="1677" operator="beginsWith" text="T">
      <formula>LEFT(CV167,LEN("T"))="T"</formula>
    </cfRule>
    <cfRule type="beginsWith" dxfId="2570" priority="1678" operator="beginsWith" text="S">
      <formula>LEFT(CV167,LEN("S"))="S"</formula>
    </cfRule>
  </conditionalFormatting>
  <conditionalFormatting sqref="CV170">
    <cfRule type="beginsWith" dxfId="2569" priority="1673" operator="beginsWith" text="E">
      <formula>LEFT(CV170,LEN("E"))="E"</formula>
    </cfRule>
    <cfRule type="beginsWith" dxfId="2568" priority="1674" operator="beginsWith" text="T">
      <formula>LEFT(CV170,LEN("T"))="T"</formula>
    </cfRule>
    <cfRule type="beginsWith" dxfId="2567" priority="1675" operator="beginsWith" text="S">
      <formula>LEFT(CV170,LEN("S"))="S"</formula>
    </cfRule>
  </conditionalFormatting>
  <conditionalFormatting sqref="CV174">
    <cfRule type="beginsWith" dxfId="2566" priority="1670" operator="beginsWith" text="E">
      <formula>LEFT(CV174,LEN("E"))="E"</formula>
    </cfRule>
    <cfRule type="beginsWith" dxfId="2565" priority="1671" operator="beginsWith" text="T">
      <formula>LEFT(CV174,LEN("T"))="T"</formula>
    </cfRule>
    <cfRule type="beginsWith" dxfId="2564" priority="1672" operator="beginsWith" text="S">
      <formula>LEFT(CV174,LEN("S"))="S"</formula>
    </cfRule>
  </conditionalFormatting>
  <conditionalFormatting sqref="CV177">
    <cfRule type="beginsWith" dxfId="2563" priority="1667" operator="beginsWith" text="E">
      <formula>LEFT(CV177,LEN("E"))="E"</formula>
    </cfRule>
    <cfRule type="beginsWith" dxfId="2562" priority="1668" operator="beginsWith" text="T">
      <formula>LEFT(CV177,LEN("T"))="T"</formula>
    </cfRule>
    <cfRule type="beginsWith" dxfId="2561" priority="1669" operator="beginsWith" text="S">
      <formula>LEFT(CV177,LEN("S"))="S"</formula>
    </cfRule>
  </conditionalFormatting>
  <conditionalFormatting sqref="CQ192:CQ194">
    <cfRule type="beginsWith" dxfId="2560" priority="1664" operator="beginsWith" text="T">
      <formula>LEFT(CQ192,LEN("T"))="T"</formula>
    </cfRule>
    <cfRule type="containsText" dxfId="2559" priority="1665" operator="containsText" text="Sin iniciar">
      <formula>NOT(ISERROR(SEARCH("Sin iniciar",CQ192)))</formula>
    </cfRule>
    <cfRule type="containsText" dxfId="2558" priority="1666" operator="containsText" text="En gestión">
      <formula>NOT(ISERROR(SEARCH("En gestión",CQ192)))</formula>
    </cfRule>
  </conditionalFormatting>
  <conditionalFormatting sqref="CU192:CV192">
    <cfRule type="beginsWith" dxfId="2557" priority="1661" operator="beginsWith" text="E">
      <formula>LEFT(CU192,LEN("E"))="E"</formula>
    </cfRule>
    <cfRule type="beginsWith" dxfId="2556" priority="1662" operator="beginsWith" text="T">
      <formula>LEFT(CU192,LEN("T"))="T"</formula>
    </cfRule>
    <cfRule type="beginsWith" dxfId="2555" priority="1663" operator="beginsWith" text="S">
      <formula>LEFT(CU192,LEN("S"))="S"</formula>
    </cfRule>
  </conditionalFormatting>
  <conditionalFormatting sqref="CQ195:CQ197">
    <cfRule type="beginsWith" dxfId="2554" priority="1658" operator="beginsWith" text="T">
      <formula>LEFT(CQ195,LEN("T"))="T"</formula>
    </cfRule>
    <cfRule type="containsText" dxfId="2553" priority="1659" operator="containsText" text="Sin iniciar">
      <formula>NOT(ISERROR(SEARCH("Sin iniciar",CQ195)))</formula>
    </cfRule>
    <cfRule type="containsText" dxfId="2552" priority="1660" operator="containsText" text="En gestión">
      <formula>NOT(ISERROR(SEARCH("En gestión",CQ195)))</formula>
    </cfRule>
  </conditionalFormatting>
  <conditionalFormatting sqref="CU195:CV195">
    <cfRule type="beginsWith" dxfId="2551" priority="1655" operator="beginsWith" text="E">
      <formula>LEFT(CU195,LEN("E"))="E"</formula>
    </cfRule>
    <cfRule type="beginsWith" dxfId="2550" priority="1656" operator="beginsWith" text="T">
      <formula>LEFT(CU195,LEN("T"))="T"</formula>
    </cfRule>
    <cfRule type="beginsWith" dxfId="2549" priority="1657" operator="beginsWith" text="S">
      <formula>LEFT(CU195,LEN("S"))="S"</formula>
    </cfRule>
  </conditionalFormatting>
  <conditionalFormatting sqref="CQ201:CQ203">
    <cfRule type="beginsWith" dxfId="2548" priority="1652" operator="beginsWith" text="T">
      <formula>LEFT(CQ201,LEN("T"))="T"</formula>
    </cfRule>
    <cfRule type="containsText" dxfId="2547" priority="1653" operator="containsText" text="Sin iniciar">
      <formula>NOT(ISERROR(SEARCH("Sin iniciar",CQ201)))</formula>
    </cfRule>
    <cfRule type="containsText" dxfId="2546" priority="1654" operator="containsText" text="En gestión">
      <formula>NOT(ISERROR(SEARCH("En gestión",CQ201)))</formula>
    </cfRule>
  </conditionalFormatting>
  <conditionalFormatting sqref="CU201:CV201">
    <cfRule type="beginsWith" dxfId="2545" priority="1649" operator="beginsWith" text="E">
      <formula>LEFT(CU201,LEN("E"))="E"</formula>
    </cfRule>
    <cfRule type="beginsWith" dxfId="2544" priority="1650" operator="beginsWith" text="T">
      <formula>LEFT(CU201,LEN("T"))="T"</formula>
    </cfRule>
    <cfRule type="beginsWith" dxfId="2543" priority="1651" operator="beginsWith" text="S">
      <formula>LEFT(CU201,LEN("S"))="S"</formula>
    </cfRule>
  </conditionalFormatting>
  <conditionalFormatting sqref="CQ198">
    <cfRule type="beginsWith" dxfId="2542" priority="1646" operator="beginsWith" text="T">
      <formula>LEFT(CQ198,LEN("T"))="T"</formula>
    </cfRule>
    <cfRule type="containsText" dxfId="2541" priority="1647" operator="containsText" text="Sin iniciar">
      <formula>NOT(ISERROR(SEARCH("Sin iniciar",CQ198)))</formula>
    </cfRule>
    <cfRule type="containsText" dxfId="2540" priority="1648" operator="containsText" text="En gestión">
      <formula>NOT(ISERROR(SEARCH("En gestión",CQ198)))</formula>
    </cfRule>
  </conditionalFormatting>
  <conditionalFormatting sqref="CQ199">
    <cfRule type="beginsWith" dxfId="2539" priority="1643" operator="beginsWith" text="T">
      <formula>LEFT(CQ199,LEN("T"))="T"</formula>
    </cfRule>
    <cfRule type="containsText" dxfId="2538" priority="1644" operator="containsText" text="Sin iniciar">
      <formula>NOT(ISERROR(SEARCH("Sin iniciar",CQ199)))</formula>
    </cfRule>
    <cfRule type="containsText" dxfId="2537" priority="1645" operator="containsText" text="En gestión">
      <formula>NOT(ISERROR(SEARCH("En gestión",CQ199)))</formula>
    </cfRule>
  </conditionalFormatting>
  <conditionalFormatting sqref="CQ200">
    <cfRule type="beginsWith" dxfId="2536" priority="1640" operator="beginsWith" text="T">
      <formula>LEFT(CQ200,LEN("T"))="T"</formula>
    </cfRule>
    <cfRule type="containsText" dxfId="2535" priority="1641" operator="containsText" text="Sin iniciar">
      <formula>NOT(ISERROR(SEARCH("Sin iniciar",CQ200)))</formula>
    </cfRule>
    <cfRule type="containsText" dxfId="2534" priority="1642" operator="containsText" text="En gestión">
      <formula>NOT(ISERROR(SEARCH("En gestión",CQ200)))</formula>
    </cfRule>
  </conditionalFormatting>
  <conditionalFormatting sqref="CU199">
    <cfRule type="beginsWith" dxfId="2533" priority="1637" operator="beginsWith" text="E">
      <formula>LEFT(CU199,LEN("E"))="E"</formula>
    </cfRule>
    <cfRule type="beginsWith" dxfId="2532" priority="1638" operator="beginsWith" text="T">
      <formula>LEFT(CU199,LEN("T"))="T"</formula>
    </cfRule>
    <cfRule type="beginsWith" dxfId="2531" priority="1639" operator="beginsWith" text="S">
      <formula>LEFT(CU199,LEN("S"))="S"</formula>
    </cfRule>
  </conditionalFormatting>
  <conditionalFormatting sqref="CV199">
    <cfRule type="beginsWith" dxfId="2530" priority="1634" operator="beginsWith" text="E">
      <formula>LEFT(CV199,LEN("E"))="E"</formula>
    </cfRule>
    <cfRule type="beginsWith" dxfId="2529" priority="1635" operator="beginsWith" text="T">
      <formula>LEFT(CV199,LEN("T"))="T"</formula>
    </cfRule>
    <cfRule type="beginsWith" dxfId="2528" priority="1636" operator="beginsWith" text="S">
      <formula>LEFT(CV199,LEN("S"))="S"</formula>
    </cfRule>
  </conditionalFormatting>
  <conditionalFormatting sqref="CQ204">
    <cfRule type="beginsWith" dxfId="2527" priority="1631" operator="beginsWith" text="T">
      <formula>LEFT(CQ204,LEN("T"))="T"</formula>
    </cfRule>
    <cfRule type="containsText" dxfId="2526" priority="1632" operator="containsText" text="Sin iniciar">
      <formula>NOT(ISERROR(SEARCH("Sin iniciar",CQ204)))</formula>
    </cfRule>
    <cfRule type="containsText" dxfId="2525" priority="1633" operator="containsText" text="En gestión">
      <formula>NOT(ISERROR(SEARCH("En gestión",CQ204)))</formula>
    </cfRule>
  </conditionalFormatting>
  <conditionalFormatting sqref="CQ205">
    <cfRule type="beginsWith" dxfId="2524" priority="1628" operator="beginsWith" text="T">
      <formula>LEFT(CQ205,LEN("T"))="T"</formula>
    </cfRule>
    <cfRule type="containsText" dxfId="2523" priority="1629" operator="containsText" text="Sin iniciar">
      <formula>NOT(ISERROR(SEARCH("Sin iniciar",CQ205)))</formula>
    </cfRule>
    <cfRule type="containsText" dxfId="2522" priority="1630" operator="containsText" text="En gestión">
      <formula>NOT(ISERROR(SEARCH("En gestión",CQ205)))</formula>
    </cfRule>
  </conditionalFormatting>
  <conditionalFormatting sqref="CU204">
    <cfRule type="beginsWith" dxfId="2521" priority="1625" operator="beginsWith" text="E">
      <formula>LEFT(CU204,LEN("E"))="E"</formula>
    </cfRule>
    <cfRule type="beginsWith" dxfId="2520" priority="1626" operator="beginsWith" text="T">
      <formula>LEFT(CU204,LEN("T"))="T"</formula>
    </cfRule>
    <cfRule type="beginsWith" dxfId="2519" priority="1627" operator="beginsWith" text="S">
      <formula>LEFT(CU204,LEN("S"))="S"</formula>
    </cfRule>
  </conditionalFormatting>
  <conditionalFormatting sqref="CV204">
    <cfRule type="beginsWith" dxfId="2518" priority="1622" operator="beginsWith" text="E">
      <formula>LEFT(CV204,LEN("E"))="E"</formula>
    </cfRule>
    <cfRule type="beginsWith" dxfId="2517" priority="1623" operator="beginsWith" text="T">
      <formula>LEFT(CV204,LEN("T"))="T"</formula>
    </cfRule>
    <cfRule type="beginsWith" dxfId="2516" priority="1624" operator="beginsWith" text="S">
      <formula>LEFT(CV204,LEN("S"))="S"</formula>
    </cfRule>
  </conditionalFormatting>
  <conditionalFormatting sqref="CQ206">
    <cfRule type="beginsWith" dxfId="2515" priority="1619" operator="beginsWith" text="T">
      <formula>LEFT(CQ206,LEN("T"))="T"</formula>
    </cfRule>
    <cfRule type="containsText" dxfId="2514" priority="1620" operator="containsText" text="Sin iniciar">
      <formula>NOT(ISERROR(SEARCH("Sin iniciar",CQ206)))</formula>
    </cfRule>
    <cfRule type="containsText" dxfId="2513" priority="1621" operator="containsText" text="En gestión">
      <formula>NOT(ISERROR(SEARCH("En gestión",CQ206)))</formula>
    </cfRule>
  </conditionalFormatting>
  <conditionalFormatting sqref="CQ207">
    <cfRule type="beginsWith" dxfId="2512" priority="1616" operator="beginsWith" text="T">
      <formula>LEFT(CQ207,LEN("T"))="T"</formula>
    </cfRule>
    <cfRule type="containsText" dxfId="2511" priority="1617" operator="containsText" text="Sin iniciar">
      <formula>NOT(ISERROR(SEARCH("Sin iniciar",CQ207)))</formula>
    </cfRule>
    <cfRule type="containsText" dxfId="2510" priority="1618" operator="containsText" text="En gestión">
      <formula>NOT(ISERROR(SEARCH("En gestión",CQ207)))</formula>
    </cfRule>
  </conditionalFormatting>
  <conditionalFormatting sqref="CU206">
    <cfRule type="beginsWith" dxfId="2509" priority="1613" operator="beginsWith" text="E">
      <formula>LEFT(CU206,LEN("E"))="E"</formula>
    </cfRule>
    <cfRule type="beginsWith" dxfId="2508" priority="1614" operator="beginsWith" text="T">
      <formula>LEFT(CU206,LEN("T"))="T"</formula>
    </cfRule>
    <cfRule type="beginsWith" dxfId="2507" priority="1615" operator="beginsWith" text="S">
      <formula>LEFT(CU206,LEN("S"))="S"</formula>
    </cfRule>
  </conditionalFormatting>
  <conditionalFormatting sqref="CV206">
    <cfRule type="beginsWith" dxfId="2506" priority="1610" operator="beginsWith" text="E">
      <formula>LEFT(CV206,LEN("E"))="E"</formula>
    </cfRule>
    <cfRule type="beginsWith" dxfId="2505" priority="1611" operator="beginsWith" text="T">
      <formula>LEFT(CV206,LEN("T"))="T"</formula>
    </cfRule>
    <cfRule type="beginsWith" dxfId="2504" priority="1612" operator="beginsWith" text="S">
      <formula>LEFT(CV206,LEN("S"))="S"</formula>
    </cfRule>
  </conditionalFormatting>
  <conditionalFormatting sqref="CQ208:CQ210">
    <cfRule type="beginsWith" dxfId="2503" priority="1607" operator="beginsWith" text="T">
      <formula>LEFT(CQ208,LEN("T"))="T"</formula>
    </cfRule>
    <cfRule type="containsText" dxfId="2502" priority="1608" operator="containsText" text="Sin iniciar">
      <formula>NOT(ISERROR(SEARCH("Sin iniciar",CQ208)))</formula>
    </cfRule>
    <cfRule type="containsText" dxfId="2501" priority="1609" operator="containsText" text="En gestión">
      <formula>NOT(ISERROR(SEARCH("En gestión",CQ208)))</formula>
    </cfRule>
  </conditionalFormatting>
  <conditionalFormatting sqref="CU208:CV208">
    <cfRule type="beginsWith" dxfId="2500" priority="1604" operator="beginsWith" text="E">
      <formula>LEFT(CU208,LEN("E"))="E"</formula>
    </cfRule>
    <cfRule type="beginsWith" dxfId="2499" priority="1605" operator="beginsWith" text="T">
      <formula>LEFT(CU208,LEN("T"))="T"</formula>
    </cfRule>
    <cfRule type="beginsWith" dxfId="2498" priority="1606" operator="beginsWith" text="S">
      <formula>LEFT(CU208,LEN("S"))="S"</formula>
    </cfRule>
  </conditionalFormatting>
  <conditionalFormatting sqref="CQ211:CQ213">
    <cfRule type="beginsWith" dxfId="2497" priority="1601" operator="beginsWith" text="T">
      <formula>LEFT(CQ211,LEN("T"))="T"</formula>
    </cfRule>
    <cfRule type="containsText" dxfId="2496" priority="1602" operator="containsText" text="Sin iniciar">
      <formula>NOT(ISERROR(SEARCH("Sin iniciar",CQ211)))</formula>
    </cfRule>
    <cfRule type="containsText" dxfId="2495" priority="1603" operator="containsText" text="En gestión">
      <formula>NOT(ISERROR(SEARCH("En gestión",CQ211)))</formula>
    </cfRule>
  </conditionalFormatting>
  <conditionalFormatting sqref="CU211:CV211">
    <cfRule type="beginsWith" dxfId="2494" priority="1598" operator="beginsWith" text="E">
      <formula>LEFT(CU211,LEN("E"))="E"</formula>
    </cfRule>
    <cfRule type="beginsWith" dxfId="2493" priority="1599" operator="beginsWith" text="T">
      <formula>LEFT(CU211,LEN("T"))="T"</formula>
    </cfRule>
    <cfRule type="beginsWith" dxfId="2492" priority="1600" operator="beginsWith" text="S">
      <formula>LEFT(CU211,LEN("S"))="S"</formula>
    </cfRule>
  </conditionalFormatting>
  <conditionalFormatting sqref="CQ214">
    <cfRule type="beginsWith" dxfId="2491" priority="1595" operator="beginsWith" text="T">
      <formula>LEFT(CQ214,LEN("T"))="T"</formula>
    </cfRule>
    <cfRule type="containsText" dxfId="2490" priority="1596" operator="containsText" text="Sin iniciar">
      <formula>NOT(ISERROR(SEARCH("Sin iniciar",CQ214)))</formula>
    </cfRule>
    <cfRule type="containsText" dxfId="2489" priority="1597" operator="containsText" text="En gestión">
      <formula>NOT(ISERROR(SEARCH("En gestión",CQ214)))</formula>
    </cfRule>
  </conditionalFormatting>
  <conditionalFormatting sqref="CQ215:CQ217">
    <cfRule type="beginsWith" dxfId="2488" priority="1592" operator="beginsWith" text="T">
      <formula>LEFT(CQ215,LEN("T"))="T"</formula>
    </cfRule>
    <cfRule type="containsText" dxfId="2487" priority="1593" operator="containsText" text="Sin iniciar">
      <formula>NOT(ISERROR(SEARCH("Sin iniciar",CQ215)))</formula>
    </cfRule>
    <cfRule type="containsText" dxfId="2486" priority="1594" operator="containsText" text="En gestión">
      <formula>NOT(ISERROR(SEARCH("En gestión",CQ215)))</formula>
    </cfRule>
  </conditionalFormatting>
  <conditionalFormatting sqref="CU215:CV215">
    <cfRule type="beginsWith" dxfId="2485" priority="1589" operator="beginsWith" text="E">
      <formula>LEFT(CU215,LEN("E"))="E"</formula>
    </cfRule>
    <cfRule type="beginsWith" dxfId="2484" priority="1590" operator="beginsWith" text="T">
      <formula>LEFT(CU215,LEN("T"))="T"</formula>
    </cfRule>
    <cfRule type="beginsWith" dxfId="2483" priority="1591" operator="beginsWith" text="S">
      <formula>LEFT(CU215,LEN("S"))="S"</formula>
    </cfRule>
  </conditionalFormatting>
  <conditionalFormatting sqref="CQ218">
    <cfRule type="beginsWith" dxfId="2482" priority="1586" operator="beginsWith" text="T">
      <formula>LEFT(CQ218,LEN("T"))="T"</formula>
    </cfRule>
    <cfRule type="containsText" dxfId="2481" priority="1587" operator="containsText" text="Sin iniciar">
      <formula>NOT(ISERROR(SEARCH("Sin iniciar",CQ218)))</formula>
    </cfRule>
    <cfRule type="containsText" dxfId="2480" priority="1588" operator="containsText" text="En gestión">
      <formula>NOT(ISERROR(SEARCH("En gestión",CQ218)))</formula>
    </cfRule>
  </conditionalFormatting>
  <conditionalFormatting sqref="CQ219:CQ221">
    <cfRule type="beginsWith" dxfId="2479" priority="1583" operator="beginsWith" text="T">
      <formula>LEFT(CQ219,LEN("T"))="T"</formula>
    </cfRule>
    <cfRule type="containsText" dxfId="2478" priority="1584" operator="containsText" text="Sin iniciar">
      <formula>NOT(ISERROR(SEARCH("Sin iniciar",CQ219)))</formula>
    </cfRule>
    <cfRule type="containsText" dxfId="2477" priority="1585" operator="containsText" text="En gestión">
      <formula>NOT(ISERROR(SEARCH("En gestión",CQ219)))</formula>
    </cfRule>
  </conditionalFormatting>
  <conditionalFormatting sqref="CU219:CV219">
    <cfRule type="beginsWith" dxfId="2476" priority="1580" operator="beginsWith" text="E">
      <formula>LEFT(CU219,LEN("E"))="E"</formula>
    </cfRule>
    <cfRule type="beginsWith" dxfId="2475" priority="1581" operator="beginsWith" text="T">
      <formula>LEFT(CU219,LEN("T"))="T"</formula>
    </cfRule>
    <cfRule type="beginsWith" dxfId="2474" priority="1582" operator="beginsWith" text="S">
      <formula>LEFT(CU219,LEN("S"))="S"</formula>
    </cfRule>
  </conditionalFormatting>
  <conditionalFormatting sqref="CQ222">
    <cfRule type="beginsWith" dxfId="2473" priority="1577" operator="beginsWith" text="T">
      <formula>LEFT(CQ222,LEN("T"))="T"</formula>
    </cfRule>
    <cfRule type="containsText" dxfId="2472" priority="1578" operator="containsText" text="Sin iniciar">
      <formula>NOT(ISERROR(SEARCH("Sin iniciar",CQ222)))</formula>
    </cfRule>
    <cfRule type="containsText" dxfId="2471" priority="1579" operator="containsText" text="En gestión">
      <formula>NOT(ISERROR(SEARCH("En gestión",CQ222)))</formula>
    </cfRule>
  </conditionalFormatting>
  <conditionalFormatting sqref="CP62:CQ78">
    <cfRule type="beginsWith" dxfId="2470" priority="1574" operator="beginsWith" text="T">
      <formula>LEFT(CP62,LEN("T"))="T"</formula>
    </cfRule>
    <cfRule type="containsText" dxfId="2469" priority="1575" operator="containsText" text="Sin iniciar">
      <formula>NOT(ISERROR(SEARCH("Sin iniciar",CP62)))</formula>
    </cfRule>
    <cfRule type="containsText" dxfId="2468" priority="1576" operator="containsText" text="En gestión">
      <formula>NOT(ISERROR(SEARCH("En gestión",CP62)))</formula>
    </cfRule>
  </conditionalFormatting>
  <conditionalFormatting sqref="CU62:CV62">
    <cfRule type="beginsWith" dxfId="2467" priority="1571" operator="beginsWith" text="E">
      <formula>LEFT(CU62,LEN("E"))="E"</formula>
    </cfRule>
    <cfRule type="beginsWith" dxfId="2466" priority="1572" operator="beginsWith" text="T">
      <formula>LEFT(CU62,LEN("T"))="T"</formula>
    </cfRule>
    <cfRule type="beginsWith" dxfId="2465" priority="1573" operator="beginsWith" text="S">
      <formula>LEFT(CU62,LEN("S"))="S"</formula>
    </cfRule>
  </conditionalFormatting>
  <conditionalFormatting sqref="CU65:CV65">
    <cfRule type="beginsWith" dxfId="2464" priority="1568" operator="beginsWith" text="E">
      <formula>LEFT(CU65,LEN("E"))="E"</formula>
    </cfRule>
    <cfRule type="beginsWith" dxfId="2463" priority="1569" operator="beginsWith" text="T">
      <formula>LEFT(CU65,LEN("T"))="T"</formula>
    </cfRule>
    <cfRule type="beginsWith" dxfId="2462" priority="1570" operator="beginsWith" text="S">
      <formula>LEFT(CU65,LEN("S"))="S"</formula>
    </cfRule>
  </conditionalFormatting>
  <conditionalFormatting sqref="CU68:CV68">
    <cfRule type="beginsWith" dxfId="2461" priority="1565" operator="beginsWith" text="E">
      <formula>LEFT(CU68,LEN("E"))="E"</formula>
    </cfRule>
    <cfRule type="beginsWith" dxfId="2460" priority="1566" operator="beginsWith" text="T">
      <formula>LEFT(CU68,LEN("T"))="T"</formula>
    </cfRule>
    <cfRule type="beginsWith" dxfId="2459" priority="1567" operator="beginsWith" text="S">
      <formula>LEFT(CU68,LEN("S"))="S"</formula>
    </cfRule>
  </conditionalFormatting>
  <conditionalFormatting sqref="CU76:CV76">
    <cfRule type="beginsWith" dxfId="2458" priority="1562" operator="beginsWith" text="E">
      <formula>LEFT(CU76,LEN("E"))="E"</formula>
    </cfRule>
    <cfRule type="beginsWith" dxfId="2457" priority="1563" operator="beginsWith" text="T">
      <formula>LEFT(CU76,LEN("T"))="T"</formula>
    </cfRule>
    <cfRule type="beginsWith" dxfId="2456" priority="1564" operator="beginsWith" text="S">
      <formula>LEFT(CU76,LEN("S"))="S"</formula>
    </cfRule>
  </conditionalFormatting>
  <conditionalFormatting sqref="CU78">
    <cfRule type="beginsWith" dxfId="2455" priority="1559" operator="beginsWith" text="E">
      <formula>LEFT(CU78,LEN("E"))="E"</formula>
    </cfRule>
    <cfRule type="beginsWith" dxfId="2454" priority="1560" operator="beginsWith" text="T">
      <formula>LEFT(CU78,LEN("T"))="T"</formula>
    </cfRule>
    <cfRule type="beginsWith" dxfId="2453" priority="1561" operator="beginsWith" text="S">
      <formula>LEFT(CU78,LEN("S"))="S"</formula>
    </cfRule>
  </conditionalFormatting>
  <conditionalFormatting sqref="CV78">
    <cfRule type="beginsWith" dxfId="2452" priority="1556" operator="beginsWith" text="E">
      <formula>LEFT(CV78,LEN("E"))="E"</formula>
    </cfRule>
    <cfRule type="beginsWith" dxfId="2451" priority="1557" operator="beginsWith" text="T">
      <formula>LEFT(CV78,LEN("T"))="T"</formula>
    </cfRule>
    <cfRule type="beginsWith" dxfId="2450" priority="1558" operator="beginsWith" text="S">
      <formula>LEFT(CV78,LEN("S"))="S"</formula>
    </cfRule>
  </conditionalFormatting>
  <conditionalFormatting sqref="CU67">
    <cfRule type="beginsWith" dxfId="2449" priority="1553" operator="beginsWith" text="E">
      <formula>LEFT(CU67,LEN("E"))="E"</formula>
    </cfRule>
    <cfRule type="beginsWith" dxfId="2448" priority="1554" operator="beginsWith" text="T">
      <formula>LEFT(CU67,LEN("T"))="T"</formula>
    </cfRule>
    <cfRule type="beginsWith" dxfId="2447" priority="1555" operator="beginsWith" text="S">
      <formula>LEFT(CU67,LEN("S"))="S"</formula>
    </cfRule>
  </conditionalFormatting>
  <conditionalFormatting sqref="CV67">
    <cfRule type="beginsWith" dxfId="2446" priority="1550" operator="beginsWith" text="E">
      <formula>LEFT(CV67,LEN("E"))="E"</formula>
    </cfRule>
    <cfRule type="beginsWith" dxfId="2445" priority="1551" operator="beginsWith" text="T">
      <formula>LEFT(CV67,LEN("T"))="T"</formula>
    </cfRule>
    <cfRule type="beginsWith" dxfId="2444" priority="1552" operator="beginsWith" text="S">
      <formula>LEFT(CV67,LEN("S"))="S"</formula>
    </cfRule>
  </conditionalFormatting>
  <conditionalFormatting sqref="CP396:CQ398">
    <cfRule type="beginsWith" dxfId="2443" priority="1547" operator="beginsWith" text="T">
      <formula>LEFT(CP396,LEN("T"))="T"</formula>
    </cfRule>
    <cfRule type="containsText" dxfId="2442" priority="1548" operator="containsText" text="Sin iniciar">
      <formula>NOT(ISERROR(SEARCH("Sin iniciar",CP396)))</formula>
    </cfRule>
    <cfRule type="containsText" dxfId="2441" priority="1549" operator="containsText" text="En gestión">
      <formula>NOT(ISERROR(SEARCH("En gestión",CP396)))</formula>
    </cfRule>
  </conditionalFormatting>
  <conditionalFormatting sqref="CU396:CV396">
    <cfRule type="beginsWith" dxfId="2440" priority="1544" operator="beginsWith" text="E">
      <formula>LEFT(CU396,LEN("E"))="E"</formula>
    </cfRule>
    <cfRule type="beginsWith" dxfId="2439" priority="1545" operator="beginsWith" text="T">
      <formula>LEFT(CU396,LEN("T"))="T"</formula>
    </cfRule>
    <cfRule type="beginsWith" dxfId="2438" priority="1546" operator="beginsWith" text="S">
      <formula>LEFT(CU396,LEN("S"))="S"</formula>
    </cfRule>
  </conditionalFormatting>
  <conditionalFormatting sqref="CP399:CQ399">
    <cfRule type="beginsWith" dxfId="2437" priority="1541" operator="beginsWith" text="T">
      <formula>LEFT(CP399,LEN("T"))="T"</formula>
    </cfRule>
    <cfRule type="containsText" dxfId="2436" priority="1542" operator="containsText" text="Sin iniciar">
      <formula>NOT(ISERROR(SEARCH("Sin iniciar",CP399)))</formula>
    </cfRule>
    <cfRule type="containsText" dxfId="2435" priority="1543" operator="containsText" text="En gestión">
      <formula>NOT(ISERROR(SEARCH("En gestión",CP399)))</formula>
    </cfRule>
  </conditionalFormatting>
  <conditionalFormatting sqref="CP79:CQ81">
    <cfRule type="beginsWith" dxfId="2434" priority="1538" operator="beginsWith" text="T">
      <formula>LEFT(CP79,LEN("T"))="T"</formula>
    </cfRule>
    <cfRule type="containsText" dxfId="2433" priority="1539" operator="containsText" text="Sin iniciar">
      <formula>NOT(ISERROR(SEARCH("Sin iniciar",CP79)))</formula>
    </cfRule>
    <cfRule type="containsText" dxfId="2432" priority="1540" operator="containsText" text="En gestión">
      <formula>NOT(ISERROR(SEARCH("En gestión",CP79)))</formula>
    </cfRule>
  </conditionalFormatting>
  <conditionalFormatting sqref="CU79:CV79">
    <cfRule type="beginsWith" dxfId="2431" priority="1535" operator="beginsWith" text="E">
      <formula>LEFT(CU79,LEN("E"))="E"</formula>
    </cfRule>
    <cfRule type="beginsWith" dxfId="2430" priority="1536" operator="beginsWith" text="T">
      <formula>LEFT(CU79,LEN("T"))="T"</formula>
    </cfRule>
    <cfRule type="beginsWith" dxfId="2429" priority="1537" operator="beginsWith" text="S">
      <formula>LEFT(CU79,LEN("S"))="S"</formula>
    </cfRule>
  </conditionalFormatting>
  <conditionalFormatting sqref="CP82:CQ82">
    <cfRule type="beginsWith" dxfId="2428" priority="1532" operator="beginsWith" text="T">
      <formula>LEFT(CP82,LEN("T"))="T"</formula>
    </cfRule>
    <cfRule type="containsText" dxfId="2427" priority="1533" operator="containsText" text="Sin iniciar">
      <formula>NOT(ISERROR(SEARCH("Sin iniciar",CP82)))</formula>
    </cfRule>
    <cfRule type="containsText" dxfId="2426" priority="1534" operator="containsText" text="En gestión">
      <formula>NOT(ISERROR(SEARCH("En gestión",CP82)))</formula>
    </cfRule>
  </conditionalFormatting>
  <conditionalFormatting sqref="CP83:CQ83">
    <cfRule type="beginsWith" dxfId="2425" priority="1529" operator="beginsWith" text="T">
      <formula>LEFT(CP83,LEN("T"))="T"</formula>
    </cfRule>
    <cfRule type="containsText" dxfId="2424" priority="1530" operator="containsText" text="Sin iniciar">
      <formula>NOT(ISERROR(SEARCH("Sin iniciar",CP83)))</formula>
    </cfRule>
    <cfRule type="containsText" dxfId="2423" priority="1531" operator="containsText" text="En gestión">
      <formula>NOT(ISERROR(SEARCH("En gestión",CP83)))</formula>
    </cfRule>
  </conditionalFormatting>
  <conditionalFormatting sqref="CU82">
    <cfRule type="beginsWith" dxfId="2422" priority="1526" operator="beginsWith" text="E">
      <formula>LEFT(CU82,LEN("E"))="E"</formula>
    </cfRule>
    <cfRule type="beginsWith" dxfId="2421" priority="1527" operator="beginsWith" text="T">
      <formula>LEFT(CU82,LEN("T"))="T"</formula>
    </cfRule>
    <cfRule type="beginsWith" dxfId="2420" priority="1528" operator="beginsWith" text="S">
      <formula>LEFT(CU82,LEN("S"))="S"</formula>
    </cfRule>
  </conditionalFormatting>
  <conditionalFormatting sqref="CV82">
    <cfRule type="beginsWith" dxfId="2419" priority="1523" operator="beginsWith" text="E">
      <formula>LEFT(CV82,LEN("E"))="E"</formula>
    </cfRule>
    <cfRule type="beginsWith" dxfId="2418" priority="1524" operator="beginsWith" text="T">
      <formula>LEFT(CV82,LEN("T"))="T"</formula>
    </cfRule>
    <cfRule type="beginsWith" dxfId="2417" priority="1525" operator="beginsWith" text="S">
      <formula>LEFT(CV82,LEN("S"))="S"</formula>
    </cfRule>
  </conditionalFormatting>
  <conditionalFormatting sqref="CU40:CV40">
    <cfRule type="beginsWith" dxfId="2416" priority="1520" operator="beginsWith" text="E">
      <formula>LEFT(CU40,LEN("E"))="E"</formula>
    </cfRule>
    <cfRule type="beginsWith" dxfId="2415" priority="1521" operator="beginsWith" text="T">
      <formula>LEFT(CU40,LEN("T"))="T"</formula>
    </cfRule>
    <cfRule type="beginsWith" dxfId="2414" priority="1522" operator="beginsWith" text="S">
      <formula>LEFT(CU40,LEN("S"))="S"</formula>
    </cfRule>
  </conditionalFormatting>
  <conditionalFormatting sqref="CP34:CQ61">
    <cfRule type="beginsWith" dxfId="2413" priority="1517" operator="beginsWith" text="T">
      <formula>LEFT(CP34,LEN("T"))="T"</formula>
    </cfRule>
    <cfRule type="containsText" dxfId="2412" priority="1518" operator="containsText" text="Sin iniciar">
      <formula>NOT(ISERROR(SEARCH("Sin iniciar",CP34)))</formula>
    </cfRule>
    <cfRule type="containsText" dxfId="2411" priority="1519" operator="containsText" text="En gestión">
      <formula>NOT(ISERROR(SEARCH("En gestión",CP34)))</formula>
    </cfRule>
  </conditionalFormatting>
  <conditionalFormatting sqref="CU34:CV34">
    <cfRule type="beginsWith" dxfId="2410" priority="1514" operator="beginsWith" text="E">
      <formula>LEFT(CU34,LEN("E"))="E"</formula>
    </cfRule>
    <cfRule type="beginsWith" dxfId="2409" priority="1515" operator="beginsWith" text="T">
      <formula>LEFT(CU34,LEN("T"))="T"</formula>
    </cfRule>
    <cfRule type="beginsWith" dxfId="2408" priority="1516" operator="beginsWith" text="S">
      <formula>LEFT(CU34,LEN("S"))="S"</formula>
    </cfRule>
  </conditionalFormatting>
  <conditionalFormatting sqref="CU59:CV59">
    <cfRule type="beginsWith" dxfId="2407" priority="1511" operator="beginsWith" text="E">
      <formula>LEFT(CU59,LEN("E"))="E"</formula>
    </cfRule>
    <cfRule type="beginsWith" dxfId="2406" priority="1512" operator="beginsWith" text="T">
      <formula>LEFT(CU59,LEN("T"))="T"</formula>
    </cfRule>
    <cfRule type="beginsWith" dxfId="2405" priority="1513" operator="beginsWith" text="S">
      <formula>LEFT(CU59,LEN("S"))="S"</formula>
    </cfRule>
  </conditionalFormatting>
  <conditionalFormatting sqref="CV37">
    <cfRule type="beginsWith" dxfId="2404" priority="1508" operator="beginsWith" text="E">
      <formula>LEFT(CV37,LEN("E"))="E"</formula>
    </cfRule>
    <cfRule type="beginsWith" dxfId="2403" priority="1509" operator="beginsWith" text="T">
      <formula>LEFT(CV37,LEN("T"))="T"</formula>
    </cfRule>
    <cfRule type="beginsWith" dxfId="2402" priority="1510" operator="beginsWith" text="S">
      <formula>LEFT(CV37,LEN("S"))="S"</formula>
    </cfRule>
  </conditionalFormatting>
  <conditionalFormatting sqref="CU37">
    <cfRule type="beginsWith" dxfId="2401" priority="1505" operator="beginsWith" text="E">
      <formula>LEFT(CU37,LEN("E"))="E"</formula>
    </cfRule>
    <cfRule type="beginsWith" dxfId="2400" priority="1506" operator="beginsWith" text="T">
      <formula>LEFT(CU37,LEN("T"))="T"</formula>
    </cfRule>
    <cfRule type="beginsWith" dxfId="2399" priority="1507" operator="beginsWith" text="S">
      <formula>LEFT(CU37,LEN("S"))="S"</formula>
    </cfRule>
  </conditionalFormatting>
  <conditionalFormatting sqref="CU247:CV247 CU253:CV253 CU265:CV265">
    <cfRule type="beginsWith" dxfId="2398" priority="1502" operator="beginsWith" text="E">
      <formula>LEFT(CU247,LEN("E"))="E"</formula>
    </cfRule>
    <cfRule type="beginsWith" dxfId="2397" priority="1503" operator="beginsWith" text="T">
      <formula>LEFT(CU247,LEN("T"))="T"</formula>
    </cfRule>
    <cfRule type="beginsWith" dxfId="2396" priority="1504" operator="beginsWith" text="S">
      <formula>LEFT(CU247,LEN("S"))="S"</formula>
    </cfRule>
  </conditionalFormatting>
  <conditionalFormatting sqref="CP247:CQ283 CQ242:CQ246">
    <cfRule type="beginsWith" dxfId="2395" priority="1499" operator="beginsWith" text="T">
      <formula>LEFT(CP242,LEN("T"))="T"</formula>
    </cfRule>
    <cfRule type="containsText" dxfId="2394" priority="1500" operator="containsText" text="Sin iniciar">
      <formula>NOT(ISERROR(SEARCH("Sin iniciar",CP242)))</formula>
    </cfRule>
    <cfRule type="containsText" dxfId="2393" priority="1501" operator="containsText" text="En gestión">
      <formula>NOT(ISERROR(SEARCH("En gestión",CP242)))</formula>
    </cfRule>
  </conditionalFormatting>
  <conditionalFormatting sqref="CU242:CV242">
    <cfRule type="beginsWith" dxfId="2392" priority="1496" operator="beginsWith" text="E">
      <formula>LEFT(CU242,LEN("E"))="E"</formula>
    </cfRule>
    <cfRule type="beginsWith" dxfId="2391" priority="1497" operator="beginsWith" text="T">
      <formula>LEFT(CU242,LEN("T"))="T"</formula>
    </cfRule>
    <cfRule type="beginsWith" dxfId="2390" priority="1498" operator="beginsWith" text="S">
      <formula>LEFT(CU242,LEN("S"))="S"</formula>
    </cfRule>
  </conditionalFormatting>
  <conditionalFormatting sqref="CU258:CV258">
    <cfRule type="beginsWith" dxfId="2389" priority="1493" operator="beginsWith" text="E">
      <formula>LEFT(CU258,LEN("E"))="E"</formula>
    </cfRule>
    <cfRule type="beginsWith" dxfId="2388" priority="1494" operator="beginsWith" text="T">
      <formula>LEFT(CU258,LEN("T"))="T"</formula>
    </cfRule>
    <cfRule type="beginsWith" dxfId="2387" priority="1495" operator="beginsWith" text="S">
      <formula>LEFT(CU258,LEN("S"))="S"</formula>
    </cfRule>
  </conditionalFormatting>
  <conditionalFormatting sqref="CU269 CU273 CU277 CU279 CU283">
    <cfRule type="beginsWith" dxfId="2386" priority="1490" operator="beginsWith" text="E">
      <formula>LEFT(CU269,LEN("E"))="E"</formula>
    </cfRule>
    <cfRule type="beginsWith" dxfId="2385" priority="1491" operator="beginsWith" text="T">
      <formula>LEFT(CU269,LEN("T"))="T"</formula>
    </cfRule>
    <cfRule type="beginsWith" dxfId="2384" priority="1492" operator="beginsWith" text="S">
      <formula>LEFT(CU269,LEN("S"))="S"</formula>
    </cfRule>
  </conditionalFormatting>
  <conditionalFormatting sqref="CV269 CV273 CV277 CV279 CV283">
    <cfRule type="beginsWith" dxfId="2383" priority="1487" operator="beginsWith" text="E">
      <formula>LEFT(CV269,LEN("E"))="E"</formula>
    </cfRule>
    <cfRule type="beginsWith" dxfId="2382" priority="1488" operator="beginsWith" text="T">
      <formula>LEFT(CV269,LEN("T"))="T"</formula>
    </cfRule>
    <cfRule type="beginsWith" dxfId="2381" priority="1489" operator="beginsWith" text="S">
      <formula>LEFT(CV269,LEN("S"))="S"</formula>
    </cfRule>
  </conditionalFormatting>
  <conditionalFormatting sqref="CP284:CP289">
    <cfRule type="beginsWith" dxfId="2380" priority="1484" operator="beginsWith" text="T">
      <formula>LEFT(CP284,LEN("T"))="T"</formula>
    </cfRule>
    <cfRule type="containsText" dxfId="2379" priority="1485" operator="containsText" text="Sin iniciar">
      <formula>NOT(ISERROR(SEARCH("Sin iniciar",CP284)))</formula>
    </cfRule>
    <cfRule type="containsText" dxfId="2378" priority="1486" operator="containsText" text="En gestión">
      <formula>NOT(ISERROR(SEARCH("En gestión",CP284)))</formula>
    </cfRule>
  </conditionalFormatting>
  <conditionalFormatting sqref="CQ284:CQ289">
    <cfRule type="beginsWith" dxfId="2377" priority="1481" operator="beginsWith" text="T">
      <formula>LEFT(CQ284,LEN("T"))="T"</formula>
    </cfRule>
    <cfRule type="containsText" dxfId="2376" priority="1482" operator="containsText" text="Sin iniciar">
      <formula>NOT(ISERROR(SEARCH("Sin iniciar",CQ284)))</formula>
    </cfRule>
    <cfRule type="containsText" dxfId="2375" priority="1483" operator="containsText" text="En gestión">
      <formula>NOT(ISERROR(SEARCH("En gestión",CQ284)))</formula>
    </cfRule>
  </conditionalFormatting>
  <conditionalFormatting sqref="CU260">
    <cfRule type="beginsWith" dxfId="2374" priority="1478" operator="beginsWith" text="E">
      <formula>LEFT(CU260,LEN("E"))="E"</formula>
    </cfRule>
    <cfRule type="beginsWith" dxfId="2373" priority="1479" operator="beginsWith" text="T">
      <formula>LEFT(CU260,LEN("T"))="T"</formula>
    </cfRule>
    <cfRule type="beginsWith" dxfId="2372" priority="1480" operator="beginsWith" text="S">
      <formula>LEFT(CU260,LEN("S"))="S"</formula>
    </cfRule>
  </conditionalFormatting>
  <conditionalFormatting sqref="CU287">
    <cfRule type="beginsWith" dxfId="2371" priority="1475" operator="beginsWith" text="E">
      <formula>LEFT(CU287,LEN("E"))="E"</formula>
    </cfRule>
    <cfRule type="beginsWith" dxfId="2370" priority="1476" operator="beginsWith" text="T">
      <formula>LEFT(CU287,LEN("T"))="T"</formula>
    </cfRule>
    <cfRule type="beginsWith" dxfId="2369" priority="1477" operator="beginsWith" text="S">
      <formula>LEFT(CU287,LEN("S"))="S"</formula>
    </cfRule>
  </conditionalFormatting>
  <conditionalFormatting sqref="CV260">
    <cfRule type="beginsWith" dxfId="2368" priority="1472" operator="beginsWith" text="E">
      <formula>LEFT(CV260,LEN("E"))="E"</formula>
    </cfRule>
    <cfRule type="beginsWith" dxfId="2367" priority="1473" operator="beginsWith" text="T">
      <formula>LEFT(CV260,LEN("T"))="T"</formula>
    </cfRule>
    <cfRule type="beginsWith" dxfId="2366" priority="1474" operator="beginsWith" text="S">
      <formula>LEFT(CV260,LEN("S"))="S"</formula>
    </cfRule>
  </conditionalFormatting>
  <conditionalFormatting sqref="CV287">
    <cfRule type="beginsWith" dxfId="2365" priority="1469" operator="beginsWith" text="E">
      <formula>LEFT(CV287,LEN("E"))="E"</formula>
    </cfRule>
    <cfRule type="beginsWith" dxfId="2364" priority="1470" operator="beginsWith" text="T">
      <formula>LEFT(CV287,LEN("T"))="T"</formula>
    </cfRule>
    <cfRule type="beginsWith" dxfId="2363" priority="1471" operator="beginsWith" text="S">
      <formula>LEFT(CV287,LEN("S"))="S"</formula>
    </cfRule>
  </conditionalFormatting>
  <conditionalFormatting sqref="CP242:CP246">
    <cfRule type="beginsWith" dxfId="2362" priority="1466" operator="beginsWith" text="T">
      <formula>LEFT(CP242,LEN("T"))="T"</formula>
    </cfRule>
    <cfRule type="containsText" dxfId="2361" priority="1467" operator="containsText" text="Sin iniciar">
      <formula>NOT(ISERROR(SEARCH("Sin iniciar",CP242)))</formula>
    </cfRule>
    <cfRule type="containsText" dxfId="2360" priority="1468" operator="containsText" text="En gestión">
      <formula>NOT(ISERROR(SEARCH("En gestión",CP242)))</formula>
    </cfRule>
  </conditionalFormatting>
  <conditionalFormatting sqref="CP383:CQ385">
    <cfRule type="beginsWith" dxfId="2359" priority="1463" operator="beginsWith" text="T">
      <formula>LEFT(CP383,LEN("T"))="T"</formula>
    </cfRule>
    <cfRule type="containsText" dxfId="2358" priority="1464" operator="containsText" text="Sin iniciar">
      <formula>NOT(ISERROR(SEARCH("Sin iniciar",CP383)))</formula>
    </cfRule>
    <cfRule type="containsText" dxfId="2357" priority="1465" operator="containsText" text="En gestión">
      <formula>NOT(ISERROR(SEARCH("En gestión",CP383)))</formula>
    </cfRule>
  </conditionalFormatting>
  <conditionalFormatting sqref="CU383:CV383">
    <cfRule type="beginsWith" dxfId="2356" priority="1460" operator="beginsWith" text="E">
      <formula>LEFT(CU383,LEN("E"))="E"</formula>
    </cfRule>
    <cfRule type="beginsWith" dxfId="2355" priority="1461" operator="beginsWith" text="T">
      <formula>LEFT(CU383,LEN("T"))="T"</formula>
    </cfRule>
    <cfRule type="beginsWith" dxfId="2354" priority="1462" operator="beginsWith" text="S">
      <formula>LEFT(CU383,LEN("S"))="S"</formula>
    </cfRule>
  </conditionalFormatting>
  <conditionalFormatting sqref="CP392:CQ394">
    <cfRule type="beginsWith" dxfId="2353" priority="1457" operator="beginsWith" text="T">
      <formula>LEFT(CP392,LEN("T"))="T"</formula>
    </cfRule>
    <cfRule type="containsText" dxfId="2352" priority="1458" operator="containsText" text="Sin iniciar">
      <formula>NOT(ISERROR(SEARCH("Sin iniciar",CP392)))</formula>
    </cfRule>
    <cfRule type="containsText" dxfId="2351" priority="1459" operator="containsText" text="En gestión">
      <formula>NOT(ISERROR(SEARCH("En gestión",CP392)))</formula>
    </cfRule>
  </conditionalFormatting>
  <conditionalFormatting sqref="CU392:CV392">
    <cfRule type="beginsWith" dxfId="2350" priority="1454" operator="beginsWith" text="E">
      <formula>LEFT(CU392,LEN("E"))="E"</formula>
    </cfRule>
    <cfRule type="beginsWith" dxfId="2349" priority="1455" operator="beginsWith" text="T">
      <formula>LEFT(CU392,LEN("T"))="T"</formula>
    </cfRule>
    <cfRule type="beginsWith" dxfId="2348" priority="1456" operator="beginsWith" text="S">
      <formula>LEFT(CU392,LEN("S"))="S"</formula>
    </cfRule>
  </conditionalFormatting>
  <conditionalFormatting sqref="CP395:CQ395">
    <cfRule type="beginsWith" dxfId="2347" priority="1451" operator="beginsWith" text="T">
      <formula>LEFT(CP395,LEN("T"))="T"</formula>
    </cfRule>
    <cfRule type="containsText" dxfId="2346" priority="1452" operator="containsText" text="Sin iniciar">
      <formula>NOT(ISERROR(SEARCH("Sin iniciar",CP395)))</formula>
    </cfRule>
    <cfRule type="containsText" dxfId="2345" priority="1453" operator="containsText" text="En gestión">
      <formula>NOT(ISERROR(SEARCH("En gestión",CP395)))</formula>
    </cfRule>
  </conditionalFormatting>
  <conditionalFormatting sqref="CP386:CQ388">
    <cfRule type="beginsWith" dxfId="2344" priority="1448" operator="beginsWith" text="T">
      <formula>LEFT(CP386,LEN("T"))="T"</formula>
    </cfRule>
    <cfRule type="containsText" dxfId="2343" priority="1449" operator="containsText" text="Sin iniciar">
      <formula>NOT(ISERROR(SEARCH("Sin iniciar",CP386)))</formula>
    </cfRule>
    <cfRule type="containsText" dxfId="2342" priority="1450" operator="containsText" text="En gestión">
      <formula>NOT(ISERROR(SEARCH("En gestión",CP386)))</formula>
    </cfRule>
  </conditionalFormatting>
  <conditionalFormatting sqref="CU386:CV386">
    <cfRule type="beginsWith" dxfId="2341" priority="1445" operator="beginsWith" text="E">
      <formula>LEFT(CU386,LEN("E"))="E"</formula>
    </cfRule>
    <cfRule type="beginsWith" dxfId="2340" priority="1446" operator="beginsWith" text="T">
      <formula>LEFT(CU386,LEN("T"))="T"</formula>
    </cfRule>
    <cfRule type="beginsWith" dxfId="2339" priority="1447" operator="beginsWith" text="S">
      <formula>LEFT(CU386,LEN("S"))="S"</formula>
    </cfRule>
  </conditionalFormatting>
  <conditionalFormatting sqref="CP389:CQ389">
    <cfRule type="beginsWith" dxfId="2338" priority="1442" operator="beginsWith" text="T">
      <formula>LEFT(CP389,LEN("T"))="T"</formula>
    </cfRule>
    <cfRule type="containsText" dxfId="2337" priority="1443" operator="containsText" text="Sin iniciar">
      <formula>NOT(ISERROR(SEARCH("Sin iniciar",CP389)))</formula>
    </cfRule>
    <cfRule type="containsText" dxfId="2336" priority="1444" operator="containsText" text="En gestión">
      <formula>NOT(ISERROR(SEARCH("En gestión",CP389)))</formula>
    </cfRule>
  </conditionalFormatting>
  <conditionalFormatting sqref="CP390:CQ390">
    <cfRule type="beginsWith" dxfId="2335" priority="1439" operator="beginsWith" text="T">
      <formula>LEFT(CP390,LEN("T"))="T"</formula>
    </cfRule>
    <cfRule type="containsText" dxfId="2334" priority="1440" operator="containsText" text="Sin iniciar">
      <formula>NOT(ISERROR(SEARCH("Sin iniciar",CP390)))</formula>
    </cfRule>
    <cfRule type="containsText" dxfId="2333" priority="1441" operator="containsText" text="En gestión">
      <formula>NOT(ISERROR(SEARCH("En gestión",CP390)))</formula>
    </cfRule>
  </conditionalFormatting>
  <conditionalFormatting sqref="CP391:CQ391">
    <cfRule type="beginsWith" dxfId="2332" priority="1436" operator="beginsWith" text="T">
      <formula>LEFT(CP391,LEN("T"))="T"</formula>
    </cfRule>
    <cfRule type="containsText" dxfId="2331" priority="1437" operator="containsText" text="Sin iniciar">
      <formula>NOT(ISERROR(SEARCH("Sin iniciar",CP391)))</formula>
    </cfRule>
    <cfRule type="containsText" dxfId="2330" priority="1438" operator="containsText" text="En gestión">
      <formula>NOT(ISERROR(SEARCH("En gestión",CP391)))</formula>
    </cfRule>
  </conditionalFormatting>
  <conditionalFormatting sqref="CP4:CQ9">
    <cfRule type="beginsWith" dxfId="2329" priority="1433" operator="beginsWith" text="T">
      <formula>LEFT(CP4,LEN("T"))="T"</formula>
    </cfRule>
    <cfRule type="containsText" dxfId="2328" priority="1434" operator="containsText" text="Sin iniciar">
      <formula>NOT(ISERROR(SEARCH("Sin iniciar",CP4)))</formula>
    </cfRule>
    <cfRule type="containsText" dxfId="2327" priority="1435" operator="containsText" text="En gestión">
      <formula>NOT(ISERROR(SEARCH("En gestión",CP4)))</formula>
    </cfRule>
  </conditionalFormatting>
  <conditionalFormatting sqref="CU4:CV4">
    <cfRule type="beginsWith" dxfId="2326" priority="1430" operator="beginsWith" text="E">
      <formula>LEFT(CU4,LEN("E"))="E"</formula>
    </cfRule>
    <cfRule type="beginsWith" dxfId="2325" priority="1431" operator="beginsWith" text="T">
      <formula>LEFT(CU4,LEN("T"))="T"</formula>
    </cfRule>
    <cfRule type="beginsWith" dxfId="2324" priority="1432" operator="beginsWith" text="S">
      <formula>LEFT(CU4,LEN("S"))="S"</formula>
    </cfRule>
  </conditionalFormatting>
  <conditionalFormatting sqref="CU6:CV6">
    <cfRule type="beginsWith" dxfId="2323" priority="1427" operator="beginsWith" text="E">
      <formula>LEFT(CU6,LEN("E"))="E"</formula>
    </cfRule>
    <cfRule type="beginsWith" dxfId="2322" priority="1428" operator="beginsWith" text="T">
      <formula>LEFT(CU6,LEN("T"))="T"</formula>
    </cfRule>
    <cfRule type="beginsWith" dxfId="2321" priority="1429" operator="beginsWith" text="S">
      <formula>LEFT(CU6,LEN("S"))="S"</formula>
    </cfRule>
  </conditionalFormatting>
  <conditionalFormatting sqref="CU8:CV8">
    <cfRule type="beginsWith" dxfId="2320" priority="1424" operator="beginsWith" text="E">
      <formula>LEFT(CU8,LEN("E"))="E"</formula>
    </cfRule>
    <cfRule type="beginsWith" dxfId="2319" priority="1425" operator="beginsWith" text="T">
      <formula>LEFT(CU8,LEN("T"))="T"</formula>
    </cfRule>
    <cfRule type="beginsWith" dxfId="2318" priority="1426" operator="beginsWith" text="S">
      <formula>LEFT(CU8,LEN("S"))="S"</formula>
    </cfRule>
  </conditionalFormatting>
  <conditionalFormatting sqref="CP17:CQ22">
    <cfRule type="beginsWith" dxfId="2317" priority="1421" operator="beginsWith" text="T">
      <formula>LEFT(CP17,LEN("T"))="T"</formula>
    </cfRule>
    <cfRule type="containsText" dxfId="2316" priority="1422" operator="containsText" text="Sin iniciar">
      <formula>NOT(ISERROR(SEARCH("Sin iniciar",CP17)))</formula>
    </cfRule>
    <cfRule type="containsText" dxfId="2315" priority="1423" operator="containsText" text="En gestión">
      <formula>NOT(ISERROR(SEARCH("En gestión",CP17)))</formula>
    </cfRule>
  </conditionalFormatting>
  <conditionalFormatting sqref="CU17:CV17">
    <cfRule type="beginsWith" dxfId="2314" priority="1418" operator="beginsWith" text="E">
      <formula>LEFT(CU17,LEN("E"))="E"</formula>
    </cfRule>
    <cfRule type="beginsWith" dxfId="2313" priority="1419" operator="beginsWith" text="T">
      <formula>LEFT(CU17,LEN("T"))="T"</formula>
    </cfRule>
    <cfRule type="beginsWith" dxfId="2312" priority="1420" operator="beginsWith" text="S">
      <formula>LEFT(CU17,LEN("S"))="S"</formula>
    </cfRule>
  </conditionalFormatting>
  <conditionalFormatting sqref="CU19:CV19">
    <cfRule type="beginsWith" dxfId="2311" priority="1415" operator="beginsWith" text="E">
      <formula>LEFT(CU19,LEN("E"))="E"</formula>
    </cfRule>
    <cfRule type="beginsWith" dxfId="2310" priority="1416" operator="beginsWith" text="T">
      <formula>LEFT(CU19,LEN("T"))="T"</formula>
    </cfRule>
    <cfRule type="beginsWith" dxfId="2309" priority="1417" operator="beginsWith" text="S">
      <formula>LEFT(CU19,LEN("S"))="S"</formula>
    </cfRule>
  </conditionalFormatting>
  <conditionalFormatting sqref="CU20:CV20">
    <cfRule type="beginsWith" dxfId="2308" priority="1412" operator="beginsWith" text="E">
      <formula>LEFT(CU20,LEN("E"))="E"</formula>
    </cfRule>
    <cfRule type="beginsWith" dxfId="2307" priority="1413" operator="beginsWith" text="T">
      <formula>LEFT(CU20,LEN("T"))="T"</formula>
    </cfRule>
    <cfRule type="beginsWith" dxfId="2306" priority="1414" operator="beginsWith" text="S">
      <formula>LEFT(CU20,LEN("S"))="S"</formula>
    </cfRule>
  </conditionalFormatting>
  <conditionalFormatting sqref="CP23:CQ24">
    <cfRule type="beginsWith" dxfId="2305" priority="1409" operator="beginsWith" text="T">
      <formula>LEFT(CP23,LEN("T"))="T"</formula>
    </cfRule>
    <cfRule type="containsText" dxfId="2304" priority="1410" operator="containsText" text="Sin iniciar">
      <formula>NOT(ISERROR(SEARCH("Sin iniciar",CP23)))</formula>
    </cfRule>
    <cfRule type="containsText" dxfId="2303" priority="1411" operator="containsText" text="En gestión">
      <formula>NOT(ISERROR(SEARCH("En gestión",CP23)))</formula>
    </cfRule>
  </conditionalFormatting>
  <conditionalFormatting sqref="CU23:CV23">
    <cfRule type="beginsWith" dxfId="2302" priority="1406" operator="beginsWith" text="E">
      <formula>LEFT(CU23,LEN("E"))="E"</formula>
    </cfRule>
    <cfRule type="beginsWith" dxfId="2301" priority="1407" operator="beginsWith" text="T">
      <formula>LEFT(CU23,LEN("T"))="T"</formula>
    </cfRule>
    <cfRule type="beginsWith" dxfId="2300" priority="1408" operator="beginsWith" text="S">
      <formula>LEFT(CU23,LEN("S"))="S"</formula>
    </cfRule>
  </conditionalFormatting>
  <conditionalFormatting sqref="CP25:CQ33">
    <cfRule type="beginsWith" dxfId="2299" priority="1403" operator="beginsWith" text="T">
      <formula>LEFT(CP25,LEN("T"))="T"</formula>
    </cfRule>
    <cfRule type="containsText" dxfId="2298" priority="1404" operator="containsText" text="Sin iniciar">
      <formula>NOT(ISERROR(SEARCH("Sin iniciar",CP25)))</formula>
    </cfRule>
    <cfRule type="containsText" dxfId="2297" priority="1405" operator="containsText" text="En gestión">
      <formula>NOT(ISERROR(SEARCH("En gestión",CP25)))</formula>
    </cfRule>
  </conditionalFormatting>
  <conditionalFormatting sqref="CU26:CV26">
    <cfRule type="beginsWith" dxfId="2296" priority="1400" operator="beginsWith" text="E">
      <formula>LEFT(CU26,LEN("E"))="E"</formula>
    </cfRule>
    <cfRule type="beginsWith" dxfId="2295" priority="1401" operator="beginsWith" text="T">
      <formula>LEFT(CU26,LEN("T"))="T"</formula>
    </cfRule>
    <cfRule type="beginsWith" dxfId="2294" priority="1402" operator="beginsWith" text="S">
      <formula>LEFT(CU26,LEN("S"))="S"</formula>
    </cfRule>
  </conditionalFormatting>
  <conditionalFormatting sqref="CU30:CV30">
    <cfRule type="beginsWith" dxfId="2293" priority="1397" operator="beginsWith" text="E">
      <formula>LEFT(CU30,LEN("E"))="E"</formula>
    </cfRule>
    <cfRule type="beginsWith" dxfId="2292" priority="1398" operator="beginsWith" text="T">
      <formula>LEFT(CU30,LEN("T"))="T"</formula>
    </cfRule>
    <cfRule type="beginsWith" dxfId="2291" priority="1399" operator="beginsWith" text="S">
      <formula>LEFT(CU30,LEN("S"))="S"</formula>
    </cfRule>
  </conditionalFormatting>
  <conditionalFormatting sqref="CU32:CV32">
    <cfRule type="beginsWith" dxfId="2290" priority="1394" operator="beginsWith" text="E">
      <formula>LEFT(CU32,LEN("E"))="E"</formula>
    </cfRule>
    <cfRule type="beginsWith" dxfId="2289" priority="1395" operator="beginsWith" text="T">
      <formula>LEFT(CU32,LEN("T"))="T"</formula>
    </cfRule>
    <cfRule type="beginsWith" dxfId="2288" priority="1396" operator="beginsWith" text="S">
      <formula>LEFT(CU32,LEN("S"))="S"</formula>
    </cfRule>
  </conditionalFormatting>
  <conditionalFormatting sqref="CU33:CV33">
    <cfRule type="beginsWith" dxfId="2287" priority="1391" operator="beginsWith" text="E">
      <formula>LEFT(CU33,LEN("E"))="E"</formula>
    </cfRule>
    <cfRule type="beginsWith" dxfId="2286" priority="1392" operator="beginsWith" text="T">
      <formula>LEFT(CU33,LEN("T"))="T"</formula>
    </cfRule>
    <cfRule type="beginsWith" dxfId="2285" priority="1393" operator="beginsWith" text="S">
      <formula>LEFT(CU33,LEN("S"))="S"</formula>
    </cfRule>
  </conditionalFormatting>
  <conditionalFormatting sqref="CP85:CP93">
    <cfRule type="beginsWith" dxfId="2284" priority="1388" operator="beginsWith" text="T">
      <formula>LEFT(CP85,LEN("T"))="T"</formula>
    </cfRule>
    <cfRule type="containsText" dxfId="2283" priority="1389" operator="containsText" text="Sin iniciar">
      <formula>NOT(ISERROR(SEARCH("Sin iniciar",CP85)))</formula>
    </cfRule>
    <cfRule type="containsText" dxfId="2282" priority="1390" operator="containsText" text="En gestión">
      <formula>NOT(ISERROR(SEARCH("En gestión",CP85)))</formula>
    </cfRule>
  </conditionalFormatting>
  <conditionalFormatting sqref="CP84">
    <cfRule type="beginsWith" dxfId="2281" priority="1385" operator="beginsWith" text="T">
      <formula>LEFT(CP84,LEN("T"))="T"</formula>
    </cfRule>
    <cfRule type="containsText" dxfId="2280" priority="1386" operator="containsText" text="Sin iniciar">
      <formula>NOT(ISERROR(SEARCH("Sin iniciar",CP84)))</formula>
    </cfRule>
    <cfRule type="containsText" dxfId="2279" priority="1387" operator="containsText" text="En gestión">
      <formula>NOT(ISERROR(SEARCH("En gestión",CP84)))</formula>
    </cfRule>
  </conditionalFormatting>
  <conditionalFormatting sqref="CU189:CV189">
    <cfRule type="beginsWith" dxfId="2278" priority="1382" operator="beginsWith" text="E">
      <formula>LEFT(CU189,LEN("E"))="E"</formula>
    </cfRule>
    <cfRule type="beginsWith" dxfId="2277" priority="1383" operator="beginsWith" text="T">
      <formula>LEFT(CU189,LEN("T"))="T"</formula>
    </cfRule>
    <cfRule type="beginsWith" dxfId="2276" priority="1384" operator="beginsWith" text="S">
      <formula>LEFT(CU189,LEN("S"))="S"</formula>
    </cfRule>
  </conditionalFormatting>
  <conditionalFormatting sqref="CP181:CQ191">
    <cfRule type="beginsWith" dxfId="2275" priority="1379" operator="beginsWith" text="T">
      <formula>LEFT(CP181,LEN("T"))="T"</formula>
    </cfRule>
    <cfRule type="containsText" dxfId="2274" priority="1380" operator="containsText" text="Sin iniciar">
      <formula>NOT(ISERROR(SEARCH("Sin iniciar",CP181)))</formula>
    </cfRule>
    <cfRule type="containsText" dxfId="2273" priority="1381" operator="containsText" text="En gestión">
      <formula>NOT(ISERROR(SEARCH("En gestión",CP181)))</formula>
    </cfRule>
  </conditionalFormatting>
  <conditionalFormatting sqref="CU181:CV181">
    <cfRule type="beginsWith" dxfId="2272" priority="1376" operator="beginsWith" text="E">
      <formula>LEFT(CU181,LEN("E"))="E"</formula>
    </cfRule>
    <cfRule type="beginsWith" dxfId="2271" priority="1377" operator="beginsWith" text="T">
      <formula>LEFT(CU181,LEN("T"))="T"</formula>
    </cfRule>
    <cfRule type="beginsWith" dxfId="2270" priority="1378" operator="beginsWith" text="S">
      <formula>LEFT(CU181,LEN("S"))="S"</formula>
    </cfRule>
  </conditionalFormatting>
  <conditionalFormatting sqref="CU183:CV183">
    <cfRule type="beginsWith" dxfId="2269" priority="1373" operator="beginsWith" text="E">
      <formula>LEFT(CU183,LEN("E"))="E"</formula>
    </cfRule>
    <cfRule type="beginsWith" dxfId="2268" priority="1374" operator="beginsWith" text="T">
      <formula>LEFT(CU183,LEN("T"))="T"</formula>
    </cfRule>
    <cfRule type="beginsWith" dxfId="2267" priority="1375" operator="beginsWith" text="S">
      <formula>LEFT(CU183,LEN("S"))="S"</formula>
    </cfRule>
  </conditionalFormatting>
  <conditionalFormatting sqref="CU185:CV185">
    <cfRule type="beginsWith" dxfId="2266" priority="1370" operator="beginsWith" text="E">
      <formula>LEFT(CU185,LEN("E"))="E"</formula>
    </cfRule>
    <cfRule type="beginsWith" dxfId="2265" priority="1371" operator="beginsWith" text="T">
      <formula>LEFT(CU185,LEN("T"))="T"</formula>
    </cfRule>
    <cfRule type="beginsWith" dxfId="2264" priority="1372" operator="beginsWith" text="S">
      <formula>LEFT(CU185,LEN("S"))="S"</formula>
    </cfRule>
  </conditionalFormatting>
  <conditionalFormatting sqref="CU187:CV187">
    <cfRule type="beginsWith" dxfId="2263" priority="1367" operator="beginsWith" text="E">
      <formula>LEFT(CU187,LEN("E"))="E"</formula>
    </cfRule>
    <cfRule type="beginsWith" dxfId="2262" priority="1368" operator="beginsWith" text="T">
      <formula>LEFT(CU187,LEN("T"))="T"</formula>
    </cfRule>
    <cfRule type="beginsWith" dxfId="2261" priority="1369" operator="beginsWith" text="S">
      <formula>LEFT(CU187,LEN("S"))="S"</formula>
    </cfRule>
  </conditionalFormatting>
  <conditionalFormatting sqref="CP400:CQ401">
    <cfRule type="beginsWith" dxfId="2260" priority="1364" operator="beginsWith" text="T">
      <formula>LEFT(CP400,LEN("T"))="T"</formula>
    </cfRule>
    <cfRule type="containsText" dxfId="2259" priority="1365" operator="containsText" text="Sin iniciar">
      <formula>NOT(ISERROR(SEARCH("Sin iniciar",CP400)))</formula>
    </cfRule>
    <cfRule type="containsText" dxfId="2258" priority="1366" operator="containsText" text="En gestión">
      <formula>NOT(ISERROR(SEARCH("En gestión",CP400)))</formula>
    </cfRule>
  </conditionalFormatting>
  <conditionalFormatting sqref="CU400:CV400">
    <cfRule type="beginsWith" dxfId="2257" priority="1361" operator="beginsWith" text="E">
      <formula>LEFT(CU400,LEN("E"))="E"</formula>
    </cfRule>
    <cfRule type="beginsWith" dxfId="2256" priority="1362" operator="beginsWith" text="T">
      <formula>LEFT(CU400,LEN("T"))="T"</formula>
    </cfRule>
    <cfRule type="beginsWith" dxfId="2255" priority="1363" operator="beginsWith" text="S">
      <formula>LEFT(CU400,LEN("S"))="S"</formula>
    </cfRule>
  </conditionalFormatting>
  <conditionalFormatting sqref="CQ10:CQ16">
    <cfRule type="beginsWith" dxfId="2254" priority="1358" operator="beginsWith" text="T">
      <formula>LEFT(CQ10,LEN("T"))="T"</formula>
    </cfRule>
    <cfRule type="containsText" dxfId="2253" priority="1359" operator="containsText" text="Sin iniciar">
      <formula>NOT(ISERROR(SEARCH("Sin iniciar",CQ10)))</formula>
    </cfRule>
    <cfRule type="containsText" dxfId="2252" priority="1360" operator="containsText" text="En gestión">
      <formula>NOT(ISERROR(SEARCH("En gestión",CQ10)))</formula>
    </cfRule>
  </conditionalFormatting>
  <conditionalFormatting sqref="CU10:CV10">
    <cfRule type="beginsWith" dxfId="2251" priority="1355" operator="beginsWith" text="E">
      <formula>LEFT(CU10,LEN("E"))="E"</formula>
    </cfRule>
    <cfRule type="beginsWith" dxfId="2250" priority="1356" operator="beginsWith" text="T">
      <formula>LEFT(CU10,LEN("T"))="T"</formula>
    </cfRule>
    <cfRule type="beginsWith" dxfId="2249" priority="1357" operator="beginsWith" text="S">
      <formula>LEFT(CU10,LEN("S"))="S"</formula>
    </cfRule>
  </conditionalFormatting>
  <conditionalFormatting sqref="CQ13">
    <cfRule type="beginsWith" dxfId="2248" priority="1352" operator="beginsWith" text="T">
      <formula>LEFT(CQ13,LEN("T"))="T"</formula>
    </cfRule>
    <cfRule type="containsText" dxfId="2247" priority="1353" operator="containsText" text="Sin iniciar">
      <formula>NOT(ISERROR(SEARCH("Sin iniciar",CQ13)))</formula>
    </cfRule>
    <cfRule type="containsText" dxfId="2246" priority="1354" operator="containsText" text="En gestión">
      <formula>NOT(ISERROR(SEARCH("En gestión",CQ13)))</formula>
    </cfRule>
  </conditionalFormatting>
  <conditionalFormatting sqref="CQ14">
    <cfRule type="beginsWith" dxfId="2245" priority="1349" operator="beginsWith" text="T">
      <formula>LEFT(CQ14,LEN("T"))="T"</formula>
    </cfRule>
    <cfRule type="containsText" dxfId="2244" priority="1350" operator="containsText" text="Sin iniciar">
      <formula>NOT(ISERROR(SEARCH("Sin iniciar",CQ14)))</formula>
    </cfRule>
    <cfRule type="containsText" dxfId="2243" priority="1351" operator="containsText" text="En gestión">
      <formula>NOT(ISERROR(SEARCH("En gestión",CQ14)))</formula>
    </cfRule>
  </conditionalFormatting>
  <conditionalFormatting sqref="CU13">
    <cfRule type="beginsWith" dxfId="2242" priority="1346" operator="beginsWith" text="E">
      <formula>LEFT(CU13,LEN("E"))="E"</formula>
    </cfRule>
    <cfRule type="beginsWith" dxfId="2241" priority="1347" operator="beginsWith" text="T">
      <formula>LEFT(CU13,LEN("T"))="T"</formula>
    </cfRule>
    <cfRule type="beginsWith" dxfId="2240" priority="1348" operator="beginsWith" text="S">
      <formula>LEFT(CU13,LEN("S"))="S"</formula>
    </cfRule>
  </conditionalFormatting>
  <conditionalFormatting sqref="CV13">
    <cfRule type="beginsWith" dxfId="2239" priority="1343" operator="beginsWith" text="E">
      <formula>LEFT(CV13,LEN("E"))="E"</formula>
    </cfRule>
    <cfRule type="beginsWith" dxfId="2238" priority="1344" operator="beginsWith" text="T">
      <formula>LEFT(CV13,LEN("T"))="T"</formula>
    </cfRule>
    <cfRule type="beginsWith" dxfId="2237" priority="1345" operator="beginsWith" text="S">
      <formula>LEFT(CV13,LEN("S"))="S"</formula>
    </cfRule>
  </conditionalFormatting>
  <conditionalFormatting sqref="CQ15">
    <cfRule type="beginsWith" dxfId="2236" priority="1340" operator="beginsWith" text="T">
      <formula>LEFT(CQ15,LEN("T"))="T"</formula>
    </cfRule>
    <cfRule type="containsText" dxfId="2235" priority="1341" operator="containsText" text="Sin iniciar">
      <formula>NOT(ISERROR(SEARCH("Sin iniciar",CQ15)))</formula>
    </cfRule>
    <cfRule type="containsText" dxfId="2234" priority="1342" operator="containsText" text="En gestión">
      <formula>NOT(ISERROR(SEARCH("En gestión",CQ15)))</formula>
    </cfRule>
  </conditionalFormatting>
  <conditionalFormatting sqref="CQ16">
    <cfRule type="beginsWith" dxfId="2233" priority="1337" operator="beginsWith" text="T">
      <formula>LEFT(CQ16,LEN("T"))="T"</formula>
    </cfRule>
    <cfRule type="containsText" dxfId="2232" priority="1338" operator="containsText" text="Sin iniciar">
      <formula>NOT(ISERROR(SEARCH("Sin iniciar",CQ16)))</formula>
    </cfRule>
    <cfRule type="containsText" dxfId="2231" priority="1339" operator="containsText" text="En gestión">
      <formula>NOT(ISERROR(SEARCH("En gestión",CQ16)))</formula>
    </cfRule>
  </conditionalFormatting>
  <conditionalFormatting sqref="CU15">
    <cfRule type="beginsWith" dxfId="2230" priority="1334" operator="beginsWith" text="E">
      <formula>LEFT(CU15,LEN("E"))="E"</formula>
    </cfRule>
    <cfRule type="beginsWith" dxfId="2229" priority="1335" operator="beginsWith" text="T">
      <formula>LEFT(CU15,LEN("T"))="T"</formula>
    </cfRule>
    <cfRule type="beginsWith" dxfId="2228" priority="1336" operator="beginsWith" text="S">
      <formula>LEFT(CU15,LEN("S"))="S"</formula>
    </cfRule>
  </conditionalFormatting>
  <conditionalFormatting sqref="CV15">
    <cfRule type="beginsWith" dxfId="2227" priority="1331" operator="beginsWith" text="E">
      <formula>LEFT(CV15,LEN("E"))="E"</formula>
    </cfRule>
    <cfRule type="beginsWith" dxfId="2226" priority="1332" operator="beginsWith" text="T">
      <formula>LEFT(CV15,LEN("T"))="T"</formula>
    </cfRule>
    <cfRule type="beginsWith" dxfId="2225" priority="1333" operator="beginsWith" text="S">
      <formula>LEFT(CV15,LEN("S"))="S"</formula>
    </cfRule>
  </conditionalFormatting>
  <conditionalFormatting sqref="CP10:CP16">
    <cfRule type="beginsWith" dxfId="2224" priority="1328" operator="beginsWith" text="T">
      <formula>LEFT(CP10,LEN("T"))="T"</formula>
    </cfRule>
    <cfRule type="containsText" dxfId="2223" priority="1329" operator="containsText" text="Sin iniciar">
      <formula>NOT(ISERROR(SEARCH("Sin iniciar",CP10)))</formula>
    </cfRule>
    <cfRule type="containsText" dxfId="2222" priority="1330" operator="containsText" text="En gestión">
      <formula>NOT(ISERROR(SEARCH("En gestión",CP10)))</formula>
    </cfRule>
  </conditionalFormatting>
  <conditionalFormatting sqref="CP104:CP133">
    <cfRule type="beginsWith" dxfId="2221" priority="1325" operator="beginsWith" text="T">
      <formula>LEFT(CP104,LEN("T"))="T"</formula>
    </cfRule>
    <cfRule type="containsText" dxfId="2220" priority="1326" operator="containsText" text="Sin iniciar">
      <formula>NOT(ISERROR(SEARCH("Sin iniciar",CP104)))</formula>
    </cfRule>
    <cfRule type="containsText" dxfId="2219" priority="1327" operator="containsText" text="En gestión">
      <formula>NOT(ISERROR(SEARCH("En gestión",CP104)))</formula>
    </cfRule>
  </conditionalFormatting>
  <conditionalFormatting sqref="CQ104:CQ133">
    <cfRule type="beginsWith" dxfId="2218" priority="1322" operator="beginsWith" text="T">
      <formula>LEFT(CQ104,LEN("T"))="T"</formula>
    </cfRule>
    <cfRule type="containsText" dxfId="2217" priority="1323" operator="containsText" text="Sin iniciar">
      <formula>NOT(ISERROR(SEARCH("Sin iniciar",CQ104)))</formula>
    </cfRule>
    <cfRule type="containsText" dxfId="2216" priority="1324" operator="containsText" text="En gestión">
      <formula>NOT(ISERROR(SEARCH("En gestión",CQ104)))</formula>
    </cfRule>
  </conditionalFormatting>
  <conditionalFormatting sqref="CU104">
    <cfRule type="beginsWith" dxfId="2215" priority="1319" operator="beginsWith" text="E">
      <formula>LEFT(CU104,LEN("E"))="E"</formula>
    </cfRule>
    <cfRule type="beginsWith" dxfId="2214" priority="1320" operator="beginsWith" text="T">
      <formula>LEFT(CU104,LEN("T"))="T"</formula>
    </cfRule>
    <cfRule type="beginsWith" dxfId="2213" priority="1321" operator="beginsWith" text="S">
      <formula>LEFT(CU104,LEN("S"))="S"</formula>
    </cfRule>
  </conditionalFormatting>
  <conditionalFormatting sqref="CU107">
    <cfRule type="beginsWith" dxfId="2212" priority="1316" operator="beginsWith" text="E">
      <formula>LEFT(CU107,LEN("E"))="E"</formula>
    </cfRule>
    <cfRule type="beginsWith" dxfId="2211" priority="1317" operator="beginsWith" text="T">
      <formula>LEFT(CU107,LEN("T"))="T"</formula>
    </cfRule>
    <cfRule type="beginsWith" dxfId="2210" priority="1318" operator="beginsWith" text="S">
      <formula>LEFT(CU107,LEN("S"))="S"</formula>
    </cfRule>
  </conditionalFormatting>
  <conditionalFormatting sqref="CV110">
    <cfRule type="beginsWith" dxfId="2209" priority="1262" operator="beginsWith" text="E">
      <formula>LEFT(CV110,LEN("E"))="E"</formula>
    </cfRule>
    <cfRule type="beginsWith" dxfId="2208" priority="1263" operator="beginsWith" text="T">
      <formula>LEFT(CV110,LEN("T"))="T"</formula>
    </cfRule>
    <cfRule type="beginsWith" dxfId="2207" priority="1264" operator="beginsWith" text="S">
      <formula>LEFT(CV110,LEN("S"))="S"</formula>
    </cfRule>
  </conditionalFormatting>
  <conditionalFormatting sqref="CU110">
    <cfRule type="beginsWith" dxfId="2206" priority="1313" operator="beginsWith" text="E">
      <formula>LEFT(CU110,LEN("E"))="E"</formula>
    </cfRule>
    <cfRule type="beginsWith" dxfId="2205" priority="1314" operator="beginsWith" text="T">
      <formula>LEFT(CU110,LEN("T"))="T"</formula>
    </cfRule>
    <cfRule type="beginsWith" dxfId="2204" priority="1315" operator="beginsWith" text="S">
      <formula>LEFT(CU110,LEN("S"))="S"</formula>
    </cfRule>
  </conditionalFormatting>
  <conditionalFormatting sqref="CU132">
    <cfRule type="beginsWith" dxfId="2203" priority="1310" operator="beginsWith" text="E">
      <formula>LEFT(CU132,LEN("E"))="E"</formula>
    </cfRule>
    <cfRule type="beginsWith" dxfId="2202" priority="1311" operator="beginsWith" text="T">
      <formula>LEFT(CU132,LEN("T"))="T"</formula>
    </cfRule>
    <cfRule type="beginsWith" dxfId="2201" priority="1312" operator="beginsWith" text="S">
      <formula>LEFT(CU132,LEN("S"))="S"</formula>
    </cfRule>
  </conditionalFormatting>
  <conditionalFormatting sqref="CU129">
    <cfRule type="beginsWith" dxfId="2200" priority="1307" operator="beginsWith" text="E">
      <formula>LEFT(CU129,LEN("E"))="E"</formula>
    </cfRule>
    <cfRule type="beginsWith" dxfId="2199" priority="1308" operator="beginsWith" text="T">
      <formula>LEFT(CU129,LEN("T"))="T"</formula>
    </cfRule>
    <cfRule type="beginsWith" dxfId="2198" priority="1309" operator="beginsWith" text="S">
      <formula>LEFT(CU129,LEN("S"))="S"</formula>
    </cfRule>
  </conditionalFormatting>
  <conditionalFormatting sqref="CU127">
    <cfRule type="beginsWith" dxfId="2197" priority="1304" operator="beginsWith" text="E">
      <formula>LEFT(CU127,LEN("E"))="E"</formula>
    </cfRule>
    <cfRule type="beginsWith" dxfId="2196" priority="1305" operator="beginsWith" text="T">
      <formula>LEFT(CU127,LEN("T"))="T"</formula>
    </cfRule>
    <cfRule type="beginsWith" dxfId="2195" priority="1306" operator="beginsWith" text="S">
      <formula>LEFT(CU127,LEN("S"))="S"</formula>
    </cfRule>
  </conditionalFormatting>
  <conditionalFormatting sqref="CU124">
    <cfRule type="beginsWith" dxfId="2194" priority="1301" operator="beginsWith" text="E">
      <formula>LEFT(CU124,LEN("E"))="E"</formula>
    </cfRule>
    <cfRule type="beginsWith" dxfId="2193" priority="1302" operator="beginsWith" text="T">
      <formula>LEFT(CU124,LEN("T"))="T"</formula>
    </cfRule>
    <cfRule type="beginsWith" dxfId="2192" priority="1303" operator="beginsWith" text="S">
      <formula>LEFT(CU124,LEN("S"))="S"</formula>
    </cfRule>
  </conditionalFormatting>
  <conditionalFormatting sqref="CU112">
    <cfRule type="beginsWith" dxfId="2191" priority="1298" operator="beginsWith" text="E">
      <formula>LEFT(CU112,LEN("E"))="E"</formula>
    </cfRule>
    <cfRule type="beginsWith" dxfId="2190" priority="1299" operator="beginsWith" text="T">
      <formula>LEFT(CU112,LEN("T"))="T"</formula>
    </cfRule>
    <cfRule type="beginsWith" dxfId="2189" priority="1300" operator="beginsWith" text="S">
      <formula>LEFT(CU112,LEN("S"))="S"</formula>
    </cfRule>
  </conditionalFormatting>
  <conditionalFormatting sqref="CU116">
    <cfRule type="beginsWith" dxfId="2188" priority="1295" operator="beginsWith" text="E">
      <formula>LEFT(CU116,LEN("E"))="E"</formula>
    </cfRule>
    <cfRule type="beginsWith" dxfId="2187" priority="1296" operator="beginsWith" text="T">
      <formula>LEFT(CU116,LEN("T"))="T"</formula>
    </cfRule>
    <cfRule type="beginsWith" dxfId="2186" priority="1297" operator="beginsWith" text="S">
      <formula>LEFT(CU116,LEN("S"))="S"</formula>
    </cfRule>
  </conditionalFormatting>
  <conditionalFormatting sqref="CU120">
    <cfRule type="beginsWith" dxfId="2185" priority="1292" operator="beginsWith" text="E">
      <formula>LEFT(CU120,LEN("E"))="E"</formula>
    </cfRule>
    <cfRule type="beginsWith" dxfId="2184" priority="1293" operator="beginsWith" text="T">
      <formula>LEFT(CU120,LEN("T"))="T"</formula>
    </cfRule>
    <cfRule type="beginsWith" dxfId="2183" priority="1294" operator="beginsWith" text="S">
      <formula>LEFT(CU120,LEN("S"))="S"</formula>
    </cfRule>
  </conditionalFormatting>
  <conditionalFormatting sqref="CV132">
    <cfRule type="beginsWith" dxfId="2182" priority="1289" operator="beginsWith" text="E">
      <formula>LEFT(CV132,LEN("E"))="E"</formula>
    </cfRule>
    <cfRule type="beginsWith" dxfId="2181" priority="1290" operator="beginsWith" text="T">
      <formula>LEFT(CV132,LEN("T"))="T"</formula>
    </cfRule>
    <cfRule type="beginsWith" dxfId="2180" priority="1291" operator="beginsWith" text="S">
      <formula>LEFT(CV132,LEN("S"))="S"</formula>
    </cfRule>
  </conditionalFormatting>
  <conditionalFormatting sqref="CV127">
    <cfRule type="beginsWith" dxfId="2179" priority="1286" operator="beginsWith" text="E">
      <formula>LEFT(CV127,LEN("E"))="E"</formula>
    </cfRule>
    <cfRule type="beginsWith" dxfId="2178" priority="1287" operator="beginsWith" text="T">
      <formula>LEFT(CV127,LEN("T"))="T"</formula>
    </cfRule>
    <cfRule type="beginsWith" dxfId="2177" priority="1288" operator="beginsWith" text="S">
      <formula>LEFT(CV127,LEN("S"))="S"</formula>
    </cfRule>
  </conditionalFormatting>
  <conditionalFormatting sqref="CV116">
    <cfRule type="beginsWith" dxfId="2176" priority="1283" operator="beginsWith" text="E">
      <formula>LEFT(CV116,LEN("E"))="E"</formula>
    </cfRule>
    <cfRule type="beginsWith" dxfId="2175" priority="1284" operator="beginsWith" text="T">
      <formula>LEFT(CV116,LEN("T"))="T"</formula>
    </cfRule>
    <cfRule type="beginsWith" dxfId="2174" priority="1285" operator="beginsWith" text="S">
      <formula>LEFT(CV116,LEN("S"))="S"</formula>
    </cfRule>
  </conditionalFormatting>
  <conditionalFormatting sqref="CV120">
    <cfRule type="beginsWith" dxfId="2173" priority="1280" operator="beginsWith" text="E">
      <formula>LEFT(CV120,LEN("E"))="E"</formula>
    </cfRule>
    <cfRule type="beginsWith" dxfId="2172" priority="1281" operator="beginsWith" text="T">
      <formula>LEFT(CV120,LEN("T"))="T"</formula>
    </cfRule>
    <cfRule type="beginsWith" dxfId="2171" priority="1282" operator="beginsWith" text="S">
      <formula>LEFT(CV120,LEN("S"))="S"</formula>
    </cfRule>
  </conditionalFormatting>
  <conditionalFormatting sqref="CV124">
    <cfRule type="beginsWith" dxfId="2170" priority="1277" operator="beginsWith" text="E">
      <formula>LEFT(CV124,LEN("E"))="E"</formula>
    </cfRule>
    <cfRule type="beginsWith" dxfId="2169" priority="1278" operator="beginsWith" text="T">
      <formula>LEFT(CV124,LEN("T"))="T"</formula>
    </cfRule>
    <cfRule type="beginsWith" dxfId="2168" priority="1279" operator="beginsWith" text="S">
      <formula>LEFT(CV124,LEN("S"))="S"</formula>
    </cfRule>
  </conditionalFormatting>
  <conditionalFormatting sqref="CV129">
    <cfRule type="beginsWith" dxfId="2167" priority="1274" operator="beginsWith" text="E">
      <formula>LEFT(CV129,LEN("E"))="E"</formula>
    </cfRule>
    <cfRule type="beginsWith" dxfId="2166" priority="1275" operator="beginsWith" text="T">
      <formula>LEFT(CV129,LEN("T"))="T"</formula>
    </cfRule>
    <cfRule type="beginsWith" dxfId="2165" priority="1276" operator="beginsWith" text="S">
      <formula>LEFT(CV129,LEN("S"))="S"</formula>
    </cfRule>
  </conditionalFormatting>
  <conditionalFormatting sqref="CV112">
    <cfRule type="beginsWith" dxfId="2164" priority="1271" operator="beginsWith" text="E">
      <formula>LEFT(CV112,LEN("E"))="E"</formula>
    </cfRule>
    <cfRule type="beginsWith" dxfId="2163" priority="1272" operator="beginsWith" text="T">
      <formula>LEFT(CV112,LEN("T"))="T"</formula>
    </cfRule>
    <cfRule type="beginsWith" dxfId="2162" priority="1273" operator="beginsWith" text="S">
      <formula>LEFT(CV112,LEN("S"))="S"</formula>
    </cfRule>
  </conditionalFormatting>
  <conditionalFormatting sqref="CV107">
    <cfRule type="beginsWith" dxfId="2161" priority="1268" operator="beginsWith" text="E">
      <formula>LEFT(CV107,LEN("E"))="E"</formula>
    </cfRule>
    <cfRule type="beginsWith" dxfId="2160" priority="1269" operator="beginsWith" text="T">
      <formula>LEFT(CV107,LEN("T"))="T"</formula>
    </cfRule>
    <cfRule type="beginsWith" dxfId="2159" priority="1270" operator="beginsWith" text="S">
      <formula>LEFT(CV107,LEN("S"))="S"</formula>
    </cfRule>
  </conditionalFormatting>
  <conditionalFormatting sqref="CV104">
    <cfRule type="beginsWith" dxfId="2158" priority="1265" operator="beginsWith" text="E">
      <formula>LEFT(CV104,LEN("E"))="E"</formula>
    </cfRule>
    <cfRule type="beginsWith" dxfId="2157" priority="1266" operator="beginsWith" text="T">
      <formula>LEFT(CV104,LEN("T"))="T"</formula>
    </cfRule>
    <cfRule type="beginsWith" dxfId="2156" priority="1267" operator="beginsWith" text="S">
      <formula>LEFT(CV104,LEN("S"))="S"</formula>
    </cfRule>
  </conditionalFormatting>
  <conditionalFormatting sqref="CP192:CP222">
    <cfRule type="beginsWith" dxfId="2155" priority="1259" operator="beginsWith" text="T">
      <formula>LEFT(CP192,LEN("T"))="T"</formula>
    </cfRule>
    <cfRule type="containsText" dxfId="2154" priority="1260" operator="containsText" text="Sin iniciar">
      <formula>NOT(ISERROR(SEARCH("Sin iniciar",CP192)))</formula>
    </cfRule>
    <cfRule type="containsText" dxfId="2153" priority="1261" operator="containsText" text="En gestión">
      <formula>NOT(ISERROR(SEARCH("En gestión",CP192)))</formula>
    </cfRule>
  </conditionalFormatting>
  <conditionalFormatting sqref="CP341:CQ382">
    <cfRule type="beginsWith" dxfId="2152" priority="1256" operator="beginsWith" text="T">
      <formula>LEFT(CP341,LEN("T"))="T"</formula>
    </cfRule>
    <cfRule type="containsText" dxfId="2151" priority="1257" operator="containsText" text="Sin iniciar">
      <formula>NOT(ISERROR(SEARCH("Sin iniciar",CP341)))</formula>
    </cfRule>
    <cfRule type="containsText" dxfId="2150" priority="1258" operator="containsText" text="En gestión">
      <formula>NOT(ISERROR(SEARCH("En gestión",CP341)))</formula>
    </cfRule>
  </conditionalFormatting>
  <conditionalFormatting sqref="CU341:CV341">
    <cfRule type="beginsWith" dxfId="2149" priority="1253" operator="beginsWith" text="E">
      <formula>LEFT(CU341,LEN("E"))="E"</formula>
    </cfRule>
    <cfRule type="beginsWith" dxfId="2148" priority="1254" operator="beginsWith" text="T">
      <formula>LEFT(CU341,LEN("T"))="T"</formula>
    </cfRule>
    <cfRule type="beginsWith" dxfId="2147" priority="1255" operator="beginsWith" text="S">
      <formula>LEFT(CU341,LEN("S"))="S"</formula>
    </cfRule>
  </conditionalFormatting>
  <conditionalFormatting sqref="CU344:CV344 CU347:CV347 CU349:CV349 CU351:CV352 CU376:CV378 CU362:CV362 CU355:CV355 CU364:CV364 CU367:CV367 CU370:CV370 CU373:CV373 CU380:CV380 CU359:CV359">
    <cfRule type="beginsWith" dxfId="2146" priority="1250" operator="beginsWith" text="E">
      <formula>LEFT(CU344,LEN("E"))="E"</formula>
    </cfRule>
    <cfRule type="beginsWith" dxfId="2145" priority="1251" operator="beginsWith" text="T">
      <formula>LEFT(CU344,LEN("T"))="T"</formula>
    </cfRule>
    <cfRule type="beginsWith" dxfId="2144" priority="1252" operator="beginsWith" text="S">
      <formula>LEFT(CU344,LEN("S"))="S"</formula>
    </cfRule>
  </conditionalFormatting>
  <conditionalFormatting sqref="V4:W9">
    <cfRule type="beginsWith" dxfId="2143" priority="1247" operator="beginsWith" text="T">
      <formula>LEFT(V4,LEN("T"))="T"</formula>
    </cfRule>
    <cfRule type="containsText" dxfId="2142" priority="1248" operator="containsText" text="Sin iniciar">
      <formula>NOT(ISERROR(SEARCH("Sin iniciar",V4)))</formula>
    </cfRule>
    <cfRule type="containsText" dxfId="2141" priority="1249" operator="containsText" text="En gestión">
      <formula>NOT(ISERROR(SEARCH("En gestión",V4)))</formula>
    </cfRule>
  </conditionalFormatting>
  <conditionalFormatting sqref="AA4:AB4">
    <cfRule type="beginsWith" dxfId="2140" priority="1244" operator="beginsWith" text="E">
      <formula>LEFT(AA4,LEN("E"))="E"</formula>
    </cfRule>
    <cfRule type="beginsWith" dxfId="2139" priority="1245" operator="beginsWith" text="T">
      <formula>LEFT(AA4,LEN("T"))="T"</formula>
    </cfRule>
    <cfRule type="beginsWith" dxfId="2138" priority="1246" operator="beginsWith" text="S">
      <formula>LEFT(AA4,LEN("S"))="S"</formula>
    </cfRule>
  </conditionalFormatting>
  <conditionalFormatting sqref="AA8:AB8">
    <cfRule type="beginsWith" dxfId="2137" priority="1241" operator="beginsWith" text="E">
      <formula>LEFT(AA8,LEN("E"))="E"</formula>
    </cfRule>
    <cfRule type="beginsWith" dxfId="2136" priority="1242" operator="beginsWith" text="T">
      <formula>LEFT(AA8,LEN("T"))="T"</formula>
    </cfRule>
    <cfRule type="beginsWith" dxfId="2135" priority="1243" operator="beginsWith" text="S">
      <formula>LEFT(AA8,LEN("S"))="S"</formula>
    </cfRule>
  </conditionalFormatting>
  <conditionalFormatting sqref="AA6:AB6">
    <cfRule type="beginsWith" dxfId="2134" priority="1238" operator="beginsWith" text="E">
      <formula>LEFT(AA6,LEN("E"))="E"</formula>
    </cfRule>
    <cfRule type="beginsWith" dxfId="2133" priority="1239" operator="beginsWith" text="T">
      <formula>LEFT(AA6,LEN("T"))="T"</formula>
    </cfRule>
    <cfRule type="beginsWith" dxfId="2132" priority="1240" operator="beginsWith" text="S">
      <formula>LEFT(AA6,LEN("S"))="S"</formula>
    </cfRule>
  </conditionalFormatting>
  <conditionalFormatting sqref="V17:W22">
    <cfRule type="beginsWith" dxfId="2131" priority="1208" operator="beginsWith" text="T">
      <formula>LEFT(V17,LEN("T"))="T"</formula>
    </cfRule>
    <cfRule type="containsText" dxfId="2130" priority="1209" operator="containsText" text="Sin iniciar">
      <formula>NOT(ISERROR(SEARCH("Sin iniciar",V17)))</formula>
    </cfRule>
    <cfRule type="containsText" dxfId="2129" priority="1210" operator="containsText" text="En gestión">
      <formula>NOT(ISERROR(SEARCH("En gestión",V17)))</formula>
    </cfRule>
  </conditionalFormatting>
  <conditionalFormatting sqref="AA10:AB10">
    <cfRule type="beginsWith" dxfId="2128" priority="1235" operator="beginsWith" text="E">
      <formula>LEFT(AA10,LEN("E"))="E"</formula>
    </cfRule>
    <cfRule type="beginsWith" dxfId="2127" priority="1236" operator="beginsWith" text="T">
      <formula>LEFT(AA10,LEN("T"))="T"</formula>
    </cfRule>
    <cfRule type="beginsWith" dxfId="2126" priority="1237" operator="beginsWith" text="S">
      <formula>LEFT(AA10,LEN("S"))="S"</formula>
    </cfRule>
  </conditionalFormatting>
  <conditionalFormatting sqref="AA13">
    <cfRule type="beginsWith" dxfId="2125" priority="1232" operator="beginsWith" text="E">
      <formula>LEFT(AA13,LEN("E"))="E"</formula>
    </cfRule>
    <cfRule type="beginsWith" dxfId="2124" priority="1233" operator="beginsWith" text="T">
      <formula>LEFT(AA13,LEN("T"))="T"</formula>
    </cfRule>
    <cfRule type="beginsWith" dxfId="2123" priority="1234" operator="beginsWith" text="S">
      <formula>LEFT(AA13,LEN("S"))="S"</formula>
    </cfRule>
  </conditionalFormatting>
  <conditionalFormatting sqref="AB13">
    <cfRule type="beginsWith" dxfId="2122" priority="1229" operator="beginsWith" text="E">
      <formula>LEFT(AB13,LEN("E"))="E"</formula>
    </cfRule>
    <cfRule type="beginsWith" dxfId="2121" priority="1230" operator="beginsWith" text="T">
      <formula>LEFT(AB13,LEN("T"))="T"</formula>
    </cfRule>
    <cfRule type="beginsWith" dxfId="2120" priority="1231" operator="beginsWith" text="S">
      <formula>LEFT(AB13,LEN("S"))="S"</formula>
    </cfRule>
  </conditionalFormatting>
  <conditionalFormatting sqref="AA15">
    <cfRule type="beginsWith" dxfId="2119" priority="1226" operator="beginsWith" text="E">
      <formula>LEFT(AA15,LEN("E"))="E"</formula>
    </cfRule>
    <cfRule type="beginsWith" dxfId="2118" priority="1227" operator="beginsWith" text="T">
      <formula>LEFT(AA15,LEN("T"))="T"</formula>
    </cfRule>
    <cfRule type="beginsWith" dxfId="2117" priority="1228" operator="beginsWith" text="S">
      <formula>LEFT(AA15,LEN("S"))="S"</formula>
    </cfRule>
  </conditionalFormatting>
  <conditionalFormatting sqref="AB15">
    <cfRule type="beginsWith" dxfId="2116" priority="1223" operator="beginsWith" text="E">
      <formula>LEFT(AB15,LEN("E"))="E"</formula>
    </cfRule>
    <cfRule type="beginsWith" dxfId="2115" priority="1224" operator="beginsWith" text="T">
      <formula>LEFT(AB15,LEN("T"))="T"</formula>
    </cfRule>
    <cfRule type="beginsWith" dxfId="2114" priority="1225" operator="beginsWith" text="S">
      <formula>LEFT(AB15,LEN("S"))="S"</formula>
    </cfRule>
  </conditionalFormatting>
  <conditionalFormatting sqref="V10:W16">
    <cfRule type="beginsWith" dxfId="2113" priority="1220" operator="beginsWith" text="T">
      <formula>LEFT(V10,LEN("T"))="T"</formula>
    </cfRule>
    <cfRule type="containsText" dxfId="2112" priority="1221" operator="containsText" text="Sin iniciar">
      <formula>NOT(ISERROR(SEARCH("Sin iniciar",V10)))</formula>
    </cfRule>
    <cfRule type="containsText" dxfId="2111" priority="1222" operator="containsText" text="En gestión">
      <formula>NOT(ISERROR(SEARCH("En gestión",V10)))</formula>
    </cfRule>
  </conditionalFormatting>
  <conditionalFormatting sqref="AA17:AB17">
    <cfRule type="beginsWith" dxfId="2110" priority="1217" operator="beginsWith" text="E">
      <formula>LEFT(AA17,LEN("E"))="E"</formula>
    </cfRule>
    <cfRule type="beginsWith" dxfId="2109" priority="1218" operator="beginsWith" text="T">
      <formula>LEFT(AA17,LEN("T"))="T"</formula>
    </cfRule>
    <cfRule type="beginsWith" dxfId="2108" priority="1219" operator="beginsWith" text="S">
      <formula>LEFT(AA17,LEN("S"))="S"</formula>
    </cfRule>
  </conditionalFormatting>
  <conditionalFormatting sqref="AA19:AB19">
    <cfRule type="beginsWith" dxfId="2107" priority="1214" operator="beginsWith" text="E">
      <formula>LEFT(AA19,LEN("E"))="E"</formula>
    </cfRule>
    <cfRule type="beginsWith" dxfId="2106" priority="1215" operator="beginsWith" text="T">
      <formula>LEFT(AA19,LEN("T"))="T"</formula>
    </cfRule>
    <cfRule type="beginsWith" dxfId="2105" priority="1216" operator="beginsWith" text="S">
      <formula>LEFT(AA19,LEN("S"))="S"</formula>
    </cfRule>
  </conditionalFormatting>
  <conditionalFormatting sqref="AA20:AB20">
    <cfRule type="beginsWith" dxfId="2104" priority="1211" operator="beginsWith" text="E">
      <formula>LEFT(AA20,LEN("E"))="E"</formula>
    </cfRule>
    <cfRule type="beginsWith" dxfId="2103" priority="1212" operator="beginsWith" text="T">
      <formula>LEFT(AA20,LEN("T"))="T"</formula>
    </cfRule>
    <cfRule type="beginsWith" dxfId="2102" priority="1213" operator="beginsWith" text="S">
      <formula>LEFT(AA20,LEN("S"))="S"</formula>
    </cfRule>
  </conditionalFormatting>
  <conditionalFormatting sqref="V23:W33">
    <cfRule type="containsText" dxfId="2101" priority="1206" operator="containsText" text="Sin iniciar">
      <formula>NOT(ISERROR(SEARCH("Sin iniciar",V23)))</formula>
    </cfRule>
    <cfRule type="containsText" dxfId="2100" priority="1207" operator="containsText" text="En gestión">
      <formula>NOT(ISERROR(SEARCH("En gestión",V23)))</formula>
    </cfRule>
  </conditionalFormatting>
  <conditionalFormatting sqref="V23:AB31 AD23:AI31 V32:AI33">
    <cfRule type="beginsWith" dxfId="2099" priority="1202" operator="beginsWith" text="T">
      <formula>LEFT(V23,LEN("T"))="T"</formula>
    </cfRule>
  </conditionalFormatting>
  <conditionalFormatting sqref="AA23:AB23 AA26:AB26 AA30:AB30 AA32:AB33">
    <cfRule type="beginsWith" dxfId="2098" priority="1203" operator="beginsWith" text="E">
      <formula>LEFT(AA23,LEN("E"))="E"</formula>
    </cfRule>
    <cfRule type="beginsWith" dxfId="2097" priority="1204" operator="beginsWith" text="T">
      <formula>LEFT(AA23,LEN("T"))="T"</formula>
    </cfRule>
    <cfRule type="beginsWith" dxfId="2096" priority="1205" operator="beginsWith" text="S">
      <formula>LEFT(AA23,LEN("S"))="S"</formula>
    </cfRule>
  </conditionalFormatting>
  <conditionalFormatting sqref="AC23:AC25">
    <cfRule type="beginsWith" dxfId="2095" priority="1201" operator="beginsWith" text="T">
      <formula>LEFT(AC23,LEN("T"))="T"</formula>
    </cfRule>
  </conditionalFormatting>
  <conditionalFormatting sqref="AC26:AC29">
    <cfRule type="beginsWith" dxfId="2094" priority="1200" operator="beginsWith" text="T">
      <formula>LEFT(AC26,LEN("T"))="T"</formula>
    </cfRule>
  </conditionalFormatting>
  <conditionalFormatting sqref="AC30:AC31">
    <cfRule type="beginsWith" dxfId="2093" priority="1199" operator="beginsWith" text="T">
      <formula>LEFT(AC30,LEN("T"))="T"</formula>
    </cfRule>
  </conditionalFormatting>
  <conditionalFormatting sqref="V34:W60">
    <cfRule type="containsText" dxfId="2092" priority="1197" operator="containsText" text="Sin iniciar">
      <formula>NOT(ISERROR(SEARCH("Sin iniciar",V34)))</formula>
    </cfRule>
    <cfRule type="containsText" dxfId="2091" priority="1198" operator="containsText" text="En gestión">
      <formula>NOT(ISERROR(SEARCH("En gestión",V34)))</formula>
    </cfRule>
  </conditionalFormatting>
  <conditionalFormatting sqref="V34:W60">
    <cfRule type="beginsWith" dxfId="2090" priority="1196" operator="beginsWith" text="T">
      <formula>LEFT(V34,LEN("T"))="T"</formula>
    </cfRule>
  </conditionalFormatting>
  <conditionalFormatting sqref="V61:W61">
    <cfRule type="containsText" dxfId="2089" priority="1194" operator="containsText" text="Sin iniciar">
      <formula>NOT(ISERROR(SEARCH("Sin iniciar",V61)))</formula>
    </cfRule>
    <cfRule type="containsText" dxfId="2088" priority="1195" operator="containsText" text="En gestión">
      <formula>NOT(ISERROR(SEARCH("En gestión",V61)))</formula>
    </cfRule>
  </conditionalFormatting>
  <conditionalFormatting sqref="V61:W61">
    <cfRule type="beginsWith" dxfId="2087" priority="1193" operator="beginsWith" text="T">
      <formula>LEFT(V61,LEN("T"))="T"</formula>
    </cfRule>
  </conditionalFormatting>
  <conditionalFormatting sqref="AA34:AB36">
    <cfRule type="beginsWith" dxfId="2086" priority="1189" operator="beginsWith" text="T">
      <formula>LEFT(AA34,LEN("T"))="T"</formula>
    </cfRule>
  </conditionalFormatting>
  <conditionalFormatting sqref="AA34:AB34">
    <cfRule type="beginsWith" dxfId="2085" priority="1190" operator="beginsWith" text="E">
      <formula>LEFT(AA34,LEN("E"))="E"</formula>
    </cfRule>
    <cfRule type="beginsWith" dxfId="2084" priority="1191" operator="beginsWith" text="T">
      <formula>LEFT(AA34,LEN("T"))="T"</formula>
    </cfRule>
    <cfRule type="beginsWith" dxfId="2083" priority="1192" operator="beginsWith" text="S">
      <formula>LEFT(AA34,LEN("S"))="S"</formula>
    </cfRule>
  </conditionalFormatting>
  <conditionalFormatting sqref="AA37:AB39">
    <cfRule type="beginsWith" dxfId="2082" priority="1185" operator="beginsWith" text="T">
      <formula>LEFT(AA37,LEN("T"))="T"</formula>
    </cfRule>
  </conditionalFormatting>
  <conditionalFormatting sqref="AA37:AB37">
    <cfRule type="beginsWith" dxfId="2081" priority="1186" operator="beginsWith" text="E">
      <formula>LEFT(AA37,LEN("E"))="E"</formula>
    </cfRule>
    <cfRule type="beginsWith" dxfId="2080" priority="1187" operator="beginsWith" text="T">
      <formula>LEFT(AA37,LEN("T"))="T"</formula>
    </cfRule>
    <cfRule type="beginsWith" dxfId="2079" priority="1188" operator="beginsWith" text="S">
      <formula>LEFT(AA37,LEN("S"))="S"</formula>
    </cfRule>
  </conditionalFormatting>
  <conditionalFormatting sqref="AA59:AB61">
    <cfRule type="beginsWith" dxfId="2078" priority="1181" operator="beginsWith" text="T">
      <formula>LEFT(AA59,LEN("T"))="T"</formula>
    </cfRule>
  </conditionalFormatting>
  <conditionalFormatting sqref="AA59:AB59">
    <cfRule type="beginsWith" dxfId="2077" priority="1182" operator="beginsWith" text="E">
      <formula>LEFT(AA59,LEN("E"))="E"</formula>
    </cfRule>
    <cfRule type="beginsWith" dxfId="2076" priority="1183" operator="beginsWith" text="T">
      <formula>LEFT(AA59,LEN("T"))="T"</formula>
    </cfRule>
    <cfRule type="beginsWith" dxfId="2075" priority="1184" operator="beginsWith" text="S">
      <formula>LEFT(AA59,LEN("S"))="S"</formula>
    </cfRule>
  </conditionalFormatting>
  <conditionalFormatting sqref="AA40:AB40">
    <cfRule type="beginsWith" dxfId="2074" priority="1177" operator="beginsWith" text="T">
      <formula>LEFT(AA40,LEN("T"))="T"</formula>
    </cfRule>
  </conditionalFormatting>
  <conditionalFormatting sqref="AA40:AB40">
    <cfRule type="beginsWith" dxfId="2073" priority="1178" operator="beginsWith" text="E">
      <formula>LEFT(AA40,LEN("E"))="E"</formula>
    </cfRule>
    <cfRule type="beginsWith" dxfId="2072" priority="1179" operator="beginsWith" text="T">
      <formula>LEFT(AA40,LEN("T"))="T"</formula>
    </cfRule>
    <cfRule type="beginsWith" dxfId="2071" priority="1180" operator="beginsWith" text="S">
      <formula>LEFT(AA40,LEN("S"))="S"</formula>
    </cfRule>
  </conditionalFormatting>
  <conditionalFormatting sqref="V62:W78">
    <cfRule type="beginsWith" dxfId="2070" priority="1174" operator="beginsWith" text="T">
      <formula>LEFT(V62,LEN("T"))="T"</formula>
    </cfRule>
    <cfRule type="containsText" dxfId="2069" priority="1175" operator="containsText" text="Sin iniciar">
      <formula>NOT(ISERROR(SEARCH("Sin iniciar",V62)))</formula>
    </cfRule>
    <cfRule type="containsText" dxfId="2068" priority="1176" operator="containsText" text="En gestión">
      <formula>NOT(ISERROR(SEARCH("En gestión",V62)))</formula>
    </cfRule>
  </conditionalFormatting>
  <conditionalFormatting sqref="AA62:AB62">
    <cfRule type="beginsWith" dxfId="2067" priority="1171" operator="beginsWith" text="E">
      <formula>LEFT(AA62,LEN("E"))="E"</formula>
    </cfRule>
    <cfRule type="beginsWith" dxfId="2066" priority="1172" operator="beginsWith" text="T">
      <formula>LEFT(AA62,LEN("T"))="T"</formula>
    </cfRule>
    <cfRule type="beginsWith" dxfId="2065" priority="1173" operator="beginsWith" text="S">
      <formula>LEFT(AA62,LEN("S"))="S"</formula>
    </cfRule>
  </conditionalFormatting>
  <conditionalFormatting sqref="AA65:AB65">
    <cfRule type="beginsWith" dxfId="2064" priority="1168" operator="beginsWith" text="E">
      <formula>LEFT(AA65,LEN("E"))="E"</formula>
    </cfRule>
    <cfRule type="beginsWith" dxfId="2063" priority="1169" operator="beginsWith" text="T">
      <formula>LEFT(AA65,LEN("T"))="T"</formula>
    </cfRule>
    <cfRule type="beginsWith" dxfId="2062" priority="1170" operator="beginsWith" text="S">
      <formula>LEFT(AA65,LEN("S"))="S"</formula>
    </cfRule>
  </conditionalFormatting>
  <conditionalFormatting sqref="AA67:AB67">
    <cfRule type="containsText" dxfId="2061" priority="1157" operator="containsText" text="Sin iniciar">
      <formula>NOT(ISERROR(SEARCH("Sin iniciar",AA67)))</formula>
    </cfRule>
    <cfRule type="containsText" dxfId="2060" priority="1158" operator="containsText" text="En gestión">
      <formula>NOT(ISERROR(SEARCH("En gestión",AA67)))</formula>
    </cfRule>
  </conditionalFormatting>
  <conditionalFormatting sqref="AA68:AB68">
    <cfRule type="beginsWith" dxfId="2059" priority="1165" operator="beginsWith" text="E">
      <formula>LEFT(AA68,LEN("E"))="E"</formula>
    </cfRule>
    <cfRule type="beginsWith" dxfId="2058" priority="1166" operator="beginsWith" text="T">
      <formula>LEFT(AA68,LEN("T"))="T"</formula>
    </cfRule>
    <cfRule type="beginsWith" dxfId="2057" priority="1167" operator="beginsWith" text="S">
      <formula>LEFT(AA68,LEN("S"))="S"</formula>
    </cfRule>
  </conditionalFormatting>
  <conditionalFormatting sqref="AA76:AB76">
    <cfRule type="beginsWith" dxfId="2056" priority="1162" operator="beginsWith" text="E">
      <formula>LEFT(AA76,LEN("E"))="E"</formula>
    </cfRule>
    <cfRule type="beginsWith" dxfId="2055" priority="1163" operator="beginsWith" text="T">
      <formula>LEFT(AA76,LEN("T"))="T"</formula>
    </cfRule>
    <cfRule type="beginsWith" dxfId="2054" priority="1164" operator="beginsWith" text="S">
      <formula>LEFT(AA76,LEN("S"))="S"</formula>
    </cfRule>
  </conditionalFormatting>
  <conditionalFormatting sqref="AA67:AI67">
    <cfRule type="beginsWith" dxfId="2053" priority="1156" operator="beginsWith" text="T">
      <formula>LEFT(AA67,LEN("T"))="T"</formula>
    </cfRule>
  </conditionalFormatting>
  <conditionalFormatting sqref="AA78:AB78 AD78:AI78">
    <cfRule type="beginsWith" dxfId="2052" priority="1159" operator="beginsWith" text="E">
      <formula>LEFT(AA78,LEN("E"))="E"</formula>
    </cfRule>
    <cfRule type="beginsWith" dxfId="2051" priority="1160" operator="beginsWith" text="T">
      <formula>LEFT(AA78,LEN("T"))="T"</formula>
    </cfRule>
    <cfRule type="beginsWith" dxfId="2050" priority="1161" operator="beginsWith" text="S">
      <formula>LEFT(AA78,LEN("S"))="S"</formula>
    </cfRule>
  </conditionalFormatting>
  <conditionalFormatting sqref="V79:W81">
    <cfRule type="containsText" dxfId="2049" priority="1154" operator="containsText" text="Sin iniciar">
      <formula>NOT(ISERROR(SEARCH("Sin iniciar",V79)))</formula>
    </cfRule>
    <cfRule type="containsText" dxfId="2048" priority="1155" operator="containsText" text="En gestión">
      <formula>NOT(ISERROR(SEARCH("En gestión",V79)))</formula>
    </cfRule>
  </conditionalFormatting>
  <conditionalFormatting sqref="V82:W83">
    <cfRule type="containsText" dxfId="2047" priority="1150" operator="containsText" text="En gestión">
      <formula>NOT(ISERROR(SEARCH("En gestión",V82)))</formula>
    </cfRule>
  </conditionalFormatting>
  <conditionalFormatting sqref="V82:AB83 AD82:AI83">
    <cfRule type="containsText" dxfId="2046" priority="1147" operator="containsText" text="Sin iniciar">
      <formula>NOT(ISERROR(SEARCH("Sin iniciar",V82)))</formula>
    </cfRule>
  </conditionalFormatting>
  <conditionalFormatting sqref="V81:AI81 V80:AB80 AD80:AI80 V79:AI79 V82:AB83 AD82:AI83">
    <cfRule type="beginsWith" dxfId="2045" priority="1145" operator="beginsWith" text="T">
      <formula>LEFT(V79,LEN("T"))="T"</formula>
    </cfRule>
  </conditionalFormatting>
  <conditionalFormatting sqref="AA79:AB79">
    <cfRule type="beginsWith" dxfId="2044" priority="1151" operator="beginsWith" text="E">
      <formula>LEFT(AA79,LEN("E"))="E"</formula>
    </cfRule>
    <cfRule type="beginsWith" dxfId="2043" priority="1152" operator="beginsWith" text="T">
      <formula>LEFT(AA79,LEN("T"))="T"</formula>
    </cfRule>
    <cfRule type="beginsWith" dxfId="2042" priority="1153" operator="beginsWith" text="S">
      <formula>LEFT(AA79,LEN("S"))="S"</formula>
    </cfRule>
  </conditionalFormatting>
  <conditionalFormatting sqref="AA82:AB82">
    <cfRule type="beginsWith" dxfId="2041" priority="1148" operator="beginsWith" text="T">
      <formula>LEFT(AA82,LEN("T"))="T"</formula>
    </cfRule>
    <cfRule type="beginsWith" dxfId="2040" priority="1149" operator="beginsWith" text="S">
      <formula>LEFT(AA82,LEN("S"))="S"</formula>
    </cfRule>
  </conditionalFormatting>
  <conditionalFormatting sqref="AA82:AB82 AD82:AI82">
    <cfRule type="beginsWith" dxfId="2039" priority="1146" operator="beginsWith" text="E">
      <formula>LEFT(AA82,LEN("E"))="E"</formula>
    </cfRule>
  </conditionalFormatting>
  <conditionalFormatting sqref="AC82:AC83">
    <cfRule type="containsText" dxfId="2038" priority="1144" operator="containsText" text="Sin iniciar">
      <formula>NOT(ISERROR(SEARCH("Sin iniciar",AC82)))</formula>
    </cfRule>
  </conditionalFormatting>
  <conditionalFormatting sqref="AC82:AC83">
    <cfRule type="beginsWith" dxfId="2037" priority="1143" operator="beginsWith" text="T">
      <formula>LEFT(AC82,LEN("T"))="T"</formula>
    </cfRule>
  </conditionalFormatting>
  <conditionalFormatting sqref="V84:W93">
    <cfRule type="beginsWith" dxfId="2036" priority="1137" operator="beginsWith" text="T">
      <formula>LEFT(V84,LEN("T"))="T"</formula>
    </cfRule>
    <cfRule type="containsText" dxfId="2035" priority="1138" operator="containsText" text="Sin iniciar">
      <formula>NOT(ISERROR(SEARCH("Sin iniciar",V84)))</formula>
    </cfRule>
    <cfRule type="containsText" dxfId="2034" priority="1139" operator="containsText" text="En gestión">
      <formula>NOT(ISERROR(SEARCH("En gestión",V84)))</formula>
    </cfRule>
  </conditionalFormatting>
  <conditionalFormatting sqref="AA86:AB86">
    <cfRule type="beginsWith" dxfId="2033" priority="1131" operator="beginsWith" text="E">
      <formula>LEFT(AA86,LEN("E"))="E"</formula>
    </cfRule>
    <cfRule type="beginsWith" dxfId="2032" priority="1132" operator="beginsWith" text="T">
      <formula>LEFT(AA86,LEN("T"))="T"</formula>
    </cfRule>
    <cfRule type="beginsWith" dxfId="2031" priority="1133" operator="beginsWith" text="S">
      <formula>LEFT(AA86,LEN("S"))="S"</formula>
    </cfRule>
  </conditionalFormatting>
  <conditionalFormatting sqref="AA88:AB88">
    <cfRule type="beginsWith" dxfId="2030" priority="1125" operator="beginsWith" text="E">
      <formula>LEFT(AA88,LEN("E"))="E"</formula>
    </cfRule>
    <cfRule type="beginsWith" dxfId="2029" priority="1126" operator="beginsWith" text="T">
      <formula>LEFT(AA88,LEN("T"))="T"</formula>
    </cfRule>
    <cfRule type="beginsWith" dxfId="2028" priority="1127" operator="beginsWith" text="S">
      <formula>LEFT(AA88,LEN("S"))="S"</formula>
    </cfRule>
  </conditionalFormatting>
  <conditionalFormatting sqref="AA91:AB91">
    <cfRule type="beginsWith" dxfId="2027" priority="1128" operator="beginsWith" text="E">
      <formula>LEFT(AA91,LEN("E"))="E"</formula>
    </cfRule>
    <cfRule type="beginsWith" dxfId="2026" priority="1129" operator="beginsWith" text="T">
      <formula>LEFT(AA91,LEN("T"))="T"</formula>
    </cfRule>
    <cfRule type="beginsWith" dxfId="2025" priority="1130" operator="beginsWith" text="S">
      <formula>LEFT(AA91,LEN("S"))="S"</formula>
    </cfRule>
  </conditionalFormatting>
  <conditionalFormatting sqref="AA84:AB85 AD84:AI85">
    <cfRule type="beginsWith" dxfId="2024" priority="1140" operator="beginsWith" text="E">
      <formula>LEFT(AA84,LEN("E"))="E"</formula>
    </cfRule>
    <cfRule type="beginsWith" dxfId="2023" priority="1141" operator="beginsWith" text="T">
      <formula>LEFT(AA84,LEN("T"))="T"</formula>
    </cfRule>
    <cfRule type="beginsWith" dxfId="2022" priority="1142" operator="beginsWith" text="S">
      <formula>LEFT(AA84,LEN("S"))="S"</formula>
    </cfRule>
  </conditionalFormatting>
  <conditionalFormatting sqref="AA93:AB93 AD93:AI93">
    <cfRule type="beginsWith" dxfId="2021" priority="1134" operator="beginsWith" text="E">
      <formula>LEFT(AA93,LEN("E"))="E"</formula>
    </cfRule>
    <cfRule type="beginsWith" dxfId="2020" priority="1135" operator="beginsWith" text="T">
      <formula>LEFT(AA93,LEN("T"))="T"</formula>
    </cfRule>
    <cfRule type="beginsWith" dxfId="2019" priority="1136" operator="beginsWith" text="S">
      <formula>LEFT(AA93,LEN("S"))="S"</formula>
    </cfRule>
  </conditionalFormatting>
  <conditionalFormatting sqref="V94:W103">
    <cfRule type="containsText" dxfId="2018" priority="1123" operator="containsText" text="Sin iniciar">
      <formula>NOT(ISERROR(SEARCH("Sin iniciar",V94)))</formula>
    </cfRule>
    <cfRule type="containsText" dxfId="2017" priority="1124" operator="containsText" text="En gestión">
      <formula>NOT(ISERROR(SEARCH("En gestión",V94)))</formula>
    </cfRule>
  </conditionalFormatting>
  <conditionalFormatting sqref="V94:AI103">
    <cfRule type="beginsWith" dxfId="2016" priority="1122" operator="beginsWith" text="T">
      <formula>LEFT(V94,LEN("T"))="T"</formula>
    </cfRule>
  </conditionalFormatting>
  <conditionalFormatting sqref="AA94:AB94">
    <cfRule type="beginsWith" dxfId="2015" priority="1119" operator="beginsWith" text="E">
      <formula>LEFT(AA94,LEN("E"))="E"</formula>
    </cfRule>
    <cfRule type="beginsWith" dxfId="2014" priority="1120" operator="beginsWith" text="T">
      <formula>LEFT(AA94,LEN("T"))="T"</formula>
    </cfRule>
    <cfRule type="beginsWith" dxfId="2013" priority="1121" operator="beginsWith" text="S">
      <formula>LEFT(AA94,LEN("S"))="S"</formula>
    </cfRule>
  </conditionalFormatting>
  <conditionalFormatting sqref="AA96:AB96">
    <cfRule type="beginsWith" dxfId="2012" priority="1116" operator="beginsWith" text="E">
      <formula>LEFT(AA96,LEN("E"))="E"</formula>
    </cfRule>
    <cfRule type="beginsWith" dxfId="2011" priority="1117" operator="beginsWith" text="T">
      <formula>LEFT(AA96,LEN("T"))="T"</formula>
    </cfRule>
    <cfRule type="beginsWith" dxfId="2010" priority="1118" operator="beginsWith" text="S">
      <formula>LEFT(AA96,LEN("S"))="S"</formula>
    </cfRule>
  </conditionalFormatting>
  <conditionalFormatting sqref="AA98:AI98">
    <cfRule type="beginsWith" dxfId="2009" priority="1113" operator="beginsWith" text="E">
      <formula>LEFT(AA98,LEN("E"))="E"</formula>
    </cfRule>
    <cfRule type="beginsWith" dxfId="2008" priority="1114" operator="beginsWith" text="T">
      <formula>LEFT(AA98,LEN("T"))="T"</formula>
    </cfRule>
    <cfRule type="beginsWith" dxfId="2007" priority="1115" operator="beginsWith" text="S">
      <formula>LEFT(AA98,LEN("S"))="S"</formula>
    </cfRule>
  </conditionalFormatting>
  <conditionalFormatting sqref="AA100:AI100">
    <cfRule type="beginsWith" dxfId="2006" priority="1110" operator="beginsWith" text="E">
      <formula>LEFT(AA100,LEN("E"))="E"</formula>
    </cfRule>
    <cfRule type="beginsWith" dxfId="2005" priority="1111" operator="beginsWith" text="T">
      <formula>LEFT(AA100,LEN("T"))="T"</formula>
    </cfRule>
    <cfRule type="beginsWith" dxfId="2004" priority="1112" operator="beginsWith" text="S">
      <formula>LEFT(AA100,LEN("S"))="S"</formula>
    </cfRule>
  </conditionalFormatting>
  <conditionalFormatting sqref="AA102:AI102">
    <cfRule type="beginsWith" dxfId="2003" priority="1107" operator="beginsWith" text="E">
      <formula>LEFT(AA102,LEN("E"))="E"</formula>
    </cfRule>
    <cfRule type="beginsWith" dxfId="2002" priority="1108" operator="beginsWith" text="T">
      <formula>LEFT(AA102,LEN("T"))="T"</formula>
    </cfRule>
    <cfRule type="beginsWith" dxfId="2001" priority="1109" operator="beginsWith" text="S">
      <formula>LEFT(AA102,LEN("S"))="S"</formula>
    </cfRule>
  </conditionalFormatting>
  <conditionalFormatting sqref="V104:W133">
    <cfRule type="containsText" dxfId="2000" priority="1105" operator="containsText" text="Sin iniciar">
      <formula>NOT(ISERROR(SEARCH("Sin iniciar",V104)))</formula>
    </cfRule>
    <cfRule type="containsText" dxfId="1999" priority="1106" operator="containsText" text="En gestión">
      <formula>NOT(ISERROR(SEARCH("En gestión",V104)))</formula>
    </cfRule>
  </conditionalFormatting>
  <conditionalFormatting sqref="V104:AI133">
    <cfRule type="beginsWith" dxfId="1998" priority="1095" operator="beginsWith" text="T">
      <formula>LEFT(V104,LEN("T"))="T"</formula>
    </cfRule>
  </conditionalFormatting>
  <conditionalFormatting sqref="AA104:AB132">
    <cfRule type="beginsWith" dxfId="1997" priority="1099" operator="beginsWith" text="E">
      <formula>LEFT(AA104,LEN("E"))="E"</formula>
    </cfRule>
    <cfRule type="beginsWith" dxfId="1996" priority="1100" operator="beginsWith" text="T">
      <formula>LEFT(AA104,LEN("T"))="T"</formula>
    </cfRule>
    <cfRule type="beginsWith" dxfId="1995" priority="1101" operator="beginsWith" text="S">
      <formula>LEFT(AA104,LEN("S"))="S"</formula>
    </cfRule>
  </conditionalFormatting>
  <conditionalFormatting sqref="AA110:AB129">
    <cfRule type="beginsWith" dxfId="1994" priority="1102" operator="beginsWith" text="E">
      <formula>LEFT(AA110,LEN("E"))="E"</formula>
    </cfRule>
    <cfRule type="beginsWith" dxfId="1993" priority="1103" operator="beginsWith" text="T">
      <formula>LEFT(AA110,LEN("T"))="T"</formula>
    </cfRule>
    <cfRule type="beginsWith" dxfId="1992" priority="1104" operator="beginsWith" text="S">
      <formula>LEFT(AA110,LEN("S"))="S"</formula>
    </cfRule>
  </conditionalFormatting>
  <conditionalFormatting sqref="AA112:AI120">
    <cfRule type="beginsWith" dxfId="1991" priority="1096" operator="beginsWith" text="E">
      <formula>LEFT(AA112,LEN("E"))="E"</formula>
    </cfRule>
    <cfRule type="beginsWith" dxfId="1990" priority="1097" operator="beginsWith" text="T">
      <formula>LEFT(AA112,LEN("T"))="T"</formula>
    </cfRule>
    <cfRule type="beginsWith" dxfId="1989" priority="1098" operator="beginsWith" text="S">
      <formula>LEFT(AA112,LEN("S"))="S"</formula>
    </cfRule>
  </conditionalFormatting>
  <conditionalFormatting sqref="V134:W137">
    <cfRule type="containsText" dxfId="1988" priority="1093" operator="containsText" text="Sin iniciar">
      <formula>NOT(ISERROR(SEARCH("Sin iniciar",V134)))</formula>
    </cfRule>
    <cfRule type="containsText" dxfId="1987" priority="1094" operator="containsText" text="En gestión">
      <formula>NOT(ISERROR(SEARCH("En gestión",V134)))</formula>
    </cfRule>
  </conditionalFormatting>
  <conditionalFormatting sqref="V134:AB137 AD134:AI137">
    <cfRule type="beginsWith" dxfId="1986" priority="1086" operator="beginsWith" text="T">
      <formula>LEFT(V134,LEN("T"))="T"</formula>
    </cfRule>
  </conditionalFormatting>
  <conditionalFormatting sqref="AA134:AB134">
    <cfRule type="beginsWith" dxfId="1985" priority="1090" operator="beginsWith" text="E">
      <formula>LEFT(AA134,LEN("E"))="E"</formula>
    </cfRule>
    <cfRule type="beginsWith" dxfId="1984" priority="1091" operator="beginsWith" text="T">
      <formula>LEFT(AA134,LEN("T"))="T"</formula>
    </cfRule>
    <cfRule type="beginsWith" dxfId="1983" priority="1092" operator="beginsWith" text="S">
      <formula>LEFT(AA134,LEN("S"))="S"</formula>
    </cfRule>
  </conditionalFormatting>
  <conditionalFormatting sqref="AA136:AB136">
    <cfRule type="beginsWith" dxfId="1982" priority="1087" operator="beginsWith" text="E">
      <formula>LEFT(AA136,LEN("E"))="E"</formula>
    </cfRule>
    <cfRule type="beginsWith" dxfId="1981" priority="1088" operator="beginsWith" text="T">
      <formula>LEFT(AA136,LEN("T"))="T"</formula>
    </cfRule>
    <cfRule type="beginsWith" dxfId="1980" priority="1089" operator="beginsWith" text="S">
      <formula>LEFT(AA136,LEN("S"))="S"</formula>
    </cfRule>
  </conditionalFormatting>
  <conditionalFormatting sqref="AC134:AC137">
    <cfRule type="beginsWith" dxfId="1979" priority="1085" operator="beginsWith" text="T">
      <formula>LEFT(AC134,LEN("T"))="T"</formula>
    </cfRule>
  </conditionalFormatting>
  <conditionalFormatting sqref="V138:W180">
    <cfRule type="beginsWith" dxfId="1978" priority="1082" operator="beginsWith" text="T">
      <formula>LEFT(V138,LEN("T"))="T"</formula>
    </cfRule>
    <cfRule type="containsText" dxfId="1977" priority="1083" operator="containsText" text="Sin iniciar">
      <formula>NOT(ISERROR(SEARCH("Sin iniciar",V138)))</formula>
    </cfRule>
    <cfRule type="containsText" dxfId="1976" priority="1084" operator="containsText" text="En gestión">
      <formula>NOT(ISERROR(SEARCH("En gestión",V138)))</formula>
    </cfRule>
  </conditionalFormatting>
  <conditionalFormatting sqref="AA138:AB138 AA140:AB140 AA143:AB143 AA148:AB148 AA152:AB152 AA154:AB154 AA158:AB158 AA160:AB160 AA164:AB164 AA167:AB167 AA170:AB170 AA174:AB174 AA177:AB177">
    <cfRule type="beginsWith" dxfId="1975" priority="1079" operator="beginsWith" text="E">
      <formula>LEFT(AA138,LEN("E"))="E"</formula>
    </cfRule>
    <cfRule type="beginsWith" dxfId="1974" priority="1080" operator="beginsWith" text="T">
      <formula>LEFT(AA138,LEN("T"))="T"</formula>
    </cfRule>
    <cfRule type="beginsWith" dxfId="1973" priority="1081" operator="beginsWith" text="S">
      <formula>LEFT(AA138,LEN("S"))="S"</formula>
    </cfRule>
  </conditionalFormatting>
  <conditionalFormatting sqref="V181:W191">
    <cfRule type="containsText" dxfId="1972" priority="1077" operator="containsText" text="Sin iniciar">
      <formula>NOT(ISERROR(SEARCH("Sin iniciar",V181)))</formula>
    </cfRule>
    <cfRule type="containsText" dxfId="1971" priority="1078" operator="containsText" text="En gestión">
      <formula>NOT(ISERROR(SEARCH("En gestión",V181)))</formula>
    </cfRule>
  </conditionalFormatting>
  <conditionalFormatting sqref="V191:AI191 V190:AB190 AD190:AI190 V181:AB182 AD181:AI182 V183:AI189">
    <cfRule type="beginsWith" dxfId="1970" priority="1073" operator="beginsWith" text="T">
      <formula>LEFT(V181,LEN("T"))="T"</formula>
    </cfRule>
  </conditionalFormatting>
  <conditionalFormatting sqref="AA181:AB181 AA183:AB183 AA185:AB185 AA187:AB187 AA189:AB189">
    <cfRule type="beginsWith" dxfId="1969" priority="1074" operator="beginsWith" text="E">
      <formula>LEFT(AA181,LEN("E"))="E"</formula>
    </cfRule>
    <cfRule type="beginsWith" dxfId="1968" priority="1075" operator="beginsWith" text="T">
      <formula>LEFT(AA181,LEN("T"))="T"</formula>
    </cfRule>
    <cfRule type="beginsWith" dxfId="1967" priority="1076" operator="beginsWith" text="S">
      <formula>LEFT(AA181,LEN("S"))="S"</formula>
    </cfRule>
  </conditionalFormatting>
  <conditionalFormatting sqref="AC181:AC182">
    <cfRule type="beginsWith" dxfId="1966" priority="1072" operator="beginsWith" text="T">
      <formula>LEFT(AC181,LEN("T"))="T"</formula>
    </cfRule>
  </conditionalFormatting>
  <conditionalFormatting sqref="V192:W222">
    <cfRule type="beginsWith" dxfId="1965" priority="1069" operator="beginsWith" text="T">
      <formula>LEFT(V192,LEN("T"))="T"</formula>
    </cfRule>
    <cfRule type="containsText" dxfId="1964" priority="1070" operator="containsText" text="Sin iniciar">
      <formula>NOT(ISERROR(SEARCH("Sin iniciar",V192)))</formula>
    </cfRule>
    <cfRule type="containsText" dxfId="1963" priority="1071" operator="containsText" text="En gestión">
      <formula>NOT(ISERROR(SEARCH("En gestión",V192)))</formula>
    </cfRule>
  </conditionalFormatting>
  <conditionalFormatting sqref="AA192:AB192">
    <cfRule type="beginsWith" dxfId="1962" priority="1066" operator="beginsWith" text="E">
      <formula>LEFT(AA192,LEN("E"))="E"</formula>
    </cfRule>
    <cfRule type="beginsWith" dxfId="1961" priority="1067" operator="beginsWith" text="T">
      <formula>LEFT(AA192,LEN("T"))="T"</formula>
    </cfRule>
    <cfRule type="beginsWith" dxfId="1960" priority="1068" operator="beginsWith" text="S">
      <formula>LEFT(AA192,LEN("S"))="S"</formula>
    </cfRule>
  </conditionalFormatting>
  <conditionalFormatting sqref="AA195:AB195">
    <cfRule type="beginsWith" dxfId="1959" priority="1063" operator="beginsWith" text="E">
      <formula>LEFT(AA195,LEN("E"))="E"</formula>
    </cfRule>
    <cfRule type="beginsWith" dxfId="1958" priority="1064" operator="beginsWith" text="T">
      <formula>LEFT(AA195,LEN("T"))="T"</formula>
    </cfRule>
    <cfRule type="beginsWith" dxfId="1957" priority="1065" operator="beginsWith" text="S">
      <formula>LEFT(AA195,LEN("S"))="S"</formula>
    </cfRule>
  </conditionalFormatting>
  <conditionalFormatting sqref="AA199:AB211">
    <cfRule type="beginsWith" dxfId="1956" priority="1060" operator="beginsWith" text="E">
      <formula>LEFT(AA199,LEN("E"))="E"</formula>
    </cfRule>
    <cfRule type="beginsWith" dxfId="1955" priority="1061" operator="beginsWith" text="T">
      <formula>LEFT(AA199,LEN("T"))="T"</formula>
    </cfRule>
    <cfRule type="beginsWith" dxfId="1954" priority="1062" operator="beginsWith" text="S">
      <formula>LEFT(AA199,LEN("S"))="S"</formula>
    </cfRule>
  </conditionalFormatting>
  <conditionalFormatting sqref="AA208:AB208">
    <cfRule type="beginsWith" dxfId="1953" priority="1052" operator="beginsWith" text="E">
      <formula>LEFT(AA208,LEN("E"))="E"</formula>
    </cfRule>
    <cfRule type="beginsWith" dxfId="1952" priority="1053" operator="beginsWith" text="T">
      <formula>LEFT(AA208,LEN("T"))="T"</formula>
    </cfRule>
    <cfRule type="beginsWith" dxfId="1951" priority="1054" operator="beginsWith" text="S">
      <formula>LEFT(AA208,LEN("S"))="S"</formula>
    </cfRule>
  </conditionalFormatting>
  <conditionalFormatting sqref="AA215:AB215">
    <cfRule type="beginsWith" dxfId="1950" priority="1049" operator="beginsWith" text="E">
      <formula>LEFT(AA215,LEN("E"))="E"</formula>
    </cfRule>
    <cfRule type="beginsWith" dxfId="1949" priority="1050" operator="beginsWith" text="T">
      <formula>LEFT(AA215,LEN("T"))="T"</formula>
    </cfRule>
    <cfRule type="beginsWith" dxfId="1948" priority="1051" operator="beginsWith" text="S">
      <formula>LEFT(AA215,LEN("S"))="S"</formula>
    </cfRule>
  </conditionalFormatting>
  <conditionalFormatting sqref="AA219:AB219">
    <cfRule type="beginsWith" dxfId="1947" priority="1046" operator="beginsWith" text="E">
      <formula>LEFT(AA219,LEN("E"))="E"</formula>
    </cfRule>
    <cfRule type="beginsWith" dxfId="1946" priority="1047" operator="beginsWith" text="T">
      <formula>LEFT(AA219,LEN("T"))="T"</formula>
    </cfRule>
    <cfRule type="beginsWith" dxfId="1945" priority="1048" operator="beginsWith" text="S">
      <formula>LEFT(AA219,LEN("S"))="S"</formula>
    </cfRule>
  </conditionalFormatting>
  <conditionalFormatting sqref="AA206:AB206 AD206:AI206">
    <cfRule type="beginsWith" dxfId="1944" priority="1056" operator="beginsWith" text="T">
      <formula>LEFT(AA206,LEN("T"))="T"</formula>
    </cfRule>
    <cfRule type="beginsWith" dxfId="1943" priority="1057" operator="beginsWith" text="S">
      <formula>LEFT(AA206,LEN("S"))="S"</formula>
    </cfRule>
  </conditionalFormatting>
  <conditionalFormatting sqref="AA204:AB204 AD204:AI204">
    <cfRule type="beginsWith" dxfId="1942" priority="1058" operator="beginsWith" text="T">
      <formula>LEFT(AA204,LEN("T"))="T"</formula>
    </cfRule>
    <cfRule type="beginsWith" dxfId="1941" priority="1059" operator="beginsWith" text="S">
      <formula>LEFT(AA204,LEN("S"))="S"</formula>
    </cfRule>
  </conditionalFormatting>
  <conditionalFormatting sqref="AA204:AB206 AD204:AI206">
    <cfRule type="beginsWith" dxfId="1940" priority="1055" operator="beginsWith" text="E">
      <formula>LEFT(AA204,LEN("E"))="E"</formula>
    </cfRule>
  </conditionalFormatting>
  <conditionalFormatting sqref="V223:W241">
    <cfRule type="beginsWith" dxfId="1939" priority="1019" operator="beginsWith" text="T">
      <formula>LEFT(V223,LEN("T"))="T"</formula>
    </cfRule>
    <cfRule type="containsText" dxfId="1938" priority="1020" operator="containsText" text="Sin iniciar">
      <formula>NOT(ISERROR(SEARCH("Sin iniciar",V223)))</formula>
    </cfRule>
    <cfRule type="containsText" dxfId="1937" priority="1021" operator="containsText" text="En gestión">
      <formula>NOT(ISERROR(SEARCH("En gestión",V223)))</formula>
    </cfRule>
  </conditionalFormatting>
  <conditionalFormatting sqref="AA223:AB223">
    <cfRule type="beginsWith" dxfId="1936" priority="1043" operator="beginsWith" text="E">
      <formula>LEFT(AA223,LEN("E"))="E"</formula>
    </cfRule>
    <cfRule type="beginsWith" dxfId="1935" priority="1044" operator="beginsWith" text="T">
      <formula>LEFT(AA223,LEN("T"))="T"</formula>
    </cfRule>
    <cfRule type="beginsWith" dxfId="1934" priority="1045" operator="beginsWith" text="S">
      <formula>LEFT(AA223,LEN("S"))="S"</formula>
    </cfRule>
  </conditionalFormatting>
  <conditionalFormatting sqref="AA225:AB225">
    <cfRule type="beginsWith" dxfId="1933" priority="1040" operator="beginsWith" text="E">
      <formula>LEFT(AA225,LEN("E"))="E"</formula>
    </cfRule>
    <cfRule type="beginsWith" dxfId="1932" priority="1041" operator="beginsWith" text="T">
      <formula>LEFT(AA225,LEN("T"))="T"</formula>
    </cfRule>
    <cfRule type="beginsWith" dxfId="1931" priority="1042" operator="beginsWith" text="S">
      <formula>LEFT(AA225,LEN("S"))="S"</formula>
    </cfRule>
  </conditionalFormatting>
  <conditionalFormatting sqref="AA227:AB227">
    <cfRule type="beginsWith" dxfId="1930" priority="1037" operator="beginsWith" text="E">
      <formula>LEFT(AA227,LEN("E"))="E"</formula>
    </cfRule>
    <cfRule type="beginsWith" dxfId="1929" priority="1038" operator="beginsWith" text="T">
      <formula>LEFT(AA227,LEN("T"))="T"</formula>
    </cfRule>
    <cfRule type="beginsWith" dxfId="1928" priority="1039" operator="beginsWith" text="S">
      <formula>LEFT(AA227,LEN("S"))="S"</formula>
    </cfRule>
  </conditionalFormatting>
  <conditionalFormatting sqref="AA232:AB232">
    <cfRule type="beginsWith" dxfId="1927" priority="1034" operator="beginsWith" text="E">
      <formula>LEFT(AA232,LEN("E"))="E"</formula>
    </cfRule>
    <cfRule type="beginsWith" dxfId="1926" priority="1035" operator="beginsWith" text="T">
      <formula>LEFT(AA232,LEN("T"))="T"</formula>
    </cfRule>
    <cfRule type="beginsWith" dxfId="1925" priority="1036" operator="beginsWith" text="S">
      <formula>LEFT(AA232,LEN("S"))="S"</formula>
    </cfRule>
  </conditionalFormatting>
  <conditionalFormatting sqref="AA234:AB234">
    <cfRule type="beginsWith" dxfId="1924" priority="1031" operator="beginsWith" text="E">
      <formula>LEFT(AA234,LEN("E"))="E"</formula>
    </cfRule>
    <cfRule type="beginsWith" dxfId="1923" priority="1032" operator="beginsWith" text="T">
      <formula>LEFT(AA234,LEN("T"))="T"</formula>
    </cfRule>
    <cfRule type="beginsWith" dxfId="1922" priority="1033" operator="beginsWith" text="S">
      <formula>LEFT(AA234,LEN("S"))="S"</formula>
    </cfRule>
  </conditionalFormatting>
  <conditionalFormatting sqref="AA236:AB236">
    <cfRule type="beginsWith" dxfId="1921" priority="1028" operator="beginsWith" text="E">
      <formula>LEFT(AA236,LEN("E"))="E"</formula>
    </cfRule>
    <cfRule type="beginsWith" dxfId="1920" priority="1029" operator="beginsWith" text="T">
      <formula>LEFT(AA236,LEN("T"))="T"</formula>
    </cfRule>
    <cfRule type="beginsWith" dxfId="1919" priority="1030" operator="beginsWith" text="S">
      <formula>LEFT(AA236,LEN("S"))="S"</formula>
    </cfRule>
  </conditionalFormatting>
  <conditionalFormatting sqref="AA238:AB238">
    <cfRule type="beginsWith" dxfId="1918" priority="1025" operator="beginsWith" text="E">
      <formula>LEFT(AA238,LEN("E"))="E"</formula>
    </cfRule>
    <cfRule type="beginsWith" dxfId="1917" priority="1026" operator="beginsWith" text="T">
      <formula>LEFT(AA238,LEN("T"))="T"</formula>
    </cfRule>
    <cfRule type="beginsWith" dxfId="1916" priority="1027" operator="beginsWith" text="S">
      <formula>LEFT(AA238,LEN("S"))="S"</formula>
    </cfRule>
  </conditionalFormatting>
  <conditionalFormatting sqref="AA241:AB241">
    <cfRule type="beginsWith" dxfId="1915" priority="1022" operator="beginsWith" text="E">
      <formula>LEFT(AA241,LEN("E"))="E"</formula>
    </cfRule>
    <cfRule type="beginsWith" dxfId="1914" priority="1023" operator="beginsWith" text="T">
      <formula>LEFT(AA241,LEN("T"))="T"</formula>
    </cfRule>
    <cfRule type="beginsWith" dxfId="1913" priority="1024" operator="beginsWith" text="S">
      <formula>LEFT(AA241,LEN("S"))="S"</formula>
    </cfRule>
  </conditionalFormatting>
  <conditionalFormatting sqref="V242:W289">
    <cfRule type="beginsWith" dxfId="1912" priority="983" operator="beginsWith" text="T">
      <formula>LEFT(V242,LEN("T"))="T"</formula>
    </cfRule>
    <cfRule type="containsText" dxfId="1911" priority="984" operator="containsText" text="Sin iniciar">
      <formula>NOT(ISERROR(SEARCH("Sin iniciar",V242)))</formula>
    </cfRule>
    <cfRule type="containsText" dxfId="1910" priority="985" operator="containsText" text="En gestión">
      <formula>NOT(ISERROR(SEARCH("En gestión",V242)))</formula>
    </cfRule>
  </conditionalFormatting>
  <conditionalFormatting sqref="AA242:AB242">
    <cfRule type="beginsWith" dxfId="1909" priority="1016" operator="beginsWith" text="E">
      <formula>LEFT(AA242,LEN("E"))="E"</formula>
    </cfRule>
    <cfRule type="beginsWith" dxfId="1908" priority="1017" operator="beginsWith" text="T">
      <formula>LEFT(AA242,LEN("T"))="T"</formula>
    </cfRule>
    <cfRule type="beginsWith" dxfId="1907" priority="1018" operator="beginsWith" text="S">
      <formula>LEFT(AA242,LEN("S"))="S"</formula>
    </cfRule>
  </conditionalFormatting>
  <conditionalFormatting sqref="AA247:AB247">
    <cfRule type="beginsWith" dxfId="1906" priority="1013" operator="beginsWith" text="E">
      <formula>LEFT(AA247,LEN("E"))="E"</formula>
    </cfRule>
    <cfRule type="beginsWith" dxfId="1905" priority="1014" operator="beginsWith" text="T">
      <formula>LEFT(AA247,LEN("T"))="T"</formula>
    </cfRule>
    <cfRule type="beginsWith" dxfId="1904" priority="1015" operator="beginsWith" text="S">
      <formula>LEFT(AA247,LEN("S"))="S"</formula>
    </cfRule>
  </conditionalFormatting>
  <conditionalFormatting sqref="AA253:AB253">
    <cfRule type="beginsWith" dxfId="1903" priority="1010" operator="beginsWith" text="E">
      <formula>LEFT(AA253,LEN("E"))="E"</formula>
    </cfRule>
    <cfRule type="beginsWith" dxfId="1902" priority="1011" operator="beginsWith" text="T">
      <formula>LEFT(AA253,LEN("T"))="T"</formula>
    </cfRule>
    <cfRule type="beginsWith" dxfId="1901" priority="1012" operator="beginsWith" text="S">
      <formula>LEFT(AA253,LEN("S"))="S"</formula>
    </cfRule>
  </conditionalFormatting>
  <conditionalFormatting sqref="AA258:AB258">
    <cfRule type="beginsWith" dxfId="1900" priority="1007" operator="beginsWith" text="E">
      <formula>LEFT(AA258,LEN("E"))="E"</formula>
    </cfRule>
    <cfRule type="beginsWith" dxfId="1899" priority="1008" operator="beginsWith" text="T">
      <formula>LEFT(AA258,LEN("T"))="T"</formula>
    </cfRule>
    <cfRule type="beginsWith" dxfId="1898" priority="1009" operator="beginsWith" text="S">
      <formula>LEFT(AA258,LEN("S"))="S"</formula>
    </cfRule>
  </conditionalFormatting>
  <conditionalFormatting sqref="AA260:AB260">
    <cfRule type="beginsWith" dxfId="1897" priority="1004" operator="beginsWith" text="E">
      <formula>LEFT(AA260,LEN("E"))="E"</formula>
    </cfRule>
    <cfRule type="beginsWith" dxfId="1896" priority="1005" operator="beginsWith" text="T">
      <formula>LEFT(AA260,LEN("T"))="T"</formula>
    </cfRule>
    <cfRule type="beginsWith" dxfId="1895" priority="1006" operator="beginsWith" text="S">
      <formula>LEFT(AA260,LEN("S"))="S"</formula>
    </cfRule>
  </conditionalFormatting>
  <conditionalFormatting sqref="AA265:AB265">
    <cfRule type="beginsWith" dxfId="1894" priority="1001" operator="beginsWith" text="E">
      <formula>LEFT(AA265,LEN("E"))="E"</formula>
    </cfRule>
    <cfRule type="beginsWith" dxfId="1893" priority="1002" operator="beginsWith" text="T">
      <formula>LEFT(AA265,LEN("T"))="T"</formula>
    </cfRule>
    <cfRule type="beginsWith" dxfId="1892" priority="1003" operator="beginsWith" text="S">
      <formula>LEFT(AA265,LEN("S"))="S"</formula>
    </cfRule>
  </conditionalFormatting>
  <conditionalFormatting sqref="AA269:AB269">
    <cfRule type="beginsWith" dxfId="1891" priority="998" operator="beginsWith" text="E">
      <formula>LEFT(AA269,LEN("E"))="E"</formula>
    </cfRule>
    <cfRule type="beginsWith" dxfId="1890" priority="999" operator="beginsWith" text="T">
      <formula>LEFT(AA269,LEN("T"))="T"</formula>
    </cfRule>
    <cfRule type="beginsWith" dxfId="1889" priority="1000" operator="beginsWith" text="S">
      <formula>LEFT(AA269,LEN("S"))="S"</formula>
    </cfRule>
  </conditionalFormatting>
  <conditionalFormatting sqref="AA273:AB273">
    <cfRule type="beginsWith" dxfId="1888" priority="995" operator="beginsWith" text="E">
      <formula>LEFT(AA273,LEN("E"))="E"</formula>
    </cfRule>
    <cfRule type="beginsWith" dxfId="1887" priority="996" operator="beginsWith" text="T">
      <formula>LEFT(AA273,LEN("T"))="T"</formula>
    </cfRule>
    <cfRule type="beginsWith" dxfId="1886" priority="997" operator="beginsWith" text="S">
      <formula>LEFT(AA273,LEN("S"))="S"</formula>
    </cfRule>
  </conditionalFormatting>
  <conditionalFormatting sqref="AA277:AB277">
    <cfRule type="beginsWith" dxfId="1885" priority="992" operator="beginsWith" text="E">
      <formula>LEFT(AA277,LEN("E"))="E"</formula>
    </cfRule>
    <cfRule type="beginsWith" dxfId="1884" priority="993" operator="beginsWith" text="T">
      <formula>LEFT(AA277,LEN("T"))="T"</formula>
    </cfRule>
    <cfRule type="beginsWith" dxfId="1883" priority="994" operator="beginsWith" text="S">
      <formula>LEFT(AA277,LEN("S"))="S"</formula>
    </cfRule>
  </conditionalFormatting>
  <conditionalFormatting sqref="AA279:AB279">
    <cfRule type="beginsWith" dxfId="1882" priority="989" operator="beginsWith" text="E">
      <formula>LEFT(AA279,LEN("E"))="E"</formula>
    </cfRule>
    <cfRule type="beginsWith" dxfId="1881" priority="990" operator="beginsWith" text="T">
      <formula>LEFT(AA279,LEN("T"))="T"</formula>
    </cfRule>
    <cfRule type="beginsWith" dxfId="1880" priority="991" operator="beginsWith" text="S">
      <formula>LEFT(AA279,LEN("S"))="S"</formula>
    </cfRule>
  </conditionalFormatting>
  <conditionalFormatting sqref="AA283:AB283">
    <cfRule type="beginsWith" dxfId="1879" priority="986" operator="beginsWith" text="E">
      <formula>LEFT(AA283,LEN("E"))="E"</formula>
    </cfRule>
    <cfRule type="beginsWith" dxfId="1878" priority="987" operator="beginsWith" text="T">
      <formula>LEFT(AA283,LEN("T"))="T"</formula>
    </cfRule>
    <cfRule type="beginsWith" dxfId="1877" priority="988" operator="beginsWith" text="S">
      <formula>LEFT(AA283,LEN("S"))="S"</formula>
    </cfRule>
  </conditionalFormatting>
  <conditionalFormatting sqref="AA287:AB287">
    <cfRule type="beginsWith" dxfId="1876" priority="980" operator="beginsWith" text="E">
      <formula>LEFT(AA287,LEN("E"))="E"</formula>
    </cfRule>
    <cfRule type="beginsWith" dxfId="1875" priority="981" operator="beginsWith" text="T">
      <formula>LEFT(AA287,LEN("T"))="T"</formula>
    </cfRule>
    <cfRule type="beginsWith" dxfId="1874" priority="982" operator="beginsWith" text="S">
      <formula>LEFT(AA287,LEN("S"))="S"</formula>
    </cfRule>
  </conditionalFormatting>
  <conditionalFormatting sqref="V290:W340">
    <cfRule type="beginsWith" dxfId="1873" priority="977" operator="beginsWith" text="T">
      <formula>LEFT(V290,LEN("T"))="T"</formula>
    </cfRule>
    <cfRule type="containsText" dxfId="1872" priority="978" operator="containsText" text="Sin iniciar">
      <formula>NOT(ISERROR(SEARCH("Sin iniciar",V290)))</formula>
    </cfRule>
    <cfRule type="containsText" dxfId="1871" priority="979" operator="containsText" text="En gestión">
      <formula>NOT(ISERROR(SEARCH("En gestión",V290)))</formula>
    </cfRule>
  </conditionalFormatting>
  <conditionalFormatting sqref="AA290:AB334">
    <cfRule type="beginsWith" dxfId="1870" priority="974" operator="beginsWith" text="E">
      <formula>LEFT(AA290,LEN("E"))="E"</formula>
    </cfRule>
    <cfRule type="beginsWith" dxfId="1869" priority="975" operator="beginsWith" text="T">
      <formula>LEFT(AA290,LEN("T"))="T"</formula>
    </cfRule>
    <cfRule type="beginsWith" dxfId="1868" priority="976" operator="beginsWith" text="S">
      <formula>LEFT(AA290,LEN("S"))="S"</formula>
    </cfRule>
  </conditionalFormatting>
  <conditionalFormatting sqref="AA339:AB339 AD339:AI339">
    <cfRule type="beginsWith" dxfId="1867" priority="971" operator="beginsWith" text="E">
      <formula>LEFT(AA339,LEN("E"))="E"</formula>
    </cfRule>
    <cfRule type="beginsWith" dxfId="1866" priority="972" operator="beginsWith" text="T">
      <formula>LEFT(AA339,LEN("T"))="T"</formula>
    </cfRule>
    <cfRule type="beginsWith" dxfId="1865" priority="973" operator="beginsWith" text="S">
      <formula>LEFT(AA339,LEN("S"))="S"</formula>
    </cfRule>
  </conditionalFormatting>
  <conditionalFormatting sqref="V341:W382">
    <cfRule type="containsText" dxfId="1864" priority="969" operator="containsText" text="Sin iniciar">
      <formula>NOT(ISERROR(SEARCH("Sin iniciar",V341)))</formula>
    </cfRule>
    <cfRule type="containsText" dxfId="1863" priority="970" operator="containsText" text="En gestión">
      <formula>NOT(ISERROR(SEARCH("En gestión",V341)))</formula>
    </cfRule>
  </conditionalFormatting>
  <conditionalFormatting sqref="V341:AI382">
    <cfRule type="beginsWith" dxfId="1862" priority="968" operator="beginsWith" text="T">
      <formula>LEFT(V341,LEN("T"))="T"</formula>
    </cfRule>
  </conditionalFormatting>
  <conditionalFormatting sqref="AA341:AB341 AA344:AB344">
    <cfRule type="beginsWith" dxfId="1861" priority="965" operator="beginsWith" text="E">
      <formula>LEFT(AA341,LEN("E"))="E"</formula>
    </cfRule>
    <cfRule type="beginsWith" dxfId="1860" priority="966" operator="beginsWith" text="T">
      <formula>LEFT(AA341,LEN("T"))="T"</formula>
    </cfRule>
    <cfRule type="beginsWith" dxfId="1859" priority="967" operator="beginsWith" text="S">
      <formula>LEFT(AA341,LEN("S"))="S"</formula>
    </cfRule>
  </conditionalFormatting>
  <conditionalFormatting sqref="AA347:AB347 AA349:AB349">
    <cfRule type="beginsWith" dxfId="1858" priority="962" operator="beginsWith" text="E">
      <formula>LEFT(AA347,LEN("E"))="E"</formula>
    </cfRule>
    <cfRule type="beginsWith" dxfId="1857" priority="963" operator="beginsWith" text="T">
      <formula>LEFT(AA347,LEN("T"))="T"</formula>
    </cfRule>
    <cfRule type="beginsWith" dxfId="1856" priority="964" operator="beginsWith" text="S">
      <formula>LEFT(AA347,LEN("S"))="S"</formula>
    </cfRule>
  </conditionalFormatting>
  <conditionalFormatting sqref="AA351:AB355">
    <cfRule type="beginsWith" dxfId="1855" priority="959" operator="beginsWith" text="E">
      <formula>LEFT(AA351,LEN("E"))="E"</formula>
    </cfRule>
    <cfRule type="beginsWith" dxfId="1854" priority="960" operator="beginsWith" text="T">
      <formula>LEFT(AA351,LEN("T"))="T"</formula>
    </cfRule>
    <cfRule type="beginsWith" dxfId="1853" priority="961" operator="beginsWith" text="S">
      <formula>LEFT(AA351,LEN("S"))="S"</formula>
    </cfRule>
  </conditionalFormatting>
  <conditionalFormatting sqref="AA359:AB359">
    <cfRule type="beginsWith" dxfId="1852" priority="956" operator="beginsWith" text="E">
      <formula>LEFT(AA359,LEN("E"))="E"</formula>
    </cfRule>
    <cfRule type="beginsWith" dxfId="1851" priority="957" operator="beginsWith" text="T">
      <formula>LEFT(AA359,LEN("T"))="T"</formula>
    </cfRule>
    <cfRule type="beginsWith" dxfId="1850" priority="958" operator="beginsWith" text="S">
      <formula>LEFT(AA359,LEN("S"))="S"</formula>
    </cfRule>
  </conditionalFormatting>
  <conditionalFormatting sqref="AA362:AB362 AA364:AB364 AA367:AB367 AA370:AB370 AA373:AB373 AA376:AB378 AA380:AB380">
    <cfRule type="beginsWith" dxfId="1849" priority="953" operator="beginsWith" text="E">
      <formula>LEFT(AA362,LEN("E"))="E"</formula>
    </cfRule>
    <cfRule type="beginsWith" dxfId="1848" priority="954" operator="beginsWith" text="T">
      <formula>LEFT(AA362,LEN("T"))="T"</formula>
    </cfRule>
    <cfRule type="beginsWith" dxfId="1847" priority="955" operator="beginsWith" text="S">
      <formula>LEFT(AA362,LEN("S"))="S"</formula>
    </cfRule>
  </conditionalFormatting>
  <conditionalFormatting sqref="V383:W399">
    <cfRule type="containsText" dxfId="1846" priority="951" operator="containsText" text="Sin iniciar">
      <formula>NOT(ISERROR(SEARCH("Sin iniciar",V383)))</formula>
    </cfRule>
    <cfRule type="containsText" dxfId="1845" priority="952" operator="containsText" text="En gestión">
      <formula>NOT(ISERROR(SEARCH("En gestión",V383)))</formula>
    </cfRule>
  </conditionalFormatting>
  <conditionalFormatting sqref="V383:AI399">
    <cfRule type="beginsWith" dxfId="1844" priority="947" operator="beginsWith" text="T">
      <formula>LEFT(V383,LEN("T"))="T"</formula>
    </cfRule>
  </conditionalFormatting>
  <conditionalFormatting sqref="AA383:AB383">
    <cfRule type="beginsWith" dxfId="1843" priority="948" operator="beginsWith" text="E">
      <formula>LEFT(AA383,LEN("E"))="E"</formula>
    </cfRule>
    <cfRule type="beginsWith" dxfId="1842" priority="949" operator="beginsWith" text="T">
      <formula>LEFT(AA383,LEN("T"))="T"</formula>
    </cfRule>
    <cfRule type="beginsWith" dxfId="1841" priority="950" operator="beginsWith" text="S">
      <formula>LEFT(AA383,LEN("S"))="S"</formula>
    </cfRule>
  </conditionalFormatting>
  <conditionalFormatting sqref="AA386:AB386">
    <cfRule type="beginsWith" dxfId="1840" priority="944" operator="beginsWith" text="E">
      <formula>LEFT(AA386,LEN("E"))="E"</formula>
    </cfRule>
    <cfRule type="beginsWith" dxfId="1839" priority="945" operator="beginsWith" text="T">
      <formula>LEFT(AA386,LEN("T"))="T"</formula>
    </cfRule>
    <cfRule type="beginsWith" dxfId="1838" priority="946" operator="beginsWith" text="S">
      <formula>LEFT(AA386,LEN("S"))="S"</formula>
    </cfRule>
  </conditionalFormatting>
  <conditionalFormatting sqref="AA392:AB392">
    <cfRule type="beginsWith" dxfId="1837" priority="938" operator="beginsWith" text="E">
      <formula>LEFT(AA392,LEN("E"))="E"</formula>
    </cfRule>
    <cfRule type="beginsWith" dxfId="1836" priority="939" operator="beginsWith" text="T">
      <formula>LEFT(AA392,LEN("T"))="T"</formula>
    </cfRule>
    <cfRule type="beginsWith" dxfId="1835" priority="940" operator="beginsWith" text="S">
      <formula>LEFT(AA392,LEN("S"))="S"</formula>
    </cfRule>
  </conditionalFormatting>
  <conditionalFormatting sqref="AA396:AB396">
    <cfRule type="beginsWith" dxfId="1834" priority="941" operator="beginsWith" text="E">
      <formula>LEFT(AA396,LEN("E"))="E"</formula>
    </cfRule>
    <cfRule type="beginsWith" dxfId="1833" priority="942" operator="beginsWith" text="T">
      <formula>LEFT(AA396,LEN("T"))="T"</formula>
    </cfRule>
    <cfRule type="beginsWith" dxfId="1832" priority="943" operator="beginsWith" text="S">
      <formula>LEFT(AA396,LEN("S"))="S"</formula>
    </cfRule>
  </conditionalFormatting>
  <conditionalFormatting sqref="V400:AI401">
    <cfRule type="beginsWith" dxfId="1831" priority="932" operator="beginsWith" text="T">
      <formula>LEFT(V400,LEN("T"))="T"</formula>
    </cfRule>
    <cfRule type="containsText" dxfId="1830" priority="933" operator="containsText" text="Sin iniciar">
      <formula>NOT(ISERROR(SEARCH("Sin iniciar",V400)))</formula>
    </cfRule>
    <cfRule type="containsText" dxfId="1829" priority="934" operator="containsText" text="En gestión">
      <formula>NOT(ISERROR(SEARCH("En gestión",V400)))</formula>
    </cfRule>
  </conditionalFormatting>
  <conditionalFormatting sqref="AA400:AB400">
    <cfRule type="beginsWith" dxfId="1828" priority="935" operator="beginsWith" text="E">
      <formula>LEFT(AA400,LEN("E"))="E"</formula>
    </cfRule>
    <cfRule type="beginsWith" dxfId="1827" priority="936" operator="beginsWith" text="T">
      <formula>LEFT(AA400,LEN("T"))="T"</formula>
    </cfRule>
    <cfRule type="beginsWith" dxfId="1826" priority="937" operator="beginsWith" text="S">
      <formula>LEFT(AA400,LEN("S"))="S"</formula>
    </cfRule>
  </conditionalFormatting>
  <conditionalFormatting sqref="AT4:AU9">
    <cfRule type="containsText" dxfId="1825" priority="930" operator="containsText" text="Sin iniciar">
      <formula>NOT(ISERROR(SEARCH("Sin iniciar",AT4)))</formula>
    </cfRule>
    <cfRule type="containsText" dxfId="1824" priority="931" operator="containsText" text="En gestión">
      <formula>NOT(ISERROR(SEARCH("En gestión",AT4)))</formula>
    </cfRule>
  </conditionalFormatting>
  <conditionalFormatting sqref="AT4:AU9">
    <cfRule type="beginsWith" dxfId="1823" priority="929" operator="beginsWith" text="T">
      <formula>LEFT(AT4,LEN("T"))="T"</formula>
    </cfRule>
  </conditionalFormatting>
  <conditionalFormatting sqref="AY4:AZ9">
    <cfRule type="beginsWith" dxfId="1822" priority="925" operator="beginsWith" text="T">
      <formula>LEFT(AY4,LEN("T"))="T"</formula>
    </cfRule>
  </conditionalFormatting>
  <conditionalFormatting sqref="AY4:AZ4 AY6:AZ6 AY8:AZ8">
    <cfRule type="beginsWith" dxfId="1821" priority="926" operator="beginsWith" text="E">
      <formula>LEFT(AY4,LEN("E"))="E"</formula>
    </cfRule>
    <cfRule type="beginsWith" dxfId="1820" priority="927" operator="beginsWith" text="T">
      <formula>LEFT(AY4,LEN("T"))="T"</formula>
    </cfRule>
    <cfRule type="beginsWith" dxfId="1819" priority="928" operator="beginsWith" text="S">
      <formula>LEFT(AY4,LEN("S"))="S"</formula>
    </cfRule>
  </conditionalFormatting>
  <conditionalFormatting sqref="BR4:BS9">
    <cfRule type="containsText" dxfId="1818" priority="923" operator="containsText" text="Sin iniciar">
      <formula>NOT(ISERROR(SEARCH("Sin iniciar",BR4)))</formula>
    </cfRule>
    <cfRule type="containsText" dxfId="1817" priority="924" operator="containsText" text="En gestión">
      <formula>NOT(ISERROR(SEARCH("En gestión",BR4)))</formula>
    </cfRule>
  </conditionalFormatting>
  <conditionalFormatting sqref="BR4:BS9">
    <cfRule type="beginsWith" dxfId="1816" priority="922" operator="beginsWith" text="T">
      <formula>LEFT(BR4,LEN("T"))="T"</formula>
    </cfRule>
  </conditionalFormatting>
  <conditionalFormatting sqref="BW4:BX9">
    <cfRule type="beginsWith" dxfId="1815" priority="918" operator="beginsWith" text="T">
      <formula>LEFT(BW4,LEN("T"))="T"</formula>
    </cfRule>
  </conditionalFormatting>
  <conditionalFormatting sqref="BW4:BX4 BW6:BX6 BW8:BX8">
    <cfRule type="beginsWith" dxfId="1814" priority="919" operator="beginsWith" text="E">
      <formula>LEFT(BW4,LEN("E"))="E"</formula>
    </cfRule>
    <cfRule type="beginsWith" dxfId="1813" priority="920" operator="beginsWith" text="T">
      <formula>LEFT(BW4,LEN("T"))="T"</formula>
    </cfRule>
    <cfRule type="beginsWith" dxfId="1812" priority="921" operator="beginsWith" text="S">
      <formula>LEFT(BW4,LEN("S"))="S"</formula>
    </cfRule>
  </conditionalFormatting>
  <conditionalFormatting sqref="AO13:AO16 AQ13:AQ16 AT12:AU12 AO10:AQ12 AS13:AU16 AS10:AU11 AW10:BG12 AW13:AZ16 BB13:BG16">
    <cfRule type="beginsWith" dxfId="1811" priority="917" operator="beginsWith" text="T">
      <formula>LEFT(AO10,LEN("T"))="T"</formula>
    </cfRule>
  </conditionalFormatting>
  <conditionalFormatting sqref="AO13 AQ13 AS13:AU13 AW13:AZ13 BB13:BG13">
    <cfRule type="beginsWith" dxfId="1810" priority="915" operator="beginsWith" text="T">
      <formula>LEFT(AO13,LEN("T"))="T"</formula>
    </cfRule>
    <cfRule type="beginsWith" dxfId="1809" priority="916" operator="beginsWith" text="S">
      <formula>LEFT(AO13,LEN("S"))="S"</formula>
    </cfRule>
  </conditionalFormatting>
  <conditionalFormatting sqref="AO15 AQ15 AS15:AU15 AW15:AZ15 BB15:BG15">
    <cfRule type="beginsWith" dxfId="1808" priority="912" operator="beginsWith" text="T">
      <formula>LEFT(AO15,LEN("T"))="T"</formula>
    </cfRule>
    <cfRule type="beginsWith" dxfId="1807" priority="913" operator="beginsWith" text="S">
      <formula>LEFT(AO15,LEN("S"))="S"</formula>
    </cfRule>
  </conditionalFormatting>
  <conditionalFormatting sqref="AO13 AQ13 AS13:AU13 AW13:AZ13 BB13:BG13">
    <cfRule type="beginsWith" dxfId="1806" priority="914" operator="beginsWith" text="E">
      <formula>LEFT(AO13,LEN("E"))="E"</formula>
    </cfRule>
  </conditionalFormatting>
  <conditionalFormatting sqref="AO15 AQ15 AS15:AU15 AW15:AZ15 BB15:BG15">
    <cfRule type="beginsWith" dxfId="1805" priority="911" operator="beginsWith" text="E">
      <formula>LEFT(AO15,LEN("E"))="E"</formula>
    </cfRule>
  </conditionalFormatting>
  <conditionalFormatting sqref="AT10:AU16 AW10:BG12 AW13:AZ16 BB13:BG16">
    <cfRule type="beginsWith" dxfId="1804" priority="905" operator="beginsWith" text="T">
      <formula>LEFT(AT10,LEN("T"))="T"</formula>
    </cfRule>
    <cfRule type="containsText" dxfId="1803" priority="906" operator="containsText" text="Sin iniciar">
      <formula>NOT(ISERROR(SEARCH("Sin iniciar",AT10)))</formula>
    </cfRule>
    <cfRule type="containsText" dxfId="1802" priority="907" operator="containsText" text="En gestión">
      <formula>NOT(ISERROR(SEARCH("En gestión",AT10)))</formula>
    </cfRule>
  </conditionalFormatting>
  <conditionalFormatting sqref="AY10:AZ15">
    <cfRule type="beginsWith" dxfId="1801" priority="908" operator="beginsWith" text="E">
      <formula>LEFT(AY10,LEN("E"))="E"</formula>
    </cfRule>
    <cfRule type="beginsWith" dxfId="1800" priority="909" operator="beginsWith" text="T">
      <formula>LEFT(AY10,LEN("T"))="T"</formula>
    </cfRule>
    <cfRule type="beginsWith" dxfId="1799" priority="910" operator="beginsWith" text="S">
      <formula>LEFT(AY10,LEN("S"))="S"</formula>
    </cfRule>
  </conditionalFormatting>
  <conditionalFormatting sqref="BG15">
    <cfRule type="beginsWith" dxfId="1798" priority="903" operator="beginsWith" text="T">
      <formula>LEFT(BG15,LEN("T"))="T"</formula>
    </cfRule>
    <cfRule type="beginsWith" dxfId="1797" priority="904" operator="beginsWith" text="S">
      <formula>LEFT(BG15,LEN("S"))="S"</formula>
    </cfRule>
  </conditionalFormatting>
  <conditionalFormatting sqref="BG15">
    <cfRule type="beginsWith" dxfId="1796" priority="902" operator="beginsWith" text="E">
      <formula>LEFT(BG15,LEN("E"))="E"</formula>
    </cfRule>
  </conditionalFormatting>
  <conditionalFormatting sqref="AS17:AU19 AT20:AU22 AO17:AQ22 BB17:BG22 AW17:AZ22">
    <cfRule type="beginsWith" dxfId="1795" priority="896" operator="beginsWith" text="T">
      <formula>LEFT(AO17,LEN("T"))="T"</formula>
    </cfRule>
  </conditionalFormatting>
  <conditionalFormatting sqref="AO19:AQ20 AS19:AU19 AT20:AU20 BB19:BG20 AW19:AZ20">
    <cfRule type="beginsWith" dxfId="1794" priority="893" operator="beginsWith" text="E">
      <formula>LEFT(AO19,LEN("E"))="E"</formula>
    </cfRule>
    <cfRule type="beginsWith" dxfId="1793" priority="894" operator="beginsWith" text="T">
      <formula>LEFT(AO19,LEN("T"))="T"</formula>
    </cfRule>
    <cfRule type="beginsWith" dxfId="1792" priority="895" operator="beginsWith" text="S">
      <formula>LEFT(AO19,LEN("S"))="S"</formula>
    </cfRule>
  </conditionalFormatting>
  <conditionalFormatting sqref="AT17:AU22">
    <cfRule type="containsText" dxfId="1791" priority="900" operator="containsText" text="Sin iniciar">
      <formula>NOT(ISERROR(SEARCH("Sin iniciar",AT17)))</formula>
    </cfRule>
    <cfRule type="containsText" dxfId="1790" priority="901" operator="containsText" text="En gestión">
      <formula>NOT(ISERROR(SEARCH("En gestión",AT17)))</formula>
    </cfRule>
  </conditionalFormatting>
  <conditionalFormatting sqref="AY17:AZ17">
    <cfRule type="beginsWith" dxfId="1789" priority="897" operator="beginsWith" text="E">
      <formula>LEFT(AY17,LEN("E"))="E"</formula>
    </cfRule>
    <cfRule type="beginsWith" dxfId="1788" priority="898" operator="beginsWith" text="T">
      <formula>LEFT(AY17,LEN("T"))="T"</formula>
    </cfRule>
    <cfRule type="beginsWith" dxfId="1787" priority="899" operator="beginsWith" text="S">
      <formula>LEFT(AY17,LEN("S"))="S"</formula>
    </cfRule>
  </conditionalFormatting>
  <conditionalFormatting sqref="AQ21">
    <cfRule type="beginsWith" dxfId="1786" priority="890" operator="beginsWith" text="E">
      <formula>LEFT(AQ21,LEN("E"))="E"</formula>
    </cfRule>
    <cfRule type="beginsWith" dxfId="1785" priority="891" operator="beginsWith" text="T">
      <formula>LEFT(AQ21,LEN("T"))="T"</formula>
    </cfRule>
    <cfRule type="beginsWith" dxfId="1784" priority="892" operator="beginsWith" text="S">
      <formula>LEFT(AQ21,LEN("S"))="S"</formula>
    </cfRule>
  </conditionalFormatting>
  <conditionalFormatting sqref="AQ22">
    <cfRule type="beginsWith" dxfId="1783" priority="887" operator="beginsWith" text="E">
      <formula>LEFT(AQ22,LEN("E"))="E"</formula>
    </cfRule>
    <cfRule type="beginsWith" dxfId="1782" priority="888" operator="beginsWith" text="T">
      <formula>LEFT(AQ22,LEN("T"))="T"</formula>
    </cfRule>
    <cfRule type="beginsWith" dxfId="1781" priority="889" operator="beginsWith" text="S">
      <formula>LEFT(AQ22,LEN("S"))="S"</formula>
    </cfRule>
  </conditionalFormatting>
  <conditionalFormatting sqref="BA17:BA22">
    <cfRule type="beginsWith" dxfId="1780" priority="886" operator="beginsWith" text="T">
      <formula>LEFT(BA17,LEN("T"))="T"</formula>
    </cfRule>
  </conditionalFormatting>
  <conditionalFormatting sqref="BA19:BA20">
    <cfRule type="beginsWith" dxfId="1779" priority="883" operator="beginsWith" text="E">
      <formula>LEFT(BA19,LEN("E"))="E"</formula>
    </cfRule>
    <cfRule type="beginsWith" dxfId="1778" priority="884" operator="beginsWith" text="T">
      <formula>LEFT(BA19,LEN("T"))="T"</formula>
    </cfRule>
    <cfRule type="beginsWith" dxfId="1777" priority="885" operator="beginsWith" text="S">
      <formula>LEFT(BA19,LEN("S"))="S"</formula>
    </cfRule>
  </conditionalFormatting>
  <conditionalFormatting sqref="AO23:AU33 AW23:BG33">
    <cfRule type="beginsWith" dxfId="1776" priority="874" operator="beginsWith" text="T">
      <formula>LEFT(AO23,LEN("T"))="T"</formula>
    </cfRule>
  </conditionalFormatting>
  <conditionalFormatting sqref="AT23:AU33">
    <cfRule type="containsText" dxfId="1775" priority="878" operator="containsText" text="Sin iniciar">
      <formula>NOT(ISERROR(SEARCH("Sin iniciar",AT23)))</formula>
    </cfRule>
    <cfRule type="containsText" dxfId="1774" priority="879" operator="containsText" text="En gestión">
      <formula>NOT(ISERROR(SEARCH("En gestión",AT23)))</formula>
    </cfRule>
  </conditionalFormatting>
  <conditionalFormatting sqref="AY23:AZ23">
    <cfRule type="beginsWith" dxfId="1773" priority="880" operator="beginsWith" text="E">
      <formula>LEFT(AY23,LEN("E"))="E"</formula>
    </cfRule>
    <cfRule type="beginsWith" dxfId="1772" priority="881" operator="beginsWith" text="T">
      <formula>LEFT(AY23,LEN("T"))="T"</formula>
    </cfRule>
    <cfRule type="beginsWith" dxfId="1771" priority="882" operator="beginsWith" text="S">
      <formula>LEFT(AY23,LEN("S"))="S"</formula>
    </cfRule>
  </conditionalFormatting>
  <conditionalFormatting sqref="AY26:AZ26 AY30:AZ30 AY32:AZ33">
    <cfRule type="beginsWith" dxfId="1770" priority="875" operator="beginsWith" text="E">
      <formula>LEFT(AY26,LEN("E"))="E"</formula>
    </cfRule>
    <cfRule type="beginsWith" dxfId="1769" priority="876" operator="beginsWith" text="T">
      <formula>LEFT(AY26,LEN("T"))="T"</formula>
    </cfRule>
    <cfRule type="beginsWith" dxfId="1768" priority="877" operator="beginsWith" text="S">
      <formula>LEFT(AY26,LEN("S"))="S"</formula>
    </cfRule>
  </conditionalFormatting>
  <conditionalFormatting sqref="AT34:AU61">
    <cfRule type="beginsWith" dxfId="1767" priority="871" operator="beginsWith" text="T">
      <formula>LEFT(AT34,LEN("T"))="T"</formula>
    </cfRule>
  </conditionalFormatting>
  <conditionalFormatting sqref="AT34:AU61">
    <cfRule type="containsText" dxfId="1766" priority="872" operator="containsText" text="Sin iniciar">
      <formula>NOT(ISERROR(SEARCH("Sin iniciar",AT34)))</formula>
    </cfRule>
    <cfRule type="containsText" dxfId="1765" priority="873" operator="containsText" text="En gestión">
      <formula>NOT(ISERROR(SEARCH("En gestión",AT34)))</formula>
    </cfRule>
  </conditionalFormatting>
  <conditionalFormatting sqref="AY34:AZ36">
    <cfRule type="beginsWith" dxfId="1764" priority="867" operator="beginsWith" text="T">
      <formula>LEFT(AY34,LEN("T"))="T"</formula>
    </cfRule>
  </conditionalFormatting>
  <conditionalFormatting sqref="AY34:AZ34">
    <cfRule type="beginsWith" dxfId="1763" priority="868" operator="beginsWith" text="E">
      <formula>LEFT(AY34,LEN("E"))="E"</formula>
    </cfRule>
    <cfRule type="beginsWith" dxfId="1762" priority="869" operator="beginsWith" text="T">
      <formula>LEFT(AY34,LEN("T"))="T"</formula>
    </cfRule>
    <cfRule type="beginsWith" dxfId="1761" priority="870" operator="beginsWith" text="S">
      <formula>LEFT(AY34,LEN("S"))="S"</formula>
    </cfRule>
  </conditionalFormatting>
  <conditionalFormatting sqref="AY37:AZ39">
    <cfRule type="beginsWith" dxfId="1760" priority="863" operator="beginsWith" text="T">
      <formula>LEFT(AY37,LEN("T"))="T"</formula>
    </cfRule>
  </conditionalFormatting>
  <conditionalFormatting sqref="AY37:AZ37">
    <cfRule type="beginsWith" dxfId="1759" priority="864" operator="beginsWith" text="E">
      <formula>LEFT(AY37,LEN("E"))="E"</formula>
    </cfRule>
    <cfRule type="beginsWith" dxfId="1758" priority="865" operator="beginsWith" text="T">
      <formula>LEFT(AY37,LEN("T"))="T"</formula>
    </cfRule>
    <cfRule type="beginsWith" dxfId="1757" priority="866" operator="beginsWith" text="S">
      <formula>LEFT(AY37,LEN("S"))="S"</formula>
    </cfRule>
  </conditionalFormatting>
  <conditionalFormatting sqref="AY40:AZ40">
    <cfRule type="beginsWith" dxfId="1756" priority="859" operator="beginsWith" text="T">
      <formula>LEFT(AY40,LEN("T"))="T"</formula>
    </cfRule>
  </conditionalFormatting>
  <conditionalFormatting sqref="AY40:AZ40">
    <cfRule type="beginsWith" dxfId="1755" priority="860" operator="beginsWith" text="E">
      <formula>LEFT(AY40,LEN("E"))="E"</formula>
    </cfRule>
    <cfRule type="beginsWith" dxfId="1754" priority="861" operator="beginsWith" text="T">
      <formula>LEFT(AY40,LEN("T"))="T"</formula>
    </cfRule>
    <cfRule type="beginsWith" dxfId="1753" priority="862" operator="beginsWith" text="S">
      <formula>LEFT(AY40,LEN("S"))="S"</formula>
    </cfRule>
  </conditionalFormatting>
  <conditionalFormatting sqref="AY59:AZ61">
    <cfRule type="beginsWith" dxfId="1752" priority="855" operator="beginsWith" text="T">
      <formula>LEFT(AY59,LEN("T"))="T"</formula>
    </cfRule>
  </conditionalFormatting>
  <conditionalFormatting sqref="AY59:AZ59">
    <cfRule type="beginsWith" dxfId="1751" priority="856" operator="beginsWith" text="E">
      <formula>LEFT(AY59,LEN("E"))="E"</formula>
    </cfRule>
    <cfRule type="beginsWith" dxfId="1750" priority="857" operator="beginsWith" text="T">
      <formula>LEFT(AY59,LEN("T"))="T"</formula>
    </cfRule>
    <cfRule type="beginsWith" dxfId="1749" priority="858" operator="beginsWith" text="S">
      <formula>LEFT(AY59,LEN("S"))="S"</formula>
    </cfRule>
  </conditionalFormatting>
  <conditionalFormatting sqref="BR34:BS61">
    <cfRule type="beginsWith" dxfId="1748" priority="852" operator="beginsWith" text="T">
      <formula>LEFT(BR34,LEN("T"))="T"</formula>
    </cfRule>
  </conditionalFormatting>
  <conditionalFormatting sqref="BR34:BS61">
    <cfRule type="containsText" dxfId="1747" priority="853" operator="containsText" text="Sin iniciar">
      <formula>NOT(ISERROR(SEARCH("Sin iniciar",BR34)))</formula>
    </cfRule>
    <cfRule type="containsText" dxfId="1746" priority="854" operator="containsText" text="En gestión">
      <formula>NOT(ISERROR(SEARCH("En gestión",BR34)))</formula>
    </cfRule>
  </conditionalFormatting>
  <conditionalFormatting sqref="BW34:BX36">
    <cfRule type="beginsWith" dxfId="1745" priority="848" operator="beginsWith" text="T">
      <formula>LEFT(BW34,LEN("T"))="T"</formula>
    </cfRule>
  </conditionalFormatting>
  <conditionalFormatting sqref="BW34:BX34">
    <cfRule type="beginsWith" dxfId="1744" priority="849" operator="beginsWith" text="E">
      <formula>LEFT(BW34,LEN("E"))="E"</formula>
    </cfRule>
    <cfRule type="beginsWith" dxfId="1743" priority="850" operator="beginsWith" text="T">
      <formula>LEFT(BW34,LEN("T"))="T"</formula>
    </cfRule>
    <cfRule type="beginsWith" dxfId="1742" priority="851" operator="beginsWith" text="S">
      <formula>LEFT(BW34,LEN("S"))="S"</formula>
    </cfRule>
  </conditionalFormatting>
  <conditionalFormatting sqref="BW59:BX61">
    <cfRule type="beginsWith" dxfId="1741" priority="844" operator="beginsWith" text="T">
      <formula>LEFT(BW59,LEN("T"))="T"</formula>
    </cfRule>
  </conditionalFormatting>
  <conditionalFormatting sqref="BW59:BX59">
    <cfRule type="beginsWith" dxfId="1740" priority="845" operator="beginsWith" text="E">
      <formula>LEFT(BW59,LEN("E"))="E"</formula>
    </cfRule>
    <cfRule type="beginsWith" dxfId="1739" priority="846" operator="beginsWith" text="T">
      <formula>LEFT(BW59,LEN("T"))="T"</formula>
    </cfRule>
    <cfRule type="beginsWith" dxfId="1738" priority="847" operator="beginsWith" text="S">
      <formula>LEFT(BW59,LEN("S"))="S"</formula>
    </cfRule>
  </conditionalFormatting>
  <conditionalFormatting sqref="BW40:BX40">
    <cfRule type="beginsWith" dxfId="1737" priority="840" operator="beginsWith" text="T">
      <formula>LEFT(BW40,LEN("T"))="T"</formula>
    </cfRule>
  </conditionalFormatting>
  <conditionalFormatting sqref="BW40:BX40">
    <cfRule type="beginsWith" dxfId="1736" priority="841" operator="beginsWith" text="E">
      <formula>LEFT(BW40,LEN("E"))="E"</formula>
    </cfRule>
    <cfRule type="beginsWith" dxfId="1735" priority="842" operator="beginsWith" text="T">
      <formula>LEFT(BW40,LEN("T"))="T"</formula>
    </cfRule>
    <cfRule type="beginsWith" dxfId="1734" priority="843" operator="beginsWith" text="S">
      <formula>LEFT(BW40,LEN("S"))="S"</formula>
    </cfRule>
  </conditionalFormatting>
  <conditionalFormatting sqref="BW37:BX39">
    <cfRule type="beginsWith" dxfId="1733" priority="836" operator="beginsWith" text="T">
      <formula>LEFT(BW37,LEN("T"))="T"</formula>
    </cfRule>
  </conditionalFormatting>
  <conditionalFormatting sqref="BW37:BX37">
    <cfRule type="beginsWith" dxfId="1732" priority="837" operator="beginsWith" text="E">
      <formula>LEFT(BW37,LEN("E"))="E"</formula>
    </cfRule>
    <cfRule type="beginsWith" dxfId="1731" priority="838" operator="beginsWith" text="T">
      <formula>LEFT(BW37,LEN("T"))="T"</formula>
    </cfRule>
    <cfRule type="beginsWith" dxfId="1730" priority="839" operator="beginsWith" text="S">
      <formula>LEFT(BW37,LEN("S"))="S"</formula>
    </cfRule>
  </conditionalFormatting>
  <conditionalFormatting sqref="AT62:AU78">
    <cfRule type="beginsWith" dxfId="1729" priority="833" operator="beginsWith" text="T">
      <formula>LEFT(AT62,LEN("T"))="T"</formula>
    </cfRule>
    <cfRule type="containsText" dxfId="1728" priority="834" operator="containsText" text="Sin iniciar">
      <formula>NOT(ISERROR(SEARCH("Sin iniciar",AT62)))</formula>
    </cfRule>
    <cfRule type="containsText" dxfId="1727" priority="835" operator="containsText" text="En gestión">
      <formula>NOT(ISERROR(SEARCH("En gestión",AT62)))</formula>
    </cfRule>
  </conditionalFormatting>
  <conditionalFormatting sqref="AO67:AR67 AT67:AU67 AW67:AZ67">
    <cfRule type="beginsWith" dxfId="1726" priority="817" operator="beginsWith" text="T">
      <formula>LEFT(AO67,LEN("T"))="T"</formula>
    </cfRule>
  </conditionalFormatting>
  <conditionalFormatting sqref="AO78:AU78 AW78:BG78">
    <cfRule type="beginsWith" dxfId="1725" priority="819" operator="beginsWith" text="E">
      <formula>LEFT(AO78,LEN("E"))="E"</formula>
    </cfRule>
    <cfRule type="beginsWith" dxfId="1724" priority="820" operator="beginsWith" text="T">
      <formula>LEFT(AO78,LEN("T"))="T"</formula>
    </cfRule>
    <cfRule type="beginsWith" dxfId="1723" priority="821" operator="beginsWith" text="S">
      <formula>LEFT(AO78,LEN("S"))="S"</formula>
    </cfRule>
  </conditionalFormatting>
  <conditionalFormatting sqref="AY62:AZ62">
    <cfRule type="beginsWith" dxfId="1722" priority="830" operator="beginsWith" text="E">
      <formula>LEFT(AY62,LEN("E"))="E"</formula>
    </cfRule>
    <cfRule type="beginsWith" dxfId="1721" priority="831" operator="beginsWith" text="T">
      <formula>LEFT(AY62,LEN("T"))="T"</formula>
    </cfRule>
    <cfRule type="beginsWith" dxfId="1720" priority="832" operator="beginsWith" text="S">
      <formula>LEFT(AY62,LEN("S"))="S"</formula>
    </cfRule>
  </conditionalFormatting>
  <conditionalFormatting sqref="AY65:AZ65">
    <cfRule type="beginsWith" dxfId="1719" priority="827" operator="beginsWith" text="E">
      <formula>LEFT(AY65,LEN("E"))="E"</formula>
    </cfRule>
    <cfRule type="beginsWith" dxfId="1718" priority="828" operator="beginsWith" text="T">
      <formula>LEFT(AY65,LEN("T"))="T"</formula>
    </cfRule>
    <cfRule type="beginsWith" dxfId="1717" priority="829" operator="beginsWith" text="S">
      <formula>LEFT(AY65,LEN("S"))="S"</formula>
    </cfRule>
  </conditionalFormatting>
  <conditionalFormatting sqref="AY67:AZ67">
    <cfRule type="beginsWith" dxfId="1716" priority="818" operator="beginsWith" text="S">
      <formula>LEFT(AY67,LEN("S"))="S"</formula>
    </cfRule>
  </conditionalFormatting>
  <conditionalFormatting sqref="AY67:AZ68">
    <cfRule type="beginsWith" dxfId="1715" priority="816" operator="beginsWith" text="E">
      <formula>LEFT(AY67,LEN("E"))="E"</formula>
    </cfRule>
  </conditionalFormatting>
  <conditionalFormatting sqref="AY76:AZ76">
    <cfRule type="beginsWith" dxfId="1714" priority="824" operator="beginsWith" text="E">
      <formula>LEFT(AY76,LEN("E"))="E"</formula>
    </cfRule>
    <cfRule type="beginsWith" dxfId="1713" priority="825" operator="beginsWith" text="T">
      <formula>LEFT(AY76,LEN("T"))="T"</formula>
    </cfRule>
    <cfRule type="beginsWith" dxfId="1712" priority="826" operator="beginsWith" text="S">
      <formula>LEFT(AY76,LEN("S"))="S"</formula>
    </cfRule>
  </conditionalFormatting>
  <conditionalFormatting sqref="AY68:BG68">
    <cfRule type="beginsWith" dxfId="1711" priority="822" operator="beginsWith" text="T">
      <formula>LEFT(AY68,LEN("T"))="T"</formula>
    </cfRule>
    <cfRule type="beginsWith" dxfId="1710" priority="823" operator="beginsWith" text="S">
      <formula>LEFT(AY68,LEN("S"))="S"</formula>
    </cfRule>
  </conditionalFormatting>
  <conditionalFormatting sqref="BA67">
    <cfRule type="beginsWith" dxfId="1709" priority="815" operator="beginsWith" text="T">
      <formula>LEFT(BA67,LEN("T"))="T"</formula>
    </cfRule>
  </conditionalFormatting>
  <conditionalFormatting sqref="BR62:BS78">
    <cfRule type="beginsWith" dxfId="1708" priority="812" operator="beginsWith" text="T">
      <formula>LEFT(BR62,LEN("T"))="T"</formula>
    </cfRule>
    <cfRule type="containsText" dxfId="1707" priority="813" operator="containsText" text="Sin iniciar">
      <formula>NOT(ISERROR(SEARCH("Sin iniciar",BR62)))</formula>
    </cfRule>
    <cfRule type="containsText" dxfId="1706" priority="814" operator="containsText" text="En gestión">
      <formula>NOT(ISERROR(SEARCH("En gestión",BR62)))</formula>
    </cfRule>
  </conditionalFormatting>
  <conditionalFormatting sqref="BM78 BO78:CE78">
    <cfRule type="beginsWith" dxfId="1705" priority="797" operator="beginsWith" text="E">
      <formula>LEFT(BM78,LEN("E"))="E"</formula>
    </cfRule>
    <cfRule type="beginsWith" dxfId="1704" priority="798" operator="beginsWith" text="T">
      <formula>LEFT(BM78,LEN("T"))="T"</formula>
    </cfRule>
    <cfRule type="beginsWith" dxfId="1703" priority="799" operator="beginsWith" text="S">
      <formula>LEFT(BM78,LEN("S"))="S"</formula>
    </cfRule>
  </conditionalFormatting>
  <conditionalFormatting sqref="BM68 BQ68:BX68 BO68">
    <cfRule type="beginsWith" dxfId="1702" priority="804" operator="beginsWith" text="T">
      <formula>LEFT(BM68,LEN("T"))="T"</formula>
    </cfRule>
    <cfRule type="beginsWith" dxfId="1701" priority="805" operator="beginsWith" text="S">
      <formula>LEFT(BM68,LEN("S"))="S"</formula>
    </cfRule>
  </conditionalFormatting>
  <conditionalFormatting sqref="BW62:BX62">
    <cfRule type="beginsWith" dxfId="1700" priority="809" operator="beginsWith" text="E">
      <formula>LEFT(BW62,LEN("E"))="E"</formula>
    </cfRule>
    <cfRule type="beginsWith" dxfId="1699" priority="810" operator="beginsWith" text="T">
      <formula>LEFT(BW62,LEN("T"))="T"</formula>
    </cfRule>
    <cfRule type="beginsWith" dxfId="1698" priority="811" operator="beginsWith" text="S">
      <formula>LEFT(BW62,LEN("S"))="S"</formula>
    </cfRule>
  </conditionalFormatting>
  <conditionalFormatting sqref="BW65:BX65">
    <cfRule type="beginsWith" dxfId="1697" priority="806" operator="beginsWith" text="E">
      <formula>LEFT(BW65,LEN("E"))="E"</formula>
    </cfRule>
    <cfRule type="beginsWith" dxfId="1696" priority="807" operator="beginsWith" text="T">
      <formula>LEFT(BW65,LEN("T"))="T"</formula>
    </cfRule>
    <cfRule type="beginsWith" dxfId="1695" priority="808" operator="beginsWith" text="S">
      <formula>LEFT(BW65,LEN("S"))="S"</formula>
    </cfRule>
  </conditionalFormatting>
  <conditionalFormatting sqref="BW68:BX68">
    <cfRule type="beginsWith" dxfId="1694" priority="803" operator="beginsWith" text="E">
      <formula>LEFT(BW68,LEN("E"))="E"</formula>
    </cfRule>
  </conditionalFormatting>
  <conditionalFormatting sqref="BW76:BX76">
    <cfRule type="beginsWith" dxfId="1693" priority="800" operator="beginsWith" text="E">
      <formula>LEFT(BW76,LEN("E"))="E"</formula>
    </cfRule>
    <cfRule type="beginsWith" dxfId="1692" priority="801" operator="beginsWith" text="T">
      <formula>LEFT(BW76,LEN("T"))="T"</formula>
    </cfRule>
    <cfRule type="beginsWith" dxfId="1691" priority="802" operator="beginsWith" text="S">
      <formula>LEFT(BW76,LEN("S"))="S"</formula>
    </cfRule>
  </conditionalFormatting>
  <conditionalFormatting sqref="BW67:CE67">
    <cfRule type="beginsWith" dxfId="1690" priority="794" operator="beginsWith" text="E">
      <formula>LEFT(BW67,LEN("E"))="E"</formula>
    </cfRule>
    <cfRule type="beginsWith" dxfId="1689" priority="795" operator="beginsWith" text="T">
      <formula>LEFT(BW67,LEN("T"))="T"</formula>
    </cfRule>
    <cfRule type="beginsWith" dxfId="1688" priority="796" operator="beginsWith" text="S">
      <formula>LEFT(BW67,LEN("S"))="S"</formula>
    </cfRule>
  </conditionalFormatting>
  <conditionalFormatting sqref="AO82:AU83 AW82:BG83">
    <cfRule type="containsText" dxfId="1687" priority="789" operator="containsText" text="Sin iniciar">
      <formula>NOT(ISERROR(SEARCH("Sin iniciar",AO82)))</formula>
    </cfRule>
  </conditionalFormatting>
  <conditionalFormatting sqref="AO79:AU83 AW79:BG83">
    <cfRule type="beginsWith" dxfId="1686" priority="779" operator="beginsWith" text="T">
      <formula>LEFT(AO79,LEN("T"))="T"</formula>
    </cfRule>
  </conditionalFormatting>
  <conditionalFormatting sqref="AO82:AU82 AW82:BG82">
    <cfRule type="beginsWith" dxfId="1685" priority="787" operator="beginsWith" text="E">
      <formula>LEFT(AO82,LEN("E"))="E"</formula>
    </cfRule>
  </conditionalFormatting>
  <conditionalFormatting sqref="AT79:AU83">
    <cfRule type="containsText" dxfId="1684" priority="786" operator="containsText" text="En gestión">
      <formula>NOT(ISERROR(SEARCH("En gestión",AT79)))</formula>
    </cfRule>
  </conditionalFormatting>
  <conditionalFormatting sqref="AT80:AU81">
    <cfRule type="beginsWith" dxfId="1683" priority="791" operator="beginsWith" text="T">
      <formula>LEFT(AT80,LEN("T"))="T"</formula>
    </cfRule>
    <cfRule type="containsText" dxfId="1682" priority="792" operator="containsText" text="Sin iniciar">
      <formula>NOT(ISERROR(SEARCH("Sin iniciar",AT80)))</formula>
    </cfRule>
    <cfRule type="containsText" dxfId="1681" priority="793" operator="containsText" text="En gestión">
      <formula>NOT(ISERROR(SEARCH("En gestión",AT80)))</formula>
    </cfRule>
  </conditionalFormatting>
  <conditionalFormatting sqref="AT82:AU83 AW82:BG83">
    <cfRule type="beginsWith" dxfId="1680" priority="788" operator="beginsWith" text="T">
      <formula>LEFT(AT82,LEN("T"))="T"</formula>
    </cfRule>
    <cfRule type="containsText" dxfId="1679" priority="790" operator="containsText" text="En gestión">
      <formula>NOT(ISERROR(SEARCH("En gestión",AT82)))</formula>
    </cfRule>
  </conditionalFormatting>
  <conditionalFormatting sqref="AT79:AU83 AW79:BG83">
    <cfRule type="containsText" dxfId="1678" priority="780" operator="containsText" text="Sin iniciar">
      <formula>NOT(ISERROR(SEARCH("Sin iniciar",AT79)))</formula>
    </cfRule>
  </conditionalFormatting>
  <conditionalFormatting sqref="AY79:AZ79">
    <cfRule type="beginsWith" dxfId="1677" priority="784" operator="beginsWith" text="T">
      <formula>LEFT(AY79,LEN("T"))="T"</formula>
    </cfRule>
    <cfRule type="beginsWith" dxfId="1676" priority="785" operator="beginsWith" text="S">
      <formula>LEFT(AY79,LEN("S"))="S"</formula>
    </cfRule>
  </conditionalFormatting>
  <conditionalFormatting sqref="AY79:AZ82">
    <cfRule type="beginsWith" dxfId="1675" priority="781" operator="beginsWith" text="E">
      <formula>LEFT(AY79,LEN("E"))="E"</formula>
    </cfRule>
  </conditionalFormatting>
  <conditionalFormatting sqref="AY82:AZ82">
    <cfRule type="beginsWith" dxfId="1674" priority="782" operator="beginsWith" text="T">
      <formula>LEFT(AY82,LEN("T"))="T"</formula>
    </cfRule>
    <cfRule type="beginsWith" dxfId="1673" priority="783" operator="beginsWith" text="S">
      <formula>LEFT(AY82,LEN("S"))="S"</formula>
    </cfRule>
  </conditionalFormatting>
  <conditionalFormatting sqref="BM82:BM83 BO82:BS83">
    <cfRule type="containsText" dxfId="1672" priority="771" operator="containsText" text="Sin iniciar">
      <formula>NOT(ISERROR(SEARCH("Sin iniciar",BM82)))</formula>
    </cfRule>
  </conditionalFormatting>
  <conditionalFormatting sqref="BM79:BM83 BO79:CE83">
    <cfRule type="beginsWith" dxfId="1671" priority="765" operator="beginsWith" text="T">
      <formula>LEFT(BM79,LEN("T"))="T"</formula>
    </cfRule>
  </conditionalFormatting>
  <conditionalFormatting sqref="BM82 BO82:CE82">
    <cfRule type="beginsWith" dxfId="1670" priority="767" operator="beginsWith" text="E">
      <formula>LEFT(BM82,LEN("E"))="E"</formula>
    </cfRule>
  </conditionalFormatting>
  <conditionalFormatting sqref="BM82:BM83 BO82:BS83">
    <cfRule type="beginsWith" dxfId="1669" priority="770" operator="beginsWith" text="T">
      <formula>LEFT(BM82,LEN("T"))="T"</formula>
    </cfRule>
    <cfRule type="containsText" dxfId="1668" priority="772" operator="containsText" text="En gestión">
      <formula>NOT(ISERROR(SEARCH("En gestión",BM82)))</formula>
    </cfRule>
  </conditionalFormatting>
  <conditionalFormatting sqref="BM79:BM83 BO79:CE83">
    <cfRule type="containsText" dxfId="1667" priority="766" operator="containsText" text="Sin iniciar">
      <formula>NOT(ISERROR(SEARCH("Sin iniciar",BM79)))</formula>
    </cfRule>
  </conditionalFormatting>
  <conditionalFormatting sqref="BR79:BS81">
    <cfRule type="beginsWith" dxfId="1666" priority="776" operator="beginsWith" text="T">
      <formula>LEFT(BR79,LEN("T"))="T"</formula>
    </cfRule>
    <cfRule type="containsText" dxfId="1665" priority="777" operator="containsText" text="Sin iniciar">
      <formula>NOT(ISERROR(SEARCH("Sin iniciar",BR79)))</formula>
    </cfRule>
    <cfRule type="containsText" dxfId="1664" priority="778" operator="containsText" text="En gestión">
      <formula>NOT(ISERROR(SEARCH("En gestión",BR79)))</formula>
    </cfRule>
  </conditionalFormatting>
  <conditionalFormatting sqref="BW79:BX79">
    <cfRule type="beginsWith" dxfId="1663" priority="773" operator="beginsWith" text="E">
      <formula>LEFT(BW79,LEN("E"))="E"</formula>
    </cfRule>
    <cfRule type="beginsWith" dxfId="1662" priority="774" operator="beginsWith" text="T">
      <formula>LEFT(BW79,LEN("T"))="T"</formula>
    </cfRule>
    <cfRule type="beginsWith" dxfId="1661" priority="775" operator="beginsWith" text="S">
      <formula>LEFT(BW79,LEN("S"))="S"</formula>
    </cfRule>
  </conditionalFormatting>
  <conditionalFormatting sqref="BW82:CE82">
    <cfRule type="beginsWith" dxfId="1660" priority="768" operator="beginsWith" text="T">
      <formula>LEFT(BW82,LEN("T"))="T"</formula>
    </cfRule>
    <cfRule type="beginsWith" dxfId="1659" priority="769" operator="beginsWith" text="S">
      <formula>LEFT(BW82,LEN("S"))="S"</formula>
    </cfRule>
  </conditionalFormatting>
  <conditionalFormatting sqref="AO84:AU85 BB84:BG85 AW84:AZ85">
    <cfRule type="beginsWith" dxfId="1658" priority="759" operator="beginsWith" text="E">
      <formula>LEFT(AO84,LEN("E"))="E"</formula>
    </cfRule>
    <cfRule type="beginsWith" dxfId="1657" priority="760" operator="beginsWith" text="T">
      <formula>LEFT(AO84,LEN("T"))="T"</formula>
    </cfRule>
    <cfRule type="beginsWith" dxfId="1656" priority="761" operator="beginsWith" text="S">
      <formula>LEFT(AO84,LEN("S"))="S"</formula>
    </cfRule>
  </conditionalFormatting>
  <conditionalFormatting sqref="AO93:AU93 BB93:BG93 AW93:AZ93">
    <cfRule type="beginsWith" dxfId="1655" priority="751" operator="beginsWith" text="E">
      <formula>LEFT(AO93,LEN("E"))="E"</formula>
    </cfRule>
    <cfRule type="beginsWith" dxfId="1654" priority="752" operator="beginsWith" text="T">
      <formula>LEFT(AO93,LEN("T"))="T"</formula>
    </cfRule>
    <cfRule type="beginsWith" dxfId="1653" priority="753" operator="beginsWith" text="S">
      <formula>LEFT(AO93,LEN("S"))="S"</formula>
    </cfRule>
  </conditionalFormatting>
  <conditionalFormatting sqref="AT84:AT93 AU84">
    <cfRule type="beginsWith" dxfId="1652" priority="762" operator="beginsWith" text="T">
      <formula>LEFT(AT84,LEN("T"))="T"</formula>
    </cfRule>
    <cfRule type="containsText" dxfId="1651" priority="763" operator="containsText" text="Sin iniciar">
      <formula>NOT(ISERROR(SEARCH("Sin iniciar",AT84)))</formula>
    </cfRule>
    <cfRule type="containsText" dxfId="1650" priority="764" operator="containsText" text="En gestión">
      <formula>NOT(ISERROR(SEARCH("En gestión",AT84)))</formula>
    </cfRule>
  </conditionalFormatting>
  <conditionalFormatting sqref="AT86:AT87">
    <cfRule type="beginsWith" dxfId="1649" priority="733" operator="beginsWith" text="T">
      <formula>LEFT(AT86,LEN("T"))="T"</formula>
    </cfRule>
    <cfRule type="containsText" dxfId="1648" priority="734" operator="containsText" text="Sin iniciar">
      <formula>NOT(ISERROR(SEARCH("Sin iniciar",AT86)))</formula>
    </cfRule>
    <cfRule type="containsText" dxfId="1647" priority="735" operator="containsText" text="En gestión">
      <formula>NOT(ISERROR(SEARCH("En gestión",AT86)))</formula>
    </cfRule>
  </conditionalFormatting>
  <conditionalFormatting sqref="AT85:AU85">
    <cfRule type="containsText" dxfId="1646" priority="757" operator="containsText" text="Sin iniciar">
      <formula>NOT(ISERROR(SEARCH("Sin iniciar",AT85)))</formula>
    </cfRule>
    <cfRule type="containsText" dxfId="1645" priority="758" operator="containsText" text="En gestión">
      <formula>NOT(ISERROR(SEARCH("En gestión",AT85)))</formula>
    </cfRule>
  </conditionalFormatting>
  <conditionalFormatting sqref="AT85:AU93">
    <cfRule type="beginsWith" dxfId="1644" priority="754" operator="beginsWith" text="T">
      <formula>LEFT(AT85,LEN("T"))="T"</formula>
    </cfRule>
  </conditionalFormatting>
  <conditionalFormatting sqref="AT93:AU93">
    <cfRule type="containsText" dxfId="1643" priority="755" operator="containsText" text="Sin iniciar">
      <formula>NOT(ISERROR(SEARCH("Sin iniciar",AT93)))</formula>
    </cfRule>
    <cfRule type="containsText" dxfId="1642" priority="756" operator="containsText" text="En gestión">
      <formula>NOT(ISERROR(SEARCH("En gestión",AT93)))</formula>
    </cfRule>
  </conditionalFormatting>
  <conditionalFormatting sqref="AT88:AU92 BB88:BG92 AW88:AZ92">
    <cfRule type="beginsWith" dxfId="1641" priority="736" operator="beginsWith" text="T">
      <formula>LEFT(AT88,LEN("T"))="T"</formula>
    </cfRule>
    <cfRule type="containsText" dxfId="1640" priority="737" operator="containsText" text="Sin iniciar">
      <formula>NOT(ISERROR(SEARCH("Sin iniciar",AT88)))</formula>
    </cfRule>
    <cfRule type="containsText" dxfId="1639" priority="738" operator="containsText" text="En gestión">
      <formula>NOT(ISERROR(SEARCH("En gestión",AT88)))</formula>
    </cfRule>
  </conditionalFormatting>
  <conditionalFormatting sqref="AU86:AU87">
    <cfRule type="containsText" dxfId="1638" priority="749" operator="containsText" text="Sin iniciar">
      <formula>NOT(ISERROR(SEARCH("Sin iniciar",AU86)))</formula>
    </cfRule>
    <cfRule type="containsText" dxfId="1637" priority="750" operator="containsText" text="En gestión">
      <formula>NOT(ISERROR(SEARCH("En gestión",AU86)))</formula>
    </cfRule>
  </conditionalFormatting>
  <conditionalFormatting sqref="AU86:AU87 BB86:BG87 AW86:AZ87">
    <cfRule type="beginsWith" dxfId="1636" priority="745" operator="beginsWith" text="T">
      <formula>LEFT(AU86,LEN("T"))="T"</formula>
    </cfRule>
  </conditionalFormatting>
  <conditionalFormatting sqref="AY86:AZ86">
    <cfRule type="beginsWith" dxfId="1635" priority="746" operator="beginsWith" text="E">
      <formula>LEFT(AY86,LEN("E"))="E"</formula>
    </cfRule>
    <cfRule type="beginsWith" dxfId="1634" priority="747" operator="beginsWith" text="T">
      <formula>LEFT(AY86,LEN("T"))="T"</formula>
    </cfRule>
    <cfRule type="beginsWith" dxfId="1633" priority="748" operator="beginsWith" text="S">
      <formula>LEFT(AY86,LEN("S"))="S"</formula>
    </cfRule>
  </conditionalFormatting>
  <conditionalFormatting sqref="AY88:AZ88">
    <cfRule type="beginsWith" dxfId="1632" priority="739" operator="beginsWith" text="E">
      <formula>LEFT(AY88,LEN("E"))="E"</formula>
    </cfRule>
    <cfRule type="beginsWith" dxfId="1631" priority="740" operator="beginsWith" text="T">
      <formula>LEFT(AY88,LEN("T"))="T"</formula>
    </cfRule>
    <cfRule type="beginsWith" dxfId="1630" priority="741" operator="beginsWith" text="S">
      <formula>LEFT(AY88,LEN("S"))="S"</formula>
    </cfRule>
  </conditionalFormatting>
  <conditionalFormatting sqref="AY91:AZ91">
    <cfRule type="beginsWith" dxfId="1629" priority="742" operator="beginsWith" text="E">
      <formula>LEFT(AY91,LEN("E"))="E"</formula>
    </cfRule>
    <cfRule type="beginsWith" dxfId="1628" priority="743" operator="beginsWith" text="T">
      <formula>LEFT(AY91,LEN("T"))="T"</formula>
    </cfRule>
    <cfRule type="beginsWith" dxfId="1627" priority="744" operator="beginsWith" text="S">
      <formula>LEFT(AY91,LEN("S"))="S"</formula>
    </cfRule>
  </conditionalFormatting>
  <conditionalFormatting sqref="BA84:BA85">
    <cfRule type="beginsWith" dxfId="1626" priority="730" operator="beginsWith" text="E">
      <formula>LEFT(BA84,LEN("E"))="E"</formula>
    </cfRule>
    <cfRule type="beginsWith" dxfId="1625" priority="731" operator="beginsWith" text="T">
      <formula>LEFT(BA84,LEN("T"))="T"</formula>
    </cfRule>
    <cfRule type="beginsWith" dxfId="1624" priority="732" operator="beginsWith" text="S">
      <formula>LEFT(BA84,LEN("S"))="S"</formula>
    </cfRule>
  </conditionalFormatting>
  <conditionalFormatting sqref="BA88:BA91">
    <cfRule type="beginsWith" dxfId="1623" priority="726" operator="beginsWith" text="T">
      <formula>LEFT(BA88,LEN("T"))="T"</formula>
    </cfRule>
    <cfRule type="containsText" dxfId="1622" priority="727" operator="containsText" text="Sin iniciar">
      <formula>NOT(ISERROR(SEARCH("Sin iniciar",BA88)))</formula>
    </cfRule>
    <cfRule type="containsText" dxfId="1621" priority="728" operator="containsText" text="En gestión">
      <formula>NOT(ISERROR(SEARCH("En gestión",BA88)))</formula>
    </cfRule>
  </conditionalFormatting>
  <conditionalFormatting sqref="BA86:BA87">
    <cfRule type="beginsWith" dxfId="1620" priority="729" operator="beginsWith" text="T">
      <formula>LEFT(BA86,LEN("T"))="T"</formula>
    </cfRule>
  </conditionalFormatting>
  <conditionalFormatting sqref="BM84:BM85 BO84:BX85">
    <cfRule type="beginsWith" dxfId="1619" priority="717" operator="beginsWith" text="E">
      <formula>LEFT(BM84,LEN("E"))="E"</formula>
    </cfRule>
    <cfRule type="beginsWith" dxfId="1618" priority="718" operator="beginsWith" text="T">
      <formula>LEFT(BM84,LEN("T"))="T"</formula>
    </cfRule>
    <cfRule type="beginsWith" dxfId="1617" priority="719" operator="beginsWith" text="S">
      <formula>LEFT(BM84,LEN("S"))="S"</formula>
    </cfRule>
  </conditionalFormatting>
  <conditionalFormatting sqref="BM93 BO93 BQ93:BS93 BU93:CE93">
    <cfRule type="beginsWith" dxfId="1616" priority="711" operator="beginsWith" text="E">
      <formula>LEFT(BM93,LEN("E"))="E"</formula>
    </cfRule>
    <cfRule type="beginsWith" dxfId="1615" priority="712" operator="beginsWith" text="T">
      <formula>LEFT(BM93,LEN("T"))="T"</formula>
    </cfRule>
    <cfRule type="beginsWith" dxfId="1614" priority="713" operator="beginsWith" text="S">
      <formula>LEFT(BM93,LEN("S"))="S"</formula>
    </cfRule>
  </conditionalFormatting>
  <conditionalFormatting sqref="BM88:BM92 BO88:BS92">
    <cfRule type="beginsWith" dxfId="1613" priority="700" operator="beginsWith" text="T">
      <formula>LEFT(BM88,LEN("T"))="T"</formula>
    </cfRule>
    <cfRule type="containsText" dxfId="1612" priority="701" operator="containsText" text="Sin iniciar">
      <formula>NOT(ISERROR(SEARCH("Sin iniciar",BM88)))</formula>
    </cfRule>
    <cfRule type="containsText" dxfId="1611" priority="702" operator="containsText" text="En gestión">
      <formula>NOT(ISERROR(SEARCH("En gestión",BM88)))</formula>
    </cfRule>
  </conditionalFormatting>
  <conditionalFormatting sqref="BM86:BM87 BO86:BS87">
    <cfRule type="beginsWith" dxfId="1610" priority="708" operator="beginsWith" text="T">
      <formula>LEFT(BM86,LEN("T"))="T"</formula>
    </cfRule>
  </conditionalFormatting>
  <conditionalFormatting sqref="BR85:BR93">
    <cfRule type="beginsWith" dxfId="1609" priority="694" operator="beginsWith" text="T">
      <formula>LEFT(BR85,LEN("T"))="T"</formula>
    </cfRule>
    <cfRule type="containsText" dxfId="1608" priority="695" operator="containsText" text="Sin iniciar">
      <formula>NOT(ISERROR(SEARCH("Sin iniciar",BR85)))</formula>
    </cfRule>
    <cfRule type="containsText" dxfId="1607" priority="696" operator="containsText" text="En gestión">
      <formula>NOT(ISERROR(SEARCH("En gestión",BR85)))</formula>
    </cfRule>
  </conditionalFormatting>
  <conditionalFormatting sqref="BR84:BS84">
    <cfRule type="beginsWith" dxfId="1606" priority="723" operator="beginsWith" text="T">
      <formula>LEFT(BR84,LEN("T"))="T"</formula>
    </cfRule>
    <cfRule type="containsText" dxfId="1605" priority="724" operator="containsText" text="Sin iniciar">
      <formula>NOT(ISERROR(SEARCH("Sin iniciar",BR84)))</formula>
    </cfRule>
    <cfRule type="containsText" dxfId="1604" priority="725" operator="containsText" text="En gestión">
      <formula>NOT(ISERROR(SEARCH("En gestión",BR84)))</formula>
    </cfRule>
  </conditionalFormatting>
  <conditionalFormatting sqref="BS85:BS93">
    <cfRule type="beginsWith" dxfId="1603" priority="714" operator="beginsWith" text="T">
      <formula>LEFT(BS85,LEN("T"))="T"</formula>
    </cfRule>
    <cfRule type="containsText" dxfId="1602" priority="715" operator="containsText" text="Sin iniciar">
      <formula>NOT(ISERROR(SEARCH("Sin iniciar",BS85)))</formula>
    </cfRule>
    <cfRule type="containsText" dxfId="1601" priority="716" operator="containsText" text="En gestión">
      <formula>NOT(ISERROR(SEARCH("En gestión",BS85)))</formula>
    </cfRule>
  </conditionalFormatting>
  <conditionalFormatting sqref="BS86:BS87">
    <cfRule type="containsText" dxfId="1600" priority="709" operator="containsText" text="Sin iniciar">
      <formula>NOT(ISERROR(SEARCH("Sin iniciar",BS86)))</formula>
    </cfRule>
    <cfRule type="containsText" dxfId="1599" priority="710" operator="containsText" text="En gestión">
      <formula>NOT(ISERROR(SEARCH("En gestión",BS86)))</formula>
    </cfRule>
  </conditionalFormatting>
  <conditionalFormatting sqref="BW84">
    <cfRule type="beginsWith" dxfId="1598" priority="720" operator="beginsWith" text="E">
      <formula>LEFT(BW84,LEN("E"))="E"</formula>
    </cfRule>
    <cfRule type="beginsWith" dxfId="1597" priority="721" operator="beginsWith" text="T">
      <formula>LEFT(BW84,LEN("T"))="T"</formula>
    </cfRule>
    <cfRule type="beginsWith" dxfId="1596" priority="722" operator="beginsWith" text="S">
      <formula>LEFT(BW84,LEN("S"))="S"</formula>
    </cfRule>
  </conditionalFormatting>
  <conditionalFormatting sqref="BW85">
    <cfRule type="beginsWith" dxfId="1595" priority="691" operator="beginsWith" text="E">
      <formula>LEFT(BW85,LEN("E"))="E"</formula>
    </cfRule>
    <cfRule type="beginsWith" dxfId="1594" priority="692" operator="beginsWith" text="T">
      <formula>LEFT(BW85,LEN("T"))="T"</formula>
    </cfRule>
    <cfRule type="beginsWith" dxfId="1593" priority="693" operator="beginsWith" text="S">
      <formula>LEFT(BW85,LEN("S"))="S"</formula>
    </cfRule>
  </conditionalFormatting>
  <conditionalFormatting sqref="BW86:BX86">
    <cfRule type="beginsWith" dxfId="1592" priority="706" operator="beginsWith" text="T">
      <formula>LEFT(BW86,LEN("T"))="T"</formula>
    </cfRule>
    <cfRule type="beginsWith" dxfId="1591" priority="707" operator="beginsWith" text="S">
      <formula>LEFT(BW86,LEN("S"))="S"</formula>
    </cfRule>
  </conditionalFormatting>
  <conditionalFormatting sqref="BW86:BX88">
    <cfRule type="beginsWith" dxfId="1590" priority="697" operator="beginsWith" text="E">
      <formula>LEFT(BW86,LEN("E"))="E"</formula>
    </cfRule>
  </conditionalFormatting>
  <conditionalFormatting sqref="BW88:BX88">
    <cfRule type="beginsWith" dxfId="1589" priority="698" operator="beginsWith" text="T">
      <formula>LEFT(BW88,LEN("T"))="T"</formula>
    </cfRule>
    <cfRule type="beginsWith" dxfId="1588" priority="699" operator="beginsWith" text="S">
      <formula>LEFT(BW88,LEN("S"))="S"</formula>
    </cfRule>
  </conditionalFormatting>
  <conditionalFormatting sqref="BW91:BX91">
    <cfRule type="beginsWith" dxfId="1587" priority="703" operator="beginsWith" text="E">
      <formula>LEFT(BW91,LEN("E"))="E"</formula>
    </cfRule>
    <cfRule type="beginsWith" dxfId="1586" priority="704" operator="beginsWith" text="T">
      <formula>LEFT(BW91,LEN("T"))="T"</formula>
    </cfRule>
    <cfRule type="beginsWith" dxfId="1585" priority="705" operator="beginsWith" text="S">
      <formula>LEFT(BW91,LEN("S"))="S"</formula>
    </cfRule>
  </conditionalFormatting>
  <conditionalFormatting sqref="AO94:AU103 AW94:BG103">
    <cfRule type="beginsWith" dxfId="1584" priority="685" operator="beginsWith" text="T">
      <formula>LEFT(AO94,LEN("T"))="T"</formula>
    </cfRule>
  </conditionalFormatting>
  <conditionalFormatting sqref="AO98:AU98 AW98:BG98">
    <cfRule type="beginsWith" dxfId="1583" priority="682" operator="beginsWith" text="E">
      <formula>LEFT(AO98,LEN("E"))="E"</formula>
    </cfRule>
    <cfRule type="beginsWith" dxfId="1582" priority="683" operator="beginsWith" text="T">
      <formula>LEFT(AO98,LEN("T"))="T"</formula>
    </cfRule>
    <cfRule type="beginsWith" dxfId="1581" priority="684" operator="beginsWith" text="S">
      <formula>LEFT(AO98,LEN("S"))="S"</formula>
    </cfRule>
  </conditionalFormatting>
  <conditionalFormatting sqref="AO100:AU100 AW100:BG100">
    <cfRule type="beginsWith" dxfId="1580" priority="679" operator="beginsWith" text="E">
      <formula>LEFT(AO100,LEN("E"))="E"</formula>
    </cfRule>
    <cfRule type="beginsWith" dxfId="1579" priority="680" operator="beginsWith" text="T">
      <formula>LEFT(AO100,LEN("T"))="T"</formula>
    </cfRule>
    <cfRule type="beginsWith" dxfId="1578" priority="681" operator="beginsWith" text="S">
      <formula>LEFT(AO100,LEN("S"))="S"</formula>
    </cfRule>
  </conditionalFormatting>
  <conditionalFormatting sqref="AO102:AU102 AW102:BG102">
    <cfRule type="beginsWith" dxfId="1577" priority="676" operator="beginsWith" text="E">
      <formula>LEFT(AO102,LEN("E"))="E"</formula>
    </cfRule>
    <cfRule type="beginsWith" dxfId="1576" priority="677" operator="beginsWith" text="T">
      <formula>LEFT(AO102,LEN("T"))="T"</formula>
    </cfRule>
    <cfRule type="beginsWith" dxfId="1575" priority="678" operator="beginsWith" text="S">
      <formula>LEFT(AO102,LEN("S"))="S"</formula>
    </cfRule>
  </conditionalFormatting>
  <conditionalFormatting sqref="AT94:AU103">
    <cfRule type="containsText" dxfId="1574" priority="689" operator="containsText" text="Sin iniciar">
      <formula>NOT(ISERROR(SEARCH("Sin iniciar",AT94)))</formula>
    </cfRule>
    <cfRule type="containsText" dxfId="1573" priority="690" operator="containsText" text="En gestión">
      <formula>NOT(ISERROR(SEARCH("En gestión",AT94)))</formula>
    </cfRule>
  </conditionalFormatting>
  <conditionalFormatting sqref="AY94:AZ94 AY96:AZ96 AY98:AZ98 AY100:AZ100 AY102:AZ102">
    <cfRule type="beginsWith" dxfId="1572" priority="686" operator="beginsWith" text="E">
      <formula>LEFT(AY94,LEN("E"))="E"</formula>
    </cfRule>
    <cfRule type="beginsWith" dxfId="1571" priority="687" operator="beginsWith" text="T">
      <formula>LEFT(AY94,LEN("T"))="T"</formula>
    </cfRule>
    <cfRule type="beginsWith" dxfId="1570" priority="688" operator="beginsWith" text="S">
      <formula>LEFT(AY94,LEN("S"))="S"</formula>
    </cfRule>
  </conditionalFormatting>
  <conditionalFormatting sqref="BM94:BM103 BO94:CE103">
    <cfRule type="beginsWith" dxfId="1569" priority="667" operator="beginsWith" text="T">
      <formula>LEFT(BM94,LEN("T"))="T"</formula>
    </cfRule>
  </conditionalFormatting>
  <conditionalFormatting sqref="BM98 BO98:CE98">
    <cfRule type="beginsWith" dxfId="1568" priority="661" operator="beginsWith" text="E">
      <formula>LEFT(BM98,LEN("E"))="E"</formula>
    </cfRule>
    <cfRule type="beginsWith" dxfId="1567" priority="662" operator="beginsWith" text="T">
      <formula>LEFT(BM98,LEN("T"))="T"</formula>
    </cfRule>
    <cfRule type="beginsWith" dxfId="1566" priority="663" operator="beginsWith" text="S">
      <formula>LEFT(BM98,LEN("S"))="S"</formula>
    </cfRule>
  </conditionalFormatting>
  <conditionalFormatting sqref="BM100 BO100:CE100">
    <cfRule type="beginsWith" dxfId="1565" priority="658" operator="beginsWith" text="E">
      <formula>LEFT(BM100,LEN("E"))="E"</formula>
    </cfRule>
    <cfRule type="beginsWith" dxfId="1564" priority="659" operator="beginsWith" text="T">
      <formula>LEFT(BM100,LEN("T"))="T"</formula>
    </cfRule>
    <cfRule type="beginsWith" dxfId="1563" priority="660" operator="beginsWith" text="S">
      <formula>LEFT(BM100,LEN("S"))="S"</formula>
    </cfRule>
  </conditionalFormatting>
  <conditionalFormatting sqref="BM102 BO102:CE102">
    <cfRule type="beginsWith" dxfId="1562" priority="655" operator="beginsWith" text="E">
      <formula>LEFT(BM102,LEN("E"))="E"</formula>
    </cfRule>
    <cfRule type="beginsWith" dxfId="1561" priority="656" operator="beginsWith" text="T">
      <formula>LEFT(BM102,LEN("T"))="T"</formula>
    </cfRule>
    <cfRule type="beginsWith" dxfId="1560" priority="657" operator="beginsWith" text="S">
      <formula>LEFT(BM102,LEN("S"))="S"</formula>
    </cfRule>
  </conditionalFormatting>
  <conditionalFormatting sqref="BW100">
    <cfRule type="beginsWith" dxfId="1559" priority="673" operator="beginsWith" text="E">
      <formula>LEFT(BW100,LEN("E"))="E"</formula>
    </cfRule>
    <cfRule type="beginsWith" dxfId="1558" priority="674" operator="beginsWith" text="T">
      <formula>LEFT(BW100,LEN("T"))="T"</formula>
    </cfRule>
    <cfRule type="beginsWith" dxfId="1557" priority="675" operator="beginsWith" text="S">
      <formula>LEFT(BW100,LEN("S"))="S"</formula>
    </cfRule>
  </conditionalFormatting>
  <conditionalFormatting sqref="BR94:BS103">
    <cfRule type="containsText" dxfId="1556" priority="671" operator="containsText" text="Sin iniciar">
      <formula>NOT(ISERROR(SEARCH("Sin iniciar",BR94)))</formula>
    </cfRule>
    <cfRule type="containsText" dxfId="1555" priority="672" operator="containsText" text="En gestión">
      <formula>NOT(ISERROR(SEARCH("En gestión",BR94)))</formula>
    </cfRule>
  </conditionalFormatting>
  <conditionalFormatting sqref="BW94:BX94">
    <cfRule type="beginsWith" dxfId="1554" priority="668" operator="beginsWith" text="E">
      <formula>LEFT(BW94,LEN("E"))="E"</formula>
    </cfRule>
    <cfRule type="beginsWith" dxfId="1553" priority="669" operator="beginsWith" text="T">
      <formula>LEFT(BW94,LEN("T"))="T"</formula>
    </cfRule>
    <cfRule type="beginsWith" dxfId="1552" priority="670" operator="beginsWith" text="S">
      <formula>LEFT(BW94,LEN("S"))="S"</formula>
    </cfRule>
  </conditionalFormatting>
  <conditionalFormatting sqref="BW96:CE96">
    <cfRule type="beginsWith" dxfId="1551" priority="664" operator="beginsWith" text="E">
      <formula>LEFT(BW96,LEN("E"))="E"</formula>
    </cfRule>
    <cfRule type="beginsWith" dxfId="1550" priority="665" operator="beginsWith" text="T">
      <formula>LEFT(BW96,LEN("T"))="T"</formula>
    </cfRule>
    <cfRule type="beginsWith" dxfId="1549" priority="666" operator="beginsWith" text="S">
      <formula>LEFT(BW96,LEN("S"))="S"</formula>
    </cfRule>
  </conditionalFormatting>
  <conditionalFormatting sqref="AO104:AU133 AW104:BG123 AW132:BG133 AW124:BD131">
    <cfRule type="beginsWith" dxfId="1548" priority="643" operator="beginsWith" text="T">
      <formula>LEFT(AO104,LEN("T"))="T"</formula>
    </cfRule>
  </conditionalFormatting>
  <conditionalFormatting sqref="AO112:AU120 AW112:AZ120">
    <cfRule type="beginsWith" dxfId="1547" priority="644" operator="beginsWith" text="E">
      <formula>LEFT(AO112,LEN("E"))="E"</formula>
    </cfRule>
    <cfRule type="beginsWith" dxfId="1546" priority="645" operator="beginsWith" text="T">
      <formula>LEFT(AO112,LEN("T"))="T"</formula>
    </cfRule>
    <cfRule type="beginsWith" dxfId="1545" priority="646" operator="beginsWith" text="S">
      <formula>LEFT(AO112,LEN("S"))="S"</formula>
    </cfRule>
  </conditionalFormatting>
  <conditionalFormatting sqref="AT104:AU133">
    <cfRule type="containsText" dxfId="1544" priority="653" operator="containsText" text="Sin iniciar">
      <formula>NOT(ISERROR(SEARCH("Sin iniciar",AT104)))</formula>
    </cfRule>
    <cfRule type="containsText" dxfId="1543" priority="654" operator="containsText" text="En gestión">
      <formula>NOT(ISERROR(SEARCH("En gestión",AT104)))</formula>
    </cfRule>
  </conditionalFormatting>
  <conditionalFormatting sqref="AY104:AZ132">
    <cfRule type="beginsWith" dxfId="1542" priority="647" operator="beginsWith" text="E">
      <formula>LEFT(AY104,LEN("E"))="E"</formula>
    </cfRule>
    <cfRule type="beginsWith" dxfId="1541" priority="648" operator="beginsWith" text="T">
      <formula>LEFT(AY104,LEN("T"))="T"</formula>
    </cfRule>
    <cfRule type="beginsWith" dxfId="1540" priority="649" operator="beginsWith" text="S">
      <formula>LEFT(AY104,LEN("S"))="S"</formula>
    </cfRule>
  </conditionalFormatting>
  <conditionalFormatting sqref="AY110:AZ129">
    <cfRule type="beginsWith" dxfId="1539" priority="650" operator="beginsWith" text="E">
      <formula>LEFT(AY110,LEN("E"))="E"</formula>
    </cfRule>
    <cfRule type="beginsWith" dxfId="1538" priority="651" operator="beginsWith" text="T">
      <formula>LEFT(AY110,LEN("T"))="T"</formula>
    </cfRule>
    <cfRule type="beginsWith" dxfId="1537" priority="652" operator="beginsWith" text="S">
      <formula>LEFT(AY110,LEN("S"))="S"</formula>
    </cfRule>
  </conditionalFormatting>
  <conditionalFormatting sqref="BA112:BA120">
    <cfRule type="beginsWith" dxfId="1536" priority="640" operator="beginsWith" text="E">
      <formula>LEFT(BA112,LEN("E"))="E"</formula>
    </cfRule>
    <cfRule type="beginsWith" dxfId="1535" priority="641" operator="beginsWith" text="T">
      <formula>LEFT(BA112,LEN("T"))="T"</formula>
    </cfRule>
    <cfRule type="beginsWith" dxfId="1534" priority="642" operator="beginsWith" text="S">
      <formula>LEFT(BA112,LEN("S"))="S"</formula>
    </cfRule>
  </conditionalFormatting>
  <conditionalFormatting sqref="BM104:BM133 BO104:BS133">
    <cfRule type="beginsWith" dxfId="1533" priority="616" operator="beginsWith" text="T">
      <formula>LEFT(BM104,LEN("T"))="T"</formula>
    </cfRule>
  </conditionalFormatting>
  <conditionalFormatting sqref="BR104:BS133">
    <cfRule type="containsText" dxfId="1532" priority="617" operator="containsText" text="Sin iniciar">
      <formula>NOT(ISERROR(SEARCH("Sin iniciar",BR104)))</formula>
    </cfRule>
    <cfRule type="containsText" dxfId="1531" priority="618" operator="containsText" text="En gestión">
      <formula>NOT(ISERROR(SEARCH("En gestión",BR104)))</formula>
    </cfRule>
  </conditionalFormatting>
  <conditionalFormatting sqref="BW124">
    <cfRule type="beginsWith" dxfId="1530" priority="636" operator="beginsWith" text="T">
      <formula>LEFT(BW124,LEN("T"))="T"</formula>
    </cfRule>
    <cfRule type="beginsWith" dxfId="1529" priority="637" operator="beginsWith" text="S">
      <formula>LEFT(BW124,LEN("S"))="S"</formula>
    </cfRule>
  </conditionalFormatting>
  <conditionalFormatting sqref="BW129">
    <cfRule type="beginsWith" dxfId="1528" priority="638" operator="beginsWith" text="T">
      <formula>LEFT(BW129,LEN("T"))="T"</formula>
    </cfRule>
    <cfRule type="beginsWith" dxfId="1527" priority="639" operator="beginsWith" text="S">
      <formula>LEFT(BW129,LEN("S"))="S"</formula>
    </cfRule>
  </conditionalFormatting>
  <conditionalFormatting sqref="BW104:BX104">
    <cfRule type="beginsWith" dxfId="1526" priority="622" operator="beginsWith" text="E">
      <formula>LEFT(BW104,LEN("E"))="E"</formula>
    </cfRule>
    <cfRule type="beginsWith" dxfId="1525" priority="623" operator="beginsWith" text="T">
      <formula>LEFT(BW104,LEN("T"))="T"</formula>
    </cfRule>
    <cfRule type="beginsWith" dxfId="1524" priority="624" operator="beginsWith" text="S">
      <formula>LEFT(BW104,LEN("S"))="S"</formula>
    </cfRule>
  </conditionalFormatting>
  <conditionalFormatting sqref="BW107:BX107">
    <cfRule type="beginsWith" dxfId="1523" priority="625" operator="beginsWith" text="E">
      <formula>LEFT(BW107,LEN("E"))="E"</formula>
    </cfRule>
    <cfRule type="beginsWith" dxfId="1522" priority="626" operator="beginsWith" text="T">
      <formula>LEFT(BW107,LEN("T"))="T"</formula>
    </cfRule>
    <cfRule type="beginsWith" dxfId="1521" priority="627" operator="beginsWith" text="S">
      <formula>LEFT(BW107,LEN("S"))="S"</formula>
    </cfRule>
  </conditionalFormatting>
  <conditionalFormatting sqref="BW110:BX110">
    <cfRule type="beginsWith" dxfId="1520" priority="620" operator="beginsWith" text="T">
      <formula>LEFT(BW110,LEN("T"))="T"</formula>
    </cfRule>
    <cfRule type="beginsWith" dxfId="1519" priority="621" operator="beginsWith" text="S">
      <formula>LEFT(BW110,LEN("S"))="S"</formula>
    </cfRule>
  </conditionalFormatting>
  <conditionalFormatting sqref="BW110:BX112">
    <cfRule type="beginsWith" dxfId="1518" priority="619" operator="beginsWith" text="E">
      <formula>LEFT(BW110,LEN("E"))="E"</formula>
    </cfRule>
  </conditionalFormatting>
  <conditionalFormatting sqref="BW112:BX112">
    <cfRule type="beginsWith" dxfId="1517" priority="628" operator="beginsWith" text="T">
      <formula>LEFT(BW112,LEN("T"))="T"</formula>
    </cfRule>
    <cfRule type="beginsWith" dxfId="1516" priority="629" operator="beginsWith" text="S">
      <formula>LEFT(BW112,LEN("S"))="S"</formula>
    </cfRule>
  </conditionalFormatting>
  <conditionalFormatting sqref="BW116:BX116">
    <cfRule type="beginsWith" dxfId="1515" priority="632" operator="beginsWith" text="S">
      <formula>LEFT(BW116,LEN("S"))="S"</formula>
    </cfRule>
  </conditionalFormatting>
  <conditionalFormatting sqref="BW120:BX120">
    <cfRule type="beginsWith" dxfId="1514" priority="631" operator="beginsWith" text="S">
      <formula>LEFT(BW120,LEN("S"))="S"</formula>
    </cfRule>
  </conditionalFormatting>
  <conditionalFormatting sqref="BW120:BX127">
    <cfRule type="beginsWith" dxfId="1513" priority="630" operator="beginsWith" text="T">
      <formula>LEFT(BW120,LEN("T"))="T"</formula>
    </cfRule>
  </conditionalFormatting>
  <conditionalFormatting sqref="BW127:BX127">
    <cfRule type="beginsWith" dxfId="1512" priority="633" operator="beginsWith" text="S">
      <formula>LEFT(BW127,LEN("S"))="S"</formula>
    </cfRule>
  </conditionalFormatting>
  <conditionalFormatting sqref="BW132:BX132">
    <cfRule type="beginsWith" dxfId="1511" priority="634" operator="beginsWith" text="T">
      <formula>LEFT(BW132,LEN("T"))="T"</formula>
    </cfRule>
    <cfRule type="beginsWith" dxfId="1510" priority="635" operator="beginsWith" text="S">
      <formula>LEFT(BW132,LEN("S"))="S"</formula>
    </cfRule>
  </conditionalFormatting>
  <conditionalFormatting sqref="BW116:CE116">
    <cfRule type="beginsWith" dxfId="1509" priority="615" operator="beginsWith" text="T">
      <formula>LEFT(BW116,LEN("T"))="T"</formula>
    </cfRule>
  </conditionalFormatting>
  <conditionalFormatting sqref="BW116:CE123 BW124:CB129">
    <cfRule type="beginsWith" dxfId="1508" priority="609" operator="beginsWith" text="E">
      <formula>LEFT(BW116,LEN("E"))="E"</formula>
    </cfRule>
  </conditionalFormatting>
  <conditionalFormatting sqref="BW120:CE123 BW132:CE132 BW124:CB131">
    <cfRule type="beginsWith" dxfId="1507" priority="614" operator="beginsWith" text="E">
      <formula>LEFT(BW120,LEN("E"))="E"</formula>
    </cfRule>
  </conditionalFormatting>
  <conditionalFormatting sqref="BX124:CB124">
    <cfRule type="beginsWith" dxfId="1506" priority="612" operator="beginsWith" text="T">
      <formula>LEFT(BX124,LEN("T"))="T"</formula>
    </cfRule>
    <cfRule type="beginsWith" dxfId="1505" priority="613" operator="beginsWith" text="S">
      <formula>LEFT(BX124,LEN("S"))="S"</formula>
    </cfRule>
  </conditionalFormatting>
  <conditionalFormatting sqref="BX129:CB129">
    <cfRule type="beginsWith" dxfId="1504" priority="610" operator="beginsWith" text="T">
      <formula>LEFT(BX129,LEN("T"))="T"</formula>
    </cfRule>
    <cfRule type="beginsWith" dxfId="1503" priority="611" operator="beginsWith" text="S">
      <formula>LEFT(BX129,LEN("S"))="S"</formula>
    </cfRule>
  </conditionalFormatting>
  <conditionalFormatting sqref="AO134:AU137 AW134:BG137">
    <cfRule type="beginsWith" dxfId="1502" priority="599" operator="beginsWith" text="T">
      <formula>LEFT(AO134,LEN("T"))="T"</formula>
    </cfRule>
  </conditionalFormatting>
  <conditionalFormatting sqref="AT134:AU137">
    <cfRule type="containsText" dxfId="1501" priority="607" operator="containsText" text="Sin iniciar">
      <formula>NOT(ISERROR(SEARCH("Sin iniciar",AT134)))</formula>
    </cfRule>
    <cfRule type="containsText" dxfId="1500" priority="608" operator="containsText" text="En gestión">
      <formula>NOT(ISERROR(SEARCH("En gestión",AT134)))</formula>
    </cfRule>
  </conditionalFormatting>
  <conditionalFormatting sqref="AT134:AU137 AW134:BG137">
    <cfRule type="beginsWith" dxfId="1499" priority="603" operator="beginsWith" text="T">
      <formula>LEFT(AT134,LEN("T"))="T"</formula>
    </cfRule>
  </conditionalFormatting>
  <conditionalFormatting sqref="AY134:AZ134">
    <cfRule type="beginsWith" dxfId="1498" priority="604" operator="beginsWith" text="E">
      <formula>LEFT(AY134,LEN("E"))="E"</formula>
    </cfRule>
    <cfRule type="beginsWith" dxfId="1497" priority="605" operator="beginsWith" text="T">
      <formula>LEFT(AY134,LEN("T"))="T"</formula>
    </cfRule>
    <cfRule type="beginsWith" dxfId="1496" priority="606" operator="beginsWith" text="S">
      <formula>LEFT(AY134,LEN("S"))="S"</formula>
    </cfRule>
  </conditionalFormatting>
  <conditionalFormatting sqref="AY136:AZ136">
    <cfRule type="beginsWith" dxfId="1495" priority="600" operator="beginsWith" text="E">
      <formula>LEFT(AY136,LEN("E"))="E"</formula>
    </cfRule>
    <cfRule type="beginsWith" dxfId="1494" priority="601" operator="beginsWith" text="T">
      <formula>LEFT(AY136,LEN("T"))="T"</formula>
    </cfRule>
    <cfRule type="beginsWith" dxfId="1493" priority="602" operator="beginsWith" text="S">
      <formula>LEFT(AY136,LEN("S"))="S"</formula>
    </cfRule>
  </conditionalFormatting>
  <conditionalFormatting sqref="BM134:BM137 BO135:CE137 BO134 BQ134:CE134">
    <cfRule type="beginsWith" dxfId="1492" priority="589" operator="beginsWith" text="T">
      <formula>LEFT(BM134,LEN("T"))="T"</formula>
    </cfRule>
  </conditionalFormatting>
  <conditionalFormatting sqref="BM134:BM137 BO135:BS137 BO134 BQ134:BS134">
    <cfRule type="beginsWith" dxfId="1491" priority="596" operator="beginsWith" text="T">
      <formula>LEFT(BM134,LEN("T"))="T"</formula>
    </cfRule>
  </conditionalFormatting>
  <conditionalFormatting sqref="BR134:BS137">
    <cfRule type="containsText" dxfId="1490" priority="597" operator="containsText" text="Sin iniciar">
      <formula>NOT(ISERROR(SEARCH("Sin iniciar",BR134)))</formula>
    </cfRule>
    <cfRule type="containsText" dxfId="1489" priority="598" operator="containsText" text="En gestión">
      <formula>NOT(ISERROR(SEARCH("En gestión",BR134)))</formula>
    </cfRule>
  </conditionalFormatting>
  <conditionalFormatting sqref="BW134:BX134">
    <cfRule type="beginsWith" dxfId="1488" priority="593" operator="beginsWith" text="E">
      <formula>LEFT(BW134,LEN("E"))="E"</formula>
    </cfRule>
    <cfRule type="beginsWith" dxfId="1487" priority="594" operator="beginsWith" text="T">
      <formula>LEFT(BW134,LEN("T"))="T"</formula>
    </cfRule>
    <cfRule type="beginsWith" dxfId="1486" priority="595" operator="beginsWith" text="S">
      <formula>LEFT(BW134,LEN("S"))="S"</formula>
    </cfRule>
  </conditionalFormatting>
  <conditionalFormatting sqref="BW136:BX136">
    <cfRule type="beginsWith" dxfId="1485" priority="590" operator="beginsWith" text="E">
      <formula>LEFT(BW136,LEN("E"))="E"</formula>
    </cfRule>
    <cfRule type="beginsWith" dxfId="1484" priority="591" operator="beginsWith" text="T">
      <formula>LEFT(BW136,LEN("T"))="T"</formula>
    </cfRule>
    <cfRule type="beginsWith" dxfId="1483" priority="592" operator="beginsWith" text="S">
      <formula>LEFT(BW136,LEN("S"))="S"</formula>
    </cfRule>
  </conditionalFormatting>
  <conditionalFormatting sqref="AT138:AU164">
    <cfRule type="containsText" dxfId="1482" priority="587" operator="containsText" text="Sin iniciar">
      <formula>NOT(ISERROR(SEARCH("Sin iniciar",AT138)))</formula>
    </cfRule>
    <cfRule type="containsText" dxfId="1481" priority="588" operator="containsText" text="En gestión">
      <formula>NOT(ISERROR(SEARCH("En gestión",AT138)))</formula>
    </cfRule>
  </conditionalFormatting>
  <conditionalFormatting sqref="AT165:AU180">
    <cfRule type="containsText" dxfId="1480" priority="581" operator="containsText" text="Sin iniciar">
      <formula>NOT(ISERROR(SEARCH("Sin iniciar",AT165)))</formula>
    </cfRule>
    <cfRule type="containsText" dxfId="1479" priority="582" operator="containsText" text="En gestión">
      <formula>NOT(ISERROR(SEARCH("En gestión",AT165)))</formula>
    </cfRule>
  </conditionalFormatting>
  <conditionalFormatting sqref="AT138:AU164 AW138:BG164">
    <cfRule type="beginsWith" dxfId="1478" priority="583" operator="beginsWith" text="T">
      <formula>LEFT(AT138,LEN("T"))="T"</formula>
    </cfRule>
  </conditionalFormatting>
  <conditionalFormatting sqref="AT165:AU180 AW165:BG180">
    <cfRule type="beginsWith" dxfId="1477" priority="577" operator="beginsWith" text="T">
      <formula>LEFT(AT165,LEN("T"))="T"</formula>
    </cfRule>
  </conditionalFormatting>
  <conditionalFormatting sqref="AY138:AZ138">
    <cfRule type="beginsWith" dxfId="1476" priority="584" operator="beginsWith" text="E">
      <formula>LEFT(AY138,LEN("E"))="E"</formula>
    </cfRule>
    <cfRule type="beginsWith" dxfId="1475" priority="585" operator="beginsWith" text="T">
      <formula>LEFT(AY138,LEN("T"))="T"</formula>
    </cfRule>
    <cfRule type="beginsWith" dxfId="1474" priority="586" operator="beginsWith" text="S">
      <formula>LEFT(AY138,LEN("S"))="S"</formula>
    </cfRule>
  </conditionalFormatting>
  <conditionalFormatting sqref="AY140:AZ140 AY143:AZ143 AY148:AZ148 AY152:AZ152 AY154:AZ154 AY158:AZ158 AY160:AZ160 AY164:AZ164 AY167:AZ167 AY170:AZ170 AY174:AZ174 AY177:AZ177">
    <cfRule type="beginsWith" dxfId="1473" priority="579" operator="beginsWith" text="T">
      <formula>LEFT(AY140,LEN("T"))="T"</formula>
    </cfRule>
    <cfRule type="beginsWith" dxfId="1472" priority="580" operator="beginsWith" text="S">
      <formula>LEFT(AY140,LEN("S"))="S"</formula>
    </cfRule>
  </conditionalFormatting>
  <conditionalFormatting sqref="AY140:AZ140 AY143:AZ143 AY148:AZ148 AY152:AZ152 AY154:AZ154 AY158:AZ158 AY164:AZ164 AY167:AZ167 AY170:AZ170 AY174:AZ174 AY177:AZ177">
    <cfRule type="beginsWith" dxfId="1471" priority="578" operator="beginsWith" text="E">
      <formula>LEFT(AY140,LEN("E"))="E"</formula>
    </cfRule>
  </conditionalFormatting>
  <conditionalFormatting sqref="AY160:BG160">
    <cfRule type="beginsWith" dxfId="1470" priority="576" operator="beginsWith" text="E">
      <formula>LEFT(AY160,LEN("E"))="E"</formula>
    </cfRule>
  </conditionalFormatting>
  <conditionalFormatting sqref="BW160:BX160">
    <cfRule type="beginsWith" dxfId="1469" priority="573" operator="beginsWith" text="E">
      <formula>LEFT(BW160,LEN("E"))="E"</formula>
    </cfRule>
    <cfRule type="beginsWith" dxfId="1468" priority="574" operator="beginsWith" text="T">
      <formula>LEFT(BW160,LEN("T"))="T"</formula>
    </cfRule>
    <cfRule type="beginsWith" dxfId="1467" priority="575" operator="beginsWith" text="S">
      <formula>LEFT(BW160,LEN("S"))="S"</formula>
    </cfRule>
  </conditionalFormatting>
  <conditionalFormatting sqref="BM138:BM164 BO138:CE164">
    <cfRule type="beginsWith" dxfId="1466" priority="552" operator="beginsWith" text="T">
      <formula>LEFT(BM138,LEN("T"))="T"</formula>
    </cfRule>
  </conditionalFormatting>
  <conditionalFormatting sqref="BM165:BM180 BO165:CE173 BO177:CE180 BO174:BY176 CB174:CE176">
    <cfRule type="beginsWith" dxfId="1465" priority="531" operator="beginsWith" text="T">
      <formula>LEFT(BM165,LEN("T"))="T"</formula>
    </cfRule>
  </conditionalFormatting>
  <conditionalFormatting sqref="BM160 BO160:CE160">
    <cfRule type="beginsWith" dxfId="1464" priority="527" operator="beginsWith" text="E">
      <formula>LEFT(BM160,LEN("E"))="E"</formula>
    </cfRule>
  </conditionalFormatting>
  <conditionalFormatting sqref="BR138:BS164">
    <cfRule type="containsText" dxfId="1463" priority="571" operator="containsText" text="Sin iniciar">
      <formula>NOT(ISERROR(SEARCH("Sin iniciar",BR138)))</formula>
    </cfRule>
    <cfRule type="containsText" dxfId="1462" priority="572" operator="containsText" text="En gestión">
      <formula>NOT(ISERROR(SEARCH("En gestión",BR138)))</formula>
    </cfRule>
  </conditionalFormatting>
  <conditionalFormatting sqref="BR165:CE173 BR177:CE180 BR174:BY176 CB174:CE176">
    <cfRule type="containsText" dxfId="1461" priority="532" operator="containsText" text="Sin iniciar">
      <formula>NOT(ISERROR(SEARCH("Sin iniciar",BR165)))</formula>
    </cfRule>
    <cfRule type="containsText" dxfId="1460" priority="533" operator="containsText" text="En gestión">
      <formula>NOT(ISERROR(SEARCH("En gestión",BR165)))</formula>
    </cfRule>
  </conditionalFormatting>
  <conditionalFormatting sqref="BW143">
    <cfRule type="beginsWith" dxfId="1459" priority="549" operator="beginsWith" text="E">
      <formula>LEFT(BW143,LEN("E"))="E"</formula>
    </cfRule>
    <cfRule type="beginsWith" dxfId="1458" priority="550" operator="beginsWith" text="T">
      <formula>LEFT(BW143,LEN("T"))="T"</formula>
    </cfRule>
    <cfRule type="beginsWith" dxfId="1457" priority="551" operator="beginsWith" text="S">
      <formula>LEFT(BW143,LEN("S"))="S"</formula>
    </cfRule>
  </conditionalFormatting>
  <conditionalFormatting sqref="BW138:BX138">
    <cfRule type="beginsWith" dxfId="1456" priority="568" operator="beginsWith" text="E">
      <formula>LEFT(BW138,LEN("E"))="E"</formula>
    </cfRule>
    <cfRule type="beginsWith" dxfId="1455" priority="569" operator="beginsWith" text="T">
      <formula>LEFT(BW138,LEN("T"))="T"</formula>
    </cfRule>
    <cfRule type="beginsWith" dxfId="1454" priority="570" operator="beginsWith" text="S">
      <formula>LEFT(BW138,LEN("S"))="S"</formula>
    </cfRule>
  </conditionalFormatting>
  <conditionalFormatting sqref="BW140:BX140">
    <cfRule type="beginsWith" dxfId="1453" priority="546" operator="beginsWith" text="E">
      <formula>LEFT(BW140,LEN("E"))="E"</formula>
    </cfRule>
    <cfRule type="beginsWith" dxfId="1452" priority="547" operator="beginsWith" text="T">
      <formula>LEFT(BW140,LEN("T"))="T"</formula>
    </cfRule>
    <cfRule type="beginsWith" dxfId="1451" priority="548" operator="beginsWith" text="S">
      <formula>LEFT(BW140,LEN("S"))="S"</formula>
    </cfRule>
  </conditionalFormatting>
  <conditionalFormatting sqref="BW148:BX148">
    <cfRule type="beginsWith" dxfId="1450" priority="562" operator="beginsWith" text="E">
      <formula>LEFT(BW148,LEN("E"))="E"</formula>
    </cfRule>
    <cfRule type="beginsWith" dxfId="1449" priority="563" operator="beginsWith" text="T">
      <formula>LEFT(BW148,LEN("T"))="T"</formula>
    </cfRule>
    <cfRule type="beginsWith" dxfId="1448" priority="564" operator="beginsWith" text="S">
      <formula>LEFT(BW148,LEN("S"))="S"</formula>
    </cfRule>
  </conditionalFormatting>
  <conditionalFormatting sqref="BW152:BX152">
    <cfRule type="beginsWith" dxfId="1447" priority="559" operator="beginsWith" text="E">
      <formula>LEFT(BW152,LEN("E"))="E"</formula>
    </cfRule>
    <cfRule type="beginsWith" dxfId="1446" priority="560" operator="beginsWith" text="T">
      <formula>LEFT(BW152,LEN("T"))="T"</formula>
    </cfRule>
    <cfRule type="beginsWith" dxfId="1445" priority="561" operator="beginsWith" text="S">
      <formula>LEFT(BW152,LEN("S"))="S"</formula>
    </cfRule>
  </conditionalFormatting>
  <conditionalFormatting sqref="BW154:BX154">
    <cfRule type="beginsWith" dxfId="1444" priority="556" operator="beginsWith" text="E">
      <formula>LEFT(BW154,LEN("E"))="E"</formula>
    </cfRule>
    <cfRule type="beginsWith" dxfId="1443" priority="557" operator="beginsWith" text="T">
      <formula>LEFT(BW154,LEN("T"))="T"</formula>
    </cfRule>
    <cfRule type="beginsWith" dxfId="1442" priority="558" operator="beginsWith" text="S">
      <formula>LEFT(BW154,LEN("S"))="S"</formula>
    </cfRule>
  </conditionalFormatting>
  <conditionalFormatting sqref="BW164:BX164">
    <cfRule type="beginsWith" dxfId="1441" priority="553" operator="beginsWith" text="E">
      <formula>LEFT(BW164,LEN("E"))="E"</formula>
    </cfRule>
    <cfRule type="beginsWith" dxfId="1440" priority="554" operator="beginsWith" text="T">
      <formula>LEFT(BW164,LEN("T"))="T"</formula>
    </cfRule>
    <cfRule type="beginsWith" dxfId="1439" priority="555" operator="beginsWith" text="S">
      <formula>LEFT(BW164,LEN("S"))="S"</formula>
    </cfRule>
  </conditionalFormatting>
  <conditionalFormatting sqref="BW167:BX167">
    <cfRule type="beginsWith" dxfId="1438" priority="543" operator="beginsWith" text="E">
      <formula>LEFT(BW167,LEN("E"))="E"</formula>
    </cfRule>
    <cfRule type="beginsWith" dxfId="1437" priority="544" operator="beginsWith" text="T">
      <formula>LEFT(BW167,LEN("T"))="T"</formula>
    </cfRule>
    <cfRule type="beginsWith" dxfId="1436" priority="545" operator="beginsWith" text="S">
      <formula>LEFT(BW167,LEN("S"))="S"</formula>
    </cfRule>
  </conditionalFormatting>
  <conditionalFormatting sqref="BW170:BX170">
    <cfRule type="beginsWith" dxfId="1435" priority="540" operator="beginsWith" text="E">
      <formula>LEFT(BW170,LEN("E"))="E"</formula>
    </cfRule>
    <cfRule type="beginsWith" dxfId="1434" priority="541" operator="beginsWith" text="T">
      <formula>LEFT(BW170,LEN("T"))="T"</formula>
    </cfRule>
    <cfRule type="beginsWith" dxfId="1433" priority="542" operator="beginsWith" text="S">
      <formula>LEFT(BW170,LEN("S"))="S"</formula>
    </cfRule>
  </conditionalFormatting>
  <conditionalFormatting sqref="BW174:BX174">
    <cfRule type="beginsWith" dxfId="1432" priority="537" operator="beginsWith" text="E">
      <formula>LEFT(BW174,LEN("E"))="E"</formula>
    </cfRule>
    <cfRule type="beginsWith" dxfId="1431" priority="538" operator="beginsWith" text="T">
      <formula>LEFT(BW174,LEN("T"))="T"</formula>
    </cfRule>
    <cfRule type="beginsWith" dxfId="1430" priority="539" operator="beginsWith" text="S">
      <formula>LEFT(BW174,LEN("S"))="S"</formula>
    </cfRule>
  </conditionalFormatting>
  <conditionalFormatting sqref="BW177:BX177">
    <cfRule type="beginsWith" dxfId="1429" priority="534" operator="beginsWith" text="E">
      <formula>LEFT(BW177,LEN("E"))="E"</formula>
    </cfRule>
    <cfRule type="beginsWith" dxfId="1428" priority="535" operator="beginsWith" text="T">
      <formula>LEFT(BW177,LEN("T"))="T"</formula>
    </cfRule>
    <cfRule type="beginsWith" dxfId="1427" priority="536" operator="beginsWith" text="S">
      <formula>LEFT(BW177,LEN("S"))="S"</formula>
    </cfRule>
  </conditionalFormatting>
  <conditionalFormatting sqref="BW158:CE158">
    <cfRule type="beginsWith" dxfId="1426" priority="528" operator="beginsWith" text="E">
      <formula>LEFT(BW158,LEN("E"))="E"</formula>
    </cfRule>
    <cfRule type="beginsWith" dxfId="1425" priority="529" operator="beginsWith" text="T">
      <formula>LEFT(BW158,LEN("T"))="T"</formula>
    </cfRule>
    <cfRule type="beginsWith" dxfId="1424" priority="530" operator="beginsWith" text="S">
      <formula>LEFT(BW158,LEN("S"))="S"</formula>
    </cfRule>
  </conditionalFormatting>
  <conditionalFormatting sqref="BX143">
    <cfRule type="beginsWith" dxfId="1423" priority="565" operator="beginsWith" text="E">
      <formula>LEFT(BX143,LEN("E"))="E"</formula>
    </cfRule>
    <cfRule type="beginsWith" dxfId="1422" priority="566" operator="beginsWith" text="T">
      <formula>LEFT(BX143,LEN("T"))="T"</formula>
    </cfRule>
    <cfRule type="beginsWith" dxfId="1421" priority="567" operator="beginsWith" text="S">
      <formula>LEFT(BX143,LEN("S"))="S"</formula>
    </cfRule>
  </conditionalFormatting>
  <conditionalFormatting sqref="AO181:AU191 AW181:BG191">
    <cfRule type="beginsWith" dxfId="1420" priority="521" operator="beginsWith" text="T">
      <formula>LEFT(AO181,LEN("T"))="T"</formula>
    </cfRule>
  </conditionalFormatting>
  <conditionalFormatting sqref="AT181:AU191">
    <cfRule type="containsText" dxfId="1419" priority="525" operator="containsText" text="Sin iniciar">
      <formula>NOT(ISERROR(SEARCH("Sin iniciar",AT181)))</formula>
    </cfRule>
    <cfRule type="containsText" dxfId="1418" priority="526" operator="containsText" text="En gestión">
      <formula>NOT(ISERROR(SEARCH("En gestión",AT181)))</formula>
    </cfRule>
  </conditionalFormatting>
  <conditionalFormatting sqref="AY181:AZ181">
    <cfRule type="beginsWith" dxfId="1417" priority="522" operator="beginsWith" text="E">
      <formula>LEFT(AY181,LEN("E"))="E"</formula>
    </cfRule>
    <cfRule type="beginsWith" dxfId="1416" priority="523" operator="beginsWith" text="T">
      <formula>LEFT(AY181,LEN("T"))="T"</formula>
    </cfRule>
    <cfRule type="beginsWith" dxfId="1415" priority="524" operator="beginsWith" text="S">
      <formula>LEFT(AY181,LEN("S"))="S"</formula>
    </cfRule>
  </conditionalFormatting>
  <conditionalFormatting sqref="AY183:AZ183 AY185:AZ185 AY187:AZ187 AY189:AZ189">
    <cfRule type="beginsWith" dxfId="1414" priority="518" operator="beginsWith" text="E">
      <formula>LEFT(AY183,LEN("E"))="E"</formula>
    </cfRule>
    <cfRule type="beginsWith" dxfId="1413" priority="519" operator="beginsWith" text="T">
      <formula>LEFT(AY183,LEN("T"))="T"</formula>
    </cfRule>
    <cfRule type="beginsWith" dxfId="1412" priority="520" operator="beginsWith" text="S">
      <formula>LEFT(AY183,LEN("S"))="S"</formula>
    </cfRule>
  </conditionalFormatting>
  <conditionalFormatting sqref="BM181:BM191 BO181:CE191">
    <cfRule type="beginsWith" dxfId="1411" priority="509" operator="beginsWith" text="T">
      <formula>LEFT(BM181,LEN("T"))="T"</formula>
    </cfRule>
  </conditionalFormatting>
  <conditionalFormatting sqref="BW187">
    <cfRule type="beginsWith" dxfId="1410" priority="515" operator="beginsWith" text="E">
      <formula>LEFT(BW187,LEN("E"))="E"</formula>
    </cfRule>
    <cfRule type="beginsWith" dxfId="1409" priority="516" operator="beginsWith" text="T">
      <formula>LEFT(BW187,LEN("T"))="T"</formula>
    </cfRule>
    <cfRule type="beginsWith" dxfId="1408" priority="517" operator="beginsWith" text="S">
      <formula>LEFT(BW187,LEN("S"))="S"</formula>
    </cfRule>
  </conditionalFormatting>
  <conditionalFormatting sqref="BR181:BS191">
    <cfRule type="containsText" dxfId="1407" priority="513" operator="containsText" text="Sin iniciar">
      <formula>NOT(ISERROR(SEARCH("Sin iniciar",BR181)))</formula>
    </cfRule>
    <cfRule type="containsText" dxfId="1406" priority="514" operator="containsText" text="En gestión">
      <formula>NOT(ISERROR(SEARCH("En gestión",BR181)))</formula>
    </cfRule>
  </conditionalFormatting>
  <conditionalFormatting sqref="BW181:BX181">
    <cfRule type="beginsWith" dxfId="1405" priority="510" operator="beginsWith" text="E">
      <formula>LEFT(BW181,LEN("E"))="E"</formula>
    </cfRule>
    <cfRule type="beginsWith" dxfId="1404" priority="511" operator="beginsWith" text="T">
      <formula>LEFT(BW181,LEN("T"))="T"</formula>
    </cfRule>
    <cfRule type="beginsWith" dxfId="1403" priority="512" operator="beginsWith" text="S">
      <formula>LEFT(BW181,LEN("S"))="S"</formula>
    </cfRule>
  </conditionalFormatting>
  <conditionalFormatting sqref="BW183:BX183">
    <cfRule type="beginsWith" dxfId="1402" priority="506" operator="beginsWith" text="E">
      <formula>LEFT(BW183,LEN("E"))="E"</formula>
    </cfRule>
    <cfRule type="beginsWith" dxfId="1401" priority="507" operator="beginsWith" text="T">
      <formula>LEFT(BW183,LEN("T"))="T"</formula>
    </cfRule>
    <cfRule type="beginsWith" dxfId="1400" priority="508" operator="beginsWith" text="S">
      <formula>LEFT(BW183,LEN("S"))="S"</formula>
    </cfRule>
  </conditionalFormatting>
  <conditionalFormatting sqref="BW185:BX185">
    <cfRule type="beginsWith" dxfId="1399" priority="503" operator="beginsWith" text="E">
      <formula>LEFT(BW185,LEN("E"))="E"</formula>
    </cfRule>
    <cfRule type="beginsWith" dxfId="1398" priority="504" operator="beginsWith" text="T">
      <formula>LEFT(BW185,LEN("T"))="T"</formula>
    </cfRule>
    <cfRule type="beginsWith" dxfId="1397" priority="505" operator="beginsWith" text="S">
      <formula>LEFT(BW185,LEN("S"))="S"</formula>
    </cfRule>
  </conditionalFormatting>
  <conditionalFormatting sqref="BW189:BX189">
    <cfRule type="beginsWith" dxfId="1396" priority="497" operator="beginsWith" text="E">
      <formula>LEFT(BW189,LEN("E"))="E"</formula>
    </cfRule>
    <cfRule type="beginsWith" dxfId="1395" priority="498" operator="beginsWith" text="T">
      <formula>LEFT(BW189,LEN("T"))="T"</formula>
    </cfRule>
    <cfRule type="beginsWith" dxfId="1394" priority="499" operator="beginsWith" text="S">
      <formula>LEFT(BW189,LEN("S"))="S"</formula>
    </cfRule>
  </conditionalFormatting>
  <conditionalFormatting sqref="BX187">
    <cfRule type="beginsWith" dxfId="1393" priority="500" operator="beginsWith" text="E">
      <formula>LEFT(BX187,LEN("E"))="E"</formula>
    </cfRule>
    <cfRule type="beginsWith" dxfId="1392" priority="501" operator="beginsWith" text="T">
      <formula>LEFT(BX187,LEN("T"))="T"</formula>
    </cfRule>
    <cfRule type="beginsWith" dxfId="1391" priority="502" operator="beginsWith" text="S">
      <formula>LEFT(BX187,LEN("S"))="S"</formula>
    </cfRule>
  </conditionalFormatting>
  <conditionalFormatting sqref="AT193:AT222">
    <cfRule type="beginsWith" dxfId="1390" priority="494" operator="beginsWith" text="T">
      <formula>LEFT(AT193,LEN("T"))="T"</formula>
    </cfRule>
    <cfRule type="containsText" dxfId="1389" priority="495" operator="containsText" text="Sin iniciar">
      <formula>NOT(ISERROR(SEARCH("Sin iniciar",AT193)))</formula>
    </cfRule>
    <cfRule type="containsText" dxfId="1388" priority="496" operator="containsText" text="En gestión">
      <formula>NOT(ISERROR(SEARCH("En gestión",AT193)))</formula>
    </cfRule>
  </conditionalFormatting>
  <conditionalFormatting sqref="AO206:AQ206 AS206:AU206 AW206:AZ206">
    <cfRule type="beginsWith" dxfId="1387" priority="463" operator="beginsWith" text="T">
      <formula>LEFT(AO206,LEN("T"))="T"</formula>
    </cfRule>
    <cfRule type="beginsWith" dxfId="1386" priority="464" operator="beginsWith" text="S">
      <formula>LEFT(AO206,LEN("S"))="S"</formula>
    </cfRule>
  </conditionalFormatting>
  <conditionalFormatting sqref="AO204 AQ204:AU204 AW204:AZ204 BB204:BG204">
    <cfRule type="beginsWith" dxfId="1385" priority="466" operator="beginsWith" text="T">
      <formula>LEFT(AO204,LEN("T"))="T"</formula>
    </cfRule>
    <cfRule type="beginsWith" dxfId="1384" priority="467" operator="beginsWith" text="S">
      <formula>LEFT(AO204,LEN("S"))="S"</formula>
    </cfRule>
  </conditionalFormatting>
  <conditionalFormatting sqref="AO206:AQ206 AO204:AO205 AQ204:AU205 AS206:AU206 AW204:AZ206 BB204:BG206">
    <cfRule type="beginsWith" dxfId="1383" priority="461" operator="beginsWith" text="E">
      <formula>LEFT(AO204,LEN("E"))="E"</formula>
    </cfRule>
  </conditionalFormatting>
  <conditionalFormatting sqref="AT192:AU192">
    <cfRule type="beginsWith" dxfId="1382" priority="491" operator="beginsWith" text="T">
      <formula>LEFT(AT192,LEN("T"))="T"</formula>
    </cfRule>
    <cfRule type="containsText" dxfId="1381" priority="492" operator="containsText" text="Sin iniciar">
      <formula>NOT(ISERROR(SEARCH("Sin iniciar",AT192)))</formula>
    </cfRule>
    <cfRule type="containsText" dxfId="1380" priority="493" operator="containsText" text="En gestión">
      <formula>NOT(ISERROR(SEARCH("En gestión",AT192)))</formula>
    </cfRule>
  </conditionalFormatting>
  <conditionalFormatting sqref="AU195:AU197">
    <cfRule type="containsText" dxfId="1379" priority="484" operator="containsText" text="Sin iniciar">
      <formula>NOT(ISERROR(SEARCH("Sin iniciar",AU195)))</formula>
    </cfRule>
    <cfRule type="containsText" dxfId="1378" priority="485" operator="containsText" text="En gestión">
      <formula>NOT(ISERROR(SEARCH("En gestión",AU195)))</formula>
    </cfRule>
  </conditionalFormatting>
  <conditionalFormatting sqref="AU198:AU200">
    <cfRule type="beginsWith" dxfId="1377" priority="472" operator="beginsWith" text="T">
      <formula>LEFT(AU198,LEN("T"))="T"</formula>
    </cfRule>
    <cfRule type="containsText" dxfId="1376" priority="473" operator="containsText" text="Sin iniciar">
      <formula>NOT(ISERROR(SEARCH("Sin iniciar",AU198)))</formula>
    </cfRule>
    <cfRule type="containsText" dxfId="1375" priority="474" operator="containsText" text="En gestión">
      <formula>NOT(ISERROR(SEARCH("En gestión",AU198)))</formula>
    </cfRule>
  </conditionalFormatting>
  <conditionalFormatting sqref="AU201:AU203">
    <cfRule type="containsText" dxfId="1374" priority="479" operator="containsText" text="Sin iniciar">
      <formula>NOT(ISERROR(SEARCH("Sin iniciar",AU201)))</formula>
    </cfRule>
    <cfRule type="containsText" dxfId="1373" priority="480" operator="containsText" text="En gestión">
      <formula>NOT(ISERROR(SEARCH("En gestión",AU201)))</formula>
    </cfRule>
  </conditionalFormatting>
  <conditionalFormatting sqref="AU204">
    <cfRule type="containsText" dxfId="1372" priority="468" operator="containsText" text="En gestión">
      <formula>NOT(ISERROR(SEARCH("En gestión",AU204)))</formula>
    </cfRule>
  </conditionalFormatting>
  <conditionalFormatting sqref="AU205:AU207">
    <cfRule type="containsText" dxfId="1371" priority="465" operator="containsText" text="En gestión">
      <formula>NOT(ISERROR(SEARCH("En gestión",AU205)))</formula>
    </cfRule>
  </conditionalFormatting>
  <conditionalFormatting sqref="AU208:AU210">
    <cfRule type="containsText" dxfId="1370" priority="460" operator="containsText" text="En gestión">
      <formula>NOT(ISERROR(SEARCH("En gestión",AU208)))</formula>
    </cfRule>
  </conditionalFormatting>
  <conditionalFormatting sqref="AU208:AU222">
    <cfRule type="containsText" dxfId="1369" priority="445" operator="containsText" text="Sin iniciar">
      <formula>NOT(ISERROR(SEARCH("Sin iniciar",AU208)))</formula>
    </cfRule>
  </conditionalFormatting>
  <conditionalFormatting sqref="AU219:AU222">
    <cfRule type="containsText" dxfId="1368" priority="446" operator="containsText" text="En gestión">
      <formula>NOT(ISERROR(SEARCH("En gestión",AU219)))</formula>
    </cfRule>
  </conditionalFormatting>
  <conditionalFormatting sqref="AU193:AU194 AW193:BG194">
    <cfRule type="beginsWith" dxfId="1367" priority="486" operator="beginsWith" text="T">
      <formula>LEFT(AU193,LEN("T"))="T"</formula>
    </cfRule>
    <cfRule type="containsText" dxfId="1366" priority="487" operator="containsText" text="Sin iniciar">
      <formula>NOT(ISERROR(SEARCH("Sin iniciar",AU193)))</formula>
    </cfRule>
    <cfRule type="containsText" dxfId="1365" priority="488" operator="containsText" text="En gestión">
      <formula>NOT(ISERROR(SEARCH("En gestión",AU193)))</formula>
    </cfRule>
  </conditionalFormatting>
  <conditionalFormatting sqref="AU195:AU203 AW195:BG203">
    <cfRule type="beginsWith" dxfId="1364" priority="475" operator="beginsWith" text="T">
      <formula>LEFT(AU195,LEN("T"))="T"</formula>
    </cfRule>
  </conditionalFormatting>
  <conditionalFormatting sqref="AU204:AU207 AW204:AZ207 BB204:BG207">
    <cfRule type="containsText" dxfId="1363" priority="462" operator="containsText" text="Sin iniciar">
      <formula>NOT(ISERROR(SEARCH("Sin iniciar",AU204)))</formula>
    </cfRule>
  </conditionalFormatting>
  <conditionalFormatting sqref="AU204:AU222 BB204:BG218 AW204:AZ218 AW219:BG222">
    <cfRule type="beginsWith" dxfId="1362" priority="444" operator="beginsWith" text="T">
      <formula>LEFT(AU204,LEN("T"))="T"</formula>
    </cfRule>
  </conditionalFormatting>
  <conditionalFormatting sqref="AU211:AU218 BB211:BG218 AW211:AZ218">
    <cfRule type="containsText" dxfId="1361" priority="450" operator="containsText" text="En gestión">
      <formula>NOT(ISERROR(SEARCH("En gestión",AU211)))</formula>
    </cfRule>
  </conditionalFormatting>
  <conditionalFormatting sqref="AY192:AZ192">
    <cfRule type="beginsWith" dxfId="1360" priority="489" operator="beginsWith" text="T">
      <formula>LEFT(AY192,LEN("T"))="T"</formula>
    </cfRule>
    <cfRule type="beginsWith" dxfId="1359" priority="490" operator="beginsWith" text="S">
      <formula>LEFT(AY192,LEN("S"))="S"</formula>
    </cfRule>
  </conditionalFormatting>
  <conditionalFormatting sqref="AY192:AZ208">
    <cfRule type="beginsWith" dxfId="1358" priority="457" operator="beginsWith" text="E">
      <formula>LEFT(AY192,LEN("E"))="E"</formula>
    </cfRule>
  </conditionalFormatting>
  <conditionalFormatting sqref="AY195:AZ195">
    <cfRule type="beginsWith" dxfId="1357" priority="481" operator="beginsWith" text="E">
      <formula>LEFT(AY195,LEN("E"))="E"</formula>
    </cfRule>
    <cfRule type="beginsWith" dxfId="1356" priority="482" operator="beginsWith" text="T">
      <formula>LEFT(AY195,LEN("T"))="T"</formula>
    </cfRule>
    <cfRule type="beginsWith" dxfId="1355" priority="483" operator="beginsWith" text="S">
      <formula>LEFT(AY195,LEN("S"))="S"</formula>
    </cfRule>
  </conditionalFormatting>
  <conditionalFormatting sqref="AY199:AZ199">
    <cfRule type="beginsWith" dxfId="1354" priority="470" operator="beginsWith" text="T">
      <formula>LEFT(AY199,LEN("T"))="T"</formula>
    </cfRule>
    <cfRule type="beginsWith" dxfId="1353" priority="471" operator="beginsWith" text="S">
      <formula>LEFT(AY199,LEN("S"))="S"</formula>
    </cfRule>
  </conditionalFormatting>
  <conditionalFormatting sqref="AY201:AZ201">
    <cfRule type="beginsWith" dxfId="1352" priority="476" operator="beginsWith" text="E">
      <formula>LEFT(AY201,LEN("E"))="E"</formula>
    </cfRule>
    <cfRule type="beginsWith" dxfId="1351" priority="477" operator="beginsWith" text="T">
      <formula>LEFT(AY201,LEN("T"))="T"</formula>
    </cfRule>
    <cfRule type="beginsWith" dxfId="1350" priority="478" operator="beginsWith" text="S">
      <formula>LEFT(AY201,LEN("S"))="S"</formula>
    </cfRule>
  </conditionalFormatting>
  <conditionalFormatting sqref="AY208:AZ208">
    <cfRule type="beginsWith" dxfId="1349" priority="458" operator="beginsWith" text="T">
      <formula>LEFT(AY208,LEN("T"))="T"</formula>
    </cfRule>
    <cfRule type="beginsWith" dxfId="1348" priority="459" operator="beginsWith" text="S">
      <formula>LEFT(AY208,LEN("S"))="S"</formula>
    </cfRule>
  </conditionalFormatting>
  <conditionalFormatting sqref="AY211:AZ211">
    <cfRule type="beginsWith" dxfId="1347" priority="454" operator="beginsWith" text="E">
      <formula>LEFT(AY211,LEN("E"))="E"</formula>
    </cfRule>
    <cfRule type="beginsWith" dxfId="1346" priority="455" operator="beginsWith" text="T">
      <formula>LEFT(AY211,LEN("T"))="T"</formula>
    </cfRule>
    <cfRule type="beginsWith" dxfId="1345" priority="456" operator="beginsWith" text="S">
      <formula>LEFT(AY211,LEN("S"))="S"</formula>
    </cfRule>
  </conditionalFormatting>
  <conditionalFormatting sqref="AY215:AZ215">
    <cfRule type="beginsWith" dxfId="1344" priority="451" operator="beginsWith" text="E">
      <formula>LEFT(AY215,LEN("E"))="E"</formula>
    </cfRule>
    <cfRule type="beginsWith" dxfId="1343" priority="452" operator="beginsWith" text="T">
      <formula>LEFT(AY215,LEN("T"))="T"</formula>
    </cfRule>
    <cfRule type="beginsWith" dxfId="1342" priority="453" operator="beginsWith" text="S">
      <formula>LEFT(AY215,LEN("S"))="S"</formula>
    </cfRule>
  </conditionalFormatting>
  <conditionalFormatting sqref="AY219:AZ219">
    <cfRule type="beginsWith" dxfId="1341" priority="447" operator="beginsWith" text="E">
      <formula>LEFT(AY219,LEN("E"))="E"</formula>
    </cfRule>
    <cfRule type="beginsWith" dxfId="1340" priority="448" operator="beginsWith" text="T">
      <formula>LEFT(AY219,LEN("T"))="T"</formula>
    </cfRule>
    <cfRule type="beginsWith" dxfId="1339" priority="449" operator="beginsWith" text="S">
      <formula>LEFT(AY219,LEN("S"))="S"</formula>
    </cfRule>
  </conditionalFormatting>
  <conditionalFormatting sqref="AY199:BG199">
    <cfRule type="beginsWith" dxfId="1338" priority="469" operator="beginsWith" text="E">
      <formula>LEFT(AY199,LEN("E"))="E"</formula>
    </cfRule>
  </conditionalFormatting>
  <conditionalFormatting sqref="BA208:BA218">
    <cfRule type="beginsWith" dxfId="1337" priority="442" operator="beginsWith" text="T">
      <formula>LEFT(BA208,LEN("T"))="T"</formula>
    </cfRule>
  </conditionalFormatting>
  <conditionalFormatting sqref="BA211:BA218">
    <cfRule type="containsText" dxfId="1336" priority="443" operator="containsText" text="En gestión">
      <formula>NOT(ISERROR(SEARCH("En gestión",BA211)))</formula>
    </cfRule>
  </conditionalFormatting>
  <conditionalFormatting sqref="BO204 BQ204:BS204 BU204:BX204 BM204 BZ204:CE204">
    <cfRule type="beginsWith" dxfId="1335" priority="421" operator="beginsWith" text="T">
      <formula>LEFT(BM204,LEN("T"))="T"</formula>
    </cfRule>
    <cfRule type="beginsWith" dxfId="1334" priority="422" operator="beginsWith" text="S">
      <formula>LEFT(BM204,LEN("S"))="S"</formula>
    </cfRule>
  </conditionalFormatting>
  <conditionalFormatting sqref="BO206:BX206 BO204 BQ204:BS204 BO205:BS205 BU204:BX205 BM204:BM206 BZ204:CE206">
    <cfRule type="beginsWith" dxfId="1333" priority="416" operator="beginsWith" text="E">
      <formula>LEFT(BM204,LEN("E"))="E"</formula>
    </cfRule>
  </conditionalFormatting>
  <conditionalFormatting sqref="BR192:BS192 BM193:BM194 BO193:BS194">
    <cfRule type="beginsWith" dxfId="1332" priority="439" operator="beginsWith" text="T">
      <formula>LEFT(BM192,LEN("T"))="T"</formula>
    </cfRule>
    <cfRule type="containsText" dxfId="1331" priority="440" operator="containsText" text="Sin iniciar">
      <formula>NOT(ISERROR(SEARCH("Sin iniciar",BM192)))</formula>
    </cfRule>
    <cfRule type="containsText" dxfId="1330" priority="441" operator="containsText" text="En gestión">
      <formula>NOT(ISERROR(SEARCH("En gestión",BM192)))</formula>
    </cfRule>
  </conditionalFormatting>
  <conditionalFormatting sqref="BM195:BM203 BO195:BS203">
    <cfRule type="beginsWith" dxfId="1329" priority="432" operator="beginsWith" text="T">
      <formula>LEFT(BM195,LEN("T"))="T"</formula>
    </cfRule>
  </conditionalFormatting>
  <conditionalFormatting sqref="BO205:BS207 BO204 BQ204:BS204 BM204:BM207">
    <cfRule type="containsText" dxfId="1328" priority="419" operator="containsText" text="Sin iniciar">
      <formula>NOT(ISERROR(SEARCH("Sin iniciar",BM204)))</formula>
    </cfRule>
  </conditionalFormatting>
  <conditionalFormatting sqref="BO205:BS210 BO215:BS222 BO211:BO214 BQ211:BS214 BO204 BQ204:BS204 BM204:BM222">
    <cfRule type="beginsWith" dxfId="1327" priority="400" operator="beginsWith" text="T">
      <formula>LEFT(BM204,LEN("T"))="T"</formula>
    </cfRule>
  </conditionalFormatting>
  <conditionalFormatting sqref="BO215:BS218 BO211:BO214 BQ211:BS214 BM211:BM218">
    <cfRule type="containsText" dxfId="1326" priority="406" operator="containsText" text="En gestión">
      <formula>NOT(ISERROR(SEARCH("En gestión",BM211)))</formula>
    </cfRule>
  </conditionalFormatting>
  <conditionalFormatting sqref="BM199 BO199:BX199 BZ199:CE199">
    <cfRule type="beginsWith" dxfId="1325" priority="423" operator="beginsWith" text="E">
      <formula>LEFT(BM199,LEN("E"))="E"</formula>
    </cfRule>
  </conditionalFormatting>
  <conditionalFormatting sqref="BR193:BR222">
    <cfRule type="beginsWith" dxfId="1324" priority="397" operator="beginsWith" text="T">
      <formula>LEFT(BR193,LEN("T"))="T"</formula>
    </cfRule>
    <cfRule type="containsText" dxfId="1323" priority="398" operator="containsText" text="Sin iniciar">
      <formula>NOT(ISERROR(SEARCH("Sin iniciar",BR193)))</formula>
    </cfRule>
    <cfRule type="containsText" dxfId="1322" priority="399" operator="containsText" text="En gestión">
      <formula>NOT(ISERROR(SEARCH("En gestión",BR193)))</formula>
    </cfRule>
  </conditionalFormatting>
  <conditionalFormatting sqref="BS195:BS197">
    <cfRule type="containsText" dxfId="1321" priority="435" operator="containsText" text="Sin iniciar">
      <formula>NOT(ISERROR(SEARCH("Sin iniciar",BS195)))</formula>
    </cfRule>
    <cfRule type="containsText" dxfId="1320" priority="436" operator="containsText" text="En gestión">
      <formula>NOT(ISERROR(SEARCH("En gestión",BS195)))</formula>
    </cfRule>
  </conditionalFormatting>
  <conditionalFormatting sqref="BS198:BS200">
    <cfRule type="beginsWith" dxfId="1319" priority="426" operator="beginsWith" text="T">
      <formula>LEFT(BS198,LEN("T"))="T"</formula>
    </cfRule>
    <cfRule type="containsText" dxfId="1318" priority="427" operator="containsText" text="Sin iniciar">
      <formula>NOT(ISERROR(SEARCH("Sin iniciar",BS198)))</formula>
    </cfRule>
    <cfRule type="containsText" dxfId="1317" priority="428" operator="containsText" text="En gestión">
      <formula>NOT(ISERROR(SEARCH("En gestión",BS198)))</formula>
    </cfRule>
  </conditionalFormatting>
  <conditionalFormatting sqref="BS201:BS203">
    <cfRule type="containsText" dxfId="1316" priority="433" operator="containsText" text="Sin iniciar">
      <formula>NOT(ISERROR(SEARCH("Sin iniciar",BS201)))</formula>
    </cfRule>
    <cfRule type="containsText" dxfId="1315" priority="434" operator="containsText" text="En gestión">
      <formula>NOT(ISERROR(SEARCH("En gestión",BS201)))</formula>
    </cfRule>
  </conditionalFormatting>
  <conditionalFormatting sqref="BS204:BS207">
    <cfRule type="containsText" dxfId="1314" priority="420" operator="containsText" text="En gestión">
      <formula>NOT(ISERROR(SEARCH("En gestión",BS204)))</formula>
    </cfRule>
  </conditionalFormatting>
  <conditionalFormatting sqref="BS208:BS222">
    <cfRule type="containsText" dxfId="1313" priority="401" operator="containsText" text="Sin iniciar">
      <formula>NOT(ISERROR(SEARCH("Sin iniciar",BS208)))</formula>
    </cfRule>
    <cfRule type="containsText" dxfId="1312" priority="402" operator="containsText" text="En gestión">
      <formula>NOT(ISERROR(SEARCH("En gestión",BS208)))</formula>
    </cfRule>
  </conditionalFormatting>
  <conditionalFormatting sqref="BW192:BX192">
    <cfRule type="beginsWith" dxfId="1311" priority="437" operator="beginsWith" text="T">
      <formula>LEFT(BW192,LEN("T"))="T"</formula>
    </cfRule>
    <cfRule type="beginsWith" dxfId="1310" priority="438" operator="beginsWith" text="S">
      <formula>LEFT(BW192,LEN("S"))="S"</formula>
    </cfRule>
  </conditionalFormatting>
  <conditionalFormatting sqref="BW192:BX201">
    <cfRule type="beginsWith" dxfId="1309" priority="429" operator="beginsWith" text="E">
      <formula>LEFT(BW192,LEN("E"))="E"</formula>
    </cfRule>
  </conditionalFormatting>
  <conditionalFormatting sqref="BW195:BX201">
    <cfRule type="beginsWith" dxfId="1308" priority="430" operator="beginsWith" text="T">
      <formula>LEFT(BW195,LEN("T"))="T"</formula>
    </cfRule>
    <cfRule type="beginsWith" dxfId="1307" priority="431" operator="beginsWith" text="S">
      <formula>LEFT(BW195,LEN("S"))="S"</formula>
    </cfRule>
  </conditionalFormatting>
  <conditionalFormatting sqref="BW208:BX208">
    <cfRule type="beginsWith" dxfId="1306" priority="413" operator="beginsWith" text="E">
      <formula>LEFT(BW208,LEN("E"))="E"</formula>
    </cfRule>
    <cfRule type="beginsWith" dxfId="1305" priority="414" operator="beginsWith" text="T">
      <formula>LEFT(BW208,LEN("T"))="T"</formula>
    </cfRule>
    <cfRule type="beginsWith" dxfId="1304" priority="415" operator="beginsWith" text="S">
      <formula>LEFT(BW208,LEN("S"))="S"</formula>
    </cfRule>
  </conditionalFormatting>
  <conditionalFormatting sqref="BW211:BX211">
    <cfRule type="beginsWith" dxfId="1303" priority="410" operator="beginsWith" text="E">
      <formula>LEFT(BW211,LEN("E"))="E"</formula>
    </cfRule>
    <cfRule type="beginsWith" dxfId="1302" priority="411" operator="beginsWith" text="T">
      <formula>LEFT(BW211,LEN("T"))="T"</formula>
    </cfRule>
    <cfRule type="beginsWith" dxfId="1301" priority="412" operator="beginsWith" text="S">
      <formula>LEFT(BW211,LEN("S"))="S"</formula>
    </cfRule>
  </conditionalFormatting>
  <conditionalFormatting sqref="BW215:BX215">
    <cfRule type="beginsWith" dxfId="1300" priority="407" operator="beginsWith" text="E">
      <formula>LEFT(BW215,LEN("E"))="E"</formula>
    </cfRule>
    <cfRule type="beginsWith" dxfId="1299" priority="408" operator="beginsWith" text="T">
      <formula>LEFT(BW215,LEN("T"))="T"</formula>
    </cfRule>
    <cfRule type="beginsWith" dxfId="1298" priority="409" operator="beginsWith" text="S">
      <formula>LEFT(BW215,LEN("S"))="S"</formula>
    </cfRule>
  </conditionalFormatting>
  <conditionalFormatting sqref="BW219:BX219">
    <cfRule type="beginsWith" dxfId="1297" priority="403" operator="beginsWith" text="E">
      <formula>LEFT(BW219,LEN("E"))="E"</formula>
    </cfRule>
    <cfRule type="beginsWith" dxfId="1296" priority="404" operator="beginsWith" text="T">
      <formula>LEFT(BW219,LEN("T"))="T"</formula>
    </cfRule>
    <cfRule type="beginsWith" dxfId="1295" priority="405" operator="beginsWith" text="S">
      <formula>LEFT(BW219,LEN("S"))="S"</formula>
    </cfRule>
  </conditionalFormatting>
  <conditionalFormatting sqref="BW199:BX199 BZ199:CE199">
    <cfRule type="beginsWith" dxfId="1294" priority="424" operator="beginsWith" text="T">
      <formula>LEFT(BW199,LEN("T"))="T"</formula>
    </cfRule>
    <cfRule type="beginsWith" dxfId="1293" priority="425" operator="beginsWith" text="S">
      <formula>LEFT(BW199,LEN("S"))="S"</formula>
    </cfRule>
  </conditionalFormatting>
  <conditionalFormatting sqref="BW206:BX206 BZ206:CE206">
    <cfRule type="beginsWith" dxfId="1292" priority="417" operator="beginsWith" text="T">
      <formula>LEFT(BW206,LEN("T"))="T"</formula>
    </cfRule>
    <cfRule type="beginsWith" dxfId="1291" priority="418" operator="beginsWith" text="S">
      <formula>LEFT(BW206,LEN("S"))="S"</formula>
    </cfRule>
  </conditionalFormatting>
  <conditionalFormatting sqref="BY199">
    <cfRule type="beginsWith" dxfId="1290" priority="396" operator="beginsWith" text="E">
      <formula>LEFT(BY199,LEN("E"))="E"</formula>
    </cfRule>
  </conditionalFormatting>
  <conditionalFormatting sqref="BY206">
    <cfRule type="beginsWith" dxfId="1289" priority="395" operator="beginsWith" text="E">
      <formula>LEFT(BY206,LEN("E"))="E"</formula>
    </cfRule>
  </conditionalFormatting>
  <conditionalFormatting sqref="AT223:AU241">
    <cfRule type="containsText" dxfId="1288" priority="393" operator="containsText" text="Sin iniciar">
      <formula>NOT(ISERROR(SEARCH("Sin iniciar",AT223)))</formula>
    </cfRule>
    <cfRule type="containsText" dxfId="1287" priority="394" operator="containsText" text="En gestión">
      <formula>NOT(ISERROR(SEARCH("En gestión",AT223)))</formula>
    </cfRule>
  </conditionalFormatting>
  <conditionalFormatting sqref="AT223:AU241 AW223:BG241">
    <cfRule type="beginsWith" dxfId="1286" priority="389" operator="beginsWith" text="T">
      <formula>LEFT(AT223,LEN("T"))="T"</formula>
    </cfRule>
  </conditionalFormatting>
  <conditionalFormatting sqref="AY223:AZ223 AY232:AZ232">
    <cfRule type="beginsWith" dxfId="1285" priority="390" operator="beginsWith" text="E">
      <formula>LEFT(AY223,LEN("E"))="E"</formula>
    </cfRule>
    <cfRule type="beginsWith" dxfId="1284" priority="391" operator="beginsWith" text="T">
      <formula>LEFT(AY223,LEN("T"))="T"</formula>
    </cfRule>
    <cfRule type="beginsWith" dxfId="1283" priority="392" operator="beginsWith" text="S">
      <formula>LEFT(AY223,LEN("S"))="S"</formula>
    </cfRule>
  </conditionalFormatting>
  <conditionalFormatting sqref="AY225:AZ225">
    <cfRule type="beginsWith" dxfId="1282" priority="386" operator="beginsWith" text="E">
      <formula>LEFT(AY225,LEN("E"))="E"</formula>
    </cfRule>
    <cfRule type="beginsWith" dxfId="1281" priority="387" operator="beginsWith" text="T">
      <formula>LEFT(AY225,LEN("T"))="T"</formula>
    </cfRule>
    <cfRule type="beginsWith" dxfId="1280" priority="388" operator="beginsWith" text="S">
      <formula>LEFT(AY225,LEN("S"))="S"</formula>
    </cfRule>
  </conditionalFormatting>
  <conditionalFormatting sqref="AY227:AZ227">
    <cfRule type="beginsWith" dxfId="1279" priority="383" operator="beginsWith" text="E">
      <formula>LEFT(AY227,LEN("E"))="E"</formula>
    </cfRule>
    <cfRule type="beginsWith" dxfId="1278" priority="384" operator="beginsWith" text="T">
      <formula>LEFT(AY227,LEN("T"))="T"</formula>
    </cfRule>
    <cfRule type="beginsWith" dxfId="1277" priority="385" operator="beginsWith" text="S">
      <formula>LEFT(AY227,LEN("S"))="S"</formula>
    </cfRule>
  </conditionalFormatting>
  <conditionalFormatting sqref="AY234:AZ234">
    <cfRule type="beginsWith" dxfId="1276" priority="380" operator="beginsWith" text="E">
      <formula>LEFT(AY234,LEN("E"))="E"</formula>
    </cfRule>
    <cfRule type="beginsWith" dxfId="1275" priority="381" operator="beginsWith" text="T">
      <formula>LEFT(AY234,LEN("T"))="T"</formula>
    </cfRule>
    <cfRule type="beginsWith" dxfId="1274" priority="382" operator="beginsWith" text="S">
      <formula>LEFT(AY234,LEN("S"))="S"</formula>
    </cfRule>
  </conditionalFormatting>
  <conditionalFormatting sqref="AY236:AZ236">
    <cfRule type="beginsWith" dxfId="1273" priority="377" operator="beginsWith" text="E">
      <formula>LEFT(AY236,LEN("E"))="E"</formula>
    </cfRule>
    <cfRule type="beginsWith" dxfId="1272" priority="378" operator="beginsWith" text="T">
      <formula>LEFT(AY236,LEN("T"))="T"</formula>
    </cfRule>
    <cfRule type="beginsWith" dxfId="1271" priority="379" operator="beginsWith" text="S">
      <formula>LEFT(AY236,LEN("S"))="S"</formula>
    </cfRule>
  </conditionalFormatting>
  <conditionalFormatting sqref="AY238:AZ238">
    <cfRule type="beginsWith" dxfId="1270" priority="374" operator="beginsWith" text="E">
      <formula>LEFT(AY238,LEN("E"))="E"</formula>
    </cfRule>
    <cfRule type="beginsWith" dxfId="1269" priority="375" operator="beginsWith" text="T">
      <formula>LEFT(AY238,LEN("T"))="T"</formula>
    </cfRule>
    <cfRule type="beginsWith" dxfId="1268" priority="376" operator="beginsWith" text="S">
      <formula>LEFT(AY238,LEN("S"))="S"</formula>
    </cfRule>
  </conditionalFormatting>
  <conditionalFormatting sqref="AY241:BG241">
    <cfRule type="beginsWith" dxfId="1267" priority="372" operator="beginsWith" text="T">
      <formula>LEFT(AY241,LEN("T"))="T"</formula>
    </cfRule>
    <cfRule type="beginsWith" dxfId="1266" priority="373" operator="beginsWith" text="S">
      <formula>LEFT(AY241,LEN("S"))="S"</formula>
    </cfRule>
  </conditionalFormatting>
  <conditionalFormatting sqref="AY241:BG241">
    <cfRule type="beginsWith" dxfId="1265" priority="371" operator="beginsWith" text="E">
      <formula>LEFT(AY241,LEN("E"))="E"</formula>
    </cfRule>
  </conditionalFormatting>
  <conditionalFormatting sqref="BM223:BM241 BO223:BS241">
    <cfRule type="beginsWith" dxfId="1264" priority="365" operator="beginsWith" text="T">
      <formula>LEFT(BM223,LEN("T"))="T"</formula>
    </cfRule>
  </conditionalFormatting>
  <conditionalFormatting sqref="BW227:BX227 BW232:BX232 BW234:BX234 BW236:BX236 BW238:BX238">
    <cfRule type="beginsWith" dxfId="1263" priority="368" operator="beginsWith" text="E">
      <formula>LEFT(BW227,LEN("E"))="E"</formula>
    </cfRule>
    <cfRule type="beginsWith" dxfId="1262" priority="369" operator="beginsWith" text="T">
      <formula>LEFT(BW227,LEN("T"))="T"</formula>
    </cfRule>
    <cfRule type="beginsWith" dxfId="1261" priority="370" operator="beginsWith" text="S">
      <formula>LEFT(BW227,LEN("S"))="S"</formula>
    </cfRule>
  </conditionalFormatting>
  <conditionalFormatting sqref="BM241 BO241:BX241">
    <cfRule type="beginsWith" dxfId="1260" priority="357" operator="beginsWith" text="T">
      <formula>LEFT(BM241,LEN("T"))="T"</formula>
    </cfRule>
    <cfRule type="beginsWith" dxfId="1259" priority="358" operator="beginsWith" text="S">
      <formula>LEFT(BM241,LEN("S"))="S"</formula>
    </cfRule>
  </conditionalFormatting>
  <conditionalFormatting sqref="BM241 BO241:CE241">
    <cfRule type="beginsWith" dxfId="1258" priority="356" operator="beginsWith" text="E">
      <formula>LEFT(BM241,LEN("E"))="E"</formula>
    </cfRule>
  </conditionalFormatting>
  <conditionalFormatting sqref="BR223:BS241">
    <cfRule type="containsText" dxfId="1257" priority="366" operator="containsText" text="Sin iniciar">
      <formula>NOT(ISERROR(SEARCH("Sin iniciar",BR223)))</formula>
    </cfRule>
    <cfRule type="containsText" dxfId="1256" priority="367" operator="containsText" text="En gestión">
      <formula>NOT(ISERROR(SEARCH("En gestión",BR223)))</formula>
    </cfRule>
  </conditionalFormatting>
  <conditionalFormatting sqref="BW223:BX223">
    <cfRule type="beginsWith" dxfId="1255" priority="362" operator="beginsWith" text="E">
      <formula>LEFT(BW223,LEN("E"))="E"</formula>
    </cfRule>
    <cfRule type="beginsWith" dxfId="1254" priority="363" operator="beginsWith" text="T">
      <formula>LEFT(BW223,LEN("T"))="T"</formula>
    </cfRule>
    <cfRule type="beginsWith" dxfId="1253" priority="364" operator="beginsWith" text="S">
      <formula>LEFT(BW223,LEN("S"))="S"</formula>
    </cfRule>
  </conditionalFormatting>
  <conditionalFormatting sqref="BW225:BX225">
    <cfRule type="beginsWith" dxfId="1252" priority="359" operator="beginsWith" text="E">
      <formula>LEFT(BW225,LEN("E"))="E"</formula>
    </cfRule>
    <cfRule type="beginsWith" dxfId="1251" priority="360" operator="beginsWith" text="T">
      <formula>LEFT(BW225,LEN("T"))="T"</formula>
    </cfRule>
    <cfRule type="beginsWith" dxfId="1250" priority="361" operator="beginsWith" text="S">
      <formula>LEFT(BW225,LEN("S"))="S"</formula>
    </cfRule>
  </conditionalFormatting>
  <conditionalFormatting sqref="AT242:AU283">
    <cfRule type="beginsWith" dxfId="1249" priority="353" operator="beginsWith" text="T">
      <formula>LEFT(AT242,LEN("T"))="T"</formula>
    </cfRule>
    <cfRule type="containsText" dxfId="1248" priority="354" operator="containsText" text="Sin iniciar">
      <formula>NOT(ISERROR(SEARCH("Sin iniciar",AT242)))</formula>
    </cfRule>
    <cfRule type="containsText" dxfId="1247" priority="355" operator="containsText" text="En gestión">
      <formula>NOT(ISERROR(SEARCH("En gestión",AT242)))</formula>
    </cfRule>
  </conditionalFormatting>
  <conditionalFormatting sqref="AT284:AU286">
    <cfRule type="beginsWith" dxfId="1246" priority="291" operator="beginsWith" text="T">
      <formula>LEFT(AT284,LEN("T"))="T"</formula>
    </cfRule>
    <cfRule type="containsText" dxfId="1245" priority="292" operator="containsText" text="Sin iniciar">
      <formula>NOT(ISERROR(SEARCH("Sin iniciar",AT284)))</formula>
    </cfRule>
    <cfRule type="containsText" dxfId="1244" priority="293" operator="containsText" text="En gestión">
      <formula>NOT(ISERROR(SEARCH("En gestión",AT284)))</formula>
    </cfRule>
  </conditionalFormatting>
  <conditionalFormatting sqref="AY243:AY248">
    <cfRule type="beginsWith" dxfId="1243" priority="309" operator="beginsWith" text="E">
      <formula>LEFT(AY243,LEN("E"))="E"</formula>
    </cfRule>
    <cfRule type="beginsWith" dxfId="1242" priority="310" operator="beginsWith" text="T">
      <formula>LEFT(AY243,LEN("T"))="T"</formula>
    </cfRule>
    <cfRule type="beginsWith" dxfId="1241" priority="311" operator="beginsWith" text="S">
      <formula>LEFT(AY243,LEN("S"))="S"</formula>
    </cfRule>
  </conditionalFormatting>
  <conditionalFormatting sqref="AY250:AY251">
    <cfRule type="beginsWith" dxfId="1240" priority="312" operator="beginsWith" text="E">
      <formula>LEFT(AY250,LEN("E"))="E"</formula>
    </cfRule>
    <cfRule type="beginsWith" dxfId="1239" priority="313" operator="beginsWith" text="T">
      <formula>LEFT(AY250,LEN("T"))="T"</formula>
    </cfRule>
    <cfRule type="beginsWith" dxfId="1238" priority="314" operator="beginsWith" text="S">
      <formula>LEFT(AY250,LEN("S"))="S"</formula>
    </cfRule>
  </conditionalFormatting>
  <conditionalFormatting sqref="AY253">
    <cfRule type="beginsWith" dxfId="1237" priority="315" operator="beginsWith" text="E">
      <formula>LEFT(AY253,LEN("E"))="E"</formula>
    </cfRule>
    <cfRule type="beginsWith" dxfId="1236" priority="316" operator="beginsWith" text="T">
      <formula>LEFT(AY253,LEN("T"))="T"</formula>
    </cfRule>
    <cfRule type="beginsWith" dxfId="1235" priority="317" operator="beginsWith" text="S">
      <formula>LEFT(AY253,LEN("S"))="S"</formula>
    </cfRule>
  </conditionalFormatting>
  <conditionalFormatting sqref="AY255">
    <cfRule type="beginsWith" dxfId="1234" priority="318" operator="beginsWith" text="E">
      <formula>LEFT(AY255,LEN("E"))="E"</formula>
    </cfRule>
    <cfRule type="beginsWith" dxfId="1233" priority="319" operator="beginsWith" text="T">
      <formula>LEFT(AY255,LEN("T"))="T"</formula>
    </cfRule>
    <cfRule type="beginsWith" dxfId="1232" priority="320" operator="beginsWith" text="S">
      <formula>LEFT(AY255,LEN("S"))="S"</formula>
    </cfRule>
  </conditionalFormatting>
  <conditionalFormatting sqref="AY257">
    <cfRule type="beginsWith" dxfId="1231" priority="321" operator="beginsWith" text="E">
      <formula>LEFT(AY257,LEN("E"))="E"</formula>
    </cfRule>
    <cfRule type="beginsWith" dxfId="1230" priority="322" operator="beginsWith" text="T">
      <formula>LEFT(AY257,LEN("T"))="T"</formula>
    </cfRule>
    <cfRule type="beginsWith" dxfId="1229" priority="323" operator="beginsWith" text="S">
      <formula>LEFT(AY257,LEN("S"))="S"</formula>
    </cfRule>
  </conditionalFormatting>
  <conditionalFormatting sqref="AY259:AY265">
    <cfRule type="beginsWith" dxfId="1228" priority="324" operator="beginsWith" text="E">
      <formula>LEFT(AY259,LEN("E"))="E"</formula>
    </cfRule>
    <cfRule type="beginsWith" dxfId="1227" priority="325" operator="beginsWith" text="T">
      <formula>LEFT(AY259,LEN("T"))="T"</formula>
    </cfRule>
    <cfRule type="beginsWith" dxfId="1226" priority="326" operator="beginsWith" text="S">
      <formula>LEFT(AY259,LEN("S"))="S"</formula>
    </cfRule>
  </conditionalFormatting>
  <conditionalFormatting sqref="AY267:AY286">
    <cfRule type="beginsWith" dxfId="1225" priority="329" operator="beginsWith" text="E">
      <formula>LEFT(AY267,LEN("E"))="E"</formula>
    </cfRule>
    <cfRule type="beginsWith" dxfId="1224" priority="330" operator="beginsWith" text="T">
      <formula>LEFT(AY267,LEN("T"))="T"</formula>
    </cfRule>
    <cfRule type="beginsWith" dxfId="1223" priority="331" operator="beginsWith" text="S">
      <formula>LEFT(AY267,LEN("S"))="S"</formula>
    </cfRule>
  </conditionalFormatting>
  <conditionalFormatting sqref="AY242:AZ242">
    <cfRule type="beginsWith" dxfId="1222" priority="350" operator="beginsWith" text="E">
      <formula>LEFT(AY242,LEN("E"))="E"</formula>
    </cfRule>
    <cfRule type="beginsWith" dxfId="1221" priority="351" operator="beginsWith" text="T">
      <formula>LEFT(AY242,LEN("T"))="T"</formula>
    </cfRule>
    <cfRule type="beginsWith" dxfId="1220" priority="352" operator="beginsWith" text="S">
      <formula>LEFT(AY242,LEN("S"))="S"</formula>
    </cfRule>
  </conditionalFormatting>
  <conditionalFormatting sqref="AY249:AZ249">
    <cfRule type="beginsWith" dxfId="1219" priority="347" operator="beginsWith" text="E">
      <formula>LEFT(AY249,LEN("E"))="E"</formula>
    </cfRule>
    <cfRule type="beginsWith" dxfId="1218" priority="348" operator="beginsWith" text="T">
      <formula>LEFT(AY249,LEN("T"))="T"</formula>
    </cfRule>
    <cfRule type="beginsWith" dxfId="1217" priority="349" operator="beginsWith" text="S">
      <formula>LEFT(AY249,LEN("S"))="S"</formula>
    </cfRule>
  </conditionalFormatting>
  <conditionalFormatting sqref="AY252:AZ252">
    <cfRule type="beginsWith" dxfId="1216" priority="344" operator="beginsWith" text="E">
      <formula>LEFT(AY252,LEN("E"))="E"</formula>
    </cfRule>
    <cfRule type="beginsWith" dxfId="1215" priority="345" operator="beginsWith" text="T">
      <formula>LEFT(AY252,LEN("T"))="T"</formula>
    </cfRule>
    <cfRule type="beginsWith" dxfId="1214" priority="346" operator="beginsWith" text="S">
      <formula>LEFT(AY252,LEN("S"))="S"</formula>
    </cfRule>
  </conditionalFormatting>
  <conditionalFormatting sqref="AY254:AZ254">
    <cfRule type="beginsWith" dxfId="1213" priority="341" operator="beginsWith" text="E">
      <formula>LEFT(AY254,LEN("E"))="E"</formula>
    </cfRule>
    <cfRule type="beginsWith" dxfId="1212" priority="342" operator="beginsWith" text="T">
      <formula>LEFT(AY254,LEN("T"))="T"</formula>
    </cfRule>
    <cfRule type="beginsWith" dxfId="1211" priority="343" operator="beginsWith" text="S">
      <formula>LEFT(AY254,LEN("S"))="S"</formula>
    </cfRule>
  </conditionalFormatting>
  <conditionalFormatting sqref="AY256:AZ256">
    <cfRule type="beginsWith" dxfId="1210" priority="338" operator="beginsWith" text="E">
      <formula>LEFT(AY256,LEN("E"))="E"</formula>
    </cfRule>
    <cfRule type="beginsWith" dxfId="1209" priority="339" operator="beginsWith" text="T">
      <formula>LEFT(AY256,LEN("T"))="T"</formula>
    </cfRule>
    <cfRule type="beginsWith" dxfId="1208" priority="340" operator="beginsWith" text="S">
      <formula>LEFT(AY256,LEN("S"))="S"</formula>
    </cfRule>
  </conditionalFormatting>
  <conditionalFormatting sqref="AY258:AZ258">
    <cfRule type="beginsWith" dxfId="1207" priority="335" operator="beginsWith" text="E">
      <formula>LEFT(AY258,LEN("E"))="E"</formula>
    </cfRule>
    <cfRule type="beginsWith" dxfId="1206" priority="336" operator="beginsWith" text="T">
      <formula>LEFT(AY258,LEN("T"))="T"</formula>
    </cfRule>
    <cfRule type="beginsWith" dxfId="1205" priority="337" operator="beginsWith" text="S">
      <formula>LEFT(AY258,LEN("S"))="S"</formula>
    </cfRule>
  </conditionalFormatting>
  <conditionalFormatting sqref="AY266:AZ266">
    <cfRule type="beginsWith" dxfId="1204" priority="332" operator="beginsWith" text="E">
      <formula>LEFT(AY266,LEN("E"))="E"</formula>
    </cfRule>
    <cfRule type="beginsWith" dxfId="1203" priority="333" operator="beginsWith" text="T">
      <formula>LEFT(AY266,LEN("T"))="T"</formula>
    </cfRule>
    <cfRule type="beginsWith" dxfId="1202" priority="334" operator="beginsWith" text="S">
      <formula>LEFT(AY266,LEN("S"))="S"</formula>
    </cfRule>
  </conditionalFormatting>
  <conditionalFormatting sqref="AZ243:AZ253">
    <cfRule type="beginsWith" dxfId="1201" priority="303" operator="beginsWith" text="E">
      <formula>LEFT(AZ243,LEN("E"))="E"</formula>
    </cfRule>
    <cfRule type="beginsWith" dxfId="1200" priority="304" operator="beginsWith" text="T">
      <formula>LEFT(AZ243,LEN("T"))="T"</formula>
    </cfRule>
    <cfRule type="beginsWith" dxfId="1199" priority="305" operator="beginsWith" text="S">
      <formula>LEFT(AZ243,LEN("S"))="S"</formula>
    </cfRule>
  </conditionalFormatting>
  <conditionalFormatting sqref="AZ247:AZ265">
    <cfRule type="beginsWith" dxfId="1198" priority="300" operator="beginsWith" text="E">
      <formula>LEFT(AZ247,LEN("E"))="E"</formula>
    </cfRule>
    <cfRule type="beginsWith" dxfId="1197" priority="301" operator="beginsWith" text="T">
      <formula>LEFT(AZ247,LEN("T"))="T"</formula>
    </cfRule>
    <cfRule type="beginsWith" dxfId="1196" priority="302" operator="beginsWith" text="S">
      <formula>LEFT(AZ247,LEN("S"))="S"</formula>
    </cfRule>
  </conditionalFormatting>
  <conditionalFormatting sqref="AZ264">
    <cfRule type="beginsWith" dxfId="1195" priority="297" operator="beginsWith" text="E">
      <formula>LEFT(AZ264,LEN("E"))="E"</formula>
    </cfRule>
    <cfRule type="beginsWith" dxfId="1194" priority="298" operator="beginsWith" text="T">
      <formula>LEFT(AZ264,LEN("T"))="T"</formula>
    </cfRule>
    <cfRule type="beginsWith" dxfId="1193" priority="299" operator="beginsWith" text="S">
      <formula>LEFT(AZ264,LEN("S"))="S"</formula>
    </cfRule>
  </conditionalFormatting>
  <conditionalFormatting sqref="AZ267">
    <cfRule type="beginsWith" dxfId="1192" priority="294" operator="beginsWith" text="E">
      <formula>LEFT(AZ267,LEN("E"))="E"</formula>
    </cfRule>
    <cfRule type="beginsWith" dxfId="1191" priority="295" operator="beginsWith" text="T">
      <formula>LEFT(AZ267,LEN("T"))="T"</formula>
    </cfRule>
    <cfRule type="beginsWith" dxfId="1190" priority="296" operator="beginsWith" text="S">
      <formula>LEFT(AZ267,LEN("S"))="S"</formula>
    </cfRule>
  </conditionalFormatting>
  <conditionalFormatting sqref="AZ268:AZ283">
    <cfRule type="beginsWith" dxfId="1189" priority="327" operator="beginsWith" text="T">
      <formula>LEFT(AZ268,LEN("T"))="T"</formula>
    </cfRule>
    <cfRule type="beginsWith" dxfId="1188" priority="328" operator="beginsWith" text="S">
      <formula>LEFT(AZ268,LEN("S"))="S"</formula>
    </cfRule>
  </conditionalFormatting>
  <conditionalFormatting sqref="AZ268:AZ286">
    <cfRule type="beginsWith" dxfId="1187" priority="306" operator="beginsWith" text="E">
      <formula>LEFT(AZ268,LEN("E"))="E"</formula>
    </cfRule>
  </conditionalFormatting>
  <conditionalFormatting sqref="AZ284:AZ286">
    <cfRule type="beginsWith" dxfId="1186" priority="307" operator="beginsWith" text="T">
      <formula>LEFT(AZ284,LEN("T"))="T"</formula>
    </cfRule>
    <cfRule type="beginsWith" dxfId="1185" priority="308" operator="beginsWith" text="S">
      <formula>LEFT(AZ284,LEN("S"))="S"</formula>
    </cfRule>
  </conditionalFormatting>
  <conditionalFormatting sqref="AT287:AU289">
    <cfRule type="beginsWith" dxfId="1184" priority="288" operator="beginsWith" text="T">
      <formula>LEFT(AT287,LEN("T"))="T"</formula>
    </cfRule>
    <cfRule type="containsText" dxfId="1183" priority="289" operator="containsText" text="Sin iniciar">
      <formula>NOT(ISERROR(SEARCH("Sin iniciar",AT287)))</formula>
    </cfRule>
    <cfRule type="containsText" dxfId="1182" priority="290" operator="containsText" text="En gestión">
      <formula>NOT(ISERROR(SEARCH("En gestión",AT287)))</formula>
    </cfRule>
  </conditionalFormatting>
  <conditionalFormatting sqref="AY287">
    <cfRule type="beginsWith" dxfId="1181" priority="285" operator="beginsWith" text="E">
      <formula>LEFT(AY287,LEN("E"))="E"</formula>
    </cfRule>
    <cfRule type="beginsWith" dxfId="1180" priority="286" operator="beginsWith" text="T">
      <formula>LEFT(AY287,LEN("T"))="T"</formula>
    </cfRule>
    <cfRule type="beginsWith" dxfId="1179" priority="287" operator="beginsWith" text="S">
      <formula>LEFT(AY287,LEN("S"))="S"</formula>
    </cfRule>
  </conditionalFormatting>
  <conditionalFormatting sqref="AZ287">
    <cfRule type="beginsWith" dxfId="1178" priority="282" operator="beginsWith" text="E">
      <formula>LEFT(AZ287,LEN("E"))="E"</formula>
    </cfRule>
  </conditionalFormatting>
  <conditionalFormatting sqref="AZ287">
    <cfRule type="beginsWith" dxfId="1177" priority="283" operator="beginsWith" text="T">
      <formula>LEFT(AZ287,LEN("T"))="T"</formula>
    </cfRule>
    <cfRule type="beginsWith" dxfId="1176" priority="284" operator="beginsWith" text="S">
      <formula>LEFT(AZ287,LEN("S"))="S"</formula>
    </cfRule>
  </conditionalFormatting>
  <conditionalFormatting sqref="BW247:BX247 BW253:BX253 BW265:BX265">
    <cfRule type="beginsWith" dxfId="1175" priority="279" operator="beginsWith" text="E">
      <formula>LEFT(BW247,LEN("E"))="E"</formula>
    </cfRule>
    <cfRule type="beginsWith" dxfId="1174" priority="280" operator="beginsWith" text="T">
      <formula>LEFT(BW247,LEN("T"))="T"</formula>
    </cfRule>
    <cfRule type="beginsWith" dxfId="1173" priority="281" operator="beginsWith" text="S">
      <formula>LEFT(BW247,LEN("S"))="S"</formula>
    </cfRule>
  </conditionalFormatting>
  <conditionalFormatting sqref="BR242:BR246">
    <cfRule type="beginsWith" dxfId="1172" priority="254" operator="beginsWith" text="T">
      <formula>LEFT(BR242,LEN("T"))="T"</formula>
    </cfRule>
    <cfRule type="containsText" dxfId="1171" priority="255" operator="containsText" text="Sin iniciar">
      <formula>NOT(ISERROR(SEARCH("Sin iniciar",BR242)))</formula>
    </cfRule>
    <cfRule type="containsText" dxfId="1170" priority="256" operator="containsText" text="En gestión">
      <formula>NOT(ISERROR(SEARCH("En gestión",BR242)))</formula>
    </cfRule>
  </conditionalFormatting>
  <conditionalFormatting sqref="BR247:BS283 BS242:BS246">
    <cfRule type="beginsWith" dxfId="1169" priority="276" operator="beginsWith" text="T">
      <formula>LEFT(BR242,LEN("T"))="T"</formula>
    </cfRule>
    <cfRule type="containsText" dxfId="1168" priority="277" operator="containsText" text="Sin iniciar">
      <formula>NOT(ISERROR(SEARCH("Sin iniciar",BR242)))</formula>
    </cfRule>
    <cfRule type="containsText" dxfId="1167" priority="278" operator="containsText" text="En gestión">
      <formula>NOT(ISERROR(SEARCH("En gestión",BR242)))</formula>
    </cfRule>
  </conditionalFormatting>
  <conditionalFormatting sqref="BR284:BS289">
    <cfRule type="beginsWith" dxfId="1166" priority="264" operator="beginsWith" text="T">
      <formula>LEFT(BR284,LEN("T"))="T"</formula>
    </cfRule>
    <cfRule type="containsText" dxfId="1165" priority="265" operator="containsText" text="Sin iniciar">
      <formula>NOT(ISERROR(SEARCH("Sin iniciar",BR284)))</formula>
    </cfRule>
    <cfRule type="containsText" dxfId="1164" priority="266" operator="containsText" text="En gestión">
      <formula>NOT(ISERROR(SEARCH("En gestión",BR284)))</formula>
    </cfRule>
  </conditionalFormatting>
  <conditionalFormatting sqref="BW287">
    <cfRule type="beginsWith" dxfId="1163" priority="262" operator="beginsWith" text="T">
      <formula>LEFT(BW287,LEN("T"))="T"</formula>
    </cfRule>
    <cfRule type="beginsWith" dxfId="1162" priority="263" operator="beginsWith" text="S">
      <formula>LEFT(BW287,LEN("S"))="S"</formula>
    </cfRule>
  </conditionalFormatting>
  <conditionalFormatting sqref="BW242:BX242">
    <cfRule type="beginsWith" dxfId="1161" priority="273" operator="beginsWith" text="E">
      <formula>LEFT(BW242,LEN("E"))="E"</formula>
    </cfRule>
    <cfRule type="beginsWith" dxfId="1160" priority="274" operator="beginsWith" text="T">
      <formula>LEFT(BW242,LEN("T"))="T"</formula>
    </cfRule>
    <cfRule type="beginsWith" dxfId="1159" priority="275" operator="beginsWith" text="S">
      <formula>LEFT(BW242,LEN("S"))="S"</formula>
    </cfRule>
  </conditionalFormatting>
  <conditionalFormatting sqref="BW258:BX258">
    <cfRule type="beginsWith" dxfId="1158" priority="270" operator="beginsWith" text="E">
      <formula>LEFT(BW258,LEN("E"))="E"</formula>
    </cfRule>
    <cfRule type="beginsWith" dxfId="1157" priority="271" operator="beginsWith" text="T">
      <formula>LEFT(BW258,LEN("T"))="T"</formula>
    </cfRule>
    <cfRule type="beginsWith" dxfId="1156" priority="272" operator="beginsWith" text="S">
      <formula>LEFT(BW258,LEN("S"))="S"</formula>
    </cfRule>
  </conditionalFormatting>
  <conditionalFormatting sqref="BW260:BX260">
    <cfRule type="beginsWith" dxfId="1155" priority="259" operator="beginsWith" text="E">
      <formula>LEFT(BW260,LEN("E"))="E"</formula>
    </cfRule>
    <cfRule type="beginsWith" dxfId="1154" priority="260" operator="beginsWith" text="T">
      <formula>LEFT(BW260,LEN("T"))="T"</formula>
    </cfRule>
    <cfRule type="beginsWith" dxfId="1153" priority="261" operator="beginsWith" text="S">
      <formula>LEFT(BW260,LEN("S"))="S"</formula>
    </cfRule>
  </conditionalFormatting>
  <conditionalFormatting sqref="BW269:BX269 BW273:BX273 BW277:BX277 BW279:BX279 BW283:BX283">
    <cfRule type="beginsWith" dxfId="1152" priority="267" operator="beginsWith" text="E">
      <formula>LEFT(BW269,LEN("E"))="E"</formula>
    </cfRule>
    <cfRule type="beginsWith" dxfId="1151" priority="268" operator="beginsWith" text="T">
      <formula>LEFT(BW269,LEN("T"))="T"</formula>
    </cfRule>
    <cfRule type="beginsWith" dxfId="1150" priority="269" operator="beginsWith" text="S">
      <formula>LEFT(BW269,LEN("S"))="S"</formula>
    </cfRule>
  </conditionalFormatting>
  <conditionalFormatting sqref="BW287:CE287">
    <cfRule type="beginsWith" dxfId="1149" priority="253" operator="beginsWith" text="E">
      <formula>LEFT(BW287,LEN("E"))="E"</formula>
    </cfRule>
  </conditionalFormatting>
  <conditionalFormatting sqref="BX287">
    <cfRule type="beginsWith" dxfId="1148" priority="257" operator="beginsWith" text="T">
      <formula>LEFT(BX287,LEN("T"))="T"</formula>
    </cfRule>
    <cfRule type="beginsWith" dxfId="1147" priority="258" operator="beginsWith" text="S">
      <formula>LEFT(BX287,LEN("S"))="S"</formula>
    </cfRule>
  </conditionalFormatting>
  <conditionalFormatting sqref="AT290:AU340">
    <cfRule type="beginsWith" dxfId="1146" priority="250" operator="beginsWith" text="T">
      <formula>LEFT(AT290,LEN("T"))="T"</formula>
    </cfRule>
    <cfRule type="containsText" dxfId="1145" priority="251" operator="containsText" text="Sin iniciar">
      <formula>NOT(ISERROR(SEARCH("Sin iniciar",AT290)))</formula>
    </cfRule>
    <cfRule type="containsText" dxfId="1144" priority="252" operator="containsText" text="En gestión">
      <formula>NOT(ISERROR(SEARCH("En gestión",AT290)))</formula>
    </cfRule>
  </conditionalFormatting>
  <conditionalFormatting sqref="AO339:AU339 AW339:BG339">
    <cfRule type="beginsWith" dxfId="1143" priority="200" operator="beginsWith" text="E">
      <formula>LEFT(AO339,LEN("E"))="E"</formula>
    </cfRule>
    <cfRule type="beginsWith" dxfId="1142" priority="201" operator="beginsWith" text="T">
      <formula>LEFT(AO339,LEN("T"))="T"</formula>
    </cfRule>
    <cfRule type="beginsWith" dxfId="1141" priority="202" operator="beginsWith" text="S">
      <formula>LEFT(AO339,LEN("S"))="S"</formula>
    </cfRule>
  </conditionalFormatting>
  <conditionalFormatting sqref="AY290:AZ290">
    <cfRule type="beginsWith" dxfId="1140" priority="248" operator="beginsWith" text="T">
      <formula>LEFT(AY290,LEN("T"))="T"</formula>
    </cfRule>
    <cfRule type="beginsWith" dxfId="1139" priority="249" operator="beginsWith" text="S">
      <formula>LEFT(AY290,LEN("S"))="S"</formula>
    </cfRule>
  </conditionalFormatting>
  <conditionalFormatting sqref="AY290:AZ292">
    <cfRule type="beginsWith" dxfId="1138" priority="245" operator="beginsWith" text="E">
      <formula>LEFT(AY290,LEN("E"))="E"</formula>
    </cfRule>
  </conditionalFormatting>
  <conditionalFormatting sqref="AY292:AZ292">
    <cfRule type="beginsWith" dxfId="1137" priority="246" operator="beginsWith" text="T">
      <formula>LEFT(AY292,LEN("T"))="T"</formula>
    </cfRule>
    <cfRule type="beginsWith" dxfId="1136" priority="247" operator="beginsWith" text="S">
      <formula>LEFT(AY292,LEN("S"))="S"</formula>
    </cfRule>
  </conditionalFormatting>
  <conditionalFormatting sqref="AY295:AZ295">
    <cfRule type="beginsWith" dxfId="1135" priority="242" operator="beginsWith" text="E">
      <formula>LEFT(AY295,LEN("E"))="E"</formula>
    </cfRule>
    <cfRule type="beginsWith" dxfId="1134" priority="243" operator="beginsWith" text="T">
      <formula>LEFT(AY295,LEN("T"))="T"</formula>
    </cfRule>
    <cfRule type="beginsWith" dxfId="1133" priority="244" operator="beginsWith" text="S">
      <formula>LEFT(AY295,LEN("S"))="S"</formula>
    </cfRule>
  </conditionalFormatting>
  <conditionalFormatting sqref="AY297:AZ297">
    <cfRule type="beginsWith" dxfId="1132" priority="239" operator="beginsWith" text="E">
      <formula>LEFT(AY297,LEN("E"))="E"</formula>
    </cfRule>
    <cfRule type="beginsWith" dxfId="1131" priority="240" operator="beginsWith" text="T">
      <formula>LEFT(AY297,LEN("T"))="T"</formula>
    </cfRule>
    <cfRule type="beginsWith" dxfId="1130" priority="241" operator="beginsWith" text="S">
      <formula>LEFT(AY297,LEN("S"))="S"</formula>
    </cfRule>
  </conditionalFormatting>
  <conditionalFormatting sqref="AY299:AZ299">
    <cfRule type="beginsWith" dxfId="1129" priority="236" operator="beginsWith" text="E">
      <formula>LEFT(AY299,LEN("E"))="E"</formula>
    </cfRule>
    <cfRule type="beginsWith" dxfId="1128" priority="237" operator="beginsWith" text="T">
      <formula>LEFT(AY299,LEN("T"))="T"</formula>
    </cfRule>
    <cfRule type="beginsWith" dxfId="1127" priority="238" operator="beginsWith" text="S">
      <formula>LEFT(AY299,LEN("S"))="S"</formula>
    </cfRule>
  </conditionalFormatting>
  <conditionalFormatting sqref="AY301:AZ301">
    <cfRule type="beginsWith" dxfId="1126" priority="233" operator="beginsWith" text="E">
      <formula>LEFT(AY301,LEN("E"))="E"</formula>
    </cfRule>
    <cfRule type="beginsWith" dxfId="1125" priority="234" operator="beginsWith" text="T">
      <formula>LEFT(AY301,LEN("T"))="T"</formula>
    </cfRule>
    <cfRule type="beginsWith" dxfId="1124" priority="235" operator="beginsWith" text="S">
      <formula>LEFT(AY301,LEN("S"))="S"</formula>
    </cfRule>
  </conditionalFormatting>
  <conditionalFormatting sqref="AY303:AZ303">
    <cfRule type="beginsWith" dxfId="1123" priority="230" operator="beginsWith" text="E">
      <formula>LEFT(AY303,LEN("E"))="E"</formula>
    </cfRule>
    <cfRule type="beginsWith" dxfId="1122" priority="231" operator="beginsWith" text="T">
      <formula>LEFT(AY303,LEN("T"))="T"</formula>
    </cfRule>
    <cfRule type="beginsWith" dxfId="1121" priority="232" operator="beginsWith" text="S">
      <formula>LEFT(AY303,LEN("S"))="S"</formula>
    </cfRule>
  </conditionalFormatting>
  <conditionalFormatting sqref="AY305:AZ305">
    <cfRule type="beginsWith" dxfId="1120" priority="227" operator="beginsWith" text="E">
      <formula>LEFT(AY305,LEN("E"))="E"</formula>
    </cfRule>
    <cfRule type="beginsWith" dxfId="1119" priority="228" operator="beginsWith" text="T">
      <formula>LEFT(AY305,LEN("T"))="T"</formula>
    </cfRule>
    <cfRule type="beginsWith" dxfId="1118" priority="229" operator="beginsWith" text="S">
      <formula>LEFT(AY305,LEN("S"))="S"</formula>
    </cfRule>
  </conditionalFormatting>
  <conditionalFormatting sqref="AY308:AZ308">
    <cfRule type="beginsWith" dxfId="1117" priority="224" operator="beginsWith" text="E">
      <formula>LEFT(AY308,LEN("E"))="E"</formula>
    </cfRule>
    <cfRule type="beginsWith" dxfId="1116" priority="225" operator="beginsWith" text="T">
      <formula>LEFT(AY308,LEN("T"))="T"</formula>
    </cfRule>
    <cfRule type="beginsWith" dxfId="1115" priority="226" operator="beginsWith" text="S">
      <formula>LEFT(AY308,LEN("S"))="S"</formula>
    </cfRule>
  </conditionalFormatting>
  <conditionalFormatting sqref="AY312:AZ312">
    <cfRule type="beginsWith" dxfId="1114" priority="221" operator="beginsWith" text="E">
      <formula>LEFT(AY312,LEN("E"))="E"</formula>
    </cfRule>
    <cfRule type="beginsWith" dxfId="1113" priority="222" operator="beginsWith" text="T">
      <formula>LEFT(AY312,LEN("T"))="T"</formula>
    </cfRule>
    <cfRule type="beginsWith" dxfId="1112" priority="223" operator="beginsWith" text="S">
      <formula>LEFT(AY312,LEN("S"))="S"</formula>
    </cfRule>
  </conditionalFormatting>
  <conditionalFormatting sqref="AY316:AZ316">
    <cfRule type="beginsWith" dxfId="1111" priority="218" operator="beginsWith" text="E">
      <formula>LEFT(AY316,LEN("E"))="E"</formula>
    </cfRule>
    <cfRule type="beginsWith" dxfId="1110" priority="219" operator="beginsWith" text="T">
      <formula>LEFT(AY316,LEN("T"))="T"</formula>
    </cfRule>
    <cfRule type="beginsWith" dxfId="1109" priority="220" operator="beginsWith" text="S">
      <formula>LEFT(AY316,LEN("S"))="S"</formula>
    </cfRule>
  </conditionalFormatting>
  <conditionalFormatting sqref="AY319:AZ319">
    <cfRule type="beginsWith" dxfId="1108" priority="215" operator="beginsWith" text="E">
      <formula>LEFT(AY319,LEN("E"))="E"</formula>
    </cfRule>
    <cfRule type="beginsWith" dxfId="1107" priority="216" operator="beginsWith" text="T">
      <formula>LEFT(AY319,LEN("T"))="T"</formula>
    </cfRule>
    <cfRule type="beginsWith" dxfId="1106" priority="217" operator="beginsWith" text="S">
      <formula>LEFT(AY319,LEN("S"))="S"</formula>
    </cfRule>
  </conditionalFormatting>
  <conditionalFormatting sqref="AY322:AZ322">
    <cfRule type="beginsWith" dxfId="1105" priority="212" operator="beginsWith" text="E">
      <formula>LEFT(AY322,LEN("E"))="E"</formula>
    </cfRule>
    <cfRule type="beginsWith" dxfId="1104" priority="213" operator="beginsWith" text="T">
      <formula>LEFT(AY322,LEN("T"))="T"</formula>
    </cfRule>
    <cfRule type="beginsWith" dxfId="1103" priority="214" operator="beginsWith" text="S">
      <formula>LEFT(AY322,LEN("S"))="S"</formula>
    </cfRule>
  </conditionalFormatting>
  <conditionalFormatting sqref="AY325:AZ325">
    <cfRule type="beginsWith" dxfId="1102" priority="209" operator="beginsWith" text="E">
      <formula>LEFT(AY325,LEN("E"))="E"</formula>
    </cfRule>
    <cfRule type="beginsWith" dxfId="1101" priority="210" operator="beginsWith" text="T">
      <formula>LEFT(AY325,LEN("T"))="T"</formula>
    </cfRule>
    <cfRule type="beginsWith" dxfId="1100" priority="211" operator="beginsWith" text="S">
      <formula>LEFT(AY325,LEN("S"))="S"</formula>
    </cfRule>
  </conditionalFormatting>
  <conditionalFormatting sqref="AY327:AZ327">
    <cfRule type="beginsWith" dxfId="1099" priority="206" operator="beginsWith" text="E">
      <formula>LEFT(AY327,LEN("E"))="E"</formula>
    </cfRule>
    <cfRule type="beginsWith" dxfId="1098" priority="207" operator="beginsWith" text="T">
      <formula>LEFT(AY327,LEN("T"))="T"</formula>
    </cfRule>
    <cfRule type="beginsWith" dxfId="1097" priority="208" operator="beginsWith" text="S">
      <formula>LEFT(AY327,LEN("S"))="S"</formula>
    </cfRule>
  </conditionalFormatting>
  <conditionalFormatting sqref="AY330:BG330 AY331:AZ334 BB331:BG334">
    <cfRule type="beginsWith" dxfId="1096" priority="203" operator="beginsWith" text="E">
      <formula>LEFT(AY330,LEN("E"))="E"</formula>
    </cfRule>
    <cfRule type="beginsWith" dxfId="1095" priority="204" operator="beginsWith" text="T">
      <formula>LEFT(AY330,LEN("T"))="T"</formula>
    </cfRule>
    <cfRule type="beginsWith" dxfId="1094" priority="205" operator="beginsWith" text="S">
      <formula>LEFT(AY330,LEN("S"))="S"</formula>
    </cfRule>
  </conditionalFormatting>
  <conditionalFormatting sqref="BR290:BS340">
    <cfRule type="beginsWith" dxfId="1093" priority="197" operator="beginsWith" text="T">
      <formula>LEFT(BR290,LEN("T"))="T"</formula>
    </cfRule>
    <cfRule type="containsText" dxfId="1092" priority="198" operator="containsText" text="Sin iniciar">
      <formula>NOT(ISERROR(SEARCH("Sin iniciar",BR290)))</formula>
    </cfRule>
    <cfRule type="containsText" dxfId="1091" priority="199" operator="containsText" text="En gestión">
      <formula>NOT(ISERROR(SEARCH("En gestión",BR290)))</formula>
    </cfRule>
  </conditionalFormatting>
  <conditionalFormatting sqref="BM339 BQ339:BW339 BO339">
    <cfRule type="beginsWith" dxfId="1090" priority="184" operator="beginsWith" text="E">
      <formula>LEFT(BM339,LEN("E"))="E"</formula>
    </cfRule>
    <cfRule type="beginsWith" dxfId="1089" priority="185" operator="beginsWith" text="T">
      <formula>LEFT(BM339,LEN("T"))="T"</formula>
    </cfRule>
    <cfRule type="beginsWith" dxfId="1088" priority="186" operator="beginsWith" text="S">
      <formula>LEFT(BM339,LEN("S"))="S"</formula>
    </cfRule>
  </conditionalFormatting>
  <conditionalFormatting sqref="BW299:BX299 BW301:BX301 BW303:BX303 BW305:BX305 BW312:BX312 BW316:BX316 BW319:BX319 BW322:BX322 BW325:BX325 BW327:BX327">
    <cfRule type="beginsWith" dxfId="1087" priority="195" operator="beginsWith" text="T">
      <formula>LEFT(BW299,LEN("T"))="T"</formula>
    </cfRule>
    <cfRule type="beginsWith" dxfId="1086" priority="196" operator="beginsWith" text="S">
      <formula>LEFT(BW299,LEN("S"))="S"</formula>
    </cfRule>
  </conditionalFormatting>
  <conditionalFormatting sqref="BQ332:BW334 BM330:BM334 BO330:BW331 BO332:BO334">
    <cfRule type="beginsWith" dxfId="1085" priority="187" operator="beginsWith" text="E">
      <formula>LEFT(BM330,LEN("E"))="E"</formula>
    </cfRule>
    <cfRule type="beginsWith" dxfId="1084" priority="188" operator="beginsWith" text="T">
      <formula>LEFT(BM330,LEN("T"))="T"</formula>
    </cfRule>
    <cfRule type="beginsWith" dxfId="1083" priority="189" operator="beginsWith" text="S">
      <formula>LEFT(BM330,LEN("S"))="S"</formula>
    </cfRule>
  </conditionalFormatting>
  <conditionalFormatting sqref="BW308">
    <cfRule type="beginsWith" dxfId="1082" priority="181" operator="beginsWith" text="E">
      <formula>LEFT(BW308,LEN("E"))="E"</formula>
    </cfRule>
    <cfRule type="beginsWith" dxfId="1081" priority="182" operator="beginsWith" text="T">
      <formula>LEFT(BW308,LEN("T"))="T"</formula>
    </cfRule>
    <cfRule type="beginsWith" dxfId="1080" priority="183" operator="beginsWith" text="S">
      <formula>LEFT(BW308,LEN("S"))="S"</formula>
    </cfRule>
  </conditionalFormatting>
  <conditionalFormatting sqref="BW290:BX290">
    <cfRule type="beginsWith" dxfId="1079" priority="192" operator="beginsWith" text="E">
      <formula>LEFT(BW290,LEN("E"))="E"</formula>
    </cfRule>
    <cfRule type="beginsWith" dxfId="1078" priority="193" operator="beginsWith" text="T">
      <formula>LEFT(BW290,LEN("T"))="T"</formula>
    </cfRule>
    <cfRule type="beginsWith" dxfId="1077" priority="194" operator="beginsWith" text="S">
      <formula>LEFT(BW290,LEN("S"))="S"</formula>
    </cfRule>
  </conditionalFormatting>
  <conditionalFormatting sqref="BW292:BX292">
    <cfRule type="beginsWith" dxfId="1076" priority="178" operator="beginsWith" text="E">
      <formula>LEFT(BW292,LEN("E"))="E"</formula>
    </cfRule>
    <cfRule type="beginsWith" dxfId="1075" priority="179" operator="beginsWith" text="T">
      <formula>LEFT(BW292,LEN("T"))="T"</formula>
    </cfRule>
    <cfRule type="beginsWith" dxfId="1074" priority="180" operator="beginsWith" text="S">
      <formula>LEFT(BW292,LEN("S"))="S"</formula>
    </cfRule>
  </conditionalFormatting>
  <conditionalFormatting sqref="BW295:BX295">
    <cfRule type="beginsWith" dxfId="1073" priority="176" operator="beginsWith" text="T">
      <formula>LEFT(BW295,LEN("T"))="T"</formula>
    </cfRule>
    <cfRule type="beginsWith" dxfId="1072" priority="177" operator="beginsWith" text="S">
      <formula>LEFT(BW295,LEN("S"))="S"</formula>
    </cfRule>
  </conditionalFormatting>
  <conditionalFormatting sqref="BW295:BX327">
    <cfRule type="beginsWith" dxfId="1071" priority="175" operator="beginsWith" text="E">
      <formula>LEFT(BW295,LEN("E"))="E"</formula>
    </cfRule>
  </conditionalFormatting>
  <conditionalFormatting sqref="BW297:BX297">
    <cfRule type="beginsWith" dxfId="1070" priority="190" operator="beginsWith" text="T">
      <formula>LEFT(BW297,LEN("T"))="T"</formula>
    </cfRule>
    <cfRule type="beginsWith" dxfId="1069" priority="191" operator="beginsWith" text="S">
      <formula>LEFT(BW297,LEN("S"))="S"</formula>
    </cfRule>
  </conditionalFormatting>
  <conditionalFormatting sqref="BX308">
    <cfRule type="beginsWith" dxfId="1068" priority="166" operator="beginsWith" text="E">
      <formula>LEFT(BX308,LEN("E"))="E"</formula>
    </cfRule>
    <cfRule type="beginsWith" dxfId="1067" priority="167" operator="beginsWith" text="T">
      <formula>LEFT(BX308,LEN("T"))="T"</formula>
    </cfRule>
    <cfRule type="beginsWith" dxfId="1066" priority="168" operator="beginsWith" text="S">
      <formula>LEFT(BX308,LEN("S"))="S"</formula>
    </cfRule>
  </conditionalFormatting>
  <conditionalFormatting sqref="BX330:BX339">
    <cfRule type="beginsWith" dxfId="1065" priority="172" operator="beginsWith" text="E">
      <formula>LEFT(BX330,LEN("E"))="E"</formula>
    </cfRule>
    <cfRule type="beginsWith" dxfId="1064" priority="173" operator="beginsWith" text="T">
      <formula>LEFT(BX330,LEN("T"))="T"</formula>
    </cfRule>
    <cfRule type="beginsWith" dxfId="1063" priority="174" operator="beginsWith" text="S">
      <formula>LEFT(BX330,LEN("S"))="S"</formula>
    </cfRule>
  </conditionalFormatting>
  <conditionalFormatting sqref="BX334">
    <cfRule type="beginsWith" dxfId="1062" priority="169" operator="beginsWith" text="E">
      <formula>LEFT(BX334,LEN("E"))="E"</formula>
    </cfRule>
    <cfRule type="beginsWith" dxfId="1061" priority="170" operator="beginsWith" text="T">
      <formula>LEFT(BX334,LEN("T"))="T"</formula>
    </cfRule>
    <cfRule type="beginsWith" dxfId="1060" priority="171" operator="beginsWith" text="S">
      <formula>LEFT(BX334,LEN("S"))="S"</formula>
    </cfRule>
  </conditionalFormatting>
  <conditionalFormatting sqref="AO341:AU361 AU362:AU363 AW341:BG382 AO364:AU382">
    <cfRule type="beginsWith" dxfId="1059" priority="160" operator="beginsWith" text="T">
      <formula>LEFT(AO341,LEN("T"))="T"</formula>
    </cfRule>
  </conditionalFormatting>
  <conditionalFormatting sqref="AT341:AU361 AT364:AU382 AU362:AU363">
    <cfRule type="containsText" dxfId="1058" priority="164" operator="containsText" text="Sin iniciar">
      <formula>NOT(ISERROR(SEARCH("Sin iniciar",AT341)))</formula>
    </cfRule>
    <cfRule type="containsText" dxfId="1057" priority="165" operator="containsText" text="En gestión">
      <formula>NOT(ISERROR(SEARCH("En gestión",AT341)))</formula>
    </cfRule>
  </conditionalFormatting>
  <conditionalFormatting sqref="AY341:AZ341">
    <cfRule type="beginsWith" dxfId="1056" priority="161" operator="beginsWith" text="E">
      <formula>LEFT(AY341,LEN("E"))="E"</formula>
    </cfRule>
    <cfRule type="beginsWith" dxfId="1055" priority="162" operator="beginsWith" text="T">
      <formula>LEFT(AY341,LEN("T"))="T"</formula>
    </cfRule>
    <cfRule type="beginsWith" dxfId="1054" priority="163" operator="beginsWith" text="S">
      <formula>LEFT(AY341,LEN("S"))="S"</formula>
    </cfRule>
  </conditionalFormatting>
  <conditionalFormatting sqref="AY344:AZ344 AY347:AZ347 AY349:AZ349 AY351:AZ352 AY355:AZ355 AY359:AZ359 AY362:AZ362 AY364:AZ364 AY367:AZ367 AY370:AZ370 AY373:AZ373 AY376:AZ378 AY380:AZ380">
    <cfRule type="beginsWith" dxfId="1053" priority="157" operator="beginsWith" text="E">
      <formula>LEFT(AY344,LEN("E"))="E"</formula>
    </cfRule>
    <cfRule type="beginsWith" dxfId="1052" priority="158" operator="beginsWith" text="T">
      <formula>LEFT(AY344,LEN("T"))="T"</formula>
    </cfRule>
    <cfRule type="beginsWith" dxfId="1051" priority="159" operator="beginsWith" text="S">
      <formula>LEFT(AY344,LEN("S"))="S"</formula>
    </cfRule>
  </conditionalFormatting>
  <conditionalFormatting sqref="BM341:BM382 BO341:CE382">
    <cfRule type="beginsWith" dxfId="1050" priority="139" operator="beginsWith" text="T">
      <formula>LEFT(BM341,LEN("T"))="T"</formula>
    </cfRule>
  </conditionalFormatting>
  <conditionalFormatting sqref="BW347:BX347">
    <cfRule type="beginsWith" dxfId="1049" priority="154" operator="beginsWith" text="E">
      <formula>LEFT(BW347,LEN("E"))="E"</formula>
    </cfRule>
    <cfRule type="beginsWith" dxfId="1048" priority="155" operator="beginsWith" text="T">
      <formula>LEFT(BW347,LEN("T"))="T"</formula>
    </cfRule>
    <cfRule type="beginsWith" dxfId="1047" priority="156" operator="beginsWith" text="S">
      <formula>LEFT(BW347,LEN("S"))="S"</formula>
    </cfRule>
  </conditionalFormatting>
  <conditionalFormatting sqref="BR341:BS382">
    <cfRule type="containsText" dxfId="1046" priority="152" operator="containsText" text="Sin iniciar">
      <formula>NOT(ISERROR(SEARCH("Sin iniciar",BR341)))</formula>
    </cfRule>
    <cfRule type="containsText" dxfId="1045" priority="153" operator="containsText" text="En gestión">
      <formula>NOT(ISERROR(SEARCH("En gestión",BR341)))</formula>
    </cfRule>
  </conditionalFormatting>
  <conditionalFormatting sqref="BW341:BX341">
    <cfRule type="beginsWith" dxfId="1044" priority="149" operator="beginsWith" text="E">
      <formula>LEFT(BW341,LEN("E"))="E"</formula>
    </cfRule>
    <cfRule type="beginsWith" dxfId="1043" priority="150" operator="beginsWith" text="T">
      <formula>LEFT(BW341,LEN("T"))="T"</formula>
    </cfRule>
    <cfRule type="beginsWith" dxfId="1042" priority="151" operator="beginsWith" text="S">
      <formula>LEFT(BW341,LEN("S"))="S"</formula>
    </cfRule>
  </conditionalFormatting>
  <conditionalFormatting sqref="BW344:BX344">
    <cfRule type="beginsWith" dxfId="1041" priority="136" operator="beginsWith" text="E">
      <formula>LEFT(BW344,LEN("E"))="E"</formula>
    </cfRule>
    <cfRule type="beginsWith" dxfId="1040" priority="137" operator="beginsWith" text="T">
      <formula>LEFT(BW344,LEN("T"))="T"</formula>
    </cfRule>
    <cfRule type="beginsWith" dxfId="1039" priority="138" operator="beginsWith" text="S">
      <formula>LEFT(BW344,LEN("S"))="S"</formula>
    </cfRule>
  </conditionalFormatting>
  <conditionalFormatting sqref="BW349:BX349">
    <cfRule type="beginsWith" dxfId="1038" priority="133" operator="beginsWith" text="E">
      <formula>LEFT(BW349,LEN("E"))="E"</formula>
    </cfRule>
    <cfRule type="beginsWith" dxfId="1037" priority="134" operator="beginsWith" text="T">
      <formula>LEFT(BW349,LEN("T"))="T"</formula>
    </cfRule>
    <cfRule type="beginsWith" dxfId="1036" priority="135" operator="beginsWith" text="S">
      <formula>LEFT(BW349,LEN("S"))="S"</formula>
    </cfRule>
  </conditionalFormatting>
  <conditionalFormatting sqref="BW351:BX352">
    <cfRule type="beginsWith" dxfId="1035" priority="146" operator="beginsWith" text="E">
      <formula>LEFT(BW351,LEN("E"))="E"</formula>
    </cfRule>
    <cfRule type="beginsWith" dxfId="1034" priority="147" operator="beginsWith" text="T">
      <formula>LEFT(BW351,LEN("T"))="T"</formula>
    </cfRule>
    <cfRule type="beginsWith" dxfId="1033" priority="148" operator="beginsWith" text="S">
      <formula>LEFT(BW351,LEN("S"))="S"</formula>
    </cfRule>
  </conditionalFormatting>
  <conditionalFormatting sqref="BW355:BX355">
    <cfRule type="beginsWith" dxfId="1032" priority="143" operator="beginsWith" text="E">
      <formula>LEFT(BW355,LEN("E"))="E"</formula>
    </cfRule>
    <cfRule type="beginsWith" dxfId="1031" priority="144" operator="beginsWith" text="T">
      <formula>LEFT(BW355,LEN("T"))="T"</formula>
    </cfRule>
    <cfRule type="beginsWith" dxfId="1030" priority="145" operator="beginsWith" text="S">
      <formula>LEFT(BW355,LEN("S"))="S"</formula>
    </cfRule>
  </conditionalFormatting>
  <conditionalFormatting sqref="BW359:BX359">
    <cfRule type="beginsWith" dxfId="1029" priority="130" operator="beginsWith" text="E">
      <formula>LEFT(BW359,LEN("E"))="E"</formula>
    </cfRule>
    <cfRule type="beginsWith" dxfId="1028" priority="131" operator="beginsWith" text="T">
      <formula>LEFT(BW359,LEN("T"))="T"</formula>
    </cfRule>
    <cfRule type="beginsWith" dxfId="1027" priority="132" operator="beginsWith" text="S">
      <formula>LEFT(BW359,LEN("S"))="S"</formula>
    </cfRule>
  </conditionalFormatting>
  <conditionalFormatting sqref="BW362:BX362">
    <cfRule type="beginsWith" dxfId="1026" priority="127" operator="beginsWith" text="E">
      <formula>LEFT(BW362,LEN("E"))="E"</formula>
    </cfRule>
    <cfRule type="beginsWith" dxfId="1025" priority="128" operator="beginsWith" text="T">
      <formula>LEFT(BW362,LEN("T"))="T"</formula>
    </cfRule>
    <cfRule type="beginsWith" dxfId="1024" priority="129" operator="beginsWith" text="S">
      <formula>LEFT(BW362,LEN("S"))="S"</formula>
    </cfRule>
  </conditionalFormatting>
  <conditionalFormatting sqref="BW364:BX380">
    <cfRule type="beginsWith" dxfId="1023" priority="140" operator="beginsWith" text="E">
      <formula>LEFT(BW364,LEN("E"))="E"</formula>
    </cfRule>
    <cfRule type="beginsWith" dxfId="1022" priority="141" operator="beginsWith" text="T">
      <formula>LEFT(BW364,LEN("T"))="T"</formula>
    </cfRule>
    <cfRule type="beginsWith" dxfId="1021" priority="142" operator="beginsWith" text="S">
      <formula>LEFT(BW364,LEN("S"))="S"</formula>
    </cfRule>
  </conditionalFormatting>
  <conditionalFormatting sqref="AO383:AU399">
    <cfRule type="beginsWith" dxfId="1020" priority="124" operator="beginsWith" text="T">
      <formula>LEFT(AO383,LEN("T"))="T"</formula>
    </cfRule>
  </conditionalFormatting>
  <conditionalFormatting sqref="AT383:AU399">
    <cfRule type="containsText" dxfId="1019" priority="125" operator="containsText" text="Sin iniciar">
      <formula>NOT(ISERROR(SEARCH("Sin iniciar",AT383)))</formula>
    </cfRule>
    <cfRule type="containsText" dxfId="1018" priority="126" operator="containsText" text="En gestión">
      <formula>NOT(ISERROR(SEARCH("En gestión",AT383)))</formula>
    </cfRule>
  </conditionalFormatting>
  <conditionalFormatting sqref="AY383:AZ383">
    <cfRule type="beginsWith" dxfId="1017" priority="121" operator="beginsWith" text="E">
      <formula>LEFT(AY383,LEN("E"))="E"</formula>
    </cfRule>
    <cfRule type="beginsWith" dxfId="1016" priority="122" operator="beginsWith" text="T">
      <formula>LEFT(AY383,LEN("T"))="T"</formula>
    </cfRule>
    <cfRule type="beginsWith" dxfId="1015" priority="123" operator="beginsWith" text="S">
      <formula>LEFT(AY383,LEN("S"))="S"</formula>
    </cfRule>
  </conditionalFormatting>
  <conditionalFormatting sqref="AY386:AZ386">
    <cfRule type="beginsWith" dxfId="1014" priority="112" operator="beginsWith" text="E">
      <formula>LEFT(AY386,LEN("E"))="E"</formula>
    </cfRule>
    <cfRule type="beginsWith" dxfId="1013" priority="113" operator="beginsWith" text="T">
      <formula>LEFT(AY386,LEN("T"))="T"</formula>
    </cfRule>
    <cfRule type="beginsWith" dxfId="1012" priority="114" operator="beginsWith" text="S">
      <formula>LEFT(AY386,LEN("S"))="S"</formula>
    </cfRule>
  </conditionalFormatting>
  <conditionalFormatting sqref="AY392:AZ392">
    <cfRule type="beginsWith" dxfId="1011" priority="115" operator="beginsWith" text="E">
      <formula>LEFT(AY392,LEN("E"))="E"</formula>
    </cfRule>
    <cfRule type="beginsWith" dxfId="1010" priority="116" operator="beginsWith" text="T">
      <formula>LEFT(AY392,LEN("T"))="T"</formula>
    </cfRule>
    <cfRule type="beginsWith" dxfId="1009" priority="117" operator="beginsWith" text="S">
      <formula>LEFT(AY392,LEN("S"))="S"</formula>
    </cfRule>
  </conditionalFormatting>
  <conditionalFormatting sqref="AY396:AZ396">
    <cfRule type="beginsWith" dxfId="1008" priority="118" operator="beginsWith" text="E">
      <formula>LEFT(AY396,LEN("E"))="E"</formula>
    </cfRule>
    <cfRule type="beginsWith" dxfId="1007" priority="119" operator="beginsWith" text="T">
      <formula>LEFT(AY396,LEN("T"))="T"</formula>
    </cfRule>
    <cfRule type="beginsWith" dxfId="1006" priority="120" operator="beginsWith" text="S">
      <formula>LEFT(AY396,LEN("S"))="S"</formula>
    </cfRule>
  </conditionalFormatting>
  <conditionalFormatting sqref="BA396:BA399">
    <cfRule type="beginsWith" dxfId="1005" priority="111" operator="beginsWith" text="T">
      <formula>LEFT(BA396,LEN("T"))="T"</formula>
    </cfRule>
  </conditionalFormatting>
  <conditionalFormatting sqref="BR383:BS385">
    <cfRule type="containsText" dxfId="1004" priority="109" operator="containsText" text="Sin iniciar">
      <formula>NOT(ISERROR(SEARCH("Sin iniciar",BR383)))</formula>
    </cfRule>
    <cfRule type="containsText" dxfId="1003" priority="110" operator="containsText" text="En gestión">
      <formula>NOT(ISERROR(SEARCH("En gestión",BR383)))</formula>
    </cfRule>
  </conditionalFormatting>
  <conditionalFormatting sqref="BR383:BS399">
    <cfRule type="beginsWith" dxfId="1002" priority="100" operator="beginsWith" text="T">
      <formula>LEFT(BR383,LEN("T"))="T"</formula>
    </cfRule>
  </conditionalFormatting>
  <conditionalFormatting sqref="BR386:BS395">
    <cfRule type="beginsWith" dxfId="1001" priority="91" operator="beginsWith" text="T">
      <formula>LEFT(BR386,LEN("T"))="T"</formula>
    </cfRule>
    <cfRule type="containsText" dxfId="1000" priority="92" operator="containsText" text="Sin iniciar">
      <formula>NOT(ISERROR(SEARCH("Sin iniciar",BR386)))</formula>
    </cfRule>
    <cfRule type="containsText" dxfId="999" priority="93" operator="containsText" text="En gestión">
      <formula>NOT(ISERROR(SEARCH("En gestión",BR386)))</formula>
    </cfRule>
  </conditionalFormatting>
  <conditionalFormatting sqref="BR396:BS399">
    <cfRule type="containsText" dxfId="998" priority="101" operator="containsText" text="Sin iniciar">
      <formula>NOT(ISERROR(SEARCH("Sin iniciar",BR396)))</formula>
    </cfRule>
    <cfRule type="containsText" dxfId="997" priority="102" operator="containsText" text="En gestión">
      <formula>NOT(ISERROR(SEARCH("En gestión",BR396)))</formula>
    </cfRule>
  </conditionalFormatting>
  <conditionalFormatting sqref="BW383:BX383">
    <cfRule type="beginsWith" dxfId="996" priority="106" operator="beginsWith" text="E">
      <formula>LEFT(BW383,LEN("E"))="E"</formula>
    </cfRule>
    <cfRule type="beginsWith" dxfId="995" priority="107" operator="beginsWith" text="T">
      <formula>LEFT(BW383,LEN("T"))="T"</formula>
    </cfRule>
    <cfRule type="beginsWith" dxfId="994" priority="108" operator="beginsWith" text="S">
      <formula>LEFT(BW383,LEN("S"))="S"</formula>
    </cfRule>
  </conditionalFormatting>
  <conditionalFormatting sqref="BW386:BX386">
    <cfRule type="beginsWith" dxfId="993" priority="94" operator="beginsWith" text="E">
      <formula>LEFT(BW386,LEN("E"))="E"</formula>
    </cfRule>
    <cfRule type="beginsWith" dxfId="992" priority="95" operator="beginsWith" text="T">
      <formula>LEFT(BW386,LEN("T"))="T"</formula>
    </cfRule>
    <cfRule type="beginsWith" dxfId="991" priority="96" operator="beginsWith" text="S">
      <formula>LEFT(BW386,LEN("S"))="S"</formula>
    </cfRule>
  </conditionalFormatting>
  <conditionalFormatting sqref="BW392:BX392">
    <cfRule type="beginsWith" dxfId="990" priority="97" operator="beginsWith" text="E">
      <formula>LEFT(BW392,LEN("E"))="E"</formula>
    </cfRule>
    <cfRule type="beginsWith" dxfId="989" priority="98" operator="beginsWith" text="T">
      <formula>LEFT(BW392,LEN("T"))="T"</formula>
    </cfRule>
    <cfRule type="beginsWith" dxfId="988" priority="99" operator="beginsWith" text="S">
      <formula>LEFT(BW392,LEN("S"))="S"</formula>
    </cfRule>
  </conditionalFormatting>
  <conditionalFormatting sqref="BW396:BX396">
    <cfRule type="beginsWith" dxfId="987" priority="103" operator="beginsWith" text="E">
      <formula>LEFT(BW396,LEN("E"))="E"</formula>
    </cfRule>
    <cfRule type="beginsWith" dxfId="986" priority="104" operator="beginsWith" text="T">
      <formula>LEFT(BW396,LEN("T"))="T"</formula>
    </cfRule>
    <cfRule type="beginsWith" dxfId="985" priority="105" operator="beginsWith" text="S">
      <formula>LEFT(BW396,LEN("S"))="S"</formula>
    </cfRule>
  </conditionalFormatting>
  <conditionalFormatting sqref="AO400:AU401 AW400:BG401">
    <cfRule type="beginsWith" dxfId="984" priority="85" operator="beginsWith" text="T">
      <formula>LEFT(AO400,LEN("T"))="T"</formula>
    </cfRule>
    <cfRule type="containsText" dxfId="983" priority="86" operator="containsText" text="Sin iniciar">
      <formula>NOT(ISERROR(SEARCH("Sin iniciar",AO400)))</formula>
    </cfRule>
    <cfRule type="containsText" dxfId="982" priority="87" operator="containsText" text="En gestión">
      <formula>NOT(ISERROR(SEARCH("En gestión",AO400)))</formula>
    </cfRule>
  </conditionalFormatting>
  <conditionalFormatting sqref="AY400:AZ400">
    <cfRule type="beginsWith" dxfId="981" priority="88" operator="beginsWith" text="E">
      <formula>LEFT(AY400,LEN("E"))="E"</formula>
    </cfRule>
    <cfRule type="beginsWith" dxfId="980" priority="89" operator="beginsWith" text="T">
      <formula>LEFT(AY400,LEN("T"))="T"</formula>
    </cfRule>
    <cfRule type="beginsWith" dxfId="979" priority="90" operator="beginsWith" text="S">
      <formula>LEFT(AY400,LEN("S"))="S"</formula>
    </cfRule>
  </conditionalFormatting>
  <conditionalFormatting sqref="BM400:BM401 BO400:CE401">
    <cfRule type="beginsWith" dxfId="978" priority="79" operator="beginsWith" text="T">
      <formula>LEFT(BM400,LEN("T"))="T"</formula>
    </cfRule>
    <cfRule type="containsText" dxfId="977" priority="80" operator="containsText" text="Sin iniciar">
      <formula>NOT(ISERROR(SEARCH("Sin iniciar",BM400)))</formula>
    </cfRule>
    <cfRule type="containsText" dxfId="976" priority="81" operator="containsText" text="En gestión">
      <formula>NOT(ISERROR(SEARCH("En gestión",BM400)))</formula>
    </cfRule>
  </conditionalFormatting>
  <conditionalFormatting sqref="BW400:BX400">
    <cfRule type="beginsWith" dxfId="975" priority="82" operator="beginsWith" text="E">
      <formula>LEFT(BW400,LEN("E"))="E"</formula>
    </cfRule>
    <cfRule type="beginsWith" dxfId="974" priority="83" operator="beginsWith" text="T">
      <formula>LEFT(BW400,LEN("T"))="T"</formula>
    </cfRule>
    <cfRule type="beginsWith" dxfId="973" priority="84" operator="beginsWith" text="S">
      <formula>LEFT(BW400,LEN("S"))="S"</formula>
    </cfRule>
  </conditionalFormatting>
  <conditionalFormatting sqref="BM10:BM16 BQ13:CD16 BO13:BO16 BO10:CD12">
    <cfRule type="beginsWith" dxfId="972" priority="73" operator="beginsWith" text="T">
      <formula>LEFT(BM10,LEN("T"))="T"</formula>
    </cfRule>
  </conditionalFormatting>
  <conditionalFormatting sqref="BM13 BQ13:BX13 BO13">
    <cfRule type="beginsWith" dxfId="971" priority="70" operator="beginsWith" text="T">
      <formula>LEFT(BM13,LEN("T"))="T"</formula>
    </cfRule>
    <cfRule type="beginsWith" dxfId="970" priority="71" operator="beginsWith" text="S">
      <formula>LEFT(BM13,LEN("S"))="S"</formula>
    </cfRule>
  </conditionalFormatting>
  <conditionalFormatting sqref="BM15 BQ15:BX15 BO15">
    <cfRule type="beginsWith" dxfId="969" priority="63" operator="beginsWith" text="T">
      <formula>LEFT(BM15,LEN("T"))="T"</formula>
    </cfRule>
    <cfRule type="beginsWith" dxfId="968" priority="64" operator="beginsWith" text="S">
      <formula>LEFT(BM15,LEN("S"))="S"</formula>
    </cfRule>
  </conditionalFormatting>
  <conditionalFormatting sqref="BM13 BO13 BQ13:CE13">
    <cfRule type="beginsWith" dxfId="967" priority="68" operator="beginsWith" text="E">
      <formula>LEFT(BM13,LEN("E"))="E"</formula>
    </cfRule>
  </conditionalFormatting>
  <conditionalFormatting sqref="BM15 BQ15:CD15 BO15">
    <cfRule type="beginsWith" dxfId="966" priority="62" operator="beginsWith" text="E">
      <formula>LEFT(BM15,LEN("E"))="E"</formula>
    </cfRule>
  </conditionalFormatting>
  <conditionalFormatting sqref="BM10:BM16 BQ13:CD16 BO13:BO16 BO10:CD12">
    <cfRule type="beginsWith" dxfId="965" priority="59" operator="beginsWith" text="T">
      <formula>LEFT(BM10,LEN("T"))="T"</formula>
    </cfRule>
    <cfRule type="containsText" dxfId="964" priority="60" operator="containsText" text="Sin iniciar">
      <formula>NOT(ISERROR(SEARCH("Sin iniciar",BM10)))</formula>
    </cfRule>
    <cfRule type="containsText" dxfId="963" priority="61" operator="containsText" text="En gestión">
      <formula>NOT(ISERROR(SEARCH("En gestión",BM10)))</formula>
    </cfRule>
  </conditionalFormatting>
  <conditionalFormatting sqref="BR10:BS12">
    <cfRule type="containsText" dxfId="962" priority="77" operator="containsText" text="Sin iniciar">
      <formula>NOT(ISERROR(SEARCH("Sin iniciar",BR10)))</formula>
    </cfRule>
    <cfRule type="containsText" dxfId="961" priority="78" operator="containsText" text="En gestión">
      <formula>NOT(ISERROR(SEARCH("En gestión",BR10)))</formula>
    </cfRule>
  </conditionalFormatting>
  <conditionalFormatting sqref="BR10:BS16">
    <cfRule type="beginsWith" dxfId="960" priority="65" operator="beginsWith" text="T">
      <formula>LEFT(BR10,LEN("T"))="T"</formula>
    </cfRule>
  </conditionalFormatting>
  <conditionalFormatting sqref="BR13:BS14">
    <cfRule type="containsText" dxfId="959" priority="72" operator="containsText" text="En gestión">
      <formula>NOT(ISERROR(SEARCH("En gestión",BR13)))</formula>
    </cfRule>
  </conditionalFormatting>
  <conditionalFormatting sqref="BR15:BS16">
    <cfRule type="containsText" dxfId="958" priority="66" operator="containsText" text="Sin iniciar">
      <formula>NOT(ISERROR(SEARCH("Sin iniciar",BR15)))</formula>
    </cfRule>
    <cfRule type="containsText" dxfId="957" priority="67" operator="containsText" text="En gestión">
      <formula>NOT(ISERROR(SEARCH("En gestión",BR15)))</formula>
    </cfRule>
  </conditionalFormatting>
  <conditionalFormatting sqref="BR13:CD14">
    <cfRule type="containsText" dxfId="956" priority="69" operator="containsText" text="Sin iniciar">
      <formula>NOT(ISERROR(SEARCH("Sin iniciar",BR13)))</formula>
    </cfRule>
  </conditionalFormatting>
  <conditionalFormatting sqref="BW10:BX10">
    <cfRule type="beginsWith" dxfId="955" priority="74" operator="beginsWith" text="E">
      <formula>LEFT(BW10,LEN("E"))="E"</formula>
    </cfRule>
    <cfRule type="beginsWith" dxfId="954" priority="75" operator="beginsWith" text="T">
      <formula>LEFT(BW10,LEN("T"))="T"</formula>
    </cfRule>
    <cfRule type="beginsWith" dxfId="953" priority="76" operator="beginsWith" text="S">
      <formula>LEFT(BW10,LEN("S"))="S"</formula>
    </cfRule>
  </conditionalFormatting>
  <conditionalFormatting sqref="BQ17:BX22 BM17:BM22 BZ17:CE22 BO17:BO22">
    <cfRule type="beginsWith" dxfId="952" priority="53" operator="beginsWith" text="T">
      <formula>LEFT(BM17,LEN("T"))="T"</formula>
    </cfRule>
  </conditionalFormatting>
  <conditionalFormatting sqref="BQ19:BX20 BM19:BM20 BZ19:CE20 BO19:BO20">
    <cfRule type="beginsWith" dxfId="951" priority="50" operator="beginsWith" text="E">
      <formula>LEFT(BM19,LEN("E"))="E"</formula>
    </cfRule>
    <cfRule type="beginsWith" dxfId="950" priority="51" operator="beginsWith" text="T">
      <formula>LEFT(BM19,LEN("T"))="T"</formula>
    </cfRule>
    <cfRule type="beginsWith" dxfId="949" priority="52" operator="beginsWith" text="S">
      <formula>LEFT(BM19,LEN("S"))="S"</formula>
    </cfRule>
  </conditionalFormatting>
  <conditionalFormatting sqref="BR17:BS22">
    <cfRule type="containsText" dxfId="948" priority="57" operator="containsText" text="Sin iniciar">
      <formula>NOT(ISERROR(SEARCH("Sin iniciar",BR17)))</formula>
    </cfRule>
    <cfRule type="containsText" dxfId="947" priority="58" operator="containsText" text="En gestión">
      <formula>NOT(ISERROR(SEARCH("En gestión",BR17)))</formula>
    </cfRule>
  </conditionalFormatting>
  <conditionalFormatting sqref="BW17:BX17">
    <cfRule type="beginsWith" dxfId="946" priority="54" operator="beginsWith" text="E">
      <formula>LEFT(BW17,LEN("E"))="E"</formula>
    </cfRule>
    <cfRule type="beginsWith" dxfId="945" priority="55" operator="beginsWith" text="T">
      <formula>LEFT(BW17,LEN("T"))="T"</formula>
    </cfRule>
    <cfRule type="beginsWith" dxfId="944" priority="56" operator="beginsWith" text="S">
      <formula>LEFT(BW17,LEN("S"))="S"</formula>
    </cfRule>
  </conditionalFormatting>
  <conditionalFormatting sqref="BY17:BY22">
    <cfRule type="beginsWith" dxfId="943" priority="49" operator="beginsWith" text="T">
      <formula>LEFT(BY17,LEN("T"))="T"</formula>
    </cfRule>
  </conditionalFormatting>
  <conditionalFormatting sqref="BY19:BY20">
    <cfRule type="beginsWith" dxfId="942" priority="46" operator="beginsWith" text="E">
      <formula>LEFT(BY19,LEN("E"))="E"</formula>
    </cfRule>
    <cfRule type="beginsWith" dxfId="941" priority="47" operator="beginsWith" text="T">
      <formula>LEFT(BY19,LEN("T"))="T"</formula>
    </cfRule>
    <cfRule type="beginsWith" dxfId="940" priority="48" operator="beginsWith" text="S">
      <formula>LEFT(BY19,LEN("S"))="S"</formula>
    </cfRule>
  </conditionalFormatting>
  <conditionalFormatting sqref="BM23:BM33 BO23:CE33">
    <cfRule type="beginsWith" dxfId="939" priority="31" operator="beginsWith" text="T">
      <formula>LEFT(BM23,LEN("T"))="T"</formula>
    </cfRule>
  </conditionalFormatting>
  <conditionalFormatting sqref="BR23:BS33">
    <cfRule type="containsText" dxfId="938" priority="32" operator="containsText" text="Sin iniciar">
      <formula>NOT(ISERROR(SEARCH("Sin iniciar",BR23)))</formula>
    </cfRule>
    <cfRule type="containsText" dxfId="937" priority="33" operator="containsText" text="En gestión">
      <formula>NOT(ISERROR(SEARCH("En gestión",BR23)))</formula>
    </cfRule>
  </conditionalFormatting>
  <conditionalFormatting sqref="BW23:BX23">
    <cfRule type="beginsWith" dxfId="936" priority="43" operator="beginsWith" text="E">
      <formula>LEFT(BW23,LEN("E"))="E"</formula>
    </cfRule>
    <cfRule type="beginsWith" dxfId="935" priority="44" operator="beginsWith" text="T">
      <formula>LEFT(BW23,LEN("T"))="T"</formula>
    </cfRule>
    <cfRule type="beginsWith" dxfId="934" priority="45" operator="beginsWith" text="S">
      <formula>LEFT(BW23,LEN("S"))="S"</formula>
    </cfRule>
  </conditionalFormatting>
  <conditionalFormatting sqref="BW26:BX26">
    <cfRule type="beginsWith" dxfId="933" priority="40" operator="beginsWith" text="E">
      <formula>LEFT(BW26,LEN("E"))="E"</formula>
    </cfRule>
    <cfRule type="beginsWith" dxfId="932" priority="41" operator="beginsWith" text="T">
      <formula>LEFT(BW26,LEN("T"))="T"</formula>
    </cfRule>
    <cfRule type="beginsWith" dxfId="931" priority="42" operator="beginsWith" text="S">
      <formula>LEFT(BW26,LEN("S"))="S"</formula>
    </cfRule>
  </conditionalFormatting>
  <conditionalFormatting sqref="BW30:BX30">
    <cfRule type="beginsWith" dxfId="930" priority="37" operator="beginsWith" text="E">
      <formula>LEFT(BW30,LEN("E"))="E"</formula>
    </cfRule>
    <cfRule type="beginsWith" dxfId="929" priority="38" operator="beginsWith" text="T">
      <formula>LEFT(BW30,LEN("T"))="T"</formula>
    </cfRule>
    <cfRule type="beginsWith" dxfId="928" priority="39" operator="beginsWith" text="S">
      <formula>LEFT(BW30,LEN("S"))="S"</formula>
    </cfRule>
  </conditionalFormatting>
  <conditionalFormatting sqref="BW32:BX33">
    <cfRule type="beginsWith" dxfId="927" priority="34" operator="beginsWith" text="E">
      <formula>LEFT(BW32,LEN("E"))="E"</formula>
    </cfRule>
    <cfRule type="beginsWith" dxfId="926" priority="35" operator="beginsWith" text="T">
      <formula>LEFT(BW32,LEN("T"))="T"</formula>
    </cfRule>
    <cfRule type="beginsWith" dxfId="925" priority="36" operator="beginsWith" text="S">
      <formula>LEFT(BW32,LEN("S"))="S"</formula>
    </cfRule>
  </conditionalFormatting>
  <conditionalFormatting sqref="AS68">
    <cfRule type="beginsWith" dxfId="924" priority="29" operator="beginsWith" text="T">
      <formula>LEFT(AS68,LEN("T"))="T"</formula>
    </cfRule>
    <cfRule type="beginsWith" dxfId="923" priority="30" operator="beginsWith" text="S">
      <formula>LEFT(AS68,LEN("S"))="S"</formula>
    </cfRule>
  </conditionalFormatting>
  <conditionalFormatting sqref="BA93">
    <cfRule type="beginsWith" dxfId="922" priority="26" operator="beginsWith" text="T">
      <formula>LEFT(BA93,LEN("T"))="T"</formula>
    </cfRule>
    <cfRule type="containsText" dxfId="921" priority="27" operator="containsText" text="Sin iniciar">
      <formula>NOT(ISERROR(SEARCH("Sin iniciar",BA93)))</formula>
    </cfRule>
    <cfRule type="containsText" dxfId="920" priority="28" operator="containsText" text="En gestión">
      <formula>NOT(ISERROR(SEARCH("En gestión",BA93)))</formula>
    </cfRule>
  </conditionalFormatting>
  <conditionalFormatting sqref="AT362:AT363">
    <cfRule type="containsText" dxfId="919" priority="24" operator="containsText" text="Sin iniciar">
      <formula>NOT(ISERROR(SEARCH("Sin iniciar",AT362)))</formula>
    </cfRule>
    <cfRule type="containsText" dxfId="918" priority="25" operator="containsText" text="En gestión">
      <formula>NOT(ISERROR(SEARCH("En gestión",AT362)))</formula>
    </cfRule>
  </conditionalFormatting>
  <conditionalFormatting sqref="AT362:AT363">
    <cfRule type="beginsWith" dxfId="917" priority="23" operator="beginsWith" text="T">
      <formula>LEFT(AT362,LEN("T"))="T"</formula>
    </cfRule>
  </conditionalFormatting>
  <conditionalFormatting sqref="BT102">
    <cfRule type="beginsWith" dxfId="916" priority="20" operator="beginsWith" text="E">
      <formula>LEFT(BT102,LEN("E"))="E"</formula>
    </cfRule>
    <cfRule type="beginsWith" dxfId="915" priority="21" operator="beginsWith" text="T">
      <formula>LEFT(BT102,LEN("T"))="T"</formula>
    </cfRule>
    <cfRule type="beginsWith" dxfId="914" priority="22" operator="beginsWith" text="S">
      <formula>LEFT(BT102,LEN("S"))="S"</formula>
    </cfRule>
  </conditionalFormatting>
  <conditionalFormatting sqref="CE10:CE12">
    <cfRule type="beginsWith" dxfId="913" priority="19" operator="beginsWith" text="T">
      <formula>LEFT(CE10,LEN("T"))="T"</formula>
    </cfRule>
  </conditionalFormatting>
  <conditionalFormatting sqref="CE10:CE12">
    <cfRule type="beginsWith" dxfId="912" priority="16" operator="beginsWith" text="T">
      <formula>LEFT(CE10,LEN("T"))="T"</formula>
    </cfRule>
    <cfRule type="containsText" dxfId="911" priority="17" operator="containsText" text="Sin iniciar">
      <formula>NOT(ISERROR(SEARCH("Sin iniciar",CE10)))</formula>
    </cfRule>
    <cfRule type="containsText" dxfId="910" priority="18" operator="containsText" text="En gestión">
      <formula>NOT(ISERROR(SEARCH("En gestión",CE10)))</formula>
    </cfRule>
  </conditionalFormatting>
  <conditionalFormatting sqref="CE13:CE14">
    <cfRule type="beginsWith" dxfId="909" priority="15" operator="beginsWith" text="T">
      <formula>LEFT(CE13,LEN("T"))="T"</formula>
    </cfRule>
  </conditionalFormatting>
  <conditionalFormatting sqref="CE13:CE14">
    <cfRule type="beginsWith" dxfId="908" priority="11" operator="beginsWith" text="T">
      <formula>LEFT(CE13,LEN("T"))="T"</formula>
    </cfRule>
    <cfRule type="containsText" dxfId="907" priority="12" operator="containsText" text="Sin iniciar">
      <formula>NOT(ISERROR(SEARCH("Sin iniciar",CE13)))</formula>
    </cfRule>
    <cfRule type="containsText" dxfId="906" priority="13" operator="containsText" text="En gestión">
      <formula>NOT(ISERROR(SEARCH("En gestión",CE13)))</formula>
    </cfRule>
  </conditionalFormatting>
  <conditionalFormatting sqref="CE13:CE14">
    <cfRule type="containsText" dxfId="905" priority="14" operator="containsText" text="Sin iniciar">
      <formula>NOT(ISERROR(SEARCH("Sin iniciar",CE13)))</formula>
    </cfRule>
  </conditionalFormatting>
  <conditionalFormatting sqref="BE124:BG128">
    <cfRule type="beginsWith" dxfId="904" priority="10" operator="beginsWith" text="T">
      <formula>LEFT(BE124,LEN("T"))="T"</formula>
    </cfRule>
  </conditionalFormatting>
  <conditionalFormatting sqref="CC127:CD128 CE124:CE126">
    <cfRule type="beginsWith" dxfId="903" priority="6" operator="beginsWith" text="E">
      <formula>LEFT(CC124,LEN("E"))="E"</formula>
    </cfRule>
  </conditionalFormatting>
  <conditionalFormatting sqref="CC127:CD128 CE124:CE126">
    <cfRule type="beginsWith" dxfId="902" priority="9" operator="beginsWith" text="E">
      <formula>LEFT(CC124,LEN("E"))="E"</formula>
    </cfRule>
  </conditionalFormatting>
  <conditionalFormatting sqref="CE124">
    <cfRule type="beginsWith" dxfId="901" priority="7" operator="beginsWith" text="T">
      <formula>LEFT(CE124,LEN("T"))="T"</formula>
    </cfRule>
    <cfRule type="beginsWith" dxfId="900" priority="8" operator="beginsWith" text="S">
      <formula>LEFT(CE124,LEN("S"))="S"</formula>
    </cfRule>
  </conditionalFormatting>
  <conditionalFormatting sqref="CE127:CE128">
    <cfRule type="beginsWith" dxfId="899" priority="5" operator="beginsWith" text="T">
      <formula>LEFT(CE127,LEN("T"))="T"</formula>
    </cfRule>
  </conditionalFormatting>
  <conditionalFormatting sqref="CC124:CD126">
    <cfRule type="beginsWith" dxfId="898" priority="4" operator="beginsWith" text="T">
      <formula>LEFT(CC124,LEN("T"))="T"</formula>
    </cfRule>
  </conditionalFormatting>
  <conditionalFormatting sqref="DB127:DB128">
    <cfRule type="beginsWith" dxfId="897" priority="2" operator="beginsWith" text="E">
      <formula>LEFT(DB127,LEN("E"))="E"</formula>
    </cfRule>
  </conditionalFormatting>
  <conditionalFormatting sqref="DB127:DB128">
    <cfRule type="beginsWith" dxfId="896" priority="3" operator="beginsWith" text="E">
      <formula>LEFT(DB127,LEN("E"))="E"</formula>
    </cfRule>
  </conditionalFormatting>
  <conditionalFormatting sqref="DA124:DB126">
    <cfRule type="beginsWith" dxfId="895" priority="1" operator="beginsWith" text="T">
      <formula>LEFT(DA124,LEN("T"))="T"</formula>
    </cfRule>
  </conditionalFormatting>
  <hyperlinks>
    <hyperlink ref="CO400" r:id="rId1"/>
    <hyperlink ref="CO401" r:id="rId2"/>
    <hyperlink ref="U215" r:id="rId3" display="Archivo “CONTACTOS_MUNICIPIOS_CM_2022.xls” que contiene el estado actual de contacto de acuerdo a respuestas que han enviado las alcaldías y las certificaciones de actividad minera._x000a_Ruta: https://danegovco-my.sharepoint.com/personal/jaalmanzas_dane_gov_co/_layouts/15/onedrive.aspx?id=%2Fpersonal%2Fjaalmanzas%5Fdane%5Fgov%5Fco%2FDocuments%2FSEGUIMIENTO%20CM%2FEvidencias%20plan%20accion%20PAI%2F2022"/>
    <hyperlink ref="U216" r:id="rId4" display="Libro de excel “20220228_V8_Cuestionario_CM con ajustes.xls” con los cambios realizados en el cuestionario_x000a_Ruta: https://danegovco-my.sharepoint.com/personal/jaalmanzas_dane_gov_co/_layouts/15/onedrive.aspx?id=%2Fpersonal%2Fjaalmanzas%5Fdane%5Fgov%5Fco%2FDocuments%2FSEGUIMIENTO%20CM%2FEvidencias%20plan%20accion%20PAI%2F2022"/>
    <hyperlink ref="U217" r:id="rId5" display="Archivo tipo presentación “roles uso app CM” que contiene las interacciones que tendrá cada Rol con los aplicativos_x000a_Ruta: https://danegovco-my.sharepoint.com/personal/jaalmanzas_dane_gov_co/_layouts/15/onedrive.aspx?id=%2Fpersonal%2Fjaalmanzas%5Fdane%5Fgov%5Fco%2FDocuments%2FSEGUIMIENTO%20CM%2FEvidencias%20plan%20accion%20PAI%2F2022"/>
    <hyperlink ref="U218" r:id="rId6" display="Archivo “DSO-DOP-CNM-001-B2 (1)” que contiene los ajustes realizado en el diseño del operativo_x000a_Ruta: https://danegovco-my.sharepoint.com/personal/jaalmanzas_dane_gov_co/_layouts/15/onedrive.aspx?id=%2Fpersonal%2Fjaalmanzas%5Fdane%5Fgov%5Fco%2FDocuments%2FSEGUIMIENTO%20CM%2FEvidencias%20plan%20accion%20PAI%2F2022"/>
    <hyperlink ref="BQ64" r:id="rId7"/>
    <hyperlink ref="BQ62" r:id="rId8"/>
    <hyperlink ref="BQ63" r:id="rId9"/>
    <hyperlink ref="BQ196" r:id="rId10" display="https://danegovco-my.sharepoint.com/personal/jaalmanzas_dane_gov_co/_layouts/15/onedrive.aspx?ct=1665786885964&amp;or=OWA%2DNT&amp;cid=f5b34e47%2Dc822%2D1089%2D7dea%2Dd1fd8abfcfce&amp;ga=1&amp;id=%2Fpersonal%2Fjaalmanzas%5Fdane%5Fgov%5Fco%2FDocuments%2FEXPEDIENTE%20DOCUMENTAL%20CONTEO%2F1%2E%20DAN%2F1%2E3%20CONCEPTOS%2FIndicadores%20y%20variables"/>
    <hyperlink ref="BQ257" r:id="rId11" display="http://revfocalizadas.dane.gov.co/"/>
    <hyperlink ref="BQ400" r:id="rId12"/>
    <hyperlink ref="BQ401" r:id="rId13"/>
    <hyperlink ref="AS64" r:id="rId14"/>
    <hyperlink ref="AS63" r:id="rId15"/>
    <hyperlink ref="AS62" r:id="rId16"/>
  </hyperlinks>
  <pageMargins left="0.7" right="0.7" top="0.75" bottom="0.75" header="0.3" footer="0.3"/>
  <pageSetup orientation="portrait" r:id="rId17"/>
  <drawing r:id="rId1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DL455"/>
  <sheetViews>
    <sheetView showGridLines="0" topLeftCell="A3" zoomScale="30" zoomScaleNormal="30" workbookViewId="0">
      <pane xSplit="5" ySplit="2" topLeftCell="F53" activePane="bottomRight" state="frozen"/>
      <selection activeCell="A3" sqref="A3"/>
      <selection pane="topRight" activeCell="F3" sqref="F3"/>
      <selection pane="bottomLeft" activeCell="A4" sqref="A4"/>
      <selection pane="bottomRight" activeCell="DK218" sqref="DK218"/>
    </sheetView>
  </sheetViews>
  <sheetFormatPr baseColWidth="10" defaultColWidth="10" defaultRowHeight="26.25" x14ac:dyDescent="0.45"/>
  <cols>
    <col min="1" max="1" width="29.25" style="879" customWidth="1"/>
    <col min="2" max="2" width="4.25" style="880" customWidth="1"/>
    <col min="3" max="3" width="49" style="881" customWidth="1"/>
    <col min="4" max="4" width="31.5" style="881" customWidth="1"/>
    <col min="5" max="5" width="12.125" style="882" customWidth="1"/>
    <col min="6" max="6" width="54.875" style="879" customWidth="1"/>
    <col min="7" max="7" width="29.75" style="883" hidden="1" customWidth="1"/>
    <col min="8" max="8" width="24.5" style="884" hidden="1" customWidth="1"/>
    <col min="9" max="9" width="25.25" style="884" hidden="1" customWidth="1"/>
    <col min="10" max="10" width="22.75" style="879" hidden="1" customWidth="1"/>
    <col min="11" max="11" width="28" style="879" hidden="1" customWidth="1"/>
    <col min="12" max="12" width="27" style="879" hidden="1" customWidth="1"/>
    <col min="13" max="13" width="28" style="879" hidden="1" customWidth="1"/>
    <col min="14" max="14" width="27.625" style="591" hidden="1" customWidth="1"/>
    <col min="15" max="15" width="31.625" style="591" hidden="1" customWidth="1"/>
    <col min="16" max="16" width="4.5" style="591" hidden="1" customWidth="1"/>
    <col min="17" max="17" width="34.375" style="591" hidden="1" customWidth="1"/>
    <col min="18" max="18" width="57.625" style="591" hidden="1" customWidth="1"/>
    <col min="19" max="19" width="41.875" style="76" hidden="1" customWidth="1"/>
    <col min="20" max="20" width="72.375" style="472" hidden="1" customWidth="1"/>
    <col min="21" max="21" width="35.875" style="472" hidden="1" customWidth="1"/>
    <col min="22" max="22" width="30.5" style="472" hidden="1" customWidth="1"/>
    <col min="23" max="23" width="29.75" style="472" hidden="1" customWidth="1"/>
    <col min="24" max="24" width="56.625" style="472" hidden="1" customWidth="1"/>
    <col min="25" max="25" width="29.875" style="472" hidden="1" customWidth="1"/>
    <col min="26" max="26" width="35.5" style="472" hidden="1" customWidth="1"/>
    <col min="27" max="27" width="21.625" style="762" hidden="1" customWidth="1"/>
    <col min="28" max="28" width="24.875" style="762" hidden="1" customWidth="1"/>
    <col min="29" max="29" width="66.875" style="472" hidden="1" customWidth="1"/>
    <col min="30" max="30" width="40.75" style="472" hidden="1" customWidth="1"/>
    <col min="31" max="32" width="40.75" style="885" hidden="1" customWidth="1"/>
    <col min="33" max="35" width="40.75" style="472" hidden="1" customWidth="1"/>
    <col min="36" max="37" width="53.875" style="76" hidden="1" customWidth="1"/>
    <col min="38" max="39" width="53.875" style="33" hidden="1" customWidth="1"/>
    <col min="40" max="40" width="8.125" style="591" hidden="1" customWidth="1"/>
    <col min="41" max="41" width="43.5" style="472" hidden="1" customWidth="1"/>
    <col min="42" max="42" width="56.75" style="472" hidden="1" customWidth="1"/>
    <col min="43" max="45" width="43.5" style="472" hidden="1" customWidth="1"/>
    <col min="46" max="46" width="29.25" style="472" hidden="1" customWidth="1"/>
    <col min="47" max="47" width="33.5" style="472" hidden="1" customWidth="1"/>
    <col min="48" max="48" width="69.625" style="472" hidden="1" customWidth="1"/>
    <col min="49" max="49" width="26.375" style="472" hidden="1" customWidth="1"/>
    <col min="50" max="50" width="31.75" style="472" hidden="1" customWidth="1"/>
    <col min="51" max="51" width="32" style="472" hidden="1" customWidth="1"/>
    <col min="52" max="52" width="31" style="472" hidden="1" customWidth="1"/>
    <col min="53" max="53" width="55.625" style="472" hidden="1" customWidth="1"/>
    <col min="54" max="54" width="45.25" style="886" hidden="1" customWidth="1"/>
    <col min="55" max="59" width="45.25" style="885" hidden="1" customWidth="1"/>
    <col min="60" max="63" width="53.125" style="33" hidden="1" customWidth="1"/>
    <col min="64" max="64" width="8.625" style="591" hidden="1" customWidth="1"/>
    <col min="65" max="65" width="43.125" style="887" hidden="1" customWidth="1"/>
    <col min="66" max="66" width="76.5" style="887" hidden="1" customWidth="1"/>
    <col min="67" max="67" width="31.75" style="76" hidden="1" customWidth="1"/>
    <col min="68" max="68" width="82.125" style="33" hidden="1" customWidth="1"/>
    <col min="69" max="69" width="79" style="76" hidden="1" customWidth="1"/>
    <col min="70" max="70" width="30.625" style="762" hidden="1" customWidth="1"/>
    <col min="71" max="71" width="39.25" style="762" hidden="1" customWidth="1"/>
    <col min="72" max="72" width="77" style="33" hidden="1" customWidth="1"/>
    <col min="73" max="74" width="48.125" style="472" hidden="1" customWidth="1"/>
    <col min="75" max="75" width="27.625" style="472" hidden="1" customWidth="1"/>
    <col min="76" max="76" width="29.75" style="472" hidden="1" customWidth="1"/>
    <col min="77" max="77" width="54" style="472" hidden="1" customWidth="1"/>
    <col min="78" max="83" width="44.5" style="472" hidden="1" customWidth="1"/>
    <col min="84" max="87" width="48.375" style="762" hidden="1" customWidth="1"/>
    <col min="88" max="88" width="8.5" style="591" hidden="1" customWidth="1"/>
    <col min="89" max="89" width="60.625" style="472" hidden="1" customWidth="1"/>
    <col min="90" max="90" width="55.25" style="472" hidden="1" customWidth="1"/>
    <col min="91" max="91" width="35.625" style="472" hidden="1" customWidth="1"/>
    <col min="92" max="92" width="68.75" style="762" hidden="1" customWidth="1"/>
    <col min="93" max="93" width="48.75" style="33" hidden="1" customWidth="1"/>
    <col min="94" max="95" width="23.125" style="472" hidden="1" customWidth="1"/>
    <col min="96" max="96" width="54.875" style="762" hidden="1" customWidth="1"/>
    <col min="97" max="97" width="33.125" style="762" hidden="1" customWidth="1"/>
    <col min="98" max="100" width="33.125" style="472" hidden="1" customWidth="1"/>
    <col min="101" max="101" width="52.75" style="1212" hidden="1" customWidth="1"/>
    <col min="102" max="102" width="41.25" style="472" hidden="1" customWidth="1"/>
    <col min="103" max="106" width="47.5" style="472" hidden="1" customWidth="1"/>
    <col min="107" max="107" width="44" style="472" hidden="1" customWidth="1"/>
    <col min="108" max="108" width="47.75" style="472" hidden="1" customWidth="1"/>
    <col min="109" max="109" width="53.625" style="472" hidden="1" customWidth="1"/>
    <col min="110" max="110" width="29.5" style="472" hidden="1" customWidth="1"/>
    <col min="111" max="111" width="28.875" style="472" hidden="1" customWidth="1"/>
    <col min="112" max="112" width="45.875" style="472" hidden="1" customWidth="1"/>
    <col min="113" max="113" width="10" style="472" customWidth="1"/>
    <col min="114" max="114" width="29.625" style="472" customWidth="1"/>
    <col min="115" max="115" width="158" style="1228" customWidth="1"/>
    <col min="116" max="116" width="129.125" style="76" customWidth="1"/>
    <col min="117" max="16384" width="10" style="472"/>
  </cols>
  <sheetData>
    <row r="1" spans="1:116" s="469" customFormat="1" ht="105" customHeight="1" x14ac:dyDescent="0.45">
      <c r="A1" s="3374" t="s">
        <v>3973</v>
      </c>
      <c r="B1" s="3375"/>
      <c r="C1" s="3375"/>
      <c r="D1" s="3375"/>
      <c r="E1" s="3375"/>
      <c r="F1" s="3375"/>
      <c r="G1" s="3375"/>
      <c r="H1" s="3375"/>
      <c r="I1" s="3375"/>
      <c r="J1" s="3375"/>
      <c r="K1" s="3375"/>
      <c r="L1" s="3375"/>
      <c r="M1" s="3375"/>
      <c r="N1" s="3375"/>
      <c r="O1" s="3375"/>
      <c r="P1" s="3375"/>
      <c r="Q1" s="3376"/>
      <c r="R1" s="3376"/>
      <c r="S1" s="3376"/>
      <c r="T1" s="3376"/>
      <c r="U1" s="3376"/>
      <c r="V1" s="3376"/>
      <c r="W1" s="3376"/>
      <c r="X1" s="3376"/>
      <c r="Y1" s="3376"/>
      <c r="Z1" s="3376"/>
      <c r="AA1" s="3376"/>
      <c r="AB1" s="3376"/>
      <c r="AC1" s="3376"/>
      <c r="AD1" s="3376"/>
      <c r="AE1" s="3376"/>
      <c r="AF1" s="3376"/>
      <c r="AG1" s="3376"/>
      <c r="AH1" s="3376"/>
      <c r="AI1" s="3376"/>
      <c r="AJ1" s="3376"/>
      <c r="AK1" s="3376"/>
      <c r="AL1" s="3376"/>
      <c r="AM1" s="3376"/>
      <c r="AN1" s="3376"/>
      <c r="AO1" s="3376"/>
      <c r="AP1" s="3376"/>
      <c r="AQ1" s="3376"/>
      <c r="AR1" s="3376"/>
      <c r="AS1" s="3376"/>
      <c r="AT1" s="3376"/>
      <c r="AU1" s="3376"/>
      <c r="AV1" s="3376"/>
      <c r="AW1" s="3376"/>
      <c r="AX1" s="3376"/>
      <c r="AY1" s="3376"/>
      <c r="AZ1" s="3376"/>
      <c r="BA1" s="3376"/>
      <c r="BB1" s="3376"/>
      <c r="BC1" s="3376"/>
      <c r="BD1" s="3376"/>
      <c r="BE1" s="3376"/>
      <c r="BF1" s="3376"/>
      <c r="BG1" s="3376"/>
      <c r="BH1" s="3376"/>
      <c r="BI1" s="3376"/>
      <c r="BJ1" s="3376"/>
      <c r="BK1" s="3376"/>
      <c r="BL1" s="3376"/>
      <c r="BM1" s="3376"/>
      <c r="BN1" s="3376"/>
      <c r="BO1" s="3376"/>
      <c r="BP1" s="3376"/>
      <c r="BQ1" s="3376"/>
      <c r="BR1" s="3376"/>
      <c r="BS1" s="3376"/>
      <c r="BT1" s="3376"/>
      <c r="BU1" s="3376"/>
      <c r="BV1" s="3376"/>
      <c r="BW1" s="3376"/>
      <c r="BX1" s="3376"/>
      <c r="BY1" s="3376"/>
      <c r="BZ1" s="3376"/>
      <c r="CA1" s="3376"/>
      <c r="CB1" s="3376"/>
      <c r="CC1" s="3376"/>
      <c r="CD1" s="3376"/>
      <c r="CE1" s="3376"/>
      <c r="CF1" s="3376"/>
      <c r="CG1" s="3376"/>
      <c r="CH1" s="3376"/>
      <c r="CI1" s="3376"/>
      <c r="CJ1" s="3376"/>
      <c r="CK1" s="3376"/>
      <c r="CL1" s="3376"/>
      <c r="CM1" s="3376"/>
      <c r="CN1" s="3376"/>
      <c r="CO1" s="3376"/>
      <c r="CP1" s="3376"/>
      <c r="CQ1" s="3376"/>
      <c r="CR1" s="3376"/>
      <c r="CS1" s="3376"/>
      <c r="CT1" s="3376"/>
      <c r="CU1" s="3376"/>
      <c r="CV1" s="3376"/>
      <c r="CW1" s="3376"/>
      <c r="CX1" s="3376"/>
      <c r="CY1" s="3376"/>
      <c r="CZ1" s="3376"/>
      <c r="DA1" s="3376"/>
      <c r="DB1" s="3376"/>
      <c r="DC1" s="3376"/>
      <c r="DD1" s="3376"/>
      <c r="DE1" s="3376"/>
      <c r="DF1" s="3376"/>
      <c r="DG1" s="3376"/>
      <c r="DH1" s="3376"/>
      <c r="DK1" s="1227"/>
      <c r="DL1" s="1230"/>
    </row>
    <row r="2" spans="1:116" ht="59.25" customHeight="1" x14ac:dyDescent="0.45">
      <c r="A2" s="3377"/>
      <c r="B2" s="3377"/>
      <c r="C2" s="3377"/>
      <c r="D2" s="3377"/>
      <c r="E2" s="3377"/>
      <c r="F2" s="3377"/>
      <c r="G2" s="3377"/>
      <c r="H2" s="3377"/>
      <c r="I2" s="3377"/>
      <c r="J2" s="3378" t="s">
        <v>1</v>
      </c>
      <c r="K2" s="3378"/>
      <c r="L2" s="3378"/>
      <c r="M2" s="3378"/>
      <c r="N2" s="3379" t="s">
        <v>2</v>
      </c>
      <c r="O2" s="3379"/>
      <c r="P2" s="470"/>
      <c r="Q2" s="3380" t="s">
        <v>2357</v>
      </c>
      <c r="R2" s="3381"/>
      <c r="S2" s="3381"/>
      <c r="T2" s="3381"/>
      <c r="U2" s="3381"/>
      <c r="V2" s="3381"/>
      <c r="W2" s="3381"/>
      <c r="X2" s="3381"/>
      <c r="Y2" s="3381"/>
      <c r="Z2" s="3381"/>
      <c r="AA2" s="3381"/>
      <c r="AB2" s="3381"/>
      <c r="AC2" s="3381"/>
      <c r="AD2" s="3381"/>
      <c r="AE2" s="3381"/>
      <c r="AF2" s="3381"/>
      <c r="AG2" s="3381"/>
      <c r="AH2" s="3381"/>
      <c r="AI2" s="3381"/>
      <c r="AJ2" s="3381"/>
      <c r="AK2" s="3381"/>
      <c r="AL2" s="3381"/>
      <c r="AM2" s="3382"/>
      <c r="AN2" s="471"/>
      <c r="AO2" s="3380" t="s">
        <v>3974</v>
      </c>
      <c r="AP2" s="3381"/>
      <c r="AQ2" s="3381"/>
      <c r="AR2" s="3381"/>
      <c r="AS2" s="3381"/>
      <c r="AT2" s="3381"/>
      <c r="AU2" s="3381"/>
      <c r="AV2" s="3381"/>
      <c r="AW2" s="3381"/>
      <c r="AX2" s="3381"/>
      <c r="AY2" s="3381"/>
      <c r="AZ2" s="3381"/>
      <c r="BA2" s="3381"/>
      <c r="BB2" s="3381"/>
      <c r="BC2" s="3381"/>
      <c r="BD2" s="3381"/>
      <c r="BE2" s="3381"/>
      <c r="BF2" s="3381"/>
      <c r="BG2" s="3381"/>
      <c r="BH2" s="3381"/>
      <c r="BI2" s="3381"/>
      <c r="BJ2" s="3381"/>
      <c r="BK2" s="3382"/>
      <c r="BL2" s="867"/>
      <c r="BM2" s="3380" t="s">
        <v>3975</v>
      </c>
      <c r="BN2" s="3381"/>
      <c r="BO2" s="3381"/>
      <c r="BP2" s="3381"/>
      <c r="BQ2" s="3381"/>
      <c r="BR2" s="3381"/>
      <c r="BS2" s="3381"/>
      <c r="BT2" s="3381"/>
      <c r="BU2" s="3381"/>
      <c r="BV2" s="3381"/>
      <c r="BW2" s="3381"/>
      <c r="BX2" s="3381"/>
      <c r="BY2" s="3381"/>
      <c r="BZ2" s="3381"/>
      <c r="CA2" s="3381"/>
      <c r="CB2" s="3381"/>
      <c r="CC2" s="3381"/>
      <c r="CD2" s="3381"/>
      <c r="CE2" s="3381"/>
      <c r="CF2" s="3381"/>
      <c r="CG2" s="3381"/>
      <c r="CH2" s="3381"/>
      <c r="CI2" s="3382"/>
      <c r="CJ2" s="471"/>
      <c r="CK2" s="3380" t="s">
        <v>3976</v>
      </c>
      <c r="CL2" s="3381"/>
      <c r="CM2" s="3381"/>
      <c r="CN2" s="3381"/>
      <c r="CO2" s="3381"/>
      <c r="CP2" s="3381"/>
      <c r="CQ2" s="3381"/>
      <c r="CR2" s="3381"/>
      <c r="CS2" s="3381"/>
      <c r="CT2" s="3381"/>
      <c r="CU2" s="3381"/>
      <c r="CV2" s="3381"/>
      <c r="CW2" s="3381"/>
      <c r="CX2" s="3381"/>
      <c r="CY2" s="3381"/>
      <c r="CZ2" s="3381"/>
      <c r="DA2" s="3381"/>
      <c r="DB2" s="3381"/>
      <c r="DC2" s="3381"/>
      <c r="DD2" s="3381"/>
      <c r="DE2" s="3381"/>
      <c r="DF2" s="3381"/>
      <c r="DG2" s="3381"/>
      <c r="DH2" s="3382"/>
    </row>
    <row r="3" spans="1:116" ht="59.25" customHeight="1" x14ac:dyDescent="0.45">
      <c r="A3" s="1213"/>
      <c r="B3" s="1213"/>
      <c r="C3" s="1213"/>
      <c r="D3" s="1213"/>
      <c r="E3" s="1213"/>
      <c r="F3" s="1213"/>
      <c r="G3" s="1213"/>
      <c r="H3" s="1213"/>
      <c r="I3" s="1213"/>
      <c r="J3" s="1214"/>
      <c r="K3" s="1214"/>
      <c r="L3" s="1214"/>
      <c r="M3" s="1214"/>
      <c r="N3" s="1215"/>
      <c r="O3" s="1215"/>
      <c r="P3" s="470"/>
      <c r="Q3" s="1216"/>
      <c r="R3" s="1217"/>
      <c r="S3" s="1217"/>
      <c r="T3" s="1217"/>
      <c r="U3" s="1217"/>
      <c r="V3" s="1217"/>
      <c r="W3" s="1217"/>
      <c r="X3" s="1217"/>
      <c r="Y3" s="1217"/>
      <c r="Z3" s="1217"/>
      <c r="AA3" s="1217"/>
      <c r="AB3" s="1217"/>
      <c r="AC3" s="1217"/>
      <c r="AD3" s="1217"/>
      <c r="AE3" s="1217"/>
      <c r="AF3" s="1217"/>
      <c r="AG3" s="1217"/>
      <c r="AH3" s="1217"/>
      <c r="AI3" s="1217"/>
      <c r="AJ3" s="1217"/>
      <c r="AK3" s="1217"/>
      <c r="AL3" s="1217"/>
      <c r="AM3" s="1218"/>
      <c r="AN3" s="471"/>
      <c r="AO3" s="1216"/>
      <c r="AP3" s="1217"/>
      <c r="AQ3" s="1217"/>
      <c r="AR3" s="1217"/>
      <c r="AS3" s="1217"/>
      <c r="AT3" s="1217"/>
      <c r="AU3" s="1217"/>
      <c r="AV3" s="1217"/>
      <c r="AW3" s="1217"/>
      <c r="AX3" s="1217"/>
      <c r="AY3" s="1217"/>
      <c r="AZ3" s="1217"/>
      <c r="BA3" s="1217"/>
      <c r="BB3" s="1217"/>
      <c r="BC3" s="1217"/>
      <c r="BD3" s="1217"/>
      <c r="BE3" s="1217"/>
      <c r="BF3" s="1217"/>
      <c r="BG3" s="1217"/>
      <c r="BH3" s="1217"/>
      <c r="BI3" s="1217"/>
      <c r="BJ3" s="1217"/>
      <c r="BK3" s="842"/>
      <c r="BL3" s="867"/>
      <c r="BM3" s="1225"/>
      <c r="BN3" s="1225"/>
      <c r="BO3" s="1225"/>
      <c r="BP3" s="1225"/>
      <c r="BQ3" s="1225"/>
      <c r="BR3" s="1226"/>
      <c r="BS3" s="1226"/>
      <c r="BT3" s="1226"/>
      <c r="BU3" s="1225"/>
      <c r="BV3" s="1225"/>
      <c r="BW3" s="1225"/>
      <c r="BX3" s="1225"/>
      <c r="BY3" s="1225"/>
      <c r="BZ3" s="1225"/>
      <c r="CA3" s="1225"/>
      <c r="CB3" s="1225"/>
      <c r="CC3" s="1225"/>
      <c r="CD3" s="1225"/>
      <c r="CE3" s="1225"/>
      <c r="CF3" s="1225"/>
      <c r="CG3" s="1225"/>
      <c r="CH3" s="1225"/>
      <c r="CI3" s="842"/>
      <c r="CJ3" s="471"/>
      <c r="CK3" s="840"/>
      <c r="CL3" s="1225"/>
      <c r="CM3" s="1225"/>
      <c r="CN3" s="1225"/>
      <c r="CO3" s="1225"/>
      <c r="CP3" s="1225"/>
      <c r="CQ3" s="1225"/>
      <c r="CR3" s="1225"/>
      <c r="CS3" s="1225"/>
      <c r="CT3" s="1225"/>
      <c r="CU3" s="1225"/>
      <c r="CV3" s="1225"/>
      <c r="CW3" s="1225"/>
      <c r="CX3" s="1225"/>
      <c r="CY3" s="1225"/>
      <c r="CZ3" s="1225"/>
      <c r="DA3" s="1225"/>
      <c r="DB3" s="1225"/>
      <c r="DC3" s="1225"/>
      <c r="DD3" s="1225"/>
      <c r="DE3" s="1225"/>
      <c r="DF3" s="1225"/>
      <c r="DG3" s="1225"/>
      <c r="DH3" s="842"/>
      <c r="DJ3" s="1248" t="s">
        <v>8265</v>
      </c>
      <c r="DK3" s="1249"/>
      <c r="DL3" s="1250"/>
    </row>
    <row r="4" spans="1:116" ht="164.25" customHeight="1" x14ac:dyDescent="0.45">
      <c r="A4" s="473" t="s">
        <v>3</v>
      </c>
      <c r="B4" s="474" t="s">
        <v>4</v>
      </c>
      <c r="C4" s="473" t="s">
        <v>5</v>
      </c>
      <c r="D4" s="473" t="s">
        <v>6</v>
      </c>
      <c r="E4" s="475" t="s">
        <v>7</v>
      </c>
      <c r="F4" s="473" t="s">
        <v>8</v>
      </c>
      <c r="G4" s="473" t="s">
        <v>9</v>
      </c>
      <c r="H4" s="473" t="s">
        <v>10</v>
      </c>
      <c r="I4" s="473" t="s">
        <v>11</v>
      </c>
      <c r="J4" s="476" t="s">
        <v>3977</v>
      </c>
      <c r="K4" s="476" t="s">
        <v>12</v>
      </c>
      <c r="L4" s="476" t="s">
        <v>13</v>
      </c>
      <c r="M4" s="476" t="s">
        <v>3978</v>
      </c>
      <c r="N4" s="477" t="s">
        <v>14</v>
      </c>
      <c r="O4" s="477" t="s">
        <v>15</v>
      </c>
      <c r="P4" s="478"/>
      <c r="Q4" s="479" t="s">
        <v>2345</v>
      </c>
      <c r="R4" s="479" t="s">
        <v>16</v>
      </c>
      <c r="S4" s="479" t="s">
        <v>2352</v>
      </c>
      <c r="T4" s="479" t="s">
        <v>2353</v>
      </c>
      <c r="U4" s="479" t="s">
        <v>17</v>
      </c>
      <c r="V4" s="479" t="s">
        <v>18</v>
      </c>
      <c r="W4" s="479" t="s">
        <v>19</v>
      </c>
      <c r="X4" s="479" t="s">
        <v>2354</v>
      </c>
      <c r="Y4" s="479" t="s">
        <v>20</v>
      </c>
      <c r="Z4" s="479" t="s">
        <v>21</v>
      </c>
      <c r="AA4" s="479" t="s">
        <v>22</v>
      </c>
      <c r="AB4" s="479" t="s">
        <v>23</v>
      </c>
      <c r="AC4" s="479" t="s">
        <v>24</v>
      </c>
      <c r="AD4" s="479" t="s">
        <v>25</v>
      </c>
      <c r="AE4" s="790" t="s">
        <v>26</v>
      </c>
      <c r="AF4" s="790" t="s">
        <v>3979</v>
      </c>
      <c r="AG4" s="479" t="s">
        <v>27</v>
      </c>
      <c r="AH4" s="479" t="s">
        <v>28</v>
      </c>
      <c r="AI4" s="479" t="s">
        <v>3980</v>
      </c>
      <c r="AJ4" s="479" t="s">
        <v>29</v>
      </c>
      <c r="AK4" s="479" t="s">
        <v>30</v>
      </c>
      <c r="AL4" s="479" t="s">
        <v>31</v>
      </c>
      <c r="AM4" s="479" t="s">
        <v>32</v>
      </c>
      <c r="AN4" s="471"/>
      <c r="AO4" s="479" t="s">
        <v>3981</v>
      </c>
      <c r="AP4" s="479" t="s">
        <v>16</v>
      </c>
      <c r="AQ4" s="479" t="s">
        <v>2359</v>
      </c>
      <c r="AR4" s="479" t="s">
        <v>2360</v>
      </c>
      <c r="AS4" s="479" t="s">
        <v>17</v>
      </c>
      <c r="AT4" s="479" t="s">
        <v>18</v>
      </c>
      <c r="AU4" s="479" t="s">
        <v>19</v>
      </c>
      <c r="AV4" s="479" t="s">
        <v>2361</v>
      </c>
      <c r="AW4" s="479" t="s">
        <v>20</v>
      </c>
      <c r="AX4" s="479" t="s">
        <v>21</v>
      </c>
      <c r="AY4" s="479" t="s">
        <v>22</v>
      </c>
      <c r="AZ4" s="479" t="s">
        <v>23</v>
      </c>
      <c r="BA4" s="479" t="s">
        <v>24</v>
      </c>
      <c r="BB4" s="800" t="s">
        <v>25</v>
      </c>
      <c r="BC4" s="790" t="s">
        <v>26</v>
      </c>
      <c r="BD4" s="790" t="s">
        <v>3982</v>
      </c>
      <c r="BE4" s="790" t="s">
        <v>27</v>
      </c>
      <c r="BF4" s="790" t="s">
        <v>28</v>
      </c>
      <c r="BG4" s="790" t="s">
        <v>3983</v>
      </c>
      <c r="BH4" s="479" t="s">
        <v>29</v>
      </c>
      <c r="BI4" s="479" t="s">
        <v>30</v>
      </c>
      <c r="BJ4" s="479" t="s">
        <v>31</v>
      </c>
      <c r="BK4" s="839" t="s">
        <v>32</v>
      </c>
      <c r="BL4" s="867"/>
      <c r="BM4" s="842" t="s">
        <v>3981</v>
      </c>
      <c r="BN4" s="839" t="s">
        <v>16</v>
      </c>
      <c r="BO4" s="839" t="s">
        <v>2365</v>
      </c>
      <c r="BP4" s="839" t="s">
        <v>2366</v>
      </c>
      <c r="BQ4" s="840" t="s">
        <v>17</v>
      </c>
      <c r="BR4" s="841" t="s">
        <v>18</v>
      </c>
      <c r="BS4" s="841" t="s">
        <v>19</v>
      </c>
      <c r="BT4" s="841" t="s">
        <v>2367</v>
      </c>
      <c r="BU4" s="842" t="s">
        <v>20</v>
      </c>
      <c r="BV4" s="839" t="s">
        <v>21</v>
      </c>
      <c r="BW4" s="839" t="s">
        <v>22</v>
      </c>
      <c r="BX4" s="839" t="s">
        <v>23</v>
      </c>
      <c r="BY4" s="839" t="s">
        <v>24</v>
      </c>
      <c r="BZ4" s="839" t="s">
        <v>25</v>
      </c>
      <c r="CA4" s="839" t="s">
        <v>26</v>
      </c>
      <c r="CB4" s="839" t="s">
        <v>3984</v>
      </c>
      <c r="CC4" s="839" t="s">
        <v>27</v>
      </c>
      <c r="CD4" s="839" t="s">
        <v>28</v>
      </c>
      <c r="CE4" s="839" t="s">
        <v>3985</v>
      </c>
      <c r="CF4" s="839" t="s">
        <v>29</v>
      </c>
      <c r="CG4" s="839" t="s">
        <v>30</v>
      </c>
      <c r="CH4" s="839" t="s">
        <v>31</v>
      </c>
      <c r="CI4" s="839" t="s">
        <v>32</v>
      </c>
      <c r="CJ4" s="471"/>
      <c r="CK4" s="839" t="s">
        <v>3981</v>
      </c>
      <c r="CL4" s="839" t="s">
        <v>16</v>
      </c>
      <c r="CM4" s="839" t="s">
        <v>33</v>
      </c>
      <c r="CN4" s="839" t="s">
        <v>34</v>
      </c>
      <c r="CO4" s="839" t="s">
        <v>17</v>
      </c>
      <c r="CP4" s="839" t="s">
        <v>18</v>
      </c>
      <c r="CQ4" s="839" t="s">
        <v>19</v>
      </c>
      <c r="CR4" s="839" t="s">
        <v>35</v>
      </c>
      <c r="CS4" s="839" t="s">
        <v>20</v>
      </c>
      <c r="CT4" s="839" t="s">
        <v>21</v>
      </c>
      <c r="CU4" s="839" t="s">
        <v>22</v>
      </c>
      <c r="CV4" s="839" t="s">
        <v>23</v>
      </c>
      <c r="CW4" s="839" t="s">
        <v>24</v>
      </c>
      <c r="CX4" s="839" t="s">
        <v>25</v>
      </c>
      <c r="CY4" s="839" t="s">
        <v>26</v>
      </c>
      <c r="CZ4" s="839" t="s">
        <v>3986</v>
      </c>
      <c r="DA4" s="839" t="s">
        <v>27</v>
      </c>
      <c r="DB4" s="839" t="s">
        <v>28</v>
      </c>
      <c r="DC4" s="839" t="s">
        <v>3987</v>
      </c>
      <c r="DD4" s="839" t="s">
        <v>3988</v>
      </c>
      <c r="DE4" s="839" t="s">
        <v>29</v>
      </c>
      <c r="DF4" s="839" t="s">
        <v>30</v>
      </c>
      <c r="DG4" s="839" t="s">
        <v>31</v>
      </c>
      <c r="DH4" s="839" t="s">
        <v>32</v>
      </c>
      <c r="DJ4" s="1223" t="s">
        <v>8266</v>
      </c>
      <c r="DK4" s="1223" t="s">
        <v>8267</v>
      </c>
      <c r="DL4" s="1223" t="s">
        <v>8268</v>
      </c>
    </row>
    <row r="5" spans="1:116" s="491" customFormat="1" ht="409.5" hidden="1" x14ac:dyDescent="0.2">
      <c r="A5" s="3358" t="s">
        <v>36</v>
      </c>
      <c r="B5" s="3360" t="s">
        <v>3989</v>
      </c>
      <c r="C5" s="3112" t="s">
        <v>3990</v>
      </c>
      <c r="D5" s="3112" t="s">
        <v>3991</v>
      </c>
      <c r="E5" s="480" t="s">
        <v>3992</v>
      </c>
      <c r="F5" s="440" t="s">
        <v>3993</v>
      </c>
      <c r="G5" s="481">
        <v>0.5</v>
      </c>
      <c r="H5" s="482">
        <v>44562</v>
      </c>
      <c r="I5" s="482">
        <v>44926</v>
      </c>
      <c r="J5" s="483">
        <v>0.25</v>
      </c>
      <c r="K5" s="484">
        <v>0.5</v>
      </c>
      <c r="L5" s="485">
        <v>0.75</v>
      </c>
      <c r="M5" s="486">
        <v>1</v>
      </c>
      <c r="N5" s="3363">
        <v>45602800</v>
      </c>
      <c r="O5" s="1658">
        <v>0</v>
      </c>
      <c r="P5" s="487"/>
      <c r="Q5" s="3353">
        <v>0.25</v>
      </c>
      <c r="R5" s="451" t="s">
        <v>3994</v>
      </c>
      <c r="S5" s="488">
        <v>0.25</v>
      </c>
      <c r="T5" s="20" t="s">
        <v>3995</v>
      </c>
      <c r="U5" s="32" t="s">
        <v>3996</v>
      </c>
      <c r="V5" s="148" t="str">
        <f>IF(J5&lt;1%,"Sin iniciar",IF(J5=100%,"Terminado","En gestión"))</f>
        <v>En gestión</v>
      </c>
      <c r="W5" s="148" t="str">
        <f>IF(S5&lt;1%,"Sin iniciar",IF(S5=100%,"Terminado","En gestión"))</f>
        <v>En gestión</v>
      </c>
      <c r="X5" s="1766" t="s">
        <v>3997</v>
      </c>
      <c r="Y5" s="3355">
        <f>SUMPRODUCT(S5:S6,G5:G6)</f>
        <v>0.25</v>
      </c>
      <c r="Z5" s="3355">
        <f>SUMPRODUCT(G5:G6,J5:J6)</f>
        <v>0.25</v>
      </c>
      <c r="AA5" s="3356" t="str">
        <f>IF(Z5&lt;1%,"Sin iniciar",IF(Z5=100%,"Terminado","En gestión"))</f>
        <v>En gestión</v>
      </c>
      <c r="AB5" s="3356" t="str">
        <f>IF(Y5&lt;1%,"Sin iniciar",IF(Y5=100%,"Terminado","En gestión"))</f>
        <v>En gestión</v>
      </c>
      <c r="AC5" s="3164"/>
      <c r="AD5" s="1652">
        <v>0</v>
      </c>
      <c r="AE5" s="3390">
        <v>0</v>
      </c>
      <c r="AF5" s="3390">
        <v>0</v>
      </c>
      <c r="AG5" s="3392">
        <v>45602800</v>
      </c>
      <c r="AH5" s="3394">
        <v>45602800</v>
      </c>
      <c r="AI5" s="2832">
        <v>8028800</v>
      </c>
      <c r="AJ5" s="3386" t="s">
        <v>45</v>
      </c>
      <c r="AK5" s="3386" t="s">
        <v>130</v>
      </c>
      <c r="AL5" s="3386" t="s">
        <v>131</v>
      </c>
      <c r="AM5" s="3386" t="s">
        <v>3998</v>
      </c>
      <c r="AN5" s="471"/>
      <c r="AO5" s="3387">
        <v>1</v>
      </c>
      <c r="AP5" s="102" t="s">
        <v>3999</v>
      </c>
      <c r="AQ5" s="489">
        <v>1</v>
      </c>
      <c r="AR5" s="9" t="s">
        <v>4000</v>
      </c>
      <c r="AS5" s="159" t="s">
        <v>4001</v>
      </c>
      <c r="AT5" s="148" t="str">
        <f>IF(K5&lt;1%,"Sin iniciar",IF(K5=100%,"Terminado","En gestión"))</f>
        <v>En gestión</v>
      </c>
      <c r="AU5" s="148" t="str">
        <f>IF(AQ5&lt;1%,"Sin iniciar",IF(AQ5=100%,"Terminado","En gestión"))</f>
        <v>Terminado</v>
      </c>
      <c r="AV5" s="1766" t="s">
        <v>4002</v>
      </c>
      <c r="AW5" s="3383">
        <f>SUMPRODUCT(G5:G6,AQ5:AQ6)</f>
        <v>1</v>
      </c>
      <c r="AX5" s="3383">
        <f>SUMPRODUCT(G5:G6,K5:K6)</f>
        <v>0.5</v>
      </c>
      <c r="AY5" s="3356" t="str">
        <f>IF(AX5&lt;1%,"Sin iniciar",IF(AX5=100%,"Terminado","En gestión"))</f>
        <v>En gestión</v>
      </c>
      <c r="AZ5" s="3356" t="str">
        <f>IF(AW5&lt;1%,"Sin iniciar",IF(AW5=100%,"Terminado","En gestión"))</f>
        <v>Terminado</v>
      </c>
      <c r="BA5" s="3164"/>
      <c r="BB5" s="3370">
        <v>0</v>
      </c>
      <c r="BC5" s="3372">
        <v>0</v>
      </c>
      <c r="BD5" s="3372">
        <v>0</v>
      </c>
      <c r="BE5" s="3370">
        <v>45602800</v>
      </c>
      <c r="BF5" s="3372">
        <v>45602800</v>
      </c>
      <c r="BG5" s="3372">
        <v>12430481</v>
      </c>
      <c r="BH5" s="1860" t="s">
        <v>45</v>
      </c>
      <c r="BI5" s="1860" t="s">
        <v>130</v>
      </c>
      <c r="BJ5" s="3367" t="s">
        <v>131</v>
      </c>
      <c r="BK5" s="3032" t="s">
        <v>3998</v>
      </c>
      <c r="BL5" s="471"/>
      <c r="BM5" s="3369">
        <v>1</v>
      </c>
      <c r="BN5" s="78" t="s">
        <v>3999</v>
      </c>
      <c r="BO5" s="843">
        <v>1</v>
      </c>
      <c r="BP5" s="13" t="s">
        <v>4000</v>
      </c>
      <c r="BQ5" s="835" t="s">
        <v>4001</v>
      </c>
      <c r="BR5" s="169" t="str">
        <f>IF(L5&lt;1%,"Sin iniciar",IF(L5=100%,"Terminado","En gestión"))</f>
        <v>En gestión</v>
      </c>
      <c r="BS5" s="169" t="str">
        <f>IF(BO5&lt;1%,"Sin iniciar",IF(BO5=100%,"Terminado","En gestión"))</f>
        <v>Terminado</v>
      </c>
      <c r="BT5" s="1720" t="s">
        <v>4003</v>
      </c>
      <c r="BU5" s="1877">
        <f>SUMPRODUCT(G5:G6,BO5:BO6)</f>
        <v>1</v>
      </c>
      <c r="BV5" s="1877">
        <f>SUMPRODUCT(G5:G6,L5:L6)</f>
        <v>0.75</v>
      </c>
      <c r="BW5" s="3344" t="str">
        <f>IF(BV5&lt;1%,"Sin iniciar",IF(BV5=100%,"Terminado","En gestión"))</f>
        <v>En gestión</v>
      </c>
      <c r="BX5" s="3344" t="str">
        <f>IF(BU5&lt;1%,"Sin iniciar",IF(BU5=100%,"Terminado","En gestión"))</f>
        <v>Terminado</v>
      </c>
      <c r="BY5" s="1721"/>
      <c r="BZ5" s="3366">
        <v>0</v>
      </c>
      <c r="CA5" s="3396">
        <v>0</v>
      </c>
      <c r="CB5" s="3396">
        <v>0</v>
      </c>
      <c r="CC5" s="3366">
        <v>45602800</v>
      </c>
      <c r="CD5" s="3396">
        <v>45602800</v>
      </c>
      <c r="CE5" s="3396">
        <v>32502481</v>
      </c>
      <c r="CF5" s="3032" t="s">
        <v>45</v>
      </c>
      <c r="CG5" s="3032" t="s">
        <v>130</v>
      </c>
      <c r="CH5" s="3032" t="s">
        <v>131</v>
      </c>
      <c r="CI5" s="3407" t="s">
        <v>3998</v>
      </c>
      <c r="CJ5" s="471"/>
      <c r="CK5" s="3369">
        <v>1</v>
      </c>
      <c r="CL5" s="78" t="s">
        <v>3999</v>
      </c>
      <c r="CM5" s="905">
        <v>1</v>
      </c>
      <c r="CN5" s="98" t="s">
        <v>1312</v>
      </c>
      <c r="CO5" s="13" t="s">
        <v>4001</v>
      </c>
      <c r="CP5" s="169" t="str">
        <f>IF(M5&lt;1%,"Sin iniciar",IF(M5=100%,"Terminado","En gestión"))</f>
        <v>Terminado</v>
      </c>
      <c r="CQ5" s="169" t="str">
        <f>IF(CM5&lt;1%,"Sin iniciar",IF(CM5=100%,"Terminado","En gestión"))</f>
        <v>Terminado</v>
      </c>
      <c r="CR5" s="1721" t="s">
        <v>1292</v>
      </c>
      <c r="CS5" s="1877">
        <f>SUMPRODUCT(G5:G6,CM5:CM6)</f>
        <v>1</v>
      </c>
      <c r="CT5" s="1877">
        <f>SUMPRODUCT(G5:G6,M5:M6)</f>
        <v>1</v>
      </c>
      <c r="CU5" s="3344" t="str">
        <f>IF(CT5&lt;1%,"Sin iniciar",IF(CT5=100%,"Terminado","En gestión"))</f>
        <v>Terminado</v>
      </c>
      <c r="CV5" s="3344" t="str">
        <f>IF(CS5&lt;1%,"Sin iniciar",IF(CS5=100%,"Terminado","En gestión"))</f>
        <v>Terminado</v>
      </c>
      <c r="CW5" s="2649" t="s">
        <v>37</v>
      </c>
      <c r="CX5" s="3404">
        <v>0</v>
      </c>
      <c r="CY5" s="3405">
        <v>0</v>
      </c>
      <c r="CZ5" s="3406">
        <v>0</v>
      </c>
      <c r="DA5" s="2869">
        <v>32502481</v>
      </c>
      <c r="DB5" s="3403">
        <v>45602800</v>
      </c>
      <c r="DC5" s="3403">
        <v>36652081</v>
      </c>
      <c r="DD5" s="2869">
        <v>41652081</v>
      </c>
      <c r="DE5" s="3192" t="s">
        <v>45</v>
      </c>
      <c r="DF5" s="3192" t="s">
        <v>130</v>
      </c>
      <c r="DG5" s="3192" t="s">
        <v>131</v>
      </c>
      <c r="DH5" s="3397" t="s">
        <v>3998</v>
      </c>
      <c r="DJ5" s="1220" t="s">
        <v>8273</v>
      </c>
      <c r="DK5" s="1220" t="s">
        <v>8444</v>
      </c>
      <c r="DL5" s="3331" t="s">
        <v>8445</v>
      </c>
    </row>
    <row r="6" spans="1:116" s="491" customFormat="1" ht="341.25" hidden="1" x14ac:dyDescent="0.2">
      <c r="A6" s="3359"/>
      <c r="B6" s="3361"/>
      <c r="C6" s="3362"/>
      <c r="D6" s="3362"/>
      <c r="E6" s="493" t="s">
        <v>4004</v>
      </c>
      <c r="F6" s="494" t="s">
        <v>4005</v>
      </c>
      <c r="G6" s="495">
        <v>0.5</v>
      </c>
      <c r="H6" s="496">
        <v>44562</v>
      </c>
      <c r="I6" s="496">
        <v>44926</v>
      </c>
      <c r="J6" s="497">
        <v>0.25</v>
      </c>
      <c r="K6" s="498">
        <v>0.5</v>
      </c>
      <c r="L6" s="499">
        <v>0.75</v>
      </c>
      <c r="M6" s="500">
        <v>1</v>
      </c>
      <c r="N6" s="3364"/>
      <c r="O6" s="3365"/>
      <c r="P6" s="487"/>
      <c r="Q6" s="3354"/>
      <c r="R6" s="451" t="s">
        <v>4006</v>
      </c>
      <c r="S6" s="501">
        <v>0.25</v>
      </c>
      <c r="T6" s="14" t="s">
        <v>4007</v>
      </c>
      <c r="U6" s="11" t="s">
        <v>4008</v>
      </c>
      <c r="V6" s="8" t="str">
        <f>IF(J6&lt;1%,"Sin iniciar",IF(J6=100%,"Terminado","En gestión"))</f>
        <v>En gestión</v>
      </c>
      <c r="W6" s="8" t="str">
        <f>IF(S6&lt;1%,"Sin iniciar",IF(S6=100%,"Terminado","En gestión"))</f>
        <v>En gestión</v>
      </c>
      <c r="X6" s="1263"/>
      <c r="Y6" s="1472"/>
      <c r="Z6" s="1472"/>
      <c r="AA6" s="3357"/>
      <c r="AB6" s="3357"/>
      <c r="AC6" s="3385"/>
      <c r="AD6" s="3389"/>
      <c r="AE6" s="3391"/>
      <c r="AF6" s="3391"/>
      <c r="AG6" s="3393"/>
      <c r="AH6" s="3395"/>
      <c r="AI6" s="2833"/>
      <c r="AJ6" s="3029"/>
      <c r="AK6" s="3029"/>
      <c r="AL6" s="3029"/>
      <c r="AM6" s="3029"/>
      <c r="AN6" s="471"/>
      <c r="AO6" s="3388"/>
      <c r="AP6" s="102" t="s">
        <v>4009</v>
      </c>
      <c r="AQ6" s="489">
        <v>1</v>
      </c>
      <c r="AR6" s="9" t="s">
        <v>4010</v>
      </c>
      <c r="AS6" s="159" t="s">
        <v>4011</v>
      </c>
      <c r="AT6" s="8" t="str">
        <f>IF(K6&lt;1%,"Sin iniciar",IF(K6=100%,"Terminado","En gestión"))</f>
        <v>En gestión</v>
      </c>
      <c r="AU6" s="8" t="str">
        <f>IF(AQ6&lt;1%,"Sin iniciar",IF(AQ6=100%,"Terminado","En gestión"))</f>
        <v>Terminado</v>
      </c>
      <c r="AV6" s="1263"/>
      <c r="AW6" s="3384"/>
      <c r="AX6" s="3384"/>
      <c r="AY6" s="3357"/>
      <c r="AZ6" s="3357"/>
      <c r="BA6" s="3385"/>
      <c r="BB6" s="3371"/>
      <c r="BC6" s="3373"/>
      <c r="BD6" s="3373"/>
      <c r="BE6" s="3371"/>
      <c r="BF6" s="3373"/>
      <c r="BG6" s="3373"/>
      <c r="BH6" s="1861"/>
      <c r="BI6" s="1861"/>
      <c r="BJ6" s="3368"/>
      <c r="BK6" s="3032"/>
      <c r="BL6" s="471"/>
      <c r="BM6" s="3369"/>
      <c r="BN6" s="78" t="s">
        <v>4009</v>
      </c>
      <c r="BO6" s="843">
        <v>1</v>
      </c>
      <c r="BP6" s="13" t="s">
        <v>4010</v>
      </c>
      <c r="BQ6" s="835" t="s">
        <v>4011</v>
      </c>
      <c r="BR6" s="169" t="str">
        <f>IF(L6&lt;1%,"Sin iniciar",IF(L6=100%,"Terminado","En gestión"))</f>
        <v>En gestión</v>
      </c>
      <c r="BS6" s="169" t="str">
        <f>IF(BO6&lt;1%,"Sin iniciar",IF(BO6=100%,"Terminado","En gestión"))</f>
        <v>Terminado</v>
      </c>
      <c r="BT6" s="1720"/>
      <c r="BU6" s="1877"/>
      <c r="BV6" s="1877"/>
      <c r="BW6" s="3344"/>
      <c r="BX6" s="3344"/>
      <c r="BY6" s="1721"/>
      <c r="BZ6" s="3366"/>
      <c r="CA6" s="3396"/>
      <c r="CB6" s="3396"/>
      <c r="CC6" s="3366"/>
      <c r="CD6" s="3396"/>
      <c r="CE6" s="3396"/>
      <c r="CF6" s="3032"/>
      <c r="CG6" s="3032"/>
      <c r="CH6" s="3032"/>
      <c r="CI6" s="3407"/>
      <c r="CJ6" s="471"/>
      <c r="CK6" s="3369"/>
      <c r="CL6" s="78" t="s">
        <v>4009</v>
      </c>
      <c r="CM6" s="905">
        <v>1</v>
      </c>
      <c r="CN6" s="98" t="s">
        <v>1312</v>
      </c>
      <c r="CO6" s="13" t="s">
        <v>4011</v>
      </c>
      <c r="CP6" s="169" t="str">
        <f>IF(M6&lt;1%,"Sin iniciar",IF(M6=100%,"Terminado","En gestión"))</f>
        <v>Terminado</v>
      </c>
      <c r="CQ6" s="169" t="str">
        <f>IF(CM6&lt;1%,"Sin iniciar",IF(CM6=100%,"Terminado","En gestión"))</f>
        <v>Terminado</v>
      </c>
      <c r="CR6" s="1721"/>
      <c r="CS6" s="1877"/>
      <c r="CT6" s="1877"/>
      <c r="CU6" s="3344"/>
      <c r="CV6" s="3344"/>
      <c r="CW6" s="1865"/>
      <c r="CX6" s="3404"/>
      <c r="CY6" s="3405"/>
      <c r="CZ6" s="3406"/>
      <c r="DA6" s="2869"/>
      <c r="DB6" s="3403"/>
      <c r="DC6" s="3403"/>
      <c r="DD6" s="2869"/>
      <c r="DE6" s="3192"/>
      <c r="DF6" s="3192"/>
      <c r="DG6" s="3192"/>
      <c r="DH6" s="3397"/>
      <c r="DJ6" s="1220" t="s">
        <v>8273</v>
      </c>
      <c r="DK6" s="1220" t="s">
        <v>8446</v>
      </c>
      <c r="DL6" s="3112"/>
    </row>
    <row r="7" spans="1:116" s="514" customFormat="1" ht="157.5" hidden="1" x14ac:dyDescent="0.45">
      <c r="A7" s="3398" t="s">
        <v>38</v>
      </c>
      <c r="B7" s="3399" t="s">
        <v>4012</v>
      </c>
      <c r="C7" s="3104" t="s">
        <v>4013</v>
      </c>
      <c r="D7" s="3112" t="s">
        <v>39</v>
      </c>
      <c r="E7" s="504" t="s">
        <v>4014</v>
      </c>
      <c r="F7" s="452" t="s">
        <v>4015</v>
      </c>
      <c r="G7" s="505">
        <v>0.8</v>
      </c>
      <c r="H7" s="506">
        <v>44835</v>
      </c>
      <c r="I7" s="506">
        <v>44926</v>
      </c>
      <c r="J7" s="507">
        <v>0</v>
      </c>
      <c r="K7" s="484">
        <v>0</v>
      </c>
      <c r="L7" s="508">
        <v>0</v>
      </c>
      <c r="M7" s="509">
        <v>1</v>
      </c>
      <c r="N7" s="3400">
        <v>32432500</v>
      </c>
      <c r="O7" s="2987">
        <v>0</v>
      </c>
      <c r="P7" s="487"/>
      <c r="Q7" s="3402">
        <v>1</v>
      </c>
      <c r="R7" s="1253" t="s">
        <v>4016</v>
      </c>
      <c r="S7" s="510">
        <v>0</v>
      </c>
      <c r="T7" s="19" t="s">
        <v>2384</v>
      </c>
      <c r="U7" s="19" t="s">
        <v>2384</v>
      </c>
      <c r="V7" s="83" t="str">
        <f>IF(J7&lt;1%,"Sin iniciar",IF(J7=100%,"Terminado","En gestión"))</f>
        <v>Sin iniciar</v>
      </c>
      <c r="W7" s="83" t="str">
        <f>IF(S7&lt;1%,"Sin iniciar",IF(S7=100%,"Terminado","En gestión"))</f>
        <v>Sin iniciar</v>
      </c>
      <c r="X7" s="1253" t="s">
        <v>4016</v>
      </c>
      <c r="Y7" s="1816">
        <f>SUMPRODUCT(S7:S8,G7:G8)</f>
        <v>0.05</v>
      </c>
      <c r="Z7" s="1816">
        <f>SUMPRODUCT(G7:G8,J7:J8)</f>
        <v>0.05</v>
      </c>
      <c r="AA7" s="3413" t="str">
        <f>IF(Z7&lt;1%,"Sin iniciar",IF(Z7=100%,"Terminado","En gestión"))</f>
        <v>En gestión</v>
      </c>
      <c r="AB7" s="3413" t="str">
        <f>IF(Y7&lt;1%,"Sin iniciar",IF(Y7=100%,"Terminado","En gestión"))</f>
        <v>En gestión</v>
      </c>
      <c r="AC7" s="3414"/>
      <c r="AD7" s="3091">
        <v>0</v>
      </c>
      <c r="AE7" s="3410">
        <v>0</v>
      </c>
      <c r="AF7" s="3410">
        <v>0</v>
      </c>
      <c r="AG7" s="3411">
        <v>32432500</v>
      </c>
      <c r="AH7" s="3412">
        <v>56100000</v>
      </c>
      <c r="AI7" s="3412">
        <v>10200000</v>
      </c>
      <c r="AJ7" s="1253" t="s">
        <v>40</v>
      </c>
      <c r="AK7" s="1253" t="s">
        <v>4017</v>
      </c>
      <c r="AL7" s="1466" t="s">
        <v>41</v>
      </c>
      <c r="AM7" s="1466" t="s">
        <v>42</v>
      </c>
      <c r="AN7" s="511"/>
      <c r="AO7" s="3408">
        <v>0.5</v>
      </c>
      <c r="AP7" s="451" t="s">
        <v>2384</v>
      </c>
      <c r="AQ7" s="512">
        <v>0</v>
      </c>
      <c r="AR7" s="513" t="s">
        <v>2384</v>
      </c>
      <c r="AS7" s="513" t="s">
        <v>2384</v>
      </c>
      <c r="AT7" s="83" t="str">
        <f>IF(K7&lt;1%,"Sin iniciar",IF(K7=100%,"Terminado","En gestión"))</f>
        <v>Sin iniciar</v>
      </c>
      <c r="AU7" s="83" t="str">
        <f>IF(AQ7&lt;1%,"Sin iniciar",IF(AQ7=100%,"Terminado","En gestión"))</f>
        <v>Sin iniciar</v>
      </c>
      <c r="AV7" s="1253" t="s">
        <v>4016</v>
      </c>
      <c r="AW7" s="3421">
        <f>SUMPRODUCT(G7:G8,AQ7:AQ8)</f>
        <v>0.2</v>
      </c>
      <c r="AX7" s="3421">
        <f>SUMPRODUCT(G7:G8,K7:K8)</f>
        <v>0.1</v>
      </c>
      <c r="AY7" s="3422" t="str">
        <f>IF(AX7&lt;1%,"Sin iniciar",IF(AX7=100%,"Terminado","En gestión"))</f>
        <v>En gestión</v>
      </c>
      <c r="AZ7" s="3422" t="str">
        <f>IF(AW7&lt;1%,"Sin iniciar",IF(AW7=100%,"Terminado","En gestión"))</f>
        <v>En gestión</v>
      </c>
      <c r="BA7" s="2574" t="s">
        <v>4018</v>
      </c>
      <c r="BB7" s="2031">
        <v>0</v>
      </c>
      <c r="BC7" s="3418">
        <v>0</v>
      </c>
      <c r="BD7" s="3418">
        <v>0</v>
      </c>
      <c r="BE7" s="3419">
        <v>56100000</v>
      </c>
      <c r="BF7" s="3420">
        <v>56100000</v>
      </c>
      <c r="BG7" s="3420">
        <v>12677321.73</v>
      </c>
      <c r="BH7" s="1253" t="s">
        <v>40</v>
      </c>
      <c r="BI7" s="1253" t="s">
        <v>4017</v>
      </c>
      <c r="BJ7" s="3416" t="s">
        <v>41</v>
      </c>
      <c r="BK7" s="3192" t="s">
        <v>42</v>
      </c>
      <c r="BL7" s="511"/>
      <c r="BM7" s="3417">
        <v>0.75</v>
      </c>
      <c r="BN7" s="3027" t="s">
        <v>4019</v>
      </c>
      <c r="BO7" s="551">
        <v>0</v>
      </c>
      <c r="BP7" s="723" t="s">
        <v>2384</v>
      </c>
      <c r="BQ7" s="723" t="s">
        <v>2384</v>
      </c>
      <c r="BR7" s="169" t="str">
        <f>IF(L7&lt;1%,"Sin iniciar",IF(L7=100%,"Terminado","En gestión"))</f>
        <v>Sin iniciar</v>
      </c>
      <c r="BS7" s="169" t="str">
        <f>IF(BO7&lt;1%,"Sin iniciar",IF(BO7=100%,"Terminado","En gestión"))</f>
        <v>Sin iniciar</v>
      </c>
      <c r="BT7" s="1720" t="s">
        <v>4020</v>
      </c>
      <c r="BU7" s="1877">
        <f>SUMPRODUCT(G7:G8,BO7:BO8)</f>
        <v>0.15000000000000002</v>
      </c>
      <c r="BV7" s="1877">
        <f>SUMPRODUCT(G7:G8,L7:L8)</f>
        <v>0.15000000000000002</v>
      </c>
      <c r="BW7" s="3344" t="str">
        <f>IF(BV7&lt;1%,"Sin iniciar",IF(BV7=100%,"Terminado","En gestión"))</f>
        <v>En gestión</v>
      </c>
      <c r="BX7" s="3344" t="str">
        <f>IF(BU7&lt;1%,"Sin iniciar",IF(BU7=100%,"Terminado","En gestión"))</f>
        <v>En gestión</v>
      </c>
      <c r="BY7" s="1720" t="s">
        <v>4021</v>
      </c>
      <c r="BZ7" s="1561">
        <v>0</v>
      </c>
      <c r="CA7" s="3424">
        <v>0</v>
      </c>
      <c r="CB7" s="3424">
        <v>0</v>
      </c>
      <c r="CC7" s="2966">
        <v>56100000</v>
      </c>
      <c r="CD7" s="3425">
        <v>56100000</v>
      </c>
      <c r="CE7" s="3425">
        <v>40800000</v>
      </c>
      <c r="CF7" s="1720" t="s">
        <v>40</v>
      </c>
      <c r="CG7" s="1720" t="s">
        <v>61</v>
      </c>
      <c r="CH7" s="3397" t="s">
        <v>41</v>
      </c>
      <c r="CI7" s="3397" t="s">
        <v>42</v>
      </c>
      <c r="CJ7" s="511"/>
      <c r="CK7" s="3369">
        <v>1</v>
      </c>
      <c r="CL7" s="3027" t="s">
        <v>4019</v>
      </c>
      <c r="CM7" s="905">
        <v>1</v>
      </c>
      <c r="CN7" s="97" t="s">
        <v>4022</v>
      </c>
      <c r="CO7" s="97" t="s">
        <v>4023</v>
      </c>
      <c r="CP7" s="169" t="str">
        <f>IF(M7&lt;1%,"Sin iniciar",IF(M7=100%,"Terminado","En gestión"))</f>
        <v>Terminado</v>
      </c>
      <c r="CQ7" s="169" t="str">
        <f>IF(CM7&lt;1%,"Sin iniciar",IF(CM7=100%,"Terminado","En gestión"))</f>
        <v>Terminado</v>
      </c>
      <c r="CR7" s="97" t="s">
        <v>4020</v>
      </c>
      <c r="CS7" s="3423">
        <f>SUMPRODUCT(G7:G8,CM7:CM8)</f>
        <v>1</v>
      </c>
      <c r="CT7" s="1877">
        <f>SUMPRODUCT(G7:G8,M7:M8)</f>
        <v>1</v>
      </c>
      <c r="CU7" s="3344" t="str">
        <f>IF(CT7&lt;1%,"Sin iniciar",IF(CT7=100%,"Terminado","En gestión"))</f>
        <v>Terminado</v>
      </c>
      <c r="CV7" s="3344" t="str">
        <f>IF(CS7&lt;1%,"Sin iniciar",IF(CS7=100%,"Terminado","En gestión"))</f>
        <v>Terminado</v>
      </c>
      <c r="CW7" s="2649"/>
      <c r="CX7" s="3443">
        <v>0</v>
      </c>
      <c r="CY7" s="3403">
        <v>0</v>
      </c>
      <c r="CZ7" s="3403">
        <v>0</v>
      </c>
      <c r="DA7" s="2869">
        <v>56100000</v>
      </c>
      <c r="DB7" s="3403">
        <v>56100000</v>
      </c>
      <c r="DC7" s="3403">
        <v>56100000</v>
      </c>
      <c r="DD7" s="2869">
        <v>56100000</v>
      </c>
      <c r="DE7" s="1720" t="s">
        <v>40</v>
      </c>
      <c r="DF7" s="1720" t="s">
        <v>61</v>
      </c>
      <c r="DG7" s="3192" t="s">
        <v>41</v>
      </c>
      <c r="DH7" s="3192" t="s">
        <v>42</v>
      </c>
      <c r="DJ7" s="1220" t="s">
        <v>8273</v>
      </c>
      <c r="DK7" s="1220" t="s">
        <v>8447</v>
      </c>
      <c r="DL7" s="3087" t="s">
        <v>8448</v>
      </c>
    </row>
    <row r="8" spans="1:116" s="514" customFormat="1" ht="409.5" hidden="1" x14ac:dyDescent="0.45">
      <c r="A8" s="3358"/>
      <c r="B8" s="3360"/>
      <c r="C8" s="3120"/>
      <c r="D8" s="3362"/>
      <c r="E8" s="515" t="s">
        <v>4024</v>
      </c>
      <c r="F8" s="516" t="s">
        <v>4025</v>
      </c>
      <c r="G8" s="517">
        <v>0.2</v>
      </c>
      <c r="H8" s="518">
        <v>44576</v>
      </c>
      <c r="I8" s="518">
        <v>44926</v>
      </c>
      <c r="J8" s="519">
        <v>0.25</v>
      </c>
      <c r="K8" s="498">
        <v>0.5</v>
      </c>
      <c r="L8" s="520">
        <v>0.75</v>
      </c>
      <c r="M8" s="521">
        <v>1</v>
      </c>
      <c r="N8" s="3401"/>
      <c r="O8" s="2987"/>
      <c r="P8" s="487"/>
      <c r="Q8" s="3402"/>
      <c r="R8" s="1253"/>
      <c r="S8" s="510">
        <v>0.25</v>
      </c>
      <c r="T8" s="522" t="s">
        <v>4016</v>
      </c>
      <c r="U8" s="19" t="s">
        <v>4026</v>
      </c>
      <c r="V8" s="83" t="str">
        <f>IF(J8&lt;1%,"Sin iniciar",IF(J8=100%,"Terminado","En gestión"))</f>
        <v>En gestión</v>
      </c>
      <c r="W8" s="83" t="str">
        <f>IF(S8&lt;1%,"Sin iniciar",IF(S8=100%,"Terminado","En gestión"))</f>
        <v>En gestión</v>
      </c>
      <c r="X8" s="1253"/>
      <c r="Y8" s="1816"/>
      <c r="Z8" s="1816"/>
      <c r="AA8" s="3413"/>
      <c r="AB8" s="3413"/>
      <c r="AC8" s="3415"/>
      <c r="AD8" s="3091"/>
      <c r="AE8" s="3410"/>
      <c r="AF8" s="3410"/>
      <c r="AG8" s="3411"/>
      <c r="AH8" s="3412"/>
      <c r="AI8" s="3412"/>
      <c r="AJ8" s="1253"/>
      <c r="AK8" s="1254"/>
      <c r="AL8" s="1466"/>
      <c r="AM8" s="1466"/>
      <c r="AN8" s="511"/>
      <c r="AO8" s="3409"/>
      <c r="AP8" s="523" t="s">
        <v>4027</v>
      </c>
      <c r="AQ8" s="512">
        <v>1</v>
      </c>
      <c r="AR8" s="523" t="s">
        <v>4028</v>
      </c>
      <c r="AS8" s="19" t="s">
        <v>4029</v>
      </c>
      <c r="AT8" s="83" t="str">
        <f>IF(K8&lt;1%,"Sin iniciar",IF(K8=100%,"Terminado","En gestión"))</f>
        <v>En gestión</v>
      </c>
      <c r="AU8" s="83" t="str">
        <f>IF(AQ8&lt;1%,"Sin iniciar",IF(AQ8=100%,"Terminado","En gestión"))</f>
        <v>Terminado</v>
      </c>
      <c r="AV8" s="1253"/>
      <c r="AW8" s="3421"/>
      <c r="AX8" s="3421"/>
      <c r="AY8" s="3422"/>
      <c r="AZ8" s="3422"/>
      <c r="BA8" s="2575"/>
      <c r="BB8" s="2031"/>
      <c r="BC8" s="3418"/>
      <c r="BD8" s="3418"/>
      <c r="BE8" s="3419"/>
      <c r="BF8" s="3420"/>
      <c r="BG8" s="3420"/>
      <c r="BH8" s="1253"/>
      <c r="BI8" s="1253"/>
      <c r="BJ8" s="3416"/>
      <c r="BK8" s="3192"/>
      <c r="BL8" s="511"/>
      <c r="BM8" s="3417"/>
      <c r="BN8" s="3027"/>
      <c r="BO8" s="551">
        <v>0.75</v>
      </c>
      <c r="BP8" s="97" t="s">
        <v>4030</v>
      </c>
      <c r="BQ8" s="98" t="s">
        <v>4026</v>
      </c>
      <c r="BR8" s="169" t="str">
        <f>IF(L8&lt;1%,"Sin iniciar",IF(L8=100%,"Terminado","En gestión"))</f>
        <v>En gestión</v>
      </c>
      <c r="BS8" s="169" t="str">
        <f>IF(BO8&lt;1%,"Sin iniciar",IF(BO8=100%,"Terminado","En gestión"))</f>
        <v>En gestión</v>
      </c>
      <c r="BT8" s="1720"/>
      <c r="BU8" s="1877"/>
      <c r="BV8" s="1877"/>
      <c r="BW8" s="3344"/>
      <c r="BX8" s="3344"/>
      <c r="BY8" s="1720"/>
      <c r="BZ8" s="1561"/>
      <c r="CA8" s="3424"/>
      <c r="CB8" s="3424"/>
      <c r="CC8" s="2966"/>
      <c r="CD8" s="3425"/>
      <c r="CE8" s="3425"/>
      <c r="CF8" s="1720"/>
      <c r="CG8" s="1721"/>
      <c r="CH8" s="3397"/>
      <c r="CI8" s="3397"/>
      <c r="CJ8" s="511"/>
      <c r="CK8" s="3369"/>
      <c r="CL8" s="3027"/>
      <c r="CM8" s="905">
        <v>1</v>
      </c>
      <c r="CN8" s="906" t="s">
        <v>4031</v>
      </c>
      <c r="CO8" s="97" t="s">
        <v>4032</v>
      </c>
      <c r="CP8" s="169" t="str">
        <f>IF(M8&lt;1%,"Sin iniciar",IF(M8=100%,"Terminado","En gestión"))</f>
        <v>Terminado</v>
      </c>
      <c r="CQ8" s="169" t="str">
        <f>IF(CM8&lt;1%,"Sin iniciar",IF(CM8=100%,"Terminado","En gestión"))</f>
        <v>Terminado</v>
      </c>
      <c r="CR8" s="97" t="s">
        <v>4033</v>
      </c>
      <c r="CS8" s="1877"/>
      <c r="CT8" s="1877"/>
      <c r="CU8" s="3344"/>
      <c r="CV8" s="3344"/>
      <c r="CW8" s="1865"/>
      <c r="CX8" s="3443"/>
      <c r="CY8" s="3403"/>
      <c r="CZ8" s="3403"/>
      <c r="DA8" s="2869"/>
      <c r="DB8" s="3403"/>
      <c r="DC8" s="3403"/>
      <c r="DD8" s="2869"/>
      <c r="DE8" s="1720"/>
      <c r="DF8" s="1721"/>
      <c r="DG8" s="3192"/>
      <c r="DH8" s="3192"/>
      <c r="DJ8" s="1220" t="s">
        <v>8273</v>
      </c>
      <c r="DK8" s="1220" t="s">
        <v>8449</v>
      </c>
      <c r="DL8" s="3112"/>
    </row>
    <row r="9" spans="1:116" s="514" customFormat="1" ht="131.25" hidden="1" x14ac:dyDescent="0.45">
      <c r="A9" s="3437" t="s">
        <v>43</v>
      </c>
      <c r="B9" s="3439" t="s">
        <v>4034</v>
      </c>
      <c r="C9" s="1290" t="s">
        <v>4035</v>
      </c>
      <c r="D9" s="1290" t="s">
        <v>4036</v>
      </c>
      <c r="E9" s="524" t="s">
        <v>4037</v>
      </c>
      <c r="F9" s="525" t="s">
        <v>4038</v>
      </c>
      <c r="G9" s="526">
        <v>0.2</v>
      </c>
      <c r="H9" s="527">
        <v>44621</v>
      </c>
      <c r="I9" s="527">
        <v>44651</v>
      </c>
      <c r="J9" s="508">
        <v>1</v>
      </c>
      <c r="K9" s="484">
        <v>1</v>
      </c>
      <c r="L9" s="507">
        <v>1</v>
      </c>
      <c r="M9" s="528">
        <v>1</v>
      </c>
      <c r="N9" s="2813">
        <v>89436880</v>
      </c>
      <c r="O9" s="3442">
        <v>29385383.800000001</v>
      </c>
      <c r="P9" s="487"/>
      <c r="Q9" s="3145">
        <v>0.2</v>
      </c>
      <c r="R9" s="1764" t="s">
        <v>4039</v>
      </c>
      <c r="S9" s="529">
        <v>1</v>
      </c>
      <c r="T9" s="530" t="s">
        <v>4040</v>
      </c>
      <c r="U9" s="530" t="s">
        <v>4041</v>
      </c>
      <c r="V9" s="148" t="str">
        <f>IF(J9&lt;1%,"Sin iniciar",IF(J9=100%,"Terminado","En gestión"))</f>
        <v>Terminado</v>
      </c>
      <c r="W9" s="148" t="str">
        <f>IF(S9&lt;1%,"Sin iniciar",IF(S9=100%,"Terminado","En gestión"))</f>
        <v>Terminado</v>
      </c>
      <c r="X9" s="3431" t="s">
        <v>4042</v>
      </c>
      <c r="Y9" s="1454">
        <f>SUMPRODUCT(S9:S13,G9:G13)</f>
        <v>0.2</v>
      </c>
      <c r="Z9" s="1454">
        <f>SUMPRODUCT(G9:G13,J9:J13)</f>
        <v>0.2</v>
      </c>
      <c r="AA9" s="3356" t="str">
        <f>IF(Z9&lt;1%,"Sin iniciar",IF(Z9=100%,"Terminado","En gestión"))</f>
        <v>En gestión</v>
      </c>
      <c r="AB9" s="3356" t="str">
        <f>IF(Y9&lt;1%,"Sin iniciar",IF(Y9=100%,"Terminado","En gestión"))</f>
        <v>En gestión</v>
      </c>
      <c r="AC9" s="3434"/>
      <c r="AD9" s="3426">
        <v>29385383.800000001</v>
      </c>
      <c r="AE9" s="3428" t="s">
        <v>4043</v>
      </c>
      <c r="AF9" s="3428">
        <v>5877076</v>
      </c>
      <c r="AG9" s="2298">
        <v>89436880</v>
      </c>
      <c r="AH9" s="3430">
        <v>89106079.700000003</v>
      </c>
      <c r="AI9" s="3430">
        <v>12901840</v>
      </c>
      <c r="AJ9" s="1764" t="s">
        <v>45</v>
      </c>
      <c r="AK9" s="1764" t="s">
        <v>46</v>
      </c>
      <c r="AL9" s="1764" t="s">
        <v>47</v>
      </c>
      <c r="AM9" s="1764" t="s">
        <v>1608</v>
      </c>
      <c r="AN9" s="511"/>
      <c r="AO9" s="3452">
        <v>0.6</v>
      </c>
      <c r="AP9" s="3448" t="s">
        <v>4044</v>
      </c>
      <c r="AQ9" s="531">
        <v>1</v>
      </c>
      <c r="AR9" s="532" t="s">
        <v>4040</v>
      </c>
      <c r="AS9" s="532" t="s">
        <v>4041</v>
      </c>
      <c r="AT9" s="166" t="str">
        <f>IF(K9&lt;1%,"Sin iniciar",IF(K9=100%,"Terminado","En gestión"))</f>
        <v>Terminado</v>
      </c>
      <c r="AU9" s="166" t="str">
        <f>IF(AQ9&lt;1%,"Sin iniciar",IF(AQ9=100%,"Terminado","En gestión"))</f>
        <v>Terminado</v>
      </c>
      <c r="AV9" s="3448" t="s">
        <v>4045</v>
      </c>
      <c r="AW9" s="3383">
        <f>SUMPRODUCT(AQ9:AQ13,G9:G13)</f>
        <v>0.60000000000000009</v>
      </c>
      <c r="AX9" s="3383">
        <f>SUMPRODUCT(G9:G13,K9:K13)</f>
        <v>0.60000000000000009</v>
      </c>
      <c r="AY9" s="3356" t="str">
        <f>IF(AX9&lt;1%,"Sin iniciar",IF(AX9=100%,"Terminado","En gestión"))</f>
        <v>En gestión</v>
      </c>
      <c r="AZ9" s="3356" t="str">
        <f>IF(AW9&lt;1%,"Sin iniciar",IF(AW9=100%,"Terminado","En gestión"))</f>
        <v>En gestión</v>
      </c>
      <c r="BA9" s="3450"/>
      <c r="BB9" s="3444">
        <v>29385383.800000001</v>
      </c>
      <c r="BC9" s="3446">
        <v>29385383.800000001</v>
      </c>
      <c r="BD9" s="3446">
        <v>29385383.800000001</v>
      </c>
      <c r="BE9" s="3447">
        <v>89436880</v>
      </c>
      <c r="BF9" s="3446">
        <v>89106079.700000003</v>
      </c>
      <c r="BG9" s="3446">
        <v>23267760</v>
      </c>
      <c r="BH9" s="1764" t="s">
        <v>45</v>
      </c>
      <c r="BI9" s="1764" t="s">
        <v>46</v>
      </c>
      <c r="BJ9" s="3459" t="s">
        <v>47</v>
      </c>
      <c r="BK9" s="2966" t="s">
        <v>1608</v>
      </c>
      <c r="BL9" s="511"/>
      <c r="BM9" s="3423">
        <v>0.8</v>
      </c>
      <c r="BN9" s="3461" t="s">
        <v>4046</v>
      </c>
      <c r="BO9" s="551">
        <v>1</v>
      </c>
      <c r="BP9" s="97" t="s">
        <v>1946</v>
      </c>
      <c r="BQ9" s="98" t="s">
        <v>1946</v>
      </c>
      <c r="BR9" s="169" t="str">
        <f>IF(L9&lt;1%,"Sin iniciar",IF(L9=100%,"Terminado","En gestión"))</f>
        <v>Terminado</v>
      </c>
      <c r="BS9" s="169" t="str">
        <f>IF(BO9&lt;1%,"Sin iniciar",IF(BO9=100%,"Terminado","En gestión"))</f>
        <v>Terminado</v>
      </c>
      <c r="BT9" s="1720" t="s">
        <v>4045</v>
      </c>
      <c r="BU9" s="1877">
        <f>SUMPRODUCT(G9:G13,BO9:BO13)</f>
        <v>0.8</v>
      </c>
      <c r="BV9" s="1877">
        <f>SUMPRODUCT(G9:G13,L9:L13)</f>
        <v>0.8</v>
      </c>
      <c r="BW9" s="3344" t="str">
        <f>IF(BV9&lt;1%,"Sin iniciar",IF(BV9=100%,"Terminado","En gestión"))</f>
        <v>En gestión</v>
      </c>
      <c r="BX9" s="3344" t="str">
        <f>IF(BU9&lt;1%,"Sin iniciar",IF(BU9=100%,"Terminado","En gestión"))</f>
        <v>En gestión</v>
      </c>
      <c r="BY9" s="3458"/>
      <c r="BZ9" s="2966">
        <v>29385383.800000001</v>
      </c>
      <c r="CA9" s="3455">
        <v>29385383.800000001</v>
      </c>
      <c r="CB9" s="3456">
        <v>29385383.800000001</v>
      </c>
      <c r="CC9" s="2869">
        <v>89106079.700000003</v>
      </c>
      <c r="CD9" s="3457">
        <v>36169600</v>
      </c>
      <c r="CE9" s="3457">
        <v>153998360.75999999</v>
      </c>
      <c r="CF9" s="2966" t="s">
        <v>45</v>
      </c>
      <c r="CG9" s="2966" t="s">
        <v>46</v>
      </c>
      <c r="CH9" s="2966" t="s">
        <v>47</v>
      </c>
      <c r="CI9" s="2966" t="s">
        <v>1608</v>
      </c>
      <c r="CJ9" s="511"/>
      <c r="CK9" s="3369">
        <v>1</v>
      </c>
      <c r="CL9" s="2956" t="s">
        <v>4046</v>
      </c>
      <c r="CM9" s="905">
        <v>1</v>
      </c>
      <c r="CN9" s="98" t="s">
        <v>106</v>
      </c>
      <c r="CO9" s="97" t="s">
        <v>4041</v>
      </c>
      <c r="CP9" s="169" t="str">
        <f t="shared" ref="CP9:CP15" si="0">IF(M9&lt;1%,"Sin iniciar",IF(M9=100%,"Terminado","En gestión"))</f>
        <v>Terminado</v>
      </c>
      <c r="CQ9" s="169" t="str">
        <f>IF(CM9&lt;1%,"Sin iniciar",IF(CM9=100%,"Terminado","En gestión"))</f>
        <v>Terminado</v>
      </c>
      <c r="CR9" s="2592" t="s">
        <v>1292</v>
      </c>
      <c r="CS9" s="1877">
        <f>SUMPRODUCT(G9:G13,CM9:CM13)</f>
        <v>1</v>
      </c>
      <c r="CT9" s="1877">
        <f>SUMPRODUCT(G9:G13,M9:M13)</f>
        <v>1</v>
      </c>
      <c r="CU9" s="3344" t="str">
        <f>IF(CT9&lt;1%,"Sin iniciar",IF(CT9=100%,"Terminado","En gestión"))</f>
        <v>Terminado</v>
      </c>
      <c r="CV9" s="3344" t="str">
        <f>IF(CS9&lt;1%,"Sin iniciar",IF(CS9=100%,"Terminado","En gestión"))</f>
        <v>Terminado</v>
      </c>
      <c r="CW9" s="1721" t="s">
        <v>37</v>
      </c>
      <c r="CX9" s="3427">
        <v>29385383.800000001</v>
      </c>
      <c r="CY9" s="3465">
        <v>29385383.800000001</v>
      </c>
      <c r="CZ9" s="3465">
        <v>29385383.800000001</v>
      </c>
      <c r="DA9" s="2869">
        <v>153998360.76333299</v>
      </c>
      <c r="DB9" s="3466">
        <v>149038655.69999999</v>
      </c>
      <c r="DC9" s="3403">
        <v>130069119.99699999</v>
      </c>
      <c r="DD9" s="2869">
        <v>148858655.69999999</v>
      </c>
      <c r="DE9" s="2966" t="s">
        <v>45</v>
      </c>
      <c r="DF9" s="2966" t="s">
        <v>46</v>
      </c>
      <c r="DG9" s="2966" t="s">
        <v>47</v>
      </c>
      <c r="DH9" s="2966" t="s">
        <v>1608</v>
      </c>
      <c r="DJ9" s="1220" t="s">
        <v>8310</v>
      </c>
      <c r="DK9" s="1220" t="s">
        <v>8270</v>
      </c>
      <c r="DL9" s="3087" t="s">
        <v>8450</v>
      </c>
    </row>
    <row r="10" spans="1:116" s="514" customFormat="1" ht="105" hidden="1" x14ac:dyDescent="0.45">
      <c r="A10" s="3438"/>
      <c r="B10" s="3440"/>
      <c r="C10" s="3441"/>
      <c r="D10" s="3441"/>
      <c r="E10" s="533" t="s">
        <v>4047</v>
      </c>
      <c r="F10" s="534" t="s">
        <v>4048</v>
      </c>
      <c r="G10" s="535">
        <v>0.2</v>
      </c>
      <c r="H10" s="536">
        <v>44652</v>
      </c>
      <c r="I10" s="536">
        <v>44712</v>
      </c>
      <c r="J10" s="520">
        <v>0</v>
      </c>
      <c r="K10" s="498">
        <v>1</v>
      </c>
      <c r="L10" s="519">
        <v>1</v>
      </c>
      <c r="M10" s="537">
        <v>1</v>
      </c>
      <c r="N10" s="3027"/>
      <c r="O10" s="2966"/>
      <c r="P10" s="487"/>
      <c r="Q10" s="3145"/>
      <c r="R10" s="1764"/>
      <c r="S10" s="538">
        <v>0</v>
      </c>
      <c r="T10" s="539"/>
      <c r="U10" s="539"/>
      <c r="V10" s="8" t="str">
        <f t="shared" ref="V10:V15" si="1">IF(J10&lt;1%,"Sin iniciar",IF(J10=100%,"Terminado","En gestión"))</f>
        <v>Sin iniciar</v>
      </c>
      <c r="W10" s="8" t="str">
        <f t="shared" ref="W10:W15" si="2">IF(S10&lt;1%,"Sin iniciar",IF(S10=100%,"Terminado","En gestión"))</f>
        <v>Sin iniciar</v>
      </c>
      <c r="X10" s="3432"/>
      <c r="Y10" s="1454"/>
      <c r="Z10" s="1454"/>
      <c r="AA10" s="3356"/>
      <c r="AB10" s="3356"/>
      <c r="AC10" s="3435"/>
      <c r="AD10" s="3427"/>
      <c r="AE10" s="3428"/>
      <c r="AF10" s="3428"/>
      <c r="AG10" s="2382"/>
      <c r="AH10" s="3430"/>
      <c r="AI10" s="3430"/>
      <c r="AJ10" s="1764"/>
      <c r="AK10" s="1764"/>
      <c r="AL10" s="1764"/>
      <c r="AM10" s="1764"/>
      <c r="AN10" s="511"/>
      <c r="AO10" s="3453"/>
      <c r="AP10" s="3449"/>
      <c r="AQ10" s="540">
        <v>1</v>
      </c>
      <c r="AR10" s="541" t="s">
        <v>4049</v>
      </c>
      <c r="AS10" s="542" t="s">
        <v>4050</v>
      </c>
      <c r="AT10" s="169" t="str">
        <f t="shared" ref="AT10:AT15" si="3">IF(K10&lt;1%,"Sin iniciar",IF(K10=100%,"Terminado","En gestión"))</f>
        <v>Terminado</v>
      </c>
      <c r="AU10" s="169" t="str">
        <f t="shared" ref="AU10:AU15" si="4">IF(AQ10&lt;1%,"Sin iniciar",IF(AQ10=100%,"Terminado","En gestión"))</f>
        <v>Terminado</v>
      </c>
      <c r="AV10" s="3449"/>
      <c r="AW10" s="3383"/>
      <c r="AX10" s="3383"/>
      <c r="AY10" s="3356"/>
      <c r="AZ10" s="3356"/>
      <c r="BA10" s="3435"/>
      <c r="BB10" s="3445"/>
      <c r="BC10" s="3350"/>
      <c r="BD10" s="3350"/>
      <c r="BE10" s="3348"/>
      <c r="BF10" s="3350"/>
      <c r="BG10" s="3350"/>
      <c r="BH10" s="1764"/>
      <c r="BI10" s="1764"/>
      <c r="BJ10" s="3459"/>
      <c r="BK10" s="2966"/>
      <c r="BL10" s="511"/>
      <c r="BM10" s="3423"/>
      <c r="BN10" s="3462"/>
      <c r="BO10" s="551">
        <v>1</v>
      </c>
      <c r="BP10" s="97" t="s">
        <v>1946</v>
      </c>
      <c r="BQ10" s="98" t="s">
        <v>1946</v>
      </c>
      <c r="BR10" s="169" t="str">
        <f t="shared" ref="BR10:BR15" si="5">IF(L10&lt;1%,"Sin iniciar",IF(L10=100%,"Terminado","En gestión"))</f>
        <v>Terminado</v>
      </c>
      <c r="BS10" s="169" t="str">
        <f t="shared" ref="BS10:BS15" si="6">IF(BO10&lt;1%,"Sin iniciar",IF(BO10=100%,"Terminado","En gestión"))</f>
        <v>Terminado</v>
      </c>
      <c r="BT10" s="1720"/>
      <c r="BU10" s="1877"/>
      <c r="BV10" s="1877"/>
      <c r="BW10" s="3344"/>
      <c r="BX10" s="3344"/>
      <c r="BY10" s="3458"/>
      <c r="BZ10" s="2966"/>
      <c r="CA10" s="3455"/>
      <c r="CB10" s="3456"/>
      <c r="CC10" s="2869"/>
      <c r="CD10" s="3457"/>
      <c r="CE10" s="3457"/>
      <c r="CF10" s="2966"/>
      <c r="CG10" s="2966"/>
      <c r="CH10" s="2966"/>
      <c r="CI10" s="2966"/>
      <c r="CJ10" s="511"/>
      <c r="CK10" s="3369"/>
      <c r="CL10" s="2956"/>
      <c r="CM10" s="905">
        <v>1</v>
      </c>
      <c r="CN10" s="98" t="s">
        <v>1312</v>
      </c>
      <c r="CO10" s="544" t="s">
        <v>4050</v>
      </c>
      <c r="CP10" s="169" t="str">
        <f t="shared" si="0"/>
        <v>Terminado</v>
      </c>
      <c r="CQ10" s="169" t="str">
        <f t="shared" ref="CQ10:CQ15" si="7">IF(CM10&lt;1%,"Sin iniciar",IF(CM10=100%,"Terminado","En gestión"))</f>
        <v>Terminado</v>
      </c>
      <c r="CR10" s="2592"/>
      <c r="CS10" s="1877"/>
      <c r="CT10" s="1877"/>
      <c r="CU10" s="3344"/>
      <c r="CV10" s="3344"/>
      <c r="CW10" s="1721"/>
      <c r="CX10" s="3427"/>
      <c r="CY10" s="3465"/>
      <c r="CZ10" s="3465"/>
      <c r="DA10" s="2869"/>
      <c r="DB10" s="3403"/>
      <c r="DC10" s="3403"/>
      <c r="DD10" s="2869"/>
      <c r="DE10" s="2966"/>
      <c r="DF10" s="2966"/>
      <c r="DG10" s="2966"/>
      <c r="DH10" s="2966"/>
      <c r="DJ10" s="1220" t="s">
        <v>8310</v>
      </c>
      <c r="DK10" s="1220" t="s">
        <v>8451</v>
      </c>
      <c r="DL10" s="3088"/>
    </row>
    <row r="11" spans="1:116" s="514" customFormat="1" ht="105" hidden="1" x14ac:dyDescent="0.45">
      <c r="A11" s="3438"/>
      <c r="B11" s="3440"/>
      <c r="C11" s="3441"/>
      <c r="D11" s="3441"/>
      <c r="E11" s="533" t="s">
        <v>4051</v>
      </c>
      <c r="F11" s="534" t="s">
        <v>4052</v>
      </c>
      <c r="G11" s="535">
        <v>0.2</v>
      </c>
      <c r="H11" s="536">
        <v>44684</v>
      </c>
      <c r="I11" s="536">
        <v>44712</v>
      </c>
      <c r="J11" s="520">
        <v>0</v>
      </c>
      <c r="K11" s="498">
        <v>1</v>
      </c>
      <c r="L11" s="519">
        <v>1</v>
      </c>
      <c r="M11" s="537">
        <v>1</v>
      </c>
      <c r="N11" s="3027"/>
      <c r="O11" s="2966"/>
      <c r="P11" s="487"/>
      <c r="Q11" s="3145"/>
      <c r="R11" s="1764"/>
      <c r="S11" s="538">
        <v>0</v>
      </c>
      <c r="T11" s="539"/>
      <c r="U11" s="539"/>
      <c r="V11" s="8" t="str">
        <f t="shared" si="1"/>
        <v>Sin iniciar</v>
      </c>
      <c r="W11" s="8" t="str">
        <f t="shared" si="2"/>
        <v>Sin iniciar</v>
      </c>
      <c r="X11" s="3432"/>
      <c r="Y11" s="1454"/>
      <c r="Z11" s="1454"/>
      <c r="AA11" s="3356"/>
      <c r="AB11" s="3356"/>
      <c r="AC11" s="3435"/>
      <c r="AD11" s="3427"/>
      <c r="AE11" s="3428"/>
      <c r="AF11" s="3428"/>
      <c r="AG11" s="2382"/>
      <c r="AH11" s="3430"/>
      <c r="AI11" s="3430"/>
      <c r="AJ11" s="1764"/>
      <c r="AK11" s="1764"/>
      <c r="AL11" s="1764"/>
      <c r="AM11" s="1764"/>
      <c r="AN11" s="511"/>
      <c r="AO11" s="3453"/>
      <c r="AP11" s="3449"/>
      <c r="AQ11" s="531">
        <v>1</v>
      </c>
      <c r="AR11" s="541" t="s">
        <v>4053</v>
      </c>
      <c r="AS11" s="545" t="s">
        <v>4054</v>
      </c>
      <c r="AT11" s="169" t="str">
        <f t="shared" si="3"/>
        <v>Terminado</v>
      </c>
      <c r="AU11" s="169" t="str">
        <f t="shared" si="4"/>
        <v>Terminado</v>
      </c>
      <c r="AV11" s="3449"/>
      <c r="AW11" s="3383"/>
      <c r="AX11" s="3383"/>
      <c r="AY11" s="3356"/>
      <c r="AZ11" s="3356"/>
      <c r="BA11" s="3435"/>
      <c r="BB11" s="3445"/>
      <c r="BC11" s="3350"/>
      <c r="BD11" s="3350"/>
      <c r="BE11" s="3348"/>
      <c r="BF11" s="3350"/>
      <c r="BG11" s="3350"/>
      <c r="BH11" s="1764"/>
      <c r="BI11" s="1764"/>
      <c r="BJ11" s="3459"/>
      <c r="BK11" s="2966"/>
      <c r="BL11" s="511"/>
      <c r="BM11" s="3423"/>
      <c r="BN11" s="3462"/>
      <c r="BO11" s="551">
        <v>1</v>
      </c>
      <c r="BP11" s="97" t="s">
        <v>1946</v>
      </c>
      <c r="BQ11" s="98" t="s">
        <v>1946</v>
      </c>
      <c r="BR11" s="169" t="str">
        <f t="shared" si="5"/>
        <v>Terminado</v>
      </c>
      <c r="BS11" s="169" t="str">
        <f t="shared" si="6"/>
        <v>Terminado</v>
      </c>
      <c r="BT11" s="1720"/>
      <c r="BU11" s="1877"/>
      <c r="BV11" s="1877"/>
      <c r="BW11" s="3344"/>
      <c r="BX11" s="3344"/>
      <c r="BY11" s="3458"/>
      <c r="BZ11" s="2966"/>
      <c r="CA11" s="3455"/>
      <c r="CB11" s="3456"/>
      <c r="CC11" s="2869"/>
      <c r="CD11" s="3457"/>
      <c r="CE11" s="3457"/>
      <c r="CF11" s="2966"/>
      <c r="CG11" s="2966"/>
      <c r="CH11" s="2966"/>
      <c r="CI11" s="2966"/>
      <c r="CJ11" s="511"/>
      <c r="CK11" s="3369"/>
      <c r="CL11" s="2956"/>
      <c r="CM11" s="905">
        <v>1</v>
      </c>
      <c r="CN11" s="98" t="s">
        <v>1312</v>
      </c>
      <c r="CO11" s="546" t="s">
        <v>4054</v>
      </c>
      <c r="CP11" s="169" t="str">
        <f t="shared" si="0"/>
        <v>Terminado</v>
      </c>
      <c r="CQ11" s="169" t="str">
        <f t="shared" si="7"/>
        <v>Terminado</v>
      </c>
      <c r="CR11" s="2592"/>
      <c r="CS11" s="1877"/>
      <c r="CT11" s="1877"/>
      <c r="CU11" s="3344"/>
      <c r="CV11" s="3344"/>
      <c r="CW11" s="1721"/>
      <c r="CX11" s="3427"/>
      <c r="CY11" s="3465"/>
      <c r="CZ11" s="3465"/>
      <c r="DA11" s="2869"/>
      <c r="DB11" s="3403"/>
      <c r="DC11" s="3403"/>
      <c r="DD11" s="2869"/>
      <c r="DE11" s="2966"/>
      <c r="DF11" s="2966"/>
      <c r="DG11" s="2966"/>
      <c r="DH11" s="2966"/>
      <c r="DJ11" s="1220" t="s">
        <v>8310</v>
      </c>
      <c r="DK11" s="1220" t="s">
        <v>8270</v>
      </c>
      <c r="DL11" s="3088"/>
    </row>
    <row r="12" spans="1:116" s="514" customFormat="1" ht="216.75" hidden="1" customHeight="1" x14ac:dyDescent="0.45">
      <c r="A12" s="3438"/>
      <c r="B12" s="3440"/>
      <c r="C12" s="3441"/>
      <c r="D12" s="3441"/>
      <c r="E12" s="533" t="s">
        <v>4055</v>
      </c>
      <c r="F12" s="534" t="s">
        <v>4056</v>
      </c>
      <c r="G12" s="535">
        <v>0.2</v>
      </c>
      <c r="H12" s="536">
        <v>44743</v>
      </c>
      <c r="I12" s="536">
        <v>44804</v>
      </c>
      <c r="J12" s="520">
        <v>0</v>
      </c>
      <c r="K12" s="498">
        <v>0</v>
      </c>
      <c r="L12" s="519">
        <v>1</v>
      </c>
      <c r="M12" s="537">
        <v>1</v>
      </c>
      <c r="N12" s="3027"/>
      <c r="O12" s="2966"/>
      <c r="P12" s="487"/>
      <c r="Q12" s="3145"/>
      <c r="R12" s="1764"/>
      <c r="S12" s="538">
        <v>0</v>
      </c>
      <c r="T12" s="539"/>
      <c r="U12" s="539"/>
      <c r="V12" s="8" t="str">
        <f t="shared" si="1"/>
        <v>Sin iniciar</v>
      </c>
      <c r="W12" s="8" t="str">
        <f t="shared" si="2"/>
        <v>Sin iniciar</v>
      </c>
      <c r="X12" s="3432"/>
      <c r="Y12" s="1454"/>
      <c r="Z12" s="1454"/>
      <c r="AA12" s="3356"/>
      <c r="AB12" s="3356"/>
      <c r="AC12" s="3435"/>
      <c r="AD12" s="3427"/>
      <c r="AE12" s="3428"/>
      <c r="AF12" s="3428"/>
      <c r="AG12" s="2382"/>
      <c r="AH12" s="3430"/>
      <c r="AI12" s="3430"/>
      <c r="AJ12" s="1764"/>
      <c r="AK12" s="1764"/>
      <c r="AL12" s="1764"/>
      <c r="AM12" s="1764"/>
      <c r="AN12" s="511"/>
      <c r="AO12" s="3453"/>
      <c r="AP12" s="3449"/>
      <c r="AQ12" s="531">
        <v>0</v>
      </c>
      <c r="AR12" s="547"/>
      <c r="AS12" s="547"/>
      <c r="AT12" s="169" t="str">
        <f t="shared" si="3"/>
        <v>Sin iniciar</v>
      </c>
      <c r="AU12" s="169" t="str">
        <f t="shared" si="4"/>
        <v>Sin iniciar</v>
      </c>
      <c r="AV12" s="3449"/>
      <c r="AW12" s="3383"/>
      <c r="AX12" s="3383"/>
      <c r="AY12" s="3356"/>
      <c r="AZ12" s="3356"/>
      <c r="BA12" s="3435"/>
      <c r="BB12" s="3445"/>
      <c r="BC12" s="3350"/>
      <c r="BD12" s="3350"/>
      <c r="BE12" s="3348"/>
      <c r="BF12" s="3350"/>
      <c r="BG12" s="3350"/>
      <c r="BH12" s="1764"/>
      <c r="BI12" s="1764"/>
      <c r="BJ12" s="3459"/>
      <c r="BK12" s="2966"/>
      <c r="BL12" s="511"/>
      <c r="BM12" s="3423"/>
      <c r="BN12" s="3462"/>
      <c r="BO12" s="551">
        <v>1</v>
      </c>
      <c r="BP12" s="97" t="s">
        <v>4057</v>
      </c>
      <c r="BQ12" s="98" t="s">
        <v>4058</v>
      </c>
      <c r="BR12" s="169" t="str">
        <f t="shared" si="5"/>
        <v>Terminado</v>
      </c>
      <c r="BS12" s="169" t="str">
        <f t="shared" si="6"/>
        <v>Terminado</v>
      </c>
      <c r="BT12" s="1720"/>
      <c r="BU12" s="1877"/>
      <c r="BV12" s="1877"/>
      <c r="BW12" s="3344"/>
      <c r="BX12" s="3344"/>
      <c r="BY12" s="3458"/>
      <c r="BZ12" s="2966"/>
      <c r="CA12" s="3455"/>
      <c r="CB12" s="3456"/>
      <c r="CC12" s="2869"/>
      <c r="CD12" s="3457"/>
      <c r="CE12" s="3457"/>
      <c r="CF12" s="2966"/>
      <c r="CG12" s="2966"/>
      <c r="CH12" s="2966"/>
      <c r="CI12" s="2966"/>
      <c r="CJ12" s="511"/>
      <c r="CK12" s="3369"/>
      <c r="CL12" s="2956"/>
      <c r="CM12" s="905">
        <v>1</v>
      </c>
      <c r="CN12" s="98" t="s">
        <v>1291</v>
      </c>
      <c r="CO12" s="97" t="s">
        <v>4058</v>
      </c>
      <c r="CP12" s="169" t="str">
        <f t="shared" si="0"/>
        <v>Terminado</v>
      </c>
      <c r="CQ12" s="169" t="str">
        <f t="shared" si="7"/>
        <v>Terminado</v>
      </c>
      <c r="CR12" s="2592"/>
      <c r="CS12" s="1877"/>
      <c r="CT12" s="1877"/>
      <c r="CU12" s="3344"/>
      <c r="CV12" s="3344"/>
      <c r="CW12" s="1721"/>
      <c r="CX12" s="3427"/>
      <c r="CY12" s="3465"/>
      <c r="CZ12" s="3465"/>
      <c r="DA12" s="2869"/>
      <c r="DB12" s="3403"/>
      <c r="DC12" s="3403"/>
      <c r="DD12" s="2869"/>
      <c r="DE12" s="2966"/>
      <c r="DF12" s="2966"/>
      <c r="DG12" s="2966"/>
      <c r="DH12" s="2966"/>
      <c r="DJ12" s="1220" t="s">
        <v>8310</v>
      </c>
      <c r="DK12" s="1220" t="s">
        <v>8452</v>
      </c>
      <c r="DL12" s="3088"/>
    </row>
    <row r="13" spans="1:116" s="514" customFormat="1" ht="105" hidden="1" x14ac:dyDescent="0.45">
      <c r="A13" s="3438"/>
      <c r="B13" s="3440"/>
      <c r="C13" s="3441"/>
      <c r="D13" s="3441"/>
      <c r="E13" s="533" t="s">
        <v>4059</v>
      </c>
      <c r="F13" s="534" t="s">
        <v>4060</v>
      </c>
      <c r="G13" s="535">
        <v>0.2</v>
      </c>
      <c r="H13" s="536">
        <v>44835</v>
      </c>
      <c r="I13" s="536">
        <v>44896</v>
      </c>
      <c r="J13" s="520">
        <v>0</v>
      </c>
      <c r="K13" s="498">
        <v>0</v>
      </c>
      <c r="L13" s="519">
        <v>0</v>
      </c>
      <c r="M13" s="537">
        <v>1</v>
      </c>
      <c r="N13" s="3027"/>
      <c r="O13" s="2966"/>
      <c r="P13" s="487"/>
      <c r="Q13" s="3146"/>
      <c r="R13" s="1765"/>
      <c r="S13" s="538">
        <v>0</v>
      </c>
      <c r="T13" s="539"/>
      <c r="U13" s="539"/>
      <c r="V13" s="8" t="str">
        <f t="shared" si="1"/>
        <v>Sin iniciar</v>
      </c>
      <c r="W13" s="8" t="str">
        <f t="shared" si="2"/>
        <v>Sin iniciar</v>
      </c>
      <c r="X13" s="3433"/>
      <c r="Y13" s="1286"/>
      <c r="Z13" s="1286"/>
      <c r="AA13" s="3357"/>
      <c r="AB13" s="3357"/>
      <c r="AC13" s="3436"/>
      <c r="AD13" s="3427"/>
      <c r="AE13" s="3429"/>
      <c r="AF13" s="3429"/>
      <c r="AG13" s="2382"/>
      <c r="AH13" s="2989"/>
      <c r="AI13" s="2989"/>
      <c r="AJ13" s="1765"/>
      <c r="AK13" s="1765"/>
      <c r="AL13" s="1765"/>
      <c r="AM13" s="1765"/>
      <c r="AN13" s="511"/>
      <c r="AO13" s="3454"/>
      <c r="AP13" s="3449"/>
      <c r="AQ13" s="531">
        <v>0</v>
      </c>
      <c r="AR13" s="547"/>
      <c r="AS13" s="547"/>
      <c r="AT13" s="169" t="str">
        <f t="shared" si="3"/>
        <v>Sin iniciar</v>
      </c>
      <c r="AU13" s="169" t="str">
        <f t="shared" si="4"/>
        <v>Sin iniciar</v>
      </c>
      <c r="AV13" s="3449"/>
      <c r="AW13" s="3383"/>
      <c r="AX13" s="3383"/>
      <c r="AY13" s="3357"/>
      <c r="AZ13" s="3357"/>
      <c r="BA13" s="3451"/>
      <c r="BB13" s="3445"/>
      <c r="BC13" s="3350"/>
      <c r="BD13" s="3350"/>
      <c r="BE13" s="3348"/>
      <c r="BF13" s="3350"/>
      <c r="BG13" s="3350"/>
      <c r="BH13" s="1765"/>
      <c r="BI13" s="1765"/>
      <c r="BJ13" s="3460"/>
      <c r="BK13" s="2966"/>
      <c r="BL13" s="511"/>
      <c r="BM13" s="3423"/>
      <c r="BN13" s="3462"/>
      <c r="BO13" s="551">
        <v>0</v>
      </c>
      <c r="BP13" s="97" t="s">
        <v>2384</v>
      </c>
      <c r="BQ13" s="98" t="s">
        <v>2384</v>
      </c>
      <c r="BR13" s="169" t="str">
        <f t="shared" si="5"/>
        <v>Sin iniciar</v>
      </c>
      <c r="BS13" s="169" t="str">
        <f t="shared" si="6"/>
        <v>Sin iniciar</v>
      </c>
      <c r="BT13" s="1720"/>
      <c r="BU13" s="1877"/>
      <c r="BV13" s="1877"/>
      <c r="BW13" s="3344"/>
      <c r="BX13" s="3344"/>
      <c r="BY13" s="3458"/>
      <c r="BZ13" s="2966"/>
      <c r="CA13" s="3455"/>
      <c r="CB13" s="3456"/>
      <c r="CC13" s="2869"/>
      <c r="CD13" s="3457"/>
      <c r="CE13" s="3457"/>
      <c r="CF13" s="2966"/>
      <c r="CG13" s="2966"/>
      <c r="CH13" s="2966"/>
      <c r="CI13" s="2966"/>
      <c r="CJ13" s="511"/>
      <c r="CK13" s="3369"/>
      <c r="CL13" s="2956"/>
      <c r="CM13" s="905">
        <v>1</v>
      </c>
      <c r="CN13" s="98" t="s">
        <v>4061</v>
      </c>
      <c r="CO13" s="97" t="s">
        <v>4062</v>
      </c>
      <c r="CP13" s="169" t="str">
        <f t="shared" si="0"/>
        <v>Terminado</v>
      </c>
      <c r="CQ13" s="169" t="str">
        <f t="shared" si="7"/>
        <v>Terminado</v>
      </c>
      <c r="CR13" s="2592"/>
      <c r="CS13" s="1877"/>
      <c r="CT13" s="1877"/>
      <c r="CU13" s="3344"/>
      <c r="CV13" s="3344"/>
      <c r="CW13" s="1721"/>
      <c r="CX13" s="3427"/>
      <c r="CY13" s="3465"/>
      <c r="CZ13" s="3465"/>
      <c r="DA13" s="2869"/>
      <c r="DB13" s="3403"/>
      <c r="DC13" s="3403"/>
      <c r="DD13" s="2869"/>
      <c r="DE13" s="2966"/>
      <c r="DF13" s="2966"/>
      <c r="DG13" s="2966"/>
      <c r="DH13" s="2966"/>
      <c r="DJ13" s="1220" t="s">
        <v>8310</v>
      </c>
      <c r="DK13" s="1220" t="s">
        <v>8453</v>
      </c>
      <c r="DL13" s="3112"/>
    </row>
    <row r="14" spans="1:116" s="514" customFormat="1" ht="297" hidden="1" customHeight="1" x14ac:dyDescent="0.45">
      <c r="A14" s="3438" t="s">
        <v>43</v>
      </c>
      <c r="B14" s="3440" t="s">
        <v>4063</v>
      </c>
      <c r="C14" s="3441" t="s">
        <v>4064</v>
      </c>
      <c r="D14" s="3441" t="s">
        <v>4065</v>
      </c>
      <c r="E14" s="533" t="s">
        <v>4066</v>
      </c>
      <c r="F14" s="534" t="s">
        <v>4067</v>
      </c>
      <c r="G14" s="548">
        <v>0.25</v>
      </c>
      <c r="H14" s="536">
        <v>44579</v>
      </c>
      <c r="I14" s="536">
        <v>44618</v>
      </c>
      <c r="J14" s="520">
        <v>1</v>
      </c>
      <c r="K14" s="498">
        <v>1</v>
      </c>
      <c r="L14" s="519">
        <v>1</v>
      </c>
      <c r="M14" s="537">
        <v>1</v>
      </c>
      <c r="N14" s="3027">
        <v>85758080</v>
      </c>
      <c r="O14" s="2966">
        <v>35302528.600000001</v>
      </c>
      <c r="P14" s="487"/>
      <c r="Q14" s="3184">
        <v>0.34</v>
      </c>
      <c r="R14" s="1763" t="s">
        <v>4068</v>
      </c>
      <c r="S14" s="538">
        <v>1</v>
      </c>
      <c r="T14" s="549" t="s">
        <v>4069</v>
      </c>
      <c r="U14" s="550" t="s">
        <v>4070</v>
      </c>
      <c r="V14" s="8" t="str">
        <f t="shared" si="1"/>
        <v>Terminado</v>
      </c>
      <c r="W14" s="8" t="str">
        <f t="shared" si="2"/>
        <v>Terminado</v>
      </c>
      <c r="X14" s="3431" t="s">
        <v>4071</v>
      </c>
      <c r="Y14" s="1285">
        <f>SUMPRODUCT(S14:S15,G14:G15)</f>
        <v>0.4375</v>
      </c>
      <c r="Z14" s="1285">
        <f>SUMPRODUCT(G14:G15,J14:J15)</f>
        <v>0.4375</v>
      </c>
      <c r="AA14" s="3478" t="str">
        <f>IF(Z14&lt;1%,"Sin iniciar",IF(Z14=100%,"Terminado","En gestión"))</f>
        <v>En gestión</v>
      </c>
      <c r="AB14" s="3478" t="str">
        <f>IF(Y14&lt;1%,"Sin iniciar",IF(Y14=100%,"Terminado","En gestión"))</f>
        <v>En gestión</v>
      </c>
      <c r="AC14" s="3479"/>
      <c r="AD14" s="3482">
        <v>35302528.600000001</v>
      </c>
      <c r="AE14" s="3483" t="s">
        <v>4072</v>
      </c>
      <c r="AF14" s="3485">
        <v>11900000</v>
      </c>
      <c r="AG14" s="2382">
        <v>85758080</v>
      </c>
      <c r="AH14" s="3474">
        <v>41425709</v>
      </c>
      <c r="AI14" s="3476">
        <v>10960307.4</v>
      </c>
      <c r="AJ14" s="1763" t="s">
        <v>45</v>
      </c>
      <c r="AK14" s="1763" t="s">
        <v>46</v>
      </c>
      <c r="AL14" s="1763" t="s">
        <v>47</v>
      </c>
      <c r="AM14" s="1763" t="s">
        <v>1608</v>
      </c>
      <c r="AN14" s="511"/>
      <c r="AO14" s="3467">
        <v>0.43</v>
      </c>
      <c r="AP14" s="3469" t="s">
        <v>4073</v>
      </c>
      <c r="AQ14" s="551">
        <v>1</v>
      </c>
      <c r="AR14" s="541" t="s">
        <v>4074</v>
      </c>
      <c r="AS14" s="541" t="s">
        <v>4070</v>
      </c>
      <c r="AT14" s="169" t="str">
        <f t="shared" si="3"/>
        <v>Terminado</v>
      </c>
      <c r="AU14" s="552" t="str">
        <f t="shared" si="4"/>
        <v>Terminado</v>
      </c>
      <c r="AV14" s="3471" t="s">
        <v>4075</v>
      </c>
      <c r="AW14" s="3473">
        <f>SUMPRODUCT(AQ14:AQ15,G14:G15)</f>
        <v>0.625</v>
      </c>
      <c r="AX14" s="3473">
        <f>SUMPRODUCT(G14:G15,K14:K15)</f>
        <v>0.625</v>
      </c>
      <c r="AY14" s="3490" t="str">
        <f>IF(AX14&lt;1%,"Sin iniciar",IF(AX14=100%,"Terminado","En gestión"))</f>
        <v>En gestión</v>
      </c>
      <c r="AZ14" s="3478" t="str">
        <f>IF(AW14&lt;1%,"Sin iniciar",IF(AW14=100%,"Terminado","En gestión"))</f>
        <v>En gestión</v>
      </c>
      <c r="BA14" s="3450"/>
      <c r="BB14" s="3492">
        <v>35302528.600000001</v>
      </c>
      <c r="BC14" s="3493">
        <v>35302528.600000001</v>
      </c>
      <c r="BD14" s="3493">
        <v>35302528.600000001</v>
      </c>
      <c r="BE14" s="3348">
        <v>85758080</v>
      </c>
      <c r="BF14" s="3446">
        <v>109349794.06</v>
      </c>
      <c r="BG14" s="3446">
        <v>17144232.600000001</v>
      </c>
      <c r="BH14" s="1763" t="s">
        <v>45</v>
      </c>
      <c r="BI14" s="1763" t="s">
        <v>46</v>
      </c>
      <c r="BJ14" s="3488" t="s">
        <v>47</v>
      </c>
      <c r="BK14" s="2966" t="s">
        <v>1608</v>
      </c>
      <c r="BL14" s="511"/>
      <c r="BM14" s="3369">
        <v>0.88</v>
      </c>
      <c r="BN14" s="3487" t="s">
        <v>4073</v>
      </c>
      <c r="BO14" s="551">
        <v>1</v>
      </c>
      <c r="BP14" s="97" t="s">
        <v>1946</v>
      </c>
      <c r="BQ14" s="98" t="s">
        <v>1946</v>
      </c>
      <c r="BR14" s="169" t="str">
        <f t="shared" si="5"/>
        <v>Terminado</v>
      </c>
      <c r="BS14" s="169" t="str">
        <f t="shared" si="6"/>
        <v>Terminado</v>
      </c>
      <c r="BT14" s="2956" t="s">
        <v>4076</v>
      </c>
      <c r="BU14" s="1877">
        <f>SUMPRODUCT(G14:G15,BO14:BO15)</f>
        <v>0.8125</v>
      </c>
      <c r="BV14" s="1877">
        <f>SUMPRODUCT(G14:G15,L14:L15)</f>
        <v>0.8125</v>
      </c>
      <c r="BW14" s="3344" t="str">
        <f>IF(BV14&lt;1%,"Sin iniciar",IF(BV14=100%,"Terminado","En gestión"))</f>
        <v>En gestión</v>
      </c>
      <c r="BX14" s="3344" t="str">
        <f>IF(BU14&lt;1%,"Sin iniciar",IF(BU14=100%,"Terminado","En gestión"))</f>
        <v>En gestión</v>
      </c>
      <c r="BY14" s="3458"/>
      <c r="BZ14" s="2966">
        <v>35302528.600000001</v>
      </c>
      <c r="CA14" s="3455">
        <v>35302528.600000001</v>
      </c>
      <c r="CB14" s="3456">
        <v>35302528.600000001</v>
      </c>
      <c r="CC14" s="3494">
        <v>109349794.06</v>
      </c>
      <c r="CD14" s="3457">
        <v>28104540</v>
      </c>
      <c r="CE14" s="3457">
        <v>34552142.159999996</v>
      </c>
      <c r="CF14" s="2966" t="s">
        <v>45</v>
      </c>
      <c r="CG14" s="2966" t="s">
        <v>46</v>
      </c>
      <c r="CH14" s="2966" t="s">
        <v>47</v>
      </c>
      <c r="CI14" s="2966" t="s">
        <v>1608</v>
      </c>
      <c r="CJ14" s="511"/>
      <c r="CK14" s="3369">
        <v>1</v>
      </c>
      <c r="CL14" s="2966" t="s">
        <v>4077</v>
      </c>
      <c r="CM14" s="905">
        <v>1</v>
      </c>
      <c r="CN14" s="98" t="s">
        <v>1312</v>
      </c>
      <c r="CO14" s="168" t="s">
        <v>4070</v>
      </c>
      <c r="CP14" s="169" t="str">
        <f t="shared" si="0"/>
        <v>Terminado</v>
      </c>
      <c r="CQ14" s="169" t="str">
        <f t="shared" si="7"/>
        <v>Terminado</v>
      </c>
      <c r="CR14" s="2592" t="s">
        <v>1292</v>
      </c>
      <c r="CS14" s="1877">
        <f>SUMPRODUCT(G14:G15,CM14:CM15)</f>
        <v>1</v>
      </c>
      <c r="CT14" s="1877">
        <f>SUMPRODUCT(G14:G15,M14:M15)</f>
        <v>1</v>
      </c>
      <c r="CU14" s="3344" t="str">
        <f>IF(CT14&lt;1%,"Sin iniciar",IF(CT14=100%,"Terminado","En gestión"))</f>
        <v>Terminado</v>
      </c>
      <c r="CV14" s="3344" t="str">
        <f>IF(CS14&lt;1%,"Sin iniciar",IF(CS14=100%,"Terminado","En gestión"))</f>
        <v>Terminado</v>
      </c>
      <c r="CW14" s="1721" t="s">
        <v>37</v>
      </c>
      <c r="CX14" s="3427">
        <v>35302528.600000001</v>
      </c>
      <c r="CY14" s="3465">
        <v>35302528.600000001</v>
      </c>
      <c r="CZ14" s="3465">
        <v>35302528.600000001</v>
      </c>
      <c r="DA14" s="2869">
        <v>34552142.159999996</v>
      </c>
      <c r="DB14" s="3403">
        <v>34552142.159999996</v>
      </c>
      <c r="DC14" s="3403">
        <v>32106127.199999999</v>
      </c>
      <c r="DD14" s="2869">
        <v>33138872.16</v>
      </c>
      <c r="DE14" s="2966" t="s">
        <v>45</v>
      </c>
      <c r="DF14" s="2966" t="s">
        <v>46</v>
      </c>
      <c r="DG14" s="2966" t="s">
        <v>47</v>
      </c>
      <c r="DH14" s="2966" t="s">
        <v>1608</v>
      </c>
      <c r="DJ14" s="1220" t="s">
        <v>8269</v>
      </c>
      <c r="DK14" s="1220" t="s">
        <v>8270</v>
      </c>
      <c r="DL14" s="3087" t="s">
        <v>8271</v>
      </c>
    </row>
    <row r="15" spans="1:116" s="514" customFormat="1" ht="105.75" hidden="1" customHeight="1" x14ac:dyDescent="0.45">
      <c r="A15" s="3438"/>
      <c r="B15" s="3440"/>
      <c r="C15" s="3441"/>
      <c r="D15" s="3441"/>
      <c r="E15" s="533" t="s">
        <v>4078</v>
      </c>
      <c r="F15" s="534" t="s">
        <v>4079</v>
      </c>
      <c r="G15" s="548">
        <v>0.75</v>
      </c>
      <c r="H15" s="536">
        <v>44592</v>
      </c>
      <c r="I15" s="536">
        <v>44926</v>
      </c>
      <c r="J15" s="520">
        <v>0.25</v>
      </c>
      <c r="K15" s="498">
        <v>0.5</v>
      </c>
      <c r="L15" s="519">
        <v>0.75</v>
      </c>
      <c r="M15" s="537">
        <v>1</v>
      </c>
      <c r="N15" s="3027"/>
      <c r="O15" s="2966"/>
      <c r="P15" s="487"/>
      <c r="Q15" s="3463"/>
      <c r="R15" s="3464"/>
      <c r="S15" s="538">
        <v>0.25</v>
      </c>
      <c r="T15" s="549" t="s">
        <v>4080</v>
      </c>
      <c r="U15" s="550" t="s">
        <v>4081</v>
      </c>
      <c r="V15" s="8" t="str">
        <f t="shared" si="1"/>
        <v>En gestión</v>
      </c>
      <c r="W15" s="8" t="str">
        <f t="shared" si="2"/>
        <v>En gestión</v>
      </c>
      <c r="X15" s="3432"/>
      <c r="Y15" s="1454"/>
      <c r="Z15" s="1454"/>
      <c r="AA15" s="3356"/>
      <c r="AB15" s="3356"/>
      <c r="AC15" s="3480"/>
      <c r="AD15" s="3482"/>
      <c r="AE15" s="3484"/>
      <c r="AF15" s="3486"/>
      <c r="AG15" s="2382"/>
      <c r="AH15" s="3475"/>
      <c r="AI15" s="3477"/>
      <c r="AJ15" s="3464"/>
      <c r="AK15" s="3464"/>
      <c r="AL15" s="3464"/>
      <c r="AM15" s="3464"/>
      <c r="AN15" s="511"/>
      <c r="AO15" s="3468"/>
      <c r="AP15" s="3470"/>
      <c r="AQ15" s="553">
        <v>0.5</v>
      </c>
      <c r="AR15" s="554" t="s">
        <v>4082</v>
      </c>
      <c r="AS15" s="555" t="s">
        <v>4081</v>
      </c>
      <c r="AT15" s="556" t="str">
        <f t="shared" si="3"/>
        <v>En gestión</v>
      </c>
      <c r="AU15" s="552" t="str">
        <f t="shared" si="4"/>
        <v>En gestión</v>
      </c>
      <c r="AV15" s="3472"/>
      <c r="AW15" s="3473"/>
      <c r="AX15" s="3473"/>
      <c r="AY15" s="3491"/>
      <c r="AZ15" s="3356"/>
      <c r="BA15" s="3451"/>
      <c r="BB15" s="3492"/>
      <c r="BC15" s="3493"/>
      <c r="BD15" s="3493"/>
      <c r="BE15" s="3348"/>
      <c r="BF15" s="3350"/>
      <c r="BG15" s="3350"/>
      <c r="BH15" s="3464"/>
      <c r="BI15" s="3464"/>
      <c r="BJ15" s="3489"/>
      <c r="BK15" s="2966"/>
      <c r="BL15" s="511"/>
      <c r="BM15" s="3369"/>
      <c r="BN15" s="3487"/>
      <c r="BO15" s="551">
        <v>0.75</v>
      </c>
      <c r="BP15" s="168" t="s">
        <v>4083</v>
      </c>
      <c r="BQ15" s="168" t="s">
        <v>4081</v>
      </c>
      <c r="BR15" s="169" t="str">
        <f t="shared" si="5"/>
        <v>En gestión</v>
      </c>
      <c r="BS15" s="169" t="str">
        <f t="shared" si="6"/>
        <v>En gestión</v>
      </c>
      <c r="BT15" s="2956"/>
      <c r="BU15" s="1877"/>
      <c r="BV15" s="1877"/>
      <c r="BW15" s="3344"/>
      <c r="BX15" s="3344"/>
      <c r="BY15" s="3458"/>
      <c r="BZ15" s="2966"/>
      <c r="CA15" s="3455"/>
      <c r="CB15" s="3456"/>
      <c r="CC15" s="2869"/>
      <c r="CD15" s="3457"/>
      <c r="CE15" s="3457"/>
      <c r="CF15" s="2966"/>
      <c r="CG15" s="2966"/>
      <c r="CH15" s="2966"/>
      <c r="CI15" s="2966"/>
      <c r="CJ15" s="511"/>
      <c r="CK15" s="3369"/>
      <c r="CL15" s="2966"/>
      <c r="CM15" s="905">
        <v>1</v>
      </c>
      <c r="CN15" s="168" t="s">
        <v>4084</v>
      </c>
      <c r="CO15" s="168" t="s">
        <v>4085</v>
      </c>
      <c r="CP15" s="169" t="str">
        <f t="shared" si="0"/>
        <v>Terminado</v>
      </c>
      <c r="CQ15" s="169" t="str">
        <f t="shared" si="7"/>
        <v>Terminado</v>
      </c>
      <c r="CR15" s="2592"/>
      <c r="CS15" s="1877"/>
      <c r="CT15" s="1877"/>
      <c r="CU15" s="3344"/>
      <c r="CV15" s="3344"/>
      <c r="CW15" s="1721"/>
      <c r="CX15" s="3427"/>
      <c r="CY15" s="3465"/>
      <c r="CZ15" s="3465"/>
      <c r="DA15" s="2869"/>
      <c r="DB15" s="3403"/>
      <c r="DC15" s="3403"/>
      <c r="DD15" s="2869"/>
      <c r="DE15" s="2966"/>
      <c r="DF15" s="2966"/>
      <c r="DG15" s="2966"/>
      <c r="DH15" s="2966"/>
      <c r="DJ15" s="1220" t="s">
        <v>8269</v>
      </c>
      <c r="DK15" s="1220" t="s">
        <v>8331</v>
      </c>
      <c r="DL15" s="3112"/>
    </row>
    <row r="16" spans="1:116" s="514" customFormat="1" ht="220.5" hidden="1" customHeight="1" x14ac:dyDescent="0.45">
      <c r="A16" s="557" t="s">
        <v>48</v>
      </c>
      <c r="B16" s="558" t="s">
        <v>4086</v>
      </c>
      <c r="C16" s="559" t="s">
        <v>4087</v>
      </c>
      <c r="D16" s="559" t="s">
        <v>4088</v>
      </c>
      <c r="E16" s="504" t="s">
        <v>4089</v>
      </c>
      <c r="F16" s="219" t="s">
        <v>4090</v>
      </c>
      <c r="G16" s="505">
        <v>1</v>
      </c>
      <c r="H16" s="560">
        <v>44593</v>
      </c>
      <c r="I16" s="560">
        <v>44925</v>
      </c>
      <c r="J16" s="505">
        <v>0.25</v>
      </c>
      <c r="K16" s="561">
        <v>0.5</v>
      </c>
      <c r="L16" s="505">
        <v>0.75</v>
      </c>
      <c r="M16" s="562">
        <v>1</v>
      </c>
      <c r="N16" s="442">
        <v>28080000</v>
      </c>
      <c r="O16" s="563">
        <v>54855000</v>
      </c>
      <c r="P16" s="487"/>
      <c r="Q16" s="938">
        <v>0.25</v>
      </c>
      <c r="R16" s="220" t="s">
        <v>4091</v>
      </c>
      <c r="S16" s="564">
        <v>0.25</v>
      </c>
      <c r="T16" s="9" t="s">
        <v>4092</v>
      </c>
      <c r="U16" s="159" t="s">
        <v>4093</v>
      </c>
      <c r="V16" s="148" t="str">
        <f>IF(J16&lt;1%,"Sin iniciar",IF(J16=100%,"Terminado","En gestión"))</f>
        <v>En gestión</v>
      </c>
      <c r="W16" s="148" t="str">
        <f>IF(S16&lt;1%,"Sin iniciar",IF(S16=100%,"Terminado","En gestión"))</f>
        <v>En gestión</v>
      </c>
      <c r="X16" s="565"/>
      <c r="Y16" s="439">
        <f>S16*J16</f>
        <v>6.25E-2</v>
      </c>
      <c r="Z16" s="439">
        <f>J16*G16</f>
        <v>0.25</v>
      </c>
      <c r="AA16" s="502" t="str">
        <f>IF(Z16&lt;1%,"Sin iniciar",IF(Z16=100%,"Terminado","En gestión"))</f>
        <v>En gestión</v>
      </c>
      <c r="AB16" s="502" t="str">
        <f>IF(Y16&lt;1%,"Sin iniciar",IF(Y16=100%,"Terminado","En gestión"))</f>
        <v>En gestión</v>
      </c>
      <c r="AC16" s="3481"/>
      <c r="AD16" s="772">
        <v>54855000</v>
      </c>
      <c r="AE16" s="792">
        <v>54855000</v>
      </c>
      <c r="AF16" s="792">
        <v>13713750</v>
      </c>
      <c r="AG16" s="768">
        <v>28080000</v>
      </c>
      <c r="AH16" s="766">
        <v>28080000</v>
      </c>
      <c r="AI16" s="767">
        <v>5616000</v>
      </c>
      <c r="AJ16" s="89" t="s">
        <v>1416</v>
      </c>
      <c r="AK16" s="89" t="s">
        <v>4094</v>
      </c>
      <c r="AL16" s="89" t="s">
        <v>1449</v>
      </c>
      <c r="AM16" s="89" t="s">
        <v>1450</v>
      </c>
      <c r="AN16" s="511"/>
      <c r="AO16" s="164">
        <v>50</v>
      </c>
      <c r="AP16" s="220" t="s">
        <v>4095</v>
      </c>
      <c r="AQ16" s="538">
        <v>0.5</v>
      </c>
      <c r="AR16" s="9" t="s">
        <v>4092</v>
      </c>
      <c r="AS16" s="76" t="s">
        <v>4093</v>
      </c>
      <c r="AT16" s="8" t="str">
        <f>IF(K16&lt;1%,"Sin iniciar",IF(K16=100%,"Terminado","En gestión"))</f>
        <v>En gestión</v>
      </c>
      <c r="AU16" s="8" t="str">
        <f>IF(AQ16&lt;1%,"Sin iniciar",IF(AQ16=100%,"Terminado","En gestión"))</f>
        <v>En gestión</v>
      </c>
      <c r="AV16" s="566" t="s">
        <v>4096</v>
      </c>
      <c r="AW16" s="567">
        <f>AQ16*G16</f>
        <v>0.5</v>
      </c>
      <c r="AX16" s="567">
        <f>K16*G16</f>
        <v>0.5</v>
      </c>
      <c r="AY16" s="568" t="str">
        <f>IF(AX16&lt;1%,"Sin iniciar",IF(AX16=100%,"Terminado","En gestión"))</f>
        <v>En gestión</v>
      </c>
      <c r="AZ16" s="568" t="str">
        <f>IF(AW16&lt;1%,"Sin iniciar",IF(AW16=100%,"Terminado","En gestión"))</f>
        <v>En gestión</v>
      </c>
      <c r="BA16" s="539"/>
      <c r="BB16" s="801">
        <v>54855000</v>
      </c>
      <c r="BC16" s="806">
        <v>54855000</v>
      </c>
      <c r="BD16" s="806">
        <v>27427500</v>
      </c>
      <c r="BE16" s="801">
        <v>28080000</v>
      </c>
      <c r="BF16" s="806">
        <v>297166000</v>
      </c>
      <c r="BG16" s="806">
        <v>123802935</v>
      </c>
      <c r="BH16" s="89" t="s">
        <v>1416</v>
      </c>
      <c r="BI16" s="89" t="s">
        <v>4094</v>
      </c>
      <c r="BJ16" s="623" t="s">
        <v>1449</v>
      </c>
      <c r="BK16" s="78" t="s">
        <v>1450</v>
      </c>
      <c r="BL16" s="471"/>
      <c r="BM16" s="845">
        <v>0.75</v>
      </c>
      <c r="BN16" s="40" t="s">
        <v>4097</v>
      </c>
      <c r="BO16" s="846">
        <v>0.75</v>
      </c>
      <c r="BP16" s="40" t="s">
        <v>4098</v>
      </c>
      <c r="BQ16" s="39" t="s">
        <v>4093</v>
      </c>
      <c r="BR16" s="169" t="str">
        <f>IF(L16&lt;1%,"Sin iniciar",IF(L16=100%,"Terminado","En gestión"))</f>
        <v>En gestión</v>
      </c>
      <c r="BS16" s="169" t="str">
        <f>IF(BO16&lt;1%,"Sin iniciar",IF(BO16=100%,"Terminado","En gestión"))</f>
        <v>En gestión</v>
      </c>
      <c r="BT16" s="40" t="s">
        <v>4099</v>
      </c>
      <c r="BU16" s="160">
        <f>SUMPRODUCT(G16:G16,BO16:BO16)</f>
        <v>0.75</v>
      </c>
      <c r="BV16" s="160">
        <f>SUMPRODUCT(G16:G16,L16:L16)</f>
        <v>0.75</v>
      </c>
      <c r="BW16" s="711" t="str">
        <f>IF(BV16&lt;1%,"Sin iniciar",IF(BV16=100%,"Terminado","En gestión"))</f>
        <v>En gestión</v>
      </c>
      <c r="BX16" s="711" t="str">
        <f>IF(BU16&lt;1%,"Sin iniciar",IF(BU16=100%,"Terminado","En gestión"))</f>
        <v>En gestión</v>
      </c>
      <c r="BY16" s="547"/>
      <c r="BZ16" s="463">
        <v>54855000</v>
      </c>
      <c r="CA16" s="827">
        <v>54855000</v>
      </c>
      <c r="CB16" s="847">
        <v>41141250</v>
      </c>
      <c r="CC16" s="463">
        <v>297166000</v>
      </c>
      <c r="CD16" s="827">
        <v>297244727</v>
      </c>
      <c r="CE16" s="847">
        <v>211404570.46000001</v>
      </c>
      <c r="CF16" s="78" t="s">
        <v>1416</v>
      </c>
      <c r="CG16" s="78" t="s">
        <v>4094</v>
      </c>
      <c r="CH16" s="78" t="s">
        <v>1449</v>
      </c>
      <c r="CI16" s="78" t="s">
        <v>1450</v>
      </c>
      <c r="CJ16" s="511"/>
      <c r="CK16" s="908">
        <v>1</v>
      </c>
      <c r="CL16" s="909" t="s">
        <v>4100</v>
      </c>
      <c r="CM16" s="910">
        <v>1</v>
      </c>
      <c r="CN16" s="78" t="s">
        <v>4101</v>
      </c>
      <c r="CO16" s="78" t="s">
        <v>4093</v>
      </c>
      <c r="CP16" s="169" t="str">
        <f>IF(M16&lt;1%,"Sin iniciar",IF(M16=100%,"Terminado","En gestión"))</f>
        <v>Terminado</v>
      </c>
      <c r="CQ16" s="169" t="str">
        <f>IF(CM16&lt;1%,"Sin iniciar",IF(CM16=100%,"Terminado","En gestión"))</f>
        <v>Terminado</v>
      </c>
      <c r="CR16" s="78" t="s">
        <v>4102</v>
      </c>
      <c r="CS16" s="160">
        <f>SUMPRODUCT(G16:G16,CM16:CM16)</f>
        <v>1</v>
      </c>
      <c r="CT16" s="160">
        <f>SUMPRODUCT(G16:G16,M16:M16)</f>
        <v>1</v>
      </c>
      <c r="CU16" s="711" t="str">
        <f>IF(CT16&lt;1%,"Sin iniciar",IF(CT16=100%,"Terminado","En gestión"))</f>
        <v>Terminado</v>
      </c>
      <c r="CV16" s="851" t="str">
        <f>IF(CS16&lt;1%,"Sin iniciar",IF(CS16=100%,"Terminado","En gestión"))</f>
        <v>Terminado</v>
      </c>
      <c r="CW16" s="713"/>
      <c r="CX16" s="463">
        <v>54855000</v>
      </c>
      <c r="CY16" s="890">
        <v>54855000</v>
      </c>
      <c r="CZ16" s="890">
        <v>54855000</v>
      </c>
      <c r="DA16" s="107">
        <v>297244727</v>
      </c>
      <c r="DB16" s="893">
        <v>297244727</v>
      </c>
      <c r="DC16" s="893">
        <v>291432557.79000002</v>
      </c>
      <c r="DD16" s="107">
        <v>297158833.32999998</v>
      </c>
      <c r="DE16" s="78" t="s">
        <v>1416</v>
      </c>
      <c r="DF16" s="78" t="s">
        <v>4094</v>
      </c>
      <c r="DG16" s="78" t="s">
        <v>1449</v>
      </c>
      <c r="DH16" s="78" t="s">
        <v>1450</v>
      </c>
      <c r="DJ16" s="1220" t="s">
        <v>8352</v>
      </c>
      <c r="DK16" s="1220" t="s">
        <v>8454</v>
      </c>
      <c r="DL16" s="559" t="s">
        <v>8455</v>
      </c>
    </row>
    <row r="17" spans="1:116" s="514" customFormat="1" ht="80.25" hidden="1" x14ac:dyDescent="0.45">
      <c r="A17" s="3398" t="s">
        <v>49</v>
      </c>
      <c r="B17" s="3399" t="s">
        <v>4103</v>
      </c>
      <c r="C17" s="3506" t="s">
        <v>4104</v>
      </c>
      <c r="D17" s="3506" t="s">
        <v>4105</v>
      </c>
      <c r="E17" s="504" t="s">
        <v>4106</v>
      </c>
      <c r="F17" s="570" t="s">
        <v>4107</v>
      </c>
      <c r="G17" s="505">
        <v>0.5</v>
      </c>
      <c r="H17" s="560">
        <v>44562</v>
      </c>
      <c r="I17" s="560">
        <v>44742</v>
      </c>
      <c r="J17" s="505">
        <v>0.5</v>
      </c>
      <c r="K17" s="484">
        <v>1</v>
      </c>
      <c r="L17" s="526">
        <v>1</v>
      </c>
      <c r="M17" s="562">
        <v>1</v>
      </c>
      <c r="N17" s="3507">
        <v>148432800</v>
      </c>
      <c r="O17" s="3507">
        <v>240513347</v>
      </c>
      <c r="P17" s="487"/>
      <c r="Q17" s="3508">
        <v>0.5</v>
      </c>
      <c r="R17" s="3506" t="s">
        <v>4108</v>
      </c>
      <c r="S17" s="571">
        <v>0.5</v>
      </c>
      <c r="T17" s="9" t="s">
        <v>4109</v>
      </c>
      <c r="U17" s="159" t="s">
        <v>4110</v>
      </c>
      <c r="V17" s="148" t="str">
        <f>IF(J17&lt;1%,"Sin iniciar",IF(J17=100%,"Terminado","En gestión"))</f>
        <v>En gestión</v>
      </c>
      <c r="W17" s="148" t="str">
        <f>IF(S17&lt;1%,"Sin iniciar",IF(S17=100%,"Terminado","En gestión"))</f>
        <v>En gestión</v>
      </c>
      <c r="X17" s="3500" t="s">
        <v>4111</v>
      </c>
      <c r="Y17" s="2073">
        <f>SUMPRODUCT(S17:S18,G17:G18)</f>
        <v>0.25</v>
      </c>
      <c r="Z17" s="2073">
        <f>SUMPRODUCT(G17:G18,J17:J18)</f>
        <v>0.25</v>
      </c>
      <c r="AA17" s="3502" t="str">
        <f>IF(Z17&lt;1%,"Sin iniciar",IF(Z17=100%,"Terminado","En gestión"))</f>
        <v>En gestión</v>
      </c>
      <c r="AB17" s="3504" t="str">
        <f>IF(Y17&lt;1%,"Sin iniciar",IF(Y17=100%,"Terminado","En gestión"))</f>
        <v>En gestión</v>
      </c>
      <c r="AC17" s="3506" t="s">
        <v>2483</v>
      </c>
      <c r="AD17" s="3495">
        <v>240513347</v>
      </c>
      <c r="AE17" s="3496">
        <v>240513347</v>
      </c>
      <c r="AF17" s="3496">
        <v>60128337</v>
      </c>
      <c r="AG17" s="3495">
        <v>148432800</v>
      </c>
      <c r="AH17" s="3498">
        <v>148432800</v>
      </c>
      <c r="AI17" s="3498">
        <v>20374400</v>
      </c>
      <c r="AJ17" s="2665" t="s">
        <v>1714</v>
      </c>
      <c r="AK17" s="2665" t="s">
        <v>1715</v>
      </c>
      <c r="AL17" s="2665" t="s">
        <v>1716</v>
      </c>
      <c r="AM17" s="2665" t="s">
        <v>1717</v>
      </c>
      <c r="AN17" s="511"/>
      <c r="AO17" s="3508">
        <v>0.5</v>
      </c>
      <c r="AP17" s="2665" t="s">
        <v>4112</v>
      </c>
      <c r="AQ17" s="572">
        <v>1</v>
      </c>
      <c r="AR17" s="7" t="s">
        <v>4113</v>
      </c>
      <c r="AS17" s="7" t="s">
        <v>4114</v>
      </c>
      <c r="AT17" s="148" t="str">
        <f>IF(K17&lt;1%,"Sin iniciar",IF(K17=100%,"Terminado","En gestión"))</f>
        <v>Terminado</v>
      </c>
      <c r="AU17" s="148" t="str">
        <f>IF(AQ17&lt;1%,"Sin iniciar",IF(AQ17=100%,"Terminado","En gestión"))</f>
        <v>Terminado</v>
      </c>
      <c r="AV17" s="3520" t="s">
        <v>4115</v>
      </c>
      <c r="AW17" s="3522">
        <f>SUMPRODUCT(G17:G18,AQ17:AQ18)</f>
        <v>0.5</v>
      </c>
      <c r="AX17" s="3522">
        <f>SUMPRODUCT(G17:G18,K17:K18)</f>
        <v>0.5</v>
      </c>
      <c r="AY17" s="3502" t="str">
        <f>IF(AX17&lt;1%,"Sin iniciar",IF(AX17=100%,"Terminado","En gestión"))</f>
        <v>En gestión</v>
      </c>
      <c r="AZ17" s="3504" t="str">
        <f>IF(AW17&lt;1%,"Sin iniciar",IF(AW17=100%,"Terminado","En gestión"))</f>
        <v>En gestión</v>
      </c>
      <c r="BA17" s="3524" t="s">
        <v>2483</v>
      </c>
      <c r="BB17" s="3510">
        <v>240513347</v>
      </c>
      <c r="BC17" s="3512">
        <v>249687828</v>
      </c>
      <c r="BD17" s="3514">
        <v>124843914</v>
      </c>
      <c r="BE17" s="3516">
        <v>148432800</v>
      </c>
      <c r="BF17" s="3518">
        <v>147707466.40000001</v>
      </c>
      <c r="BG17" s="3518">
        <v>38721600</v>
      </c>
      <c r="BH17" s="2665" t="s">
        <v>1714</v>
      </c>
      <c r="BI17" s="2665" t="s">
        <v>1715</v>
      </c>
      <c r="BJ17" s="3529" t="s">
        <v>1716</v>
      </c>
      <c r="BK17" s="3192" t="s">
        <v>1717</v>
      </c>
      <c r="BL17" s="511"/>
      <c r="BM17" s="3525">
        <v>0.7</v>
      </c>
      <c r="BN17" s="3192" t="s">
        <v>4116</v>
      </c>
      <c r="BO17" s="848">
        <v>1</v>
      </c>
      <c r="BP17" s="13" t="s">
        <v>4117</v>
      </c>
      <c r="BQ17" s="835" t="s">
        <v>4118</v>
      </c>
      <c r="BR17" s="169" t="str">
        <f>IF(L17&lt;1%,"Sin iniciar",IF(L17=100%,"Terminado","En gestión"))</f>
        <v>Terminado</v>
      </c>
      <c r="BS17" s="169" t="str">
        <f>IF(BO17&lt;1%,"Sin iniciar",IF(BO17=100%,"Terminado","En gestión"))</f>
        <v>Terminado</v>
      </c>
      <c r="BT17" s="1902" t="s">
        <v>4119</v>
      </c>
      <c r="BU17" s="1877">
        <f>SUMPRODUCT(G17:G18,BO17:BO18)</f>
        <v>0.85</v>
      </c>
      <c r="BV17" s="1877">
        <f>SUMPRODUCT(G17:G18,L17:L18)</f>
        <v>0.75</v>
      </c>
      <c r="BW17" s="3344" t="str">
        <f>IF(BV17&lt;1%,"Sin iniciar",IF(BV17=100%,"Terminado","En gestión"))</f>
        <v>En gestión</v>
      </c>
      <c r="BX17" s="3344" t="str">
        <f>IF(BU17&lt;1%,"Sin iniciar",IF(BU17=100%,"Terminado","En gestión"))</f>
        <v>En gestión</v>
      </c>
      <c r="BY17" s="3345"/>
      <c r="BZ17" s="3526">
        <v>249687828</v>
      </c>
      <c r="CA17" s="3527">
        <v>259787272</v>
      </c>
      <c r="CB17" s="3527">
        <v>192315593</v>
      </c>
      <c r="CC17" s="2869">
        <v>147707466.40000001</v>
      </c>
      <c r="CD17" s="3528">
        <v>156983333.06999999</v>
      </c>
      <c r="CE17" s="3528">
        <v>97757280</v>
      </c>
      <c r="CF17" s="3192" t="s">
        <v>1714</v>
      </c>
      <c r="CG17" s="3537" t="s">
        <v>1715</v>
      </c>
      <c r="CH17" s="1721" t="s">
        <v>1716</v>
      </c>
      <c r="CI17" s="1721" t="s">
        <v>1717</v>
      </c>
      <c r="CJ17" s="511"/>
      <c r="CK17" s="3525">
        <v>1</v>
      </c>
      <c r="CL17" s="3192" t="s">
        <v>4116</v>
      </c>
      <c r="CM17" s="905">
        <v>1</v>
      </c>
      <c r="CN17" s="13" t="s">
        <v>1312</v>
      </c>
      <c r="CO17" s="13" t="s">
        <v>4120</v>
      </c>
      <c r="CP17" s="169" t="str">
        <f t="shared" ref="CP17:CP80" si="8">IF(M17&lt;1%,"Sin iniciar",IF(M17=100%,"Terminado","En gestión"))</f>
        <v>Terminado</v>
      </c>
      <c r="CQ17" s="169" t="str">
        <f>IF(CM17&lt;1%,"Sin iniciar",IF(CM17=100%,"Terminado","En gestión"))</f>
        <v>Terminado</v>
      </c>
      <c r="CR17" s="1902" t="s">
        <v>4121</v>
      </c>
      <c r="CS17" s="1877">
        <f>SUMPRODUCT(G17:G18,CM17:CM18)</f>
        <v>1</v>
      </c>
      <c r="CT17" s="1877">
        <f>SUMPRODUCT(G17:G18,M17:M18)</f>
        <v>1</v>
      </c>
      <c r="CU17" s="3344" t="str">
        <f>IF(CT17&lt;1%,"Sin iniciar",IF(CT17=100%,"Terminado","En gestión"))</f>
        <v>Terminado</v>
      </c>
      <c r="CV17" s="3344" t="str">
        <f>IF(CS17&lt;1%,"Sin iniciar",IF(CS17=100%,"Terminado","En gestión"))</f>
        <v>Terminado</v>
      </c>
      <c r="CW17" s="2649" t="s">
        <v>37</v>
      </c>
      <c r="CX17" s="3547">
        <v>259787272</v>
      </c>
      <c r="CY17" s="3544">
        <v>260162924</v>
      </c>
      <c r="CZ17" s="3544">
        <v>260162924</v>
      </c>
      <c r="DA17" s="3545">
        <v>156983333.06999999</v>
      </c>
      <c r="DB17" s="3546">
        <v>156896666.40000001</v>
      </c>
      <c r="DC17" s="3546">
        <v>148065680</v>
      </c>
      <c r="DD17" s="2869">
        <v>156896666.40000001</v>
      </c>
      <c r="DE17" s="3192" t="s">
        <v>1714</v>
      </c>
      <c r="DF17" s="3537" t="s">
        <v>1715</v>
      </c>
      <c r="DG17" s="1720" t="s">
        <v>1716</v>
      </c>
      <c r="DH17" s="1721" t="s">
        <v>1717</v>
      </c>
      <c r="DJ17" s="1220" t="s">
        <v>8269</v>
      </c>
      <c r="DK17" s="1220" t="s">
        <v>8270</v>
      </c>
      <c r="DL17" s="3319" t="s">
        <v>8271</v>
      </c>
    </row>
    <row r="18" spans="1:116" s="514" customFormat="1" ht="82.5" hidden="1" x14ac:dyDescent="0.45">
      <c r="A18" s="3358"/>
      <c r="B18" s="3360"/>
      <c r="C18" s="3320"/>
      <c r="D18" s="3320"/>
      <c r="E18" s="504" t="s">
        <v>4122</v>
      </c>
      <c r="F18" s="570" t="s">
        <v>4123</v>
      </c>
      <c r="G18" s="505">
        <v>0.5</v>
      </c>
      <c r="H18" s="574">
        <v>44743</v>
      </c>
      <c r="I18" s="560">
        <v>44925</v>
      </c>
      <c r="J18" s="505">
        <v>0</v>
      </c>
      <c r="K18" s="498">
        <v>0</v>
      </c>
      <c r="L18" s="526">
        <v>0.5</v>
      </c>
      <c r="M18" s="562">
        <v>1</v>
      </c>
      <c r="N18" s="3363"/>
      <c r="O18" s="3363"/>
      <c r="P18" s="487"/>
      <c r="Q18" s="3509"/>
      <c r="R18" s="3320"/>
      <c r="S18" s="571">
        <v>0</v>
      </c>
      <c r="T18" s="159" t="s">
        <v>2483</v>
      </c>
      <c r="U18" s="159" t="s">
        <v>2483</v>
      </c>
      <c r="V18" s="8" t="str">
        <f t="shared" ref="V18:V42" si="9">IF(J18&lt;1%,"Sin iniciar",IF(J18=100%,"Terminado","En gestión"))</f>
        <v>Sin iniciar</v>
      </c>
      <c r="W18" s="8" t="str">
        <f t="shared" ref="W18:W42" si="10">IF(S18&lt;1%,"Sin iniciar",IF(S18=100%,"Terminado","En gestión"))</f>
        <v>Sin iniciar</v>
      </c>
      <c r="X18" s="3501"/>
      <c r="Y18" s="2027"/>
      <c r="Z18" s="2027"/>
      <c r="AA18" s="3503"/>
      <c r="AB18" s="3505"/>
      <c r="AC18" s="3320"/>
      <c r="AD18" s="3392"/>
      <c r="AE18" s="3497"/>
      <c r="AF18" s="3497"/>
      <c r="AG18" s="3392"/>
      <c r="AH18" s="3499"/>
      <c r="AI18" s="3499"/>
      <c r="AJ18" s="3509"/>
      <c r="AK18" s="3509"/>
      <c r="AL18" s="3509"/>
      <c r="AM18" s="3509"/>
      <c r="AN18" s="511"/>
      <c r="AO18" s="3509"/>
      <c r="AP18" s="3509"/>
      <c r="AQ18" s="571">
        <v>0</v>
      </c>
      <c r="AR18" s="159" t="s">
        <v>2483</v>
      </c>
      <c r="AS18" s="159" t="s">
        <v>2483</v>
      </c>
      <c r="AT18" s="8" t="str">
        <f t="shared" ref="AT18:AT42" si="11">IF(K18&lt;1%,"Sin iniciar",IF(K18=100%,"Terminado","En gestión"))</f>
        <v>Sin iniciar</v>
      </c>
      <c r="AU18" s="8" t="str">
        <f t="shared" ref="AU18:AU42" si="12">IF(AQ18&lt;1%,"Sin iniciar",IF(AQ18=100%,"Terminado","En gestión"))</f>
        <v>Sin iniciar</v>
      </c>
      <c r="AV18" s="3521"/>
      <c r="AW18" s="3523"/>
      <c r="AX18" s="3523"/>
      <c r="AY18" s="3503"/>
      <c r="AZ18" s="3505"/>
      <c r="BA18" s="2817"/>
      <c r="BB18" s="3511"/>
      <c r="BC18" s="3513"/>
      <c r="BD18" s="3515"/>
      <c r="BE18" s="3517"/>
      <c r="BF18" s="3519"/>
      <c r="BG18" s="3519"/>
      <c r="BH18" s="3509"/>
      <c r="BI18" s="3509"/>
      <c r="BJ18" s="3530"/>
      <c r="BK18" s="3192"/>
      <c r="BL18" s="511"/>
      <c r="BM18" s="3192"/>
      <c r="BN18" s="3192"/>
      <c r="BO18" s="848">
        <v>0.7</v>
      </c>
      <c r="BP18" s="13" t="s">
        <v>4124</v>
      </c>
      <c r="BQ18" s="13" t="s">
        <v>4125</v>
      </c>
      <c r="BR18" s="169" t="str">
        <f t="shared" ref="BR18:BR42" si="13">IF(L18&lt;1%,"Sin iniciar",IF(L18=100%,"Terminado","En gestión"))</f>
        <v>En gestión</v>
      </c>
      <c r="BS18" s="169" t="str">
        <f t="shared" ref="BS18:BS42" si="14">IF(BO18&lt;1%,"Sin iniciar",IF(BO18=100%,"Terminado","En gestión"))</f>
        <v>En gestión</v>
      </c>
      <c r="BT18" s="1902"/>
      <c r="BU18" s="1877"/>
      <c r="BV18" s="1877"/>
      <c r="BW18" s="3344"/>
      <c r="BX18" s="3344"/>
      <c r="BY18" s="3345"/>
      <c r="BZ18" s="3526"/>
      <c r="CA18" s="3527"/>
      <c r="CB18" s="3527"/>
      <c r="CC18" s="2869"/>
      <c r="CD18" s="3528"/>
      <c r="CE18" s="3528"/>
      <c r="CF18" s="3192"/>
      <c r="CG18" s="1720"/>
      <c r="CH18" s="1721"/>
      <c r="CI18" s="1721"/>
      <c r="CJ18" s="511"/>
      <c r="CK18" s="3192"/>
      <c r="CL18" s="3192"/>
      <c r="CM18" s="905">
        <v>1</v>
      </c>
      <c r="CN18" s="13" t="s">
        <v>4124</v>
      </c>
      <c r="CO18" s="13" t="s">
        <v>4126</v>
      </c>
      <c r="CP18" s="169" t="str">
        <f t="shared" si="8"/>
        <v>Terminado</v>
      </c>
      <c r="CQ18" s="169" t="str">
        <f t="shared" ref="CQ18:CQ81" si="15">IF(CM18&lt;1%,"Sin iniciar",IF(CM18=100%,"Terminado","En gestión"))</f>
        <v>Terminado</v>
      </c>
      <c r="CR18" s="1902"/>
      <c r="CS18" s="1877"/>
      <c r="CT18" s="1877"/>
      <c r="CU18" s="3344"/>
      <c r="CV18" s="3344"/>
      <c r="CW18" s="1865"/>
      <c r="CX18" s="3547"/>
      <c r="CY18" s="3544"/>
      <c r="CZ18" s="3544"/>
      <c r="DA18" s="3545"/>
      <c r="DB18" s="3546"/>
      <c r="DC18" s="3546"/>
      <c r="DD18" s="2869"/>
      <c r="DE18" s="3192"/>
      <c r="DF18" s="1720"/>
      <c r="DG18" s="1720"/>
      <c r="DH18" s="1721"/>
      <c r="DJ18" s="1220" t="s">
        <v>8269</v>
      </c>
      <c r="DK18" s="1220" t="s">
        <v>8331</v>
      </c>
      <c r="DL18" s="3320"/>
    </row>
    <row r="19" spans="1:116" s="514" customFormat="1" ht="210" hidden="1" x14ac:dyDescent="0.45">
      <c r="A19" s="3538" t="s">
        <v>49</v>
      </c>
      <c r="B19" s="3540" t="s">
        <v>4127</v>
      </c>
      <c r="C19" s="3332" t="s">
        <v>4128</v>
      </c>
      <c r="D19" s="3319" t="s">
        <v>4129</v>
      </c>
      <c r="E19" s="515" t="s">
        <v>4130</v>
      </c>
      <c r="F19" s="577" t="s">
        <v>4131</v>
      </c>
      <c r="G19" s="517">
        <v>0.5</v>
      </c>
      <c r="H19" s="578">
        <v>44562</v>
      </c>
      <c r="I19" s="578">
        <v>44895</v>
      </c>
      <c r="J19" s="517">
        <v>0.25</v>
      </c>
      <c r="K19" s="498">
        <v>0.5</v>
      </c>
      <c r="L19" s="535">
        <v>0.75</v>
      </c>
      <c r="M19" s="579">
        <v>1</v>
      </c>
      <c r="N19" s="3542">
        <v>266650462</v>
      </c>
      <c r="O19" s="3542">
        <v>0</v>
      </c>
      <c r="P19" s="487"/>
      <c r="Q19" s="3531">
        <v>0.25</v>
      </c>
      <c r="R19" s="3533" t="s">
        <v>4132</v>
      </c>
      <c r="S19" s="572">
        <v>0.25</v>
      </c>
      <c r="T19" s="210" t="s">
        <v>4133</v>
      </c>
      <c r="U19" s="210" t="s">
        <v>4134</v>
      </c>
      <c r="V19" s="8" t="str">
        <f t="shared" si="9"/>
        <v>En gestión</v>
      </c>
      <c r="W19" s="8" t="str">
        <f t="shared" si="10"/>
        <v>En gestión</v>
      </c>
      <c r="X19" s="3319" t="s">
        <v>4135</v>
      </c>
      <c r="Y19" s="2072">
        <f>SUMPRODUCT(S19:S20,G19:G20)</f>
        <v>0.125</v>
      </c>
      <c r="Z19" s="2072">
        <f>SUMPRODUCT(G19:G20,J19:J20)</f>
        <v>0.125</v>
      </c>
      <c r="AA19" s="3536" t="str">
        <f>IF(Z19&lt;1%,"Sin iniciar",IF(Z19=100%,"Terminado","En gestión"))</f>
        <v>En gestión</v>
      </c>
      <c r="AB19" s="3551" t="str">
        <f>IF(Y19&lt;1%,"Sin iniciar",IF(Y19=100%,"Terminado","En gestión"))</f>
        <v>En gestión</v>
      </c>
      <c r="AC19" s="3319" t="s">
        <v>2483</v>
      </c>
      <c r="AD19" s="3552">
        <v>0</v>
      </c>
      <c r="AE19" s="3554">
        <v>118516139</v>
      </c>
      <c r="AF19" s="3554">
        <v>27252258</v>
      </c>
      <c r="AG19" s="3552">
        <v>266650462</v>
      </c>
      <c r="AH19" s="3549">
        <v>266650462</v>
      </c>
      <c r="AI19" s="3549">
        <v>31405439</v>
      </c>
      <c r="AJ19" s="2665" t="s">
        <v>1714</v>
      </c>
      <c r="AK19" s="2665" t="s">
        <v>1715</v>
      </c>
      <c r="AL19" s="2665" t="s">
        <v>1716</v>
      </c>
      <c r="AM19" s="2665" t="s">
        <v>1717</v>
      </c>
      <c r="AN19" s="511"/>
      <c r="AO19" s="3548">
        <v>0.5</v>
      </c>
      <c r="AP19" s="2664" t="s">
        <v>4136</v>
      </c>
      <c r="AQ19" s="580">
        <v>0.5</v>
      </c>
      <c r="AR19" s="7" t="s">
        <v>4137</v>
      </c>
      <c r="AS19" s="7" t="s">
        <v>4138</v>
      </c>
      <c r="AT19" s="8" t="str">
        <f t="shared" si="11"/>
        <v>En gestión</v>
      </c>
      <c r="AU19" s="8" t="str">
        <f t="shared" si="12"/>
        <v>En gestión</v>
      </c>
      <c r="AV19" s="3520" t="s">
        <v>4139</v>
      </c>
      <c r="AW19" s="3522">
        <f>SUMPRODUCT(G19:G20,AQ19:AQ20)</f>
        <v>0.45</v>
      </c>
      <c r="AX19" s="3522">
        <f>SUMPRODUCT(G19:G20,K19:K20)</f>
        <v>0.45</v>
      </c>
      <c r="AY19" s="3502" t="str">
        <f>IF(AX19&lt;1%,"Sin iniciar",IF(AX19=100%,"Terminado","En gestión"))</f>
        <v>En gestión</v>
      </c>
      <c r="AZ19" s="3504" t="str">
        <f>IF(AW19&lt;1%,"Sin iniciar",IF(AW19=100%,"Terminado","En gestión"))</f>
        <v>En gestión</v>
      </c>
      <c r="BA19" s="3524" t="s">
        <v>2483</v>
      </c>
      <c r="BB19" s="3559">
        <v>118516139</v>
      </c>
      <c r="BC19" s="3560">
        <v>126785380</v>
      </c>
      <c r="BD19" s="3561">
        <v>61463064</v>
      </c>
      <c r="BE19" s="3562">
        <v>266650462</v>
      </c>
      <c r="BF19" s="3557">
        <v>296623798.20999998</v>
      </c>
      <c r="BG19" s="3557">
        <v>66666491.600000001</v>
      </c>
      <c r="BH19" s="2665" t="s">
        <v>1714</v>
      </c>
      <c r="BI19" s="2665" t="s">
        <v>1715</v>
      </c>
      <c r="BJ19" s="3529" t="s">
        <v>1716</v>
      </c>
      <c r="BK19" s="3192" t="s">
        <v>1717</v>
      </c>
      <c r="BL19" s="511"/>
      <c r="BM19" s="3556">
        <v>0.75</v>
      </c>
      <c r="BN19" s="3192" t="s">
        <v>4140</v>
      </c>
      <c r="BO19" s="848">
        <v>0.75</v>
      </c>
      <c r="BP19" s="13" t="s">
        <v>4141</v>
      </c>
      <c r="BQ19" s="835" t="s">
        <v>4142</v>
      </c>
      <c r="BR19" s="169" t="str">
        <f t="shared" si="13"/>
        <v>En gestión</v>
      </c>
      <c r="BS19" s="169" t="str">
        <f t="shared" si="14"/>
        <v>En gestión</v>
      </c>
      <c r="BT19" s="1902" t="s">
        <v>4143</v>
      </c>
      <c r="BU19" s="1877">
        <f>SUMPRODUCT(G19:G20,BO19:BO20)</f>
        <v>0.77500000000000002</v>
      </c>
      <c r="BV19" s="1877">
        <f>SUMPRODUCT(G19:G20,L19:L20)</f>
        <v>0.77500000000000002</v>
      </c>
      <c r="BW19" s="3344" t="str">
        <f>IF(BV19&lt;1%,"Sin iniciar",IF(BV19=100%,"Terminado","En gestión"))</f>
        <v>En gestión</v>
      </c>
      <c r="BX19" s="3344" t="str">
        <f>IF(BU19&lt;1%,"Sin iniciar",IF(BU19=100%,"Terminado","En gestión"))</f>
        <v>En gestión</v>
      </c>
      <c r="BY19" s="3345"/>
      <c r="BZ19" s="3526">
        <v>126785380</v>
      </c>
      <c r="CA19" s="3527">
        <v>115593360</v>
      </c>
      <c r="CB19" s="3527">
        <v>88528212</v>
      </c>
      <c r="CC19" s="3221">
        <v>296623798.20999998</v>
      </c>
      <c r="CD19" s="3457">
        <v>387107840.26999998</v>
      </c>
      <c r="CE19" s="3457">
        <v>159445522.80000001</v>
      </c>
      <c r="CF19" s="3192" t="s">
        <v>1714</v>
      </c>
      <c r="CG19" s="3537" t="s">
        <v>1715</v>
      </c>
      <c r="CH19" s="1721" t="s">
        <v>1716</v>
      </c>
      <c r="CI19" s="1721" t="s">
        <v>1717</v>
      </c>
      <c r="CJ19" s="511"/>
      <c r="CK19" s="3556">
        <v>1</v>
      </c>
      <c r="CL19" s="3192" t="s">
        <v>4144</v>
      </c>
      <c r="CM19" s="905">
        <v>1</v>
      </c>
      <c r="CN19" s="13" t="s">
        <v>4145</v>
      </c>
      <c r="CO19" s="13" t="s">
        <v>4146</v>
      </c>
      <c r="CP19" s="169" t="str">
        <f t="shared" si="8"/>
        <v>Terminado</v>
      </c>
      <c r="CQ19" s="169" t="str">
        <f t="shared" si="15"/>
        <v>Terminado</v>
      </c>
      <c r="CR19" s="1902" t="s">
        <v>4147</v>
      </c>
      <c r="CS19" s="1877">
        <f>SUMPRODUCT(G19:G20,CM19:CM20)</f>
        <v>1</v>
      </c>
      <c r="CT19" s="1877">
        <f>SUMPRODUCT(G19:G20,M19:M20)</f>
        <v>1</v>
      </c>
      <c r="CU19" s="3344" t="str">
        <f>IF(CT19&lt;1%,"Sin iniciar",IF(CT19=100%,"Terminado","En gestión"))</f>
        <v>Terminado</v>
      </c>
      <c r="CV19" s="3344" t="str">
        <f>IF(CS19&lt;1%,"Sin iniciar",IF(CS19=100%,"Terminado","En gestión"))</f>
        <v>Terminado</v>
      </c>
      <c r="CW19" s="2649" t="s">
        <v>37</v>
      </c>
      <c r="CX19" s="3568">
        <v>115593360</v>
      </c>
      <c r="CY19" s="3569">
        <v>112795355</v>
      </c>
      <c r="CZ19" s="3569">
        <v>112795355</v>
      </c>
      <c r="DA19" s="3570">
        <v>387107840.26999998</v>
      </c>
      <c r="DB19" s="3567">
        <v>449482588.81999999</v>
      </c>
      <c r="DC19" s="3567">
        <v>240703924.19999999</v>
      </c>
      <c r="DD19" s="2869">
        <v>386243655.12866598</v>
      </c>
      <c r="DE19" s="3192" t="s">
        <v>1714</v>
      </c>
      <c r="DF19" s="3537" t="s">
        <v>1715</v>
      </c>
      <c r="DG19" s="1720" t="s">
        <v>1716</v>
      </c>
      <c r="DH19" s="1721" t="s">
        <v>1717</v>
      </c>
      <c r="DJ19" s="1220" t="s">
        <v>8310</v>
      </c>
      <c r="DK19" s="1220" t="s">
        <v>8325</v>
      </c>
      <c r="DL19" s="3332" t="s">
        <v>8271</v>
      </c>
    </row>
    <row r="20" spans="1:116" s="514" customFormat="1" ht="85.5" hidden="1" customHeight="1" x14ac:dyDescent="0.45">
      <c r="A20" s="3539"/>
      <c r="B20" s="3541"/>
      <c r="C20" s="3333"/>
      <c r="D20" s="3535"/>
      <c r="E20" s="504" t="s">
        <v>4148</v>
      </c>
      <c r="F20" s="570" t="s">
        <v>4149</v>
      </c>
      <c r="G20" s="581">
        <v>0.5</v>
      </c>
      <c r="H20" s="574">
        <v>44652</v>
      </c>
      <c r="I20" s="560">
        <v>44895</v>
      </c>
      <c r="J20" s="505">
        <v>0</v>
      </c>
      <c r="K20" s="498">
        <v>0.4</v>
      </c>
      <c r="L20" s="526">
        <v>0.8</v>
      </c>
      <c r="M20" s="562">
        <v>1</v>
      </c>
      <c r="N20" s="3543"/>
      <c r="O20" s="3543"/>
      <c r="P20" s="487"/>
      <c r="Q20" s="3532"/>
      <c r="R20" s="3534"/>
      <c r="S20" s="571">
        <v>0</v>
      </c>
      <c r="T20" s="159" t="s">
        <v>2483</v>
      </c>
      <c r="U20" s="159" t="s">
        <v>2483</v>
      </c>
      <c r="V20" s="8" t="str">
        <f t="shared" si="9"/>
        <v>Sin iniciar</v>
      </c>
      <c r="W20" s="8" t="str">
        <f t="shared" si="10"/>
        <v>Sin iniciar</v>
      </c>
      <c r="X20" s="3535"/>
      <c r="Y20" s="2027"/>
      <c r="Z20" s="2027"/>
      <c r="AA20" s="3503"/>
      <c r="AB20" s="3505"/>
      <c r="AC20" s="3535"/>
      <c r="AD20" s="3553"/>
      <c r="AE20" s="3555"/>
      <c r="AF20" s="3555"/>
      <c r="AG20" s="3553"/>
      <c r="AH20" s="3550"/>
      <c r="AI20" s="3550"/>
      <c r="AJ20" s="3509"/>
      <c r="AK20" s="3509"/>
      <c r="AL20" s="3509"/>
      <c r="AM20" s="3509"/>
      <c r="AN20" s="511"/>
      <c r="AO20" s="3509"/>
      <c r="AP20" s="3509"/>
      <c r="AQ20" s="564">
        <v>0.4</v>
      </c>
      <c r="AR20" s="9" t="s">
        <v>4150</v>
      </c>
      <c r="AS20" s="9" t="s">
        <v>4151</v>
      </c>
      <c r="AT20" s="8" t="str">
        <f t="shared" si="11"/>
        <v>En gestión</v>
      </c>
      <c r="AU20" s="8" t="str">
        <f t="shared" si="12"/>
        <v>En gestión</v>
      </c>
      <c r="AV20" s="3521"/>
      <c r="AW20" s="3523"/>
      <c r="AX20" s="3523"/>
      <c r="AY20" s="3503"/>
      <c r="AZ20" s="3505"/>
      <c r="BA20" s="2817"/>
      <c r="BB20" s="3511"/>
      <c r="BC20" s="3513"/>
      <c r="BD20" s="3515"/>
      <c r="BE20" s="3563"/>
      <c r="BF20" s="3558"/>
      <c r="BG20" s="3558"/>
      <c r="BH20" s="3509"/>
      <c r="BI20" s="3509"/>
      <c r="BJ20" s="3530"/>
      <c r="BK20" s="3192"/>
      <c r="BL20" s="511"/>
      <c r="BM20" s="1902"/>
      <c r="BN20" s="3192"/>
      <c r="BO20" s="848">
        <v>0.8</v>
      </c>
      <c r="BP20" s="13" t="s">
        <v>4152</v>
      </c>
      <c r="BQ20" s="13" t="s">
        <v>4153</v>
      </c>
      <c r="BR20" s="169" t="str">
        <f t="shared" si="13"/>
        <v>En gestión</v>
      </c>
      <c r="BS20" s="169" t="str">
        <f t="shared" si="14"/>
        <v>En gestión</v>
      </c>
      <c r="BT20" s="1902"/>
      <c r="BU20" s="1877"/>
      <c r="BV20" s="1877"/>
      <c r="BW20" s="3344"/>
      <c r="BX20" s="3344"/>
      <c r="BY20" s="3345"/>
      <c r="BZ20" s="3526"/>
      <c r="CA20" s="3527"/>
      <c r="CB20" s="3527"/>
      <c r="CC20" s="3221"/>
      <c r="CD20" s="3457"/>
      <c r="CE20" s="3457"/>
      <c r="CF20" s="3192"/>
      <c r="CG20" s="1720"/>
      <c r="CH20" s="1721"/>
      <c r="CI20" s="1721"/>
      <c r="CJ20" s="511"/>
      <c r="CK20" s="1902"/>
      <c r="CL20" s="3192"/>
      <c r="CM20" s="905">
        <v>1</v>
      </c>
      <c r="CN20" s="13" t="s">
        <v>4154</v>
      </c>
      <c r="CO20" s="13" t="s">
        <v>4155</v>
      </c>
      <c r="CP20" s="169" t="str">
        <f t="shared" si="8"/>
        <v>Terminado</v>
      </c>
      <c r="CQ20" s="169" t="str">
        <f t="shared" si="15"/>
        <v>Terminado</v>
      </c>
      <c r="CR20" s="1902"/>
      <c r="CS20" s="1877"/>
      <c r="CT20" s="1877"/>
      <c r="CU20" s="3344"/>
      <c r="CV20" s="3344"/>
      <c r="CW20" s="1865"/>
      <c r="CX20" s="3568"/>
      <c r="CY20" s="3569"/>
      <c r="CZ20" s="3569"/>
      <c r="DA20" s="3570"/>
      <c r="DB20" s="3567"/>
      <c r="DC20" s="3567"/>
      <c r="DD20" s="2869"/>
      <c r="DE20" s="3192"/>
      <c r="DF20" s="1720"/>
      <c r="DG20" s="1720"/>
      <c r="DH20" s="1721"/>
      <c r="DJ20" s="1220" t="s">
        <v>8310</v>
      </c>
      <c r="DK20" s="1220" t="s">
        <v>8325</v>
      </c>
      <c r="DL20" s="3333"/>
    </row>
    <row r="21" spans="1:116" s="514" customFormat="1" ht="151.5" hidden="1" customHeight="1" x14ac:dyDescent="0.45">
      <c r="A21" s="3564" t="s">
        <v>49</v>
      </c>
      <c r="B21" s="3565" t="s">
        <v>4156</v>
      </c>
      <c r="C21" s="3334" t="s">
        <v>4157</v>
      </c>
      <c r="D21" s="3322" t="s">
        <v>4158</v>
      </c>
      <c r="E21" s="515" t="s">
        <v>4159</v>
      </c>
      <c r="F21" s="577" t="s">
        <v>4160</v>
      </c>
      <c r="G21" s="517">
        <v>0.25</v>
      </c>
      <c r="H21" s="582">
        <v>44593</v>
      </c>
      <c r="I21" s="578">
        <v>44925</v>
      </c>
      <c r="J21" s="517">
        <v>0.25</v>
      </c>
      <c r="K21" s="498">
        <v>0.5</v>
      </c>
      <c r="L21" s="535">
        <v>0.75</v>
      </c>
      <c r="M21" s="579">
        <v>1</v>
      </c>
      <c r="N21" s="3566">
        <v>8801326450</v>
      </c>
      <c r="O21" s="3566">
        <v>333891405</v>
      </c>
      <c r="P21" s="487"/>
      <c r="Q21" s="3322" t="s">
        <v>4161</v>
      </c>
      <c r="R21" s="3322" t="s">
        <v>4162</v>
      </c>
      <c r="S21" s="571">
        <v>0.25</v>
      </c>
      <c r="T21" s="9" t="s">
        <v>4163</v>
      </c>
      <c r="U21" s="159" t="s">
        <v>4164</v>
      </c>
      <c r="V21" s="8" t="str">
        <f t="shared" si="9"/>
        <v>En gestión</v>
      </c>
      <c r="W21" s="8" t="str">
        <f t="shared" si="10"/>
        <v>En gestión</v>
      </c>
      <c r="X21" s="3322" t="s">
        <v>4165</v>
      </c>
      <c r="Y21" s="2072">
        <f>SUMPRODUCT(S21:S24,G21:G24)</f>
        <v>0.1875</v>
      </c>
      <c r="Z21" s="2072">
        <f>SUMPRODUCT(G21:G24,J21:J24)</f>
        <v>0.1875</v>
      </c>
      <c r="AA21" s="3577" t="str">
        <f>IF(Z21&lt;1%,"Sin iniciar",IF(Z21=100%,"Terminado","En gestión"))</f>
        <v>En gestión</v>
      </c>
      <c r="AB21" s="3571" t="str">
        <f>IF(Y21&lt;1%,"Sin iniciar",IF(Y21=100%,"Terminado","En gestión"))</f>
        <v>En gestión</v>
      </c>
      <c r="AC21" s="3322" t="s">
        <v>2483</v>
      </c>
      <c r="AD21" s="3574">
        <v>333891405</v>
      </c>
      <c r="AE21" s="3575" t="s">
        <v>4166</v>
      </c>
      <c r="AF21" s="3575" t="s">
        <v>4167</v>
      </c>
      <c r="AG21" s="3574">
        <v>8801326450</v>
      </c>
      <c r="AH21" s="3549">
        <v>8583888862</v>
      </c>
      <c r="AI21" s="3549">
        <v>2617738352</v>
      </c>
      <c r="AJ21" s="2665" t="s">
        <v>1714</v>
      </c>
      <c r="AK21" s="2665" t="s">
        <v>1715</v>
      </c>
      <c r="AL21" s="2665" t="s">
        <v>1716</v>
      </c>
      <c r="AM21" s="2665" t="s">
        <v>4168</v>
      </c>
      <c r="AN21" s="511"/>
      <c r="AO21" s="3322" t="s">
        <v>2537</v>
      </c>
      <c r="AP21" s="3589" t="s">
        <v>4169</v>
      </c>
      <c r="AQ21" s="572">
        <v>0.5</v>
      </c>
      <c r="AR21" s="7" t="s">
        <v>4170</v>
      </c>
      <c r="AS21" s="210" t="s">
        <v>4171</v>
      </c>
      <c r="AT21" s="8" t="str">
        <f t="shared" si="11"/>
        <v>En gestión</v>
      </c>
      <c r="AU21" s="8" t="str">
        <f t="shared" si="12"/>
        <v>En gestión</v>
      </c>
      <c r="AV21" s="3590" t="s">
        <v>4172</v>
      </c>
      <c r="AW21" s="3593">
        <f>SUMPRODUCT(G21:G24,AQ21:AQ24)</f>
        <v>0.375</v>
      </c>
      <c r="AX21" s="3593">
        <f>SUMPRODUCT(G21:G24,K21:K24)</f>
        <v>0.375</v>
      </c>
      <c r="AY21" s="3536" t="str">
        <f t="shared" ref="AY21" si="16">IF(AX21&lt;1%,"Sin iniciar",IF(AX21=100%,"Terminado","En gestión"))</f>
        <v>En gestión</v>
      </c>
      <c r="AZ21" s="3551" t="str">
        <f t="shared" ref="AZ21" si="17">IF(AW21&lt;1%,"Sin iniciar",IF(AW21=100%,"Terminado","En gestión"))</f>
        <v>En gestión</v>
      </c>
      <c r="BA21" s="3524" t="s">
        <v>2483</v>
      </c>
      <c r="BB21" s="3584">
        <v>333783649</v>
      </c>
      <c r="BC21" s="3586">
        <v>337805774</v>
      </c>
      <c r="BD21" s="3587">
        <v>169989926</v>
      </c>
      <c r="BE21" s="3588">
        <v>8801326450</v>
      </c>
      <c r="BF21" s="3580">
        <v>8381414017.1999998</v>
      </c>
      <c r="BG21" s="3580">
        <v>2796063794.6900001</v>
      </c>
      <c r="BH21" s="2665" t="s">
        <v>1714</v>
      </c>
      <c r="BI21" s="2665" t="s">
        <v>1715</v>
      </c>
      <c r="BJ21" s="3529" t="s">
        <v>1716</v>
      </c>
      <c r="BK21" s="3192" t="s">
        <v>4168</v>
      </c>
      <c r="BL21" s="511"/>
      <c r="BM21" s="3556">
        <v>0.7</v>
      </c>
      <c r="BN21" s="1902" t="s">
        <v>4173</v>
      </c>
      <c r="BO21" s="848">
        <v>0.75</v>
      </c>
      <c r="BP21" s="13" t="s">
        <v>4163</v>
      </c>
      <c r="BQ21" s="835" t="s">
        <v>4174</v>
      </c>
      <c r="BR21" s="169" t="str">
        <f t="shared" si="13"/>
        <v>En gestión</v>
      </c>
      <c r="BS21" s="169" t="str">
        <f t="shared" si="14"/>
        <v>En gestión</v>
      </c>
      <c r="BT21" s="1902" t="s">
        <v>4175</v>
      </c>
      <c r="BU21" s="1877">
        <f>SUMPRODUCT(G21:G24,BO21:BO24)</f>
        <v>0.6875</v>
      </c>
      <c r="BV21" s="1877">
        <f>SUMPRODUCT(G21:G24,L21:L24)</f>
        <v>0.6875</v>
      </c>
      <c r="BW21" s="3344" t="str">
        <f>IF(BV21&lt;1%,"Sin iniciar",IF(BV21=100%,"Terminado","En gestión"))</f>
        <v>En gestión</v>
      </c>
      <c r="BX21" s="3344" t="str">
        <f>IF(BU21&lt;1%,"Sin iniciar",IF(BU21=100%,"Terminado","En gestión"))</f>
        <v>En gestión</v>
      </c>
      <c r="BY21" s="3345"/>
      <c r="BZ21" s="3526">
        <v>337805774</v>
      </c>
      <c r="CA21" s="3527">
        <v>323359936</v>
      </c>
      <c r="CB21" s="3527">
        <v>246674931</v>
      </c>
      <c r="CC21" s="2909">
        <v>8381414017.1999998</v>
      </c>
      <c r="CD21" s="3596">
        <v>8202041462.6300001</v>
      </c>
      <c r="CE21" s="3596">
        <v>5910154520.0799999</v>
      </c>
      <c r="CF21" s="3192" t="s">
        <v>1714</v>
      </c>
      <c r="CG21" s="3537" t="s">
        <v>1715</v>
      </c>
      <c r="CH21" s="1721" t="s">
        <v>1716</v>
      </c>
      <c r="CI21" s="1721" t="s">
        <v>1717</v>
      </c>
      <c r="CJ21" s="511"/>
      <c r="CK21" s="3556">
        <v>1</v>
      </c>
      <c r="CL21" s="1902" t="s">
        <v>4176</v>
      </c>
      <c r="CM21" s="905">
        <v>1</v>
      </c>
      <c r="CN21" s="13" t="s">
        <v>4177</v>
      </c>
      <c r="CO21" s="13" t="s">
        <v>4178</v>
      </c>
      <c r="CP21" s="169" t="str">
        <f t="shared" si="8"/>
        <v>Terminado</v>
      </c>
      <c r="CQ21" s="169" t="str">
        <f t="shared" si="15"/>
        <v>Terminado</v>
      </c>
      <c r="CR21" s="1902" t="s">
        <v>4179</v>
      </c>
      <c r="CS21" s="1877">
        <f>SUMPRODUCT(G21:G24,CM21:CM24)</f>
        <v>1</v>
      </c>
      <c r="CT21" s="1877">
        <f>SUMPRODUCT(G21:G24,M21:M24)</f>
        <v>1</v>
      </c>
      <c r="CU21" s="3344" t="str">
        <f>IF(CT21&lt;1%,"Sin iniciar",IF(CT21=100%,"Terminado","En gestión"))</f>
        <v>Terminado</v>
      </c>
      <c r="CV21" s="3344" t="str">
        <f>IF(CS21&lt;1%,"Sin iniciar",IF(CS21=100%,"Terminado","En gestión"))</f>
        <v>Terminado</v>
      </c>
      <c r="CW21" s="2649" t="s">
        <v>37</v>
      </c>
      <c r="CX21" s="3568">
        <v>323359936</v>
      </c>
      <c r="CY21" s="3569">
        <v>315308825</v>
      </c>
      <c r="CZ21" s="3569">
        <v>315308825</v>
      </c>
      <c r="DA21" s="3570">
        <v>8202041462.6300001</v>
      </c>
      <c r="DB21" s="3598" t="s">
        <v>4180</v>
      </c>
      <c r="DC21" s="3567">
        <v>6572621797.8400002</v>
      </c>
      <c r="DD21" s="2869">
        <v>8142568818.4180002</v>
      </c>
      <c r="DE21" s="3192" t="s">
        <v>1714</v>
      </c>
      <c r="DF21" s="3537" t="s">
        <v>1715</v>
      </c>
      <c r="DG21" s="1720" t="s">
        <v>1716</v>
      </c>
      <c r="DH21" s="1721" t="s">
        <v>1717</v>
      </c>
      <c r="DJ21" s="1220" t="s">
        <v>8269</v>
      </c>
      <c r="DK21" s="1220" t="s">
        <v>8331</v>
      </c>
      <c r="DL21" s="3334" t="s">
        <v>8271</v>
      </c>
    </row>
    <row r="22" spans="1:116" s="514" customFormat="1" ht="131.25" hidden="1" x14ac:dyDescent="0.45">
      <c r="A22" s="3398"/>
      <c r="B22" s="3399"/>
      <c r="C22" s="3335"/>
      <c r="D22" s="3088"/>
      <c r="E22" s="504" t="s">
        <v>4181</v>
      </c>
      <c r="F22" s="570" t="s">
        <v>4182</v>
      </c>
      <c r="G22" s="505">
        <v>0.25</v>
      </c>
      <c r="H22" s="560">
        <v>44743</v>
      </c>
      <c r="I22" s="560">
        <v>44925</v>
      </c>
      <c r="J22" s="505">
        <v>0</v>
      </c>
      <c r="K22" s="498">
        <v>0</v>
      </c>
      <c r="L22" s="526">
        <v>0.5</v>
      </c>
      <c r="M22" s="562">
        <v>1</v>
      </c>
      <c r="N22" s="3507"/>
      <c r="O22" s="3507"/>
      <c r="P22" s="487"/>
      <c r="Q22" s="3088"/>
      <c r="R22" s="3088"/>
      <c r="S22" s="571">
        <v>0</v>
      </c>
      <c r="T22" s="159" t="s">
        <v>2483</v>
      </c>
      <c r="U22" s="159" t="s">
        <v>2483</v>
      </c>
      <c r="V22" s="8" t="str">
        <f t="shared" si="9"/>
        <v>Sin iniciar</v>
      </c>
      <c r="W22" s="8" t="str">
        <f t="shared" si="10"/>
        <v>Sin iniciar</v>
      </c>
      <c r="X22" s="3088"/>
      <c r="Y22" s="2073"/>
      <c r="Z22" s="2073"/>
      <c r="AA22" s="3578"/>
      <c r="AB22" s="3572"/>
      <c r="AC22" s="3088"/>
      <c r="AD22" s="3495"/>
      <c r="AE22" s="3576"/>
      <c r="AF22" s="3576"/>
      <c r="AG22" s="3495"/>
      <c r="AH22" s="3549"/>
      <c r="AI22" s="3549"/>
      <c r="AJ22" s="2665"/>
      <c r="AK22" s="2665"/>
      <c r="AL22" s="2665"/>
      <c r="AM22" s="2665"/>
      <c r="AN22" s="511"/>
      <c r="AO22" s="3088"/>
      <c r="AP22" s="2665"/>
      <c r="AQ22" s="571">
        <v>0</v>
      </c>
      <c r="AR22" s="159" t="s">
        <v>2483</v>
      </c>
      <c r="AS22" s="159" t="s">
        <v>2483</v>
      </c>
      <c r="AT22" s="8" t="str">
        <f t="shared" si="11"/>
        <v>Sin iniciar</v>
      </c>
      <c r="AU22" s="8" t="str">
        <f t="shared" si="12"/>
        <v>Sin iniciar</v>
      </c>
      <c r="AV22" s="3591"/>
      <c r="AW22" s="3594"/>
      <c r="AX22" s="3594"/>
      <c r="AY22" s="3502"/>
      <c r="AZ22" s="3504"/>
      <c r="BA22" s="3583"/>
      <c r="BB22" s="3585"/>
      <c r="BC22" s="3512"/>
      <c r="BD22" s="3514"/>
      <c r="BE22" s="3516"/>
      <c r="BF22" s="3581"/>
      <c r="BG22" s="3581"/>
      <c r="BH22" s="2665"/>
      <c r="BI22" s="2665"/>
      <c r="BJ22" s="3529"/>
      <c r="BK22" s="3192"/>
      <c r="BL22" s="511"/>
      <c r="BM22" s="1902"/>
      <c r="BN22" s="1902"/>
      <c r="BO22" s="848">
        <v>0.5</v>
      </c>
      <c r="BP22" s="13" t="s">
        <v>4183</v>
      </c>
      <c r="BQ22" s="835" t="s">
        <v>4184</v>
      </c>
      <c r="BR22" s="169" t="str">
        <f t="shared" si="13"/>
        <v>En gestión</v>
      </c>
      <c r="BS22" s="169" t="str">
        <f t="shared" si="14"/>
        <v>En gestión</v>
      </c>
      <c r="BT22" s="1902"/>
      <c r="BU22" s="1877"/>
      <c r="BV22" s="1877"/>
      <c r="BW22" s="3344"/>
      <c r="BX22" s="3344"/>
      <c r="BY22" s="3345"/>
      <c r="BZ22" s="3526"/>
      <c r="CA22" s="3527"/>
      <c r="CB22" s="3527"/>
      <c r="CC22" s="2909"/>
      <c r="CD22" s="3597"/>
      <c r="CE22" s="3597"/>
      <c r="CF22" s="3192"/>
      <c r="CG22" s="1720"/>
      <c r="CH22" s="1721"/>
      <c r="CI22" s="1721"/>
      <c r="CJ22" s="511"/>
      <c r="CK22" s="1902"/>
      <c r="CL22" s="1902"/>
      <c r="CM22" s="905">
        <v>1</v>
      </c>
      <c r="CN22" s="13" t="s">
        <v>4185</v>
      </c>
      <c r="CO22" s="13" t="s">
        <v>4186</v>
      </c>
      <c r="CP22" s="169" t="str">
        <f t="shared" si="8"/>
        <v>Terminado</v>
      </c>
      <c r="CQ22" s="169" t="str">
        <f t="shared" si="15"/>
        <v>Terminado</v>
      </c>
      <c r="CR22" s="1902"/>
      <c r="CS22" s="1877"/>
      <c r="CT22" s="1877"/>
      <c r="CU22" s="3344"/>
      <c r="CV22" s="3344"/>
      <c r="CW22" s="1864"/>
      <c r="CX22" s="3568"/>
      <c r="CY22" s="3569"/>
      <c r="CZ22" s="3569"/>
      <c r="DA22" s="3570"/>
      <c r="DB22" s="3567"/>
      <c r="DC22" s="3567"/>
      <c r="DD22" s="2869"/>
      <c r="DE22" s="3192"/>
      <c r="DF22" s="1720"/>
      <c r="DG22" s="1720"/>
      <c r="DH22" s="1721"/>
      <c r="DJ22" s="1220" t="s">
        <v>8269</v>
      </c>
      <c r="DK22" s="1220" t="s">
        <v>8331</v>
      </c>
      <c r="DL22" s="3335"/>
    </row>
    <row r="23" spans="1:116" s="514" customFormat="1" ht="210" hidden="1" x14ac:dyDescent="0.45">
      <c r="A23" s="3398"/>
      <c r="B23" s="3399"/>
      <c r="C23" s="3335"/>
      <c r="D23" s="3088"/>
      <c r="E23" s="504" t="s">
        <v>4187</v>
      </c>
      <c r="F23" s="570" t="s">
        <v>4188</v>
      </c>
      <c r="G23" s="505">
        <v>0.25</v>
      </c>
      <c r="H23" s="560">
        <v>44562</v>
      </c>
      <c r="I23" s="560">
        <v>44925</v>
      </c>
      <c r="J23" s="505">
        <v>0.25</v>
      </c>
      <c r="K23" s="498">
        <v>0.5</v>
      </c>
      <c r="L23" s="526">
        <v>0.75</v>
      </c>
      <c r="M23" s="562">
        <v>1</v>
      </c>
      <c r="N23" s="3507"/>
      <c r="O23" s="3507"/>
      <c r="P23" s="487"/>
      <c r="Q23" s="3088"/>
      <c r="R23" s="3088"/>
      <c r="S23" s="571">
        <v>0.25</v>
      </c>
      <c r="T23" s="159" t="s">
        <v>4189</v>
      </c>
      <c r="U23" s="159" t="s">
        <v>4190</v>
      </c>
      <c r="V23" s="8" t="str">
        <f t="shared" si="9"/>
        <v>En gestión</v>
      </c>
      <c r="W23" s="8" t="str">
        <f t="shared" si="10"/>
        <v>En gestión</v>
      </c>
      <c r="X23" s="3088"/>
      <c r="Y23" s="2073"/>
      <c r="Z23" s="2073"/>
      <c r="AA23" s="3578"/>
      <c r="AB23" s="3572"/>
      <c r="AC23" s="3088"/>
      <c r="AD23" s="3495"/>
      <c r="AE23" s="3576"/>
      <c r="AF23" s="3576"/>
      <c r="AG23" s="3495"/>
      <c r="AH23" s="3549"/>
      <c r="AI23" s="3549"/>
      <c r="AJ23" s="2665"/>
      <c r="AK23" s="2665"/>
      <c r="AL23" s="2665"/>
      <c r="AM23" s="2665"/>
      <c r="AN23" s="511"/>
      <c r="AO23" s="3088"/>
      <c r="AP23" s="2665"/>
      <c r="AQ23" s="571">
        <v>0.5</v>
      </c>
      <c r="AR23" s="159" t="s">
        <v>4191</v>
      </c>
      <c r="AS23" s="159" t="s">
        <v>4192</v>
      </c>
      <c r="AT23" s="8" t="str">
        <f t="shared" si="11"/>
        <v>En gestión</v>
      </c>
      <c r="AU23" s="8" t="str">
        <f t="shared" si="12"/>
        <v>En gestión</v>
      </c>
      <c r="AV23" s="3591"/>
      <c r="AW23" s="3594"/>
      <c r="AX23" s="3594">
        <f t="shared" ref="AX23" si="18">SUMPRODUCT(G23:G24,K23:K24)</f>
        <v>0.25</v>
      </c>
      <c r="AY23" s="3502"/>
      <c r="AZ23" s="3504"/>
      <c r="BA23" s="3583"/>
      <c r="BB23" s="3585"/>
      <c r="BC23" s="3512"/>
      <c r="BD23" s="3514"/>
      <c r="BE23" s="3516"/>
      <c r="BF23" s="3581"/>
      <c r="BG23" s="3581"/>
      <c r="BH23" s="2665"/>
      <c r="BI23" s="2665"/>
      <c r="BJ23" s="3529"/>
      <c r="BK23" s="3192"/>
      <c r="BL23" s="511"/>
      <c r="BM23" s="1902"/>
      <c r="BN23" s="1902"/>
      <c r="BO23" s="848">
        <v>0.75</v>
      </c>
      <c r="BP23" s="13" t="s">
        <v>4189</v>
      </c>
      <c r="BQ23" s="835" t="s">
        <v>4190</v>
      </c>
      <c r="BR23" s="169" t="str">
        <f t="shared" si="13"/>
        <v>En gestión</v>
      </c>
      <c r="BS23" s="169" t="str">
        <f t="shared" si="14"/>
        <v>En gestión</v>
      </c>
      <c r="BT23" s="1902"/>
      <c r="BU23" s="1877"/>
      <c r="BV23" s="1877"/>
      <c r="BW23" s="3344"/>
      <c r="BX23" s="3344"/>
      <c r="BY23" s="3345"/>
      <c r="BZ23" s="3526"/>
      <c r="CA23" s="3527"/>
      <c r="CB23" s="3527"/>
      <c r="CC23" s="2909"/>
      <c r="CD23" s="3597"/>
      <c r="CE23" s="3597"/>
      <c r="CF23" s="3192"/>
      <c r="CG23" s="1720"/>
      <c r="CH23" s="1721"/>
      <c r="CI23" s="1721"/>
      <c r="CJ23" s="511"/>
      <c r="CK23" s="1902"/>
      <c r="CL23" s="1902"/>
      <c r="CM23" s="905">
        <v>1</v>
      </c>
      <c r="CN23" s="13" t="s">
        <v>4193</v>
      </c>
      <c r="CO23" s="13" t="s">
        <v>4194</v>
      </c>
      <c r="CP23" s="169" t="str">
        <f t="shared" si="8"/>
        <v>Terminado</v>
      </c>
      <c r="CQ23" s="169" t="str">
        <f t="shared" si="15"/>
        <v>Terminado</v>
      </c>
      <c r="CR23" s="1902"/>
      <c r="CS23" s="1877"/>
      <c r="CT23" s="1877"/>
      <c r="CU23" s="3344"/>
      <c r="CV23" s="3344"/>
      <c r="CW23" s="1864"/>
      <c r="CX23" s="3568"/>
      <c r="CY23" s="3569"/>
      <c r="CZ23" s="3569"/>
      <c r="DA23" s="3570"/>
      <c r="DB23" s="3567"/>
      <c r="DC23" s="3567"/>
      <c r="DD23" s="2869"/>
      <c r="DE23" s="3192"/>
      <c r="DF23" s="1720"/>
      <c r="DG23" s="1720"/>
      <c r="DH23" s="1721"/>
      <c r="DJ23" s="1220" t="s">
        <v>8269</v>
      </c>
      <c r="DK23" s="1220" t="s">
        <v>8331</v>
      </c>
      <c r="DL23" s="3335"/>
    </row>
    <row r="24" spans="1:116" s="514" customFormat="1" ht="238.5" hidden="1" customHeight="1" x14ac:dyDescent="0.45">
      <c r="A24" s="3358"/>
      <c r="B24" s="3360"/>
      <c r="C24" s="3336"/>
      <c r="D24" s="3112"/>
      <c r="E24" s="504" t="s">
        <v>4195</v>
      </c>
      <c r="F24" s="570" t="s">
        <v>4196</v>
      </c>
      <c r="G24" s="505">
        <v>0.25</v>
      </c>
      <c r="H24" s="574">
        <v>44593</v>
      </c>
      <c r="I24" s="560">
        <v>44925</v>
      </c>
      <c r="J24" s="505">
        <v>0.25</v>
      </c>
      <c r="K24" s="498">
        <v>0.5</v>
      </c>
      <c r="L24" s="526">
        <v>0.75</v>
      </c>
      <c r="M24" s="562">
        <v>1</v>
      </c>
      <c r="N24" s="3363"/>
      <c r="O24" s="3363"/>
      <c r="P24" s="487"/>
      <c r="Q24" s="3112"/>
      <c r="R24" s="3112"/>
      <c r="S24" s="571">
        <v>0.25</v>
      </c>
      <c r="T24" s="9" t="s">
        <v>4197</v>
      </c>
      <c r="U24" s="159" t="s">
        <v>4198</v>
      </c>
      <c r="V24" s="8" t="str">
        <f t="shared" si="9"/>
        <v>En gestión</v>
      </c>
      <c r="W24" s="8" t="str">
        <f t="shared" si="10"/>
        <v>En gestión</v>
      </c>
      <c r="X24" s="3112"/>
      <c r="Y24" s="2027"/>
      <c r="Z24" s="2027"/>
      <c r="AA24" s="3579"/>
      <c r="AB24" s="3573"/>
      <c r="AC24" s="3112"/>
      <c r="AD24" s="3392"/>
      <c r="AE24" s="3390"/>
      <c r="AF24" s="3390"/>
      <c r="AG24" s="3392"/>
      <c r="AH24" s="3550"/>
      <c r="AI24" s="3550"/>
      <c r="AJ24" s="3509"/>
      <c r="AK24" s="3509"/>
      <c r="AL24" s="3509"/>
      <c r="AM24" s="3509"/>
      <c r="AN24" s="511"/>
      <c r="AO24" s="3112"/>
      <c r="AP24" s="2665"/>
      <c r="AQ24" s="583">
        <v>0.5</v>
      </c>
      <c r="AR24" s="584" t="s">
        <v>4199</v>
      </c>
      <c r="AS24" s="584" t="s">
        <v>4200</v>
      </c>
      <c r="AT24" s="8" t="str">
        <f t="shared" si="11"/>
        <v>En gestión</v>
      </c>
      <c r="AU24" s="8" t="str">
        <f t="shared" si="12"/>
        <v>En gestión</v>
      </c>
      <c r="AV24" s="3592"/>
      <c r="AW24" s="3595"/>
      <c r="AX24" s="3595"/>
      <c r="AY24" s="3503"/>
      <c r="AZ24" s="3505"/>
      <c r="BA24" s="2817"/>
      <c r="BB24" s="3511"/>
      <c r="BC24" s="3513"/>
      <c r="BD24" s="3515"/>
      <c r="BE24" s="3517"/>
      <c r="BF24" s="3582"/>
      <c r="BG24" s="3582"/>
      <c r="BH24" s="3509"/>
      <c r="BI24" s="3509"/>
      <c r="BJ24" s="3530"/>
      <c r="BK24" s="3192"/>
      <c r="BL24" s="511"/>
      <c r="BM24" s="1902"/>
      <c r="BN24" s="1902"/>
      <c r="BO24" s="848">
        <v>0.75</v>
      </c>
      <c r="BP24" s="13" t="s">
        <v>4197</v>
      </c>
      <c r="BQ24" s="835" t="s">
        <v>4201</v>
      </c>
      <c r="BR24" s="169" t="str">
        <f t="shared" si="13"/>
        <v>En gestión</v>
      </c>
      <c r="BS24" s="169" t="str">
        <f t="shared" si="14"/>
        <v>En gestión</v>
      </c>
      <c r="BT24" s="1902"/>
      <c r="BU24" s="1877"/>
      <c r="BV24" s="1877"/>
      <c r="BW24" s="3344"/>
      <c r="BX24" s="3344"/>
      <c r="BY24" s="3345"/>
      <c r="BZ24" s="3526"/>
      <c r="CA24" s="3527"/>
      <c r="CB24" s="3527"/>
      <c r="CC24" s="2909"/>
      <c r="CD24" s="3597"/>
      <c r="CE24" s="3597"/>
      <c r="CF24" s="3192"/>
      <c r="CG24" s="1720"/>
      <c r="CH24" s="1721"/>
      <c r="CI24" s="1721"/>
      <c r="CJ24" s="511"/>
      <c r="CK24" s="1902"/>
      <c r="CL24" s="1902"/>
      <c r="CM24" s="905">
        <v>1</v>
      </c>
      <c r="CN24" s="13" t="s">
        <v>4202</v>
      </c>
      <c r="CO24" s="13" t="s">
        <v>4203</v>
      </c>
      <c r="CP24" s="169" t="str">
        <f t="shared" si="8"/>
        <v>Terminado</v>
      </c>
      <c r="CQ24" s="169" t="str">
        <f t="shared" si="15"/>
        <v>Terminado</v>
      </c>
      <c r="CR24" s="1902"/>
      <c r="CS24" s="1877"/>
      <c r="CT24" s="1877"/>
      <c r="CU24" s="3344"/>
      <c r="CV24" s="3344"/>
      <c r="CW24" s="1865"/>
      <c r="CX24" s="3568"/>
      <c r="CY24" s="3569"/>
      <c r="CZ24" s="3569"/>
      <c r="DA24" s="3570"/>
      <c r="DB24" s="3567"/>
      <c r="DC24" s="3567"/>
      <c r="DD24" s="2869"/>
      <c r="DE24" s="3192"/>
      <c r="DF24" s="1720"/>
      <c r="DG24" s="1720"/>
      <c r="DH24" s="1721"/>
      <c r="DJ24" s="1220" t="s">
        <v>8269</v>
      </c>
      <c r="DK24" s="1220" t="s">
        <v>8331</v>
      </c>
      <c r="DL24" s="3336"/>
    </row>
    <row r="25" spans="1:116" s="514" customFormat="1" ht="195.75" hidden="1" customHeight="1" x14ac:dyDescent="0.45">
      <c r="A25" s="3538" t="s">
        <v>49</v>
      </c>
      <c r="B25" s="3540" t="s">
        <v>4204</v>
      </c>
      <c r="C25" s="3332" t="s">
        <v>4205</v>
      </c>
      <c r="D25" s="3087" t="s">
        <v>4206</v>
      </c>
      <c r="E25" s="515" t="s">
        <v>4207</v>
      </c>
      <c r="F25" s="577" t="s">
        <v>4208</v>
      </c>
      <c r="G25" s="585">
        <v>0.2</v>
      </c>
      <c r="H25" s="582">
        <v>44593</v>
      </c>
      <c r="I25" s="582" t="s">
        <v>4209</v>
      </c>
      <c r="J25" s="585">
        <v>0.5</v>
      </c>
      <c r="K25" s="498">
        <v>1</v>
      </c>
      <c r="L25" s="586">
        <v>1</v>
      </c>
      <c r="M25" s="587">
        <v>1</v>
      </c>
      <c r="N25" s="3542">
        <v>119795500</v>
      </c>
      <c r="O25" s="3542">
        <v>28283244</v>
      </c>
      <c r="P25" s="487"/>
      <c r="Q25" s="3087" t="s">
        <v>3362</v>
      </c>
      <c r="R25" s="3087" t="s">
        <v>4210</v>
      </c>
      <c r="S25" s="588">
        <v>0.5</v>
      </c>
      <c r="T25" s="13" t="s">
        <v>4211</v>
      </c>
      <c r="U25" s="9" t="s">
        <v>4212</v>
      </c>
      <c r="V25" s="8" t="str">
        <f t="shared" si="9"/>
        <v>En gestión</v>
      </c>
      <c r="W25" s="8" t="str">
        <f t="shared" si="10"/>
        <v>En gestión</v>
      </c>
      <c r="X25" s="3087" t="s">
        <v>4213</v>
      </c>
      <c r="Y25" s="2072">
        <f>SUMPRODUCT(S25:S29,G25:G29)</f>
        <v>0.1</v>
      </c>
      <c r="Z25" s="2072">
        <f>SUMPRODUCT(G25:G29,J25:J29)</f>
        <v>0.1</v>
      </c>
      <c r="AA25" s="3577" t="str">
        <f>IF(Z25&lt;1%,"Sin iniciar",IF(Z25=100%,"Terminado","En gestión"))</f>
        <v>En gestión</v>
      </c>
      <c r="AB25" s="3571" t="str">
        <f>IF(Y25&lt;1%,"Sin iniciar",IF(Y25=100%,"Terminado","En gestión"))</f>
        <v>En gestión</v>
      </c>
      <c r="AC25" s="3087" t="s">
        <v>2483</v>
      </c>
      <c r="AD25" s="3552">
        <v>28283244</v>
      </c>
      <c r="AE25" s="3599" t="s">
        <v>4214</v>
      </c>
      <c r="AF25" s="3599" t="s">
        <v>4215</v>
      </c>
      <c r="AG25" s="3552">
        <v>119795500</v>
      </c>
      <c r="AH25" s="3549">
        <v>119795500</v>
      </c>
      <c r="AI25" s="3549">
        <v>11373800</v>
      </c>
      <c r="AJ25" s="2665" t="s">
        <v>1714</v>
      </c>
      <c r="AK25" s="2665" t="s">
        <v>1715</v>
      </c>
      <c r="AL25" s="2665" t="s">
        <v>1716</v>
      </c>
      <c r="AM25" s="2665" t="s">
        <v>1717</v>
      </c>
      <c r="AN25" s="511"/>
      <c r="AO25" s="3600">
        <v>0.35</v>
      </c>
      <c r="AP25" s="1526" t="s">
        <v>4216</v>
      </c>
      <c r="AQ25" s="572">
        <v>1</v>
      </c>
      <c r="AR25" s="96" t="s">
        <v>4217</v>
      </c>
      <c r="AS25" s="82" t="s">
        <v>4218</v>
      </c>
      <c r="AT25" s="8" t="str">
        <f t="shared" si="11"/>
        <v>Terminado</v>
      </c>
      <c r="AU25" s="8" t="str">
        <f t="shared" si="12"/>
        <v>Terminado</v>
      </c>
      <c r="AV25" s="3590" t="s">
        <v>4219</v>
      </c>
      <c r="AW25" s="3593">
        <f>SUMPRODUCT(G25:G29,AQ25:AQ29)</f>
        <v>0.35000000000000003</v>
      </c>
      <c r="AX25" s="3593">
        <f>SUMPRODUCT(G25:G29,K25:K29)</f>
        <v>0.35000000000000003</v>
      </c>
      <c r="AY25" s="3536" t="str">
        <f t="shared" ref="AY25" si="19">IF(AX25&lt;1%,"Sin iniciar",IF(AX25=100%,"Terminado","En gestión"))</f>
        <v>En gestión</v>
      </c>
      <c r="AZ25" s="3551" t="str">
        <f t="shared" ref="AZ25" si="20">IF(AW25&lt;1%,"Sin iniciar",IF(AW25=100%,"Terminado","En gestión"))</f>
        <v>En gestión</v>
      </c>
      <c r="BA25" s="3524" t="s">
        <v>2483</v>
      </c>
      <c r="BB25" s="3559">
        <v>28283244</v>
      </c>
      <c r="BC25" s="3560">
        <v>28983100</v>
      </c>
      <c r="BD25" s="3561">
        <v>14491550</v>
      </c>
      <c r="BE25" s="3562">
        <v>119795500</v>
      </c>
      <c r="BF25" s="3602">
        <v>116335320</v>
      </c>
      <c r="BG25" s="3602">
        <v>28361000</v>
      </c>
      <c r="BH25" s="2665" t="s">
        <v>1714</v>
      </c>
      <c r="BI25" s="2665" t="s">
        <v>1715</v>
      </c>
      <c r="BJ25" s="3529" t="s">
        <v>1716</v>
      </c>
      <c r="BK25" s="3192" t="s">
        <v>1717</v>
      </c>
      <c r="BL25" s="511"/>
      <c r="BM25" s="3525">
        <v>0.65</v>
      </c>
      <c r="BN25" s="3192" t="s">
        <v>4220</v>
      </c>
      <c r="BO25" s="848">
        <v>1</v>
      </c>
      <c r="BP25" s="13" t="s">
        <v>4221</v>
      </c>
      <c r="BQ25" s="13" t="s">
        <v>4222</v>
      </c>
      <c r="BR25" s="169" t="str">
        <f t="shared" si="13"/>
        <v>Terminado</v>
      </c>
      <c r="BS25" s="169" t="str">
        <f t="shared" si="14"/>
        <v>Terminado</v>
      </c>
      <c r="BT25" s="1902" t="s">
        <v>4223</v>
      </c>
      <c r="BU25" s="1877">
        <f>SUMPRODUCT(G25:G29,BO25:BO29)</f>
        <v>0.64999999999999991</v>
      </c>
      <c r="BV25" s="1877">
        <f>SUMPRODUCT(G25:G29,L25:L29)</f>
        <v>0.64999999999999991</v>
      </c>
      <c r="BW25" s="3344" t="str">
        <f>IF(BV25&lt;1%,"Sin iniciar",IF(BV25=100%,"Terminado","En gestión"))</f>
        <v>En gestión</v>
      </c>
      <c r="BX25" s="3344" t="str">
        <f>IF(BU25&lt;1%,"Sin iniciar",IF(BU25=100%,"Terminado","En gestión"))</f>
        <v>En gestión</v>
      </c>
      <c r="BY25" s="3345"/>
      <c r="BZ25" s="3526">
        <v>28983100</v>
      </c>
      <c r="CA25" s="3527">
        <v>28983100</v>
      </c>
      <c r="CB25" s="3527">
        <v>21737325</v>
      </c>
      <c r="CC25" s="2909">
        <v>116335320</v>
      </c>
      <c r="CD25" s="3597">
        <v>116335320</v>
      </c>
      <c r="CE25" s="3597">
        <v>69975800</v>
      </c>
      <c r="CF25" s="3192" t="s">
        <v>1714</v>
      </c>
      <c r="CG25" s="3537" t="s">
        <v>1715</v>
      </c>
      <c r="CH25" s="1721" t="s">
        <v>1716</v>
      </c>
      <c r="CI25" s="1721" t="s">
        <v>1717</v>
      </c>
      <c r="CJ25" s="511"/>
      <c r="CK25" s="3525">
        <v>1</v>
      </c>
      <c r="CL25" s="3192" t="s">
        <v>4224</v>
      </c>
      <c r="CM25" s="905">
        <v>1</v>
      </c>
      <c r="CN25" s="13" t="s">
        <v>1312</v>
      </c>
      <c r="CO25" s="13" t="s">
        <v>4218</v>
      </c>
      <c r="CP25" s="169" t="str">
        <f t="shared" si="8"/>
        <v>Terminado</v>
      </c>
      <c r="CQ25" s="169" t="str">
        <f t="shared" si="15"/>
        <v>Terminado</v>
      </c>
      <c r="CR25" s="1902" t="s">
        <v>4225</v>
      </c>
      <c r="CS25" s="1877">
        <f>SUMPRODUCT(G25:G29,CM25:CM29)</f>
        <v>1</v>
      </c>
      <c r="CT25" s="1877">
        <f>SUMPRODUCT(G25:G29,M25:M29)</f>
        <v>1</v>
      </c>
      <c r="CU25" s="3344" t="str">
        <f>IF(CT25&lt;1%,"Sin iniciar",IF(CT25=100%,"Terminado","En gestión"))</f>
        <v>Terminado</v>
      </c>
      <c r="CV25" s="3344" t="str">
        <f>IF(CS25&lt;1%,"Sin iniciar",IF(CS25=100%,"Terminado","En gestión"))</f>
        <v>Terminado</v>
      </c>
      <c r="CW25" s="2649" t="s">
        <v>37</v>
      </c>
      <c r="CX25" s="3568">
        <v>28983100</v>
      </c>
      <c r="CY25" s="3601">
        <v>28983100</v>
      </c>
      <c r="CZ25" s="3569">
        <v>28983100</v>
      </c>
      <c r="DA25" s="3570">
        <v>116335320</v>
      </c>
      <c r="DB25" s="3567">
        <v>116335320</v>
      </c>
      <c r="DC25" s="3567">
        <v>109261333.40000001</v>
      </c>
      <c r="DD25" s="2869">
        <v>116335320</v>
      </c>
      <c r="DE25" s="3192" t="s">
        <v>1714</v>
      </c>
      <c r="DF25" s="3537" t="s">
        <v>1715</v>
      </c>
      <c r="DG25" s="1720" t="s">
        <v>1716</v>
      </c>
      <c r="DH25" s="1721" t="s">
        <v>1717</v>
      </c>
      <c r="DJ25" s="1220" t="s">
        <v>8310</v>
      </c>
      <c r="DK25" s="1220" t="s">
        <v>8270</v>
      </c>
      <c r="DL25" s="3332" t="s">
        <v>8456</v>
      </c>
    </row>
    <row r="26" spans="1:116" s="514" customFormat="1" ht="262.5" hidden="1" x14ac:dyDescent="0.45">
      <c r="A26" s="3398"/>
      <c r="B26" s="3399"/>
      <c r="C26" s="3335"/>
      <c r="D26" s="3088"/>
      <c r="E26" s="504" t="s">
        <v>4226</v>
      </c>
      <c r="F26" s="570" t="s">
        <v>4227</v>
      </c>
      <c r="G26" s="581">
        <v>0.3</v>
      </c>
      <c r="H26" s="574">
        <v>44652</v>
      </c>
      <c r="I26" s="582">
        <v>44864</v>
      </c>
      <c r="J26" s="581">
        <v>0</v>
      </c>
      <c r="K26" s="498">
        <v>0.25</v>
      </c>
      <c r="L26" s="589">
        <v>0.75</v>
      </c>
      <c r="M26" s="590">
        <v>1</v>
      </c>
      <c r="N26" s="3507"/>
      <c r="O26" s="3507"/>
      <c r="P26" s="487"/>
      <c r="Q26" s="3088"/>
      <c r="R26" s="3088"/>
      <c r="S26" s="571">
        <v>0</v>
      </c>
      <c r="T26" s="210" t="s">
        <v>2483</v>
      </c>
      <c r="U26" s="159" t="s">
        <v>2483</v>
      </c>
      <c r="V26" s="8" t="str">
        <f t="shared" si="9"/>
        <v>Sin iniciar</v>
      </c>
      <c r="W26" s="8" t="str">
        <f t="shared" si="10"/>
        <v>Sin iniciar</v>
      </c>
      <c r="X26" s="3088"/>
      <c r="Y26" s="2073"/>
      <c r="Z26" s="2073"/>
      <c r="AA26" s="3578"/>
      <c r="AB26" s="3572"/>
      <c r="AC26" s="3088"/>
      <c r="AD26" s="3495"/>
      <c r="AE26" s="3576"/>
      <c r="AF26" s="3576"/>
      <c r="AG26" s="3495"/>
      <c r="AH26" s="3549"/>
      <c r="AI26" s="3549"/>
      <c r="AJ26" s="2665"/>
      <c r="AK26" s="2665"/>
      <c r="AL26" s="2665"/>
      <c r="AM26" s="2665"/>
      <c r="AN26" s="511"/>
      <c r="AO26" s="1443"/>
      <c r="AP26" s="1443"/>
      <c r="AQ26" s="571">
        <v>0.25</v>
      </c>
      <c r="AR26" s="95" t="s">
        <v>4228</v>
      </c>
      <c r="AS26" s="86" t="s">
        <v>4229</v>
      </c>
      <c r="AT26" s="8" t="str">
        <f t="shared" si="11"/>
        <v>En gestión</v>
      </c>
      <c r="AU26" s="8" t="str">
        <f t="shared" si="12"/>
        <v>En gestión</v>
      </c>
      <c r="AV26" s="3591"/>
      <c r="AW26" s="3594"/>
      <c r="AX26" s="3594"/>
      <c r="AY26" s="3502"/>
      <c r="AZ26" s="3504"/>
      <c r="BA26" s="3583"/>
      <c r="BB26" s="3585"/>
      <c r="BC26" s="3512"/>
      <c r="BD26" s="3514"/>
      <c r="BE26" s="3516"/>
      <c r="BF26" s="3581"/>
      <c r="BG26" s="3581"/>
      <c r="BH26" s="2665"/>
      <c r="BI26" s="2665"/>
      <c r="BJ26" s="3529"/>
      <c r="BK26" s="3192"/>
      <c r="BL26" s="511"/>
      <c r="BM26" s="3192"/>
      <c r="BN26" s="3192"/>
      <c r="BO26" s="848">
        <v>0.75</v>
      </c>
      <c r="BP26" s="13" t="s">
        <v>4230</v>
      </c>
      <c r="BQ26" s="13" t="s">
        <v>4231</v>
      </c>
      <c r="BR26" s="169" t="str">
        <f t="shared" si="13"/>
        <v>En gestión</v>
      </c>
      <c r="BS26" s="169" t="str">
        <f t="shared" si="14"/>
        <v>En gestión</v>
      </c>
      <c r="BT26" s="1902"/>
      <c r="BU26" s="1877"/>
      <c r="BV26" s="1877"/>
      <c r="BW26" s="3344"/>
      <c r="BX26" s="3344"/>
      <c r="BY26" s="3345"/>
      <c r="BZ26" s="3526"/>
      <c r="CA26" s="3527"/>
      <c r="CB26" s="3527"/>
      <c r="CC26" s="2909"/>
      <c r="CD26" s="3597"/>
      <c r="CE26" s="3597"/>
      <c r="CF26" s="3192"/>
      <c r="CG26" s="1720"/>
      <c r="CH26" s="1721"/>
      <c r="CI26" s="1721"/>
      <c r="CJ26" s="511"/>
      <c r="CK26" s="3192"/>
      <c r="CL26" s="3192"/>
      <c r="CM26" s="905">
        <v>1</v>
      </c>
      <c r="CN26" s="13" t="s">
        <v>4232</v>
      </c>
      <c r="CO26" s="13" t="s">
        <v>4233</v>
      </c>
      <c r="CP26" s="169" t="str">
        <f t="shared" si="8"/>
        <v>Terminado</v>
      </c>
      <c r="CQ26" s="169" t="str">
        <f t="shared" si="15"/>
        <v>Terminado</v>
      </c>
      <c r="CR26" s="1902"/>
      <c r="CS26" s="1877"/>
      <c r="CT26" s="1877"/>
      <c r="CU26" s="3344"/>
      <c r="CV26" s="3344"/>
      <c r="CW26" s="1864"/>
      <c r="CX26" s="3568"/>
      <c r="CY26" s="3601"/>
      <c r="CZ26" s="3569"/>
      <c r="DA26" s="3570"/>
      <c r="DB26" s="3567"/>
      <c r="DC26" s="3567"/>
      <c r="DD26" s="2869"/>
      <c r="DE26" s="3192"/>
      <c r="DF26" s="1720"/>
      <c r="DG26" s="1720"/>
      <c r="DH26" s="1721"/>
      <c r="DJ26" s="1220" t="s">
        <v>8310</v>
      </c>
      <c r="DK26" s="1220" t="s">
        <v>8457</v>
      </c>
      <c r="DL26" s="3335"/>
    </row>
    <row r="27" spans="1:116" s="514" customFormat="1" ht="262.5" hidden="1" x14ac:dyDescent="0.45">
      <c r="A27" s="3398"/>
      <c r="B27" s="3399"/>
      <c r="C27" s="3335"/>
      <c r="D27" s="3088"/>
      <c r="E27" s="504" t="s">
        <v>4234</v>
      </c>
      <c r="F27" s="570" t="s">
        <v>4235</v>
      </c>
      <c r="G27" s="581">
        <v>0.3</v>
      </c>
      <c r="H27" s="574">
        <v>44652</v>
      </c>
      <c r="I27" s="582" t="s">
        <v>4236</v>
      </c>
      <c r="J27" s="505">
        <v>0</v>
      </c>
      <c r="K27" s="498">
        <v>0.25</v>
      </c>
      <c r="L27" s="526">
        <v>0.75</v>
      </c>
      <c r="M27" s="590">
        <v>1</v>
      </c>
      <c r="N27" s="3507"/>
      <c r="O27" s="3507"/>
      <c r="P27" s="591"/>
      <c r="Q27" s="3088"/>
      <c r="R27" s="3088"/>
      <c r="S27" s="576">
        <v>0</v>
      </c>
      <c r="T27" s="159" t="s">
        <v>2483</v>
      </c>
      <c r="U27" s="159" t="s">
        <v>2483</v>
      </c>
      <c r="V27" s="8" t="str">
        <f t="shared" si="9"/>
        <v>Sin iniciar</v>
      </c>
      <c r="W27" s="8" t="str">
        <f t="shared" si="10"/>
        <v>Sin iniciar</v>
      </c>
      <c r="X27" s="3088"/>
      <c r="Y27" s="2073"/>
      <c r="Z27" s="2073"/>
      <c r="AA27" s="3578"/>
      <c r="AB27" s="3572"/>
      <c r="AC27" s="3088"/>
      <c r="AD27" s="3495"/>
      <c r="AE27" s="3576"/>
      <c r="AF27" s="3576"/>
      <c r="AG27" s="3495"/>
      <c r="AH27" s="3549"/>
      <c r="AI27" s="3549"/>
      <c r="AJ27" s="2665"/>
      <c r="AK27" s="2665"/>
      <c r="AL27" s="2665"/>
      <c r="AM27" s="2665"/>
      <c r="AN27" s="591"/>
      <c r="AO27" s="1443"/>
      <c r="AP27" s="1443"/>
      <c r="AQ27" s="571">
        <v>0.25</v>
      </c>
      <c r="AR27" s="95" t="s">
        <v>4237</v>
      </c>
      <c r="AS27" s="86" t="s">
        <v>4238</v>
      </c>
      <c r="AT27" s="8" t="str">
        <f t="shared" si="11"/>
        <v>En gestión</v>
      </c>
      <c r="AU27" s="8" t="str">
        <f t="shared" si="12"/>
        <v>En gestión</v>
      </c>
      <c r="AV27" s="3591"/>
      <c r="AW27" s="3594"/>
      <c r="AX27" s="3594">
        <f t="shared" ref="AX27" si="21">SUMPRODUCT(G27:G28,K27:K28)</f>
        <v>7.4999999999999997E-2</v>
      </c>
      <c r="AY27" s="3502"/>
      <c r="AZ27" s="3504"/>
      <c r="BA27" s="3583"/>
      <c r="BB27" s="3585"/>
      <c r="BC27" s="3512"/>
      <c r="BD27" s="3514"/>
      <c r="BE27" s="3516"/>
      <c r="BF27" s="3581"/>
      <c r="BG27" s="3581"/>
      <c r="BH27" s="2665"/>
      <c r="BI27" s="2665"/>
      <c r="BJ27" s="3529"/>
      <c r="BK27" s="3192"/>
      <c r="BL27" s="591"/>
      <c r="BM27" s="3192"/>
      <c r="BN27" s="3192"/>
      <c r="BO27" s="848">
        <v>0.75</v>
      </c>
      <c r="BP27" s="13" t="s">
        <v>4239</v>
      </c>
      <c r="BQ27" s="13" t="s">
        <v>4240</v>
      </c>
      <c r="BR27" s="169" t="str">
        <f t="shared" si="13"/>
        <v>En gestión</v>
      </c>
      <c r="BS27" s="169" t="str">
        <f t="shared" si="14"/>
        <v>En gestión</v>
      </c>
      <c r="BT27" s="1902"/>
      <c r="BU27" s="1877"/>
      <c r="BV27" s="1877"/>
      <c r="BW27" s="3344"/>
      <c r="BX27" s="3344"/>
      <c r="BY27" s="3345"/>
      <c r="BZ27" s="3526"/>
      <c r="CA27" s="3527"/>
      <c r="CB27" s="3527"/>
      <c r="CC27" s="2909"/>
      <c r="CD27" s="3597"/>
      <c r="CE27" s="3597"/>
      <c r="CF27" s="3192"/>
      <c r="CG27" s="1720"/>
      <c r="CH27" s="1721"/>
      <c r="CI27" s="1721"/>
      <c r="CJ27" s="591"/>
      <c r="CK27" s="3192"/>
      <c r="CL27" s="3192"/>
      <c r="CM27" s="905">
        <v>1</v>
      </c>
      <c r="CN27" s="13" t="s">
        <v>4241</v>
      </c>
      <c r="CO27" s="13" t="s">
        <v>4242</v>
      </c>
      <c r="CP27" s="169" t="str">
        <f t="shared" si="8"/>
        <v>Terminado</v>
      </c>
      <c r="CQ27" s="169" t="str">
        <f t="shared" si="15"/>
        <v>Terminado</v>
      </c>
      <c r="CR27" s="1902"/>
      <c r="CS27" s="1877"/>
      <c r="CT27" s="1877"/>
      <c r="CU27" s="3344"/>
      <c r="CV27" s="3344"/>
      <c r="CW27" s="1864"/>
      <c r="CX27" s="3568"/>
      <c r="CY27" s="3601"/>
      <c r="CZ27" s="3569"/>
      <c r="DA27" s="3570"/>
      <c r="DB27" s="3567"/>
      <c r="DC27" s="3567"/>
      <c r="DD27" s="2869"/>
      <c r="DE27" s="3192"/>
      <c r="DF27" s="1720"/>
      <c r="DG27" s="1720"/>
      <c r="DH27" s="1721"/>
      <c r="DJ27" s="1220" t="s">
        <v>8310</v>
      </c>
      <c r="DK27" s="1220" t="s">
        <v>8458</v>
      </c>
      <c r="DL27" s="3335"/>
    </row>
    <row r="28" spans="1:116" s="514" customFormat="1" ht="157.5" hidden="1" x14ac:dyDescent="0.45">
      <c r="A28" s="3398"/>
      <c r="B28" s="3399"/>
      <c r="C28" s="3335"/>
      <c r="D28" s="3088"/>
      <c r="E28" s="504" t="s">
        <v>4243</v>
      </c>
      <c r="F28" s="570" t="s">
        <v>4244</v>
      </c>
      <c r="G28" s="581">
        <v>0.1</v>
      </c>
      <c r="H28" s="574">
        <v>44835</v>
      </c>
      <c r="I28" s="582">
        <v>44880</v>
      </c>
      <c r="J28" s="581">
        <v>0</v>
      </c>
      <c r="K28" s="498">
        <v>0</v>
      </c>
      <c r="L28" s="589">
        <v>0</v>
      </c>
      <c r="M28" s="590">
        <v>1</v>
      </c>
      <c r="N28" s="3507"/>
      <c r="O28" s="3507"/>
      <c r="P28" s="591"/>
      <c r="Q28" s="3088"/>
      <c r="R28" s="3088"/>
      <c r="S28" s="571">
        <v>0</v>
      </c>
      <c r="T28" s="159" t="s">
        <v>2483</v>
      </c>
      <c r="U28" s="159" t="s">
        <v>2483</v>
      </c>
      <c r="V28" s="8" t="str">
        <f t="shared" si="9"/>
        <v>Sin iniciar</v>
      </c>
      <c r="W28" s="8" t="str">
        <f t="shared" si="10"/>
        <v>Sin iniciar</v>
      </c>
      <c r="X28" s="3088"/>
      <c r="Y28" s="2073"/>
      <c r="Z28" s="2073"/>
      <c r="AA28" s="3578"/>
      <c r="AB28" s="3572"/>
      <c r="AC28" s="3088"/>
      <c r="AD28" s="3495"/>
      <c r="AE28" s="3576"/>
      <c r="AF28" s="3576"/>
      <c r="AG28" s="3495"/>
      <c r="AH28" s="3549"/>
      <c r="AI28" s="3549"/>
      <c r="AJ28" s="2665"/>
      <c r="AK28" s="2665"/>
      <c r="AL28" s="2665"/>
      <c r="AM28" s="2665"/>
      <c r="AN28" s="591"/>
      <c r="AO28" s="1443"/>
      <c r="AP28" s="1443"/>
      <c r="AQ28" s="592">
        <v>0</v>
      </c>
      <c r="AR28" s="84" t="s">
        <v>2812</v>
      </c>
      <c r="AS28" s="84" t="s">
        <v>2812</v>
      </c>
      <c r="AT28" s="8" t="str">
        <f t="shared" si="11"/>
        <v>Sin iniciar</v>
      </c>
      <c r="AU28" s="8" t="str">
        <f t="shared" si="12"/>
        <v>Sin iniciar</v>
      </c>
      <c r="AV28" s="3591"/>
      <c r="AW28" s="3594"/>
      <c r="AX28" s="3594"/>
      <c r="AY28" s="3502"/>
      <c r="AZ28" s="3504"/>
      <c r="BA28" s="3583"/>
      <c r="BB28" s="3585"/>
      <c r="BC28" s="3512"/>
      <c r="BD28" s="3514"/>
      <c r="BE28" s="3516"/>
      <c r="BF28" s="3581"/>
      <c r="BG28" s="3581"/>
      <c r="BH28" s="2665"/>
      <c r="BI28" s="2665"/>
      <c r="BJ28" s="3529"/>
      <c r="BK28" s="3192"/>
      <c r="BL28" s="591"/>
      <c r="BM28" s="3192"/>
      <c r="BN28" s="3192"/>
      <c r="BO28" s="848">
        <v>0</v>
      </c>
      <c r="BP28" s="13" t="s">
        <v>2384</v>
      </c>
      <c r="BQ28" s="13" t="s">
        <v>2384</v>
      </c>
      <c r="BR28" s="169" t="str">
        <f t="shared" si="13"/>
        <v>Sin iniciar</v>
      </c>
      <c r="BS28" s="169" t="str">
        <f t="shared" si="14"/>
        <v>Sin iniciar</v>
      </c>
      <c r="BT28" s="1902"/>
      <c r="BU28" s="1877"/>
      <c r="BV28" s="1877"/>
      <c r="BW28" s="3344"/>
      <c r="BX28" s="3344"/>
      <c r="BY28" s="3345"/>
      <c r="BZ28" s="3526"/>
      <c r="CA28" s="3527"/>
      <c r="CB28" s="3527"/>
      <c r="CC28" s="2909"/>
      <c r="CD28" s="3597"/>
      <c r="CE28" s="3597"/>
      <c r="CF28" s="3192"/>
      <c r="CG28" s="1720"/>
      <c r="CH28" s="1721"/>
      <c r="CI28" s="1721"/>
      <c r="CJ28" s="591"/>
      <c r="CK28" s="3192"/>
      <c r="CL28" s="3192"/>
      <c r="CM28" s="905">
        <v>1</v>
      </c>
      <c r="CN28" s="13" t="s">
        <v>4245</v>
      </c>
      <c r="CO28" s="13" t="s">
        <v>4246</v>
      </c>
      <c r="CP28" s="169" t="str">
        <f t="shared" si="8"/>
        <v>Terminado</v>
      </c>
      <c r="CQ28" s="169" t="str">
        <f t="shared" si="15"/>
        <v>Terminado</v>
      </c>
      <c r="CR28" s="1902"/>
      <c r="CS28" s="1877"/>
      <c r="CT28" s="1877"/>
      <c r="CU28" s="3344"/>
      <c r="CV28" s="3344"/>
      <c r="CW28" s="1864"/>
      <c r="CX28" s="3568"/>
      <c r="CY28" s="3601"/>
      <c r="CZ28" s="3569"/>
      <c r="DA28" s="3570"/>
      <c r="DB28" s="3567"/>
      <c r="DC28" s="3567"/>
      <c r="DD28" s="2869"/>
      <c r="DE28" s="3192"/>
      <c r="DF28" s="1720"/>
      <c r="DG28" s="1720"/>
      <c r="DH28" s="1721"/>
      <c r="DJ28" s="1220" t="s">
        <v>8310</v>
      </c>
      <c r="DK28" s="1220" t="s">
        <v>8459</v>
      </c>
      <c r="DL28" s="3335"/>
    </row>
    <row r="29" spans="1:116" s="514" customFormat="1" ht="131.25" hidden="1" x14ac:dyDescent="0.45">
      <c r="A29" s="3358"/>
      <c r="B29" s="3360"/>
      <c r="C29" s="3336"/>
      <c r="D29" s="3112"/>
      <c r="E29" s="504" t="s">
        <v>4247</v>
      </c>
      <c r="F29" s="570" t="s">
        <v>4248</v>
      </c>
      <c r="G29" s="581">
        <v>0.1</v>
      </c>
      <c r="H29" s="574">
        <v>44866</v>
      </c>
      <c r="I29" s="574">
        <v>44910</v>
      </c>
      <c r="J29" s="581">
        <v>0</v>
      </c>
      <c r="K29" s="498">
        <v>0</v>
      </c>
      <c r="L29" s="589">
        <v>0</v>
      </c>
      <c r="M29" s="590">
        <v>1</v>
      </c>
      <c r="N29" s="3363"/>
      <c r="O29" s="3363"/>
      <c r="P29" s="591"/>
      <c r="Q29" s="3112"/>
      <c r="R29" s="3112"/>
      <c r="S29" s="593">
        <v>0</v>
      </c>
      <c r="T29" s="159" t="s">
        <v>2483</v>
      </c>
      <c r="U29" s="159" t="s">
        <v>2483</v>
      </c>
      <c r="V29" s="8" t="str">
        <f t="shared" si="9"/>
        <v>Sin iniciar</v>
      </c>
      <c r="W29" s="8" t="str">
        <f t="shared" si="10"/>
        <v>Sin iniciar</v>
      </c>
      <c r="X29" s="3112"/>
      <c r="Y29" s="2027"/>
      <c r="Z29" s="2027"/>
      <c r="AA29" s="3579"/>
      <c r="AB29" s="3573"/>
      <c r="AC29" s="3112"/>
      <c r="AD29" s="3392"/>
      <c r="AE29" s="3390"/>
      <c r="AF29" s="3390"/>
      <c r="AG29" s="3392"/>
      <c r="AH29" s="3550"/>
      <c r="AI29" s="3550"/>
      <c r="AJ29" s="3509"/>
      <c r="AK29" s="3509"/>
      <c r="AL29" s="3509"/>
      <c r="AM29" s="3509"/>
      <c r="AN29" s="591"/>
      <c r="AO29" s="1444"/>
      <c r="AP29" s="1444"/>
      <c r="AQ29" s="594">
        <v>0</v>
      </c>
      <c r="AR29" s="84" t="s">
        <v>2812</v>
      </c>
      <c r="AS29" s="84" t="s">
        <v>2812</v>
      </c>
      <c r="AT29" s="8" t="str">
        <f t="shared" si="11"/>
        <v>Sin iniciar</v>
      </c>
      <c r="AU29" s="8" t="str">
        <f t="shared" si="12"/>
        <v>Sin iniciar</v>
      </c>
      <c r="AV29" s="3592"/>
      <c r="AW29" s="3594"/>
      <c r="AX29" s="3594">
        <f t="shared" ref="AX29" si="22">SUMPRODUCT(G29:G30,K29:K30)</f>
        <v>0.09</v>
      </c>
      <c r="AY29" s="3502"/>
      <c r="AZ29" s="3504"/>
      <c r="BA29" s="2817"/>
      <c r="BB29" s="3511"/>
      <c r="BC29" s="3513"/>
      <c r="BD29" s="3515"/>
      <c r="BE29" s="3517"/>
      <c r="BF29" s="3582"/>
      <c r="BG29" s="3582"/>
      <c r="BH29" s="3509"/>
      <c r="BI29" s="3509"/>
      <c r="BJ29" s="3530"/>
      <c r="BK29" s="3192"/>
      <c r="BL29" s="591"/>
      <c r="BM29" s="3192"/>
      <c r="BN29" s="3192"/>
      <c r="BO29" s="848">
        <v>0</v>
      </c>
      <c r="BP29" s="13" t="s">
        <v>2384</v>
      </c>
      <c r="BQ29" s="13" t="s">
        <v>2384</v>
      </c>
      <c r="BR29" s="169" t="str">
        <f t="shared" si="13"/>
        <v>Sin iniciar</v>
      </c>
      <c r="BS29" s="169" t="str">
        <f t="shared" si="14"/>
        <v>Sin iniciar</v>
      </c>
      <c r="BT29" s="1902"/>
      <c r="BU29" s="1877"/>
      <c r="BV29" s="1877"/>
      <c r="BW29" s="3344"/>
      <c r="BX29" s="3344"/>
      <c r="BY29" s="3345"/>
      <c r="BZ29" s="3526"/>
      <c r="CA29" s="3527"/>
      <c r="CB29" s="3527"/>
      <c r="CC29" s="2909"/>
      <c r="CD29" s="3597"/>
      <c r="CE29" s="3597"/>
      <c r="CF29" s="3192"/>
      <c r="CG29" s="1720"/>
      <c r="CH29" s="1721"/>
      <c r="CI29" s="1721"/>
      <c r="CJ29" s="591"/>
      <c r="CK29" s="3192"/>
      <c r="CL29" s="3192"/>
      <c r="CM29" s="905">
        <v>1</v>
      </c>
      <c r="CN29" s="13" t="s">
        <v>4249</v>
      </c>
      <c r="CO29" s="13" t="s">
        <v>4250</v>
      </c>
      <c r="CP29" s="169" t="str">
        <f t="shared" si="8"/>
        <v>Terminado</v>
      </c>
      <c r="CQ29" s="169" t="str">
        <f t="shared" si="15"/>
        <v>Terminado</v>
      </c>
      <c r="CR29" s="1902"/>
      <c r="CS29" s="1877"/>
      <c r="CT29" s="1877"/>
      <c r="CU29" s="3344"/>
      <c r="CV29" s="3344"/>
      <c r="CW29" s="1865"/>
      <c r="CX29" s="3568"/>
      <c r="CY29" s="3601"/>
      <c r="CZ29" s="3569"/>
      <c r="DA29" s="3570"/>
      <c r="DB29" s="3567"/>
      <c r="DC29" s="3567"/>
      <c r="DD29" s="2869"/>
      <c r="DE29" s="3192"/>
      <c r="DF29" s="1720"/>
      <c r="DG29" s="1720"/>
      <c r="DH29" s="1721"/>
      <c r="DJ29" s="1220" t="s">
        <v>8310</v>
      </c>
      <c r="DK29" s="1220" t="s">
        <v>8460</v>
      </c>
      <c r="DL29" s="3336"/>
    </row>
    <row r="30" spans="1:116" s="514" customFormat="1" ht="102" hidden="1" customHeight="1" x14ac:dyDescent="0.45">
      <c r="A30" s="3538" t="s">
        <v>49</v>
      </c>
      <c r="B30" s="3540" t="s">
        <v>4251</v>
      </c>
      <c r="C30" s="3332" t="s">
        <v>4252</v>
      </c>
      <c r="D30" s="3087" t="s">
        <v>4253</v>
      </c>
      <c r="E30" s="515" t="s">
        <v>4254</v>
      </c>
      <c r="F30" s="577" t="s">
        <v>4255</v>
      </c>
      <c r="G30" s="585">
        <v>0.09</v>
      </c>
      <c r="H30" s="582">
        <v>44593</v>
      </c>
      <c r="I30" s="574">
        <v>44681</v>
      </c>
      <c r="J30" s="517">
        <v>0.5</v>
      </c>
      <c r="K30" s="498">
        <v>1</v>
      </c>
      <c r="L30" s="535">
        <v>1</v>
      </c>
      <c r="M30" s="579">
        <v>1</v>
      </c>
      <c r="N30" s="3542">
        <v>811362260</v>
      </c>
      <c r="O30" s="3542">
        <v>208646933</v>
      </c>
      <c r="P30" s="591"/>
      <c r="Q30" s="3087" t="s">
        <v>7310</v>
      </c>
      <c r="R30" s="3087" t="s">
        <v>4256</v>
      </c>
      <c r="S30" s="593">
        <v>0.5</v>
      </c>
      <c r="T30" s="445" t="s">
        <v>4257</v>
      </c>
      <c r="U30" s="220" t="s">
        <v>4258</v>
      </c>
      <c r="V30" s="8" t="str">
        <f t="shared" si="9"/>
        <v>En gestión</v>
      </c>
      <c r="W30" s="8" t="str">
        <f t="shared" si="10"/>
        <v>En gestión</v>
      </c>
      <c r="X30" s="3087" t="s">
        <v>4259</v>
      </c>
      <c r="Y30" s="2072">
        <f>SUMPRODUCT(S30:S34,G30:G34)</f>
        <v>0.20400000000000001</v>
      </c>
      <c r="Z30" s="2072">
        <f>SUMPRODUCT(G30:G34,J30:J34)</f>
        <v>0.20400000000000001</v>
      </c>
      <c r="AA30" s="3577" t="str">
        <f>IF(Z30&lt;1%,"Sin iniciar",IF(Z30=100%,"Terminado","En gestión"))</f>
        <v>En gestión</v>
      </c>
      <c r="AB30" s="3571" t="str">
        <f>IF(Y30&lt;1%,"Sin iniciar",IF(Y30=100%,"Terminado","En gestión"))</f>
        <v>En gestión</v>
      </c>
      <c r="AC30" s="3087" t="s">
        <v>2483</v>
      </c>
      <c r="AD30" s="3552">
        <v>208646933</v>
      </c>
      <c r="AE30" s="3599" t="s">
        <v>4260</v>
      </c>
      <c r="AF30" s="3599" t="s">
        <v>4261</v>
      </c>
      <c r="AG30" s="3552">
        <v>811362260</v>
      </c>
      <c r="AH30" s="3549">
        <v>811362260</v>
      </c>
      <c r="AI30" s="3549">
        <v>97695040</v>
      </c>
      <c r="AJ30" s="2665" t="s">
        <v>1714</v>
      </c>
      <c r="AK30" s="2665" t="s">
        <v>1715</v>
      </c>
      <c r="AL30" s="2665" t="s">
        <v>1716</v>
      </c>
      <c r="AM30" s="2665" t="s">
        <v>1717</v>
      </c>
      <c r="AN30" s="591"/>
      <c r="AO30" s="3600">
        <v>0.66</v>
      </c>
      <c r="AP30" s="1526" t="s">
        <v>4262</v>
      </c>
      <c r="AQ30" s="592">
        <v>1</v>
      </c>
      <c r="AR30" s="82" t="s">
        <v>4263</v>
      </c>
      <c r="AS30" s="82" t="s">
        <v>4264</v>
      </c>
      <c r="AT30" s="8" t="str">
        <f t="shared" si="11"/>
        <v>Terminado</v>
      </c>
      <c r="AU30" s="8" t="str">
        <f t="shared" si="12"/>
        <v>Terminado</v>
      </c>
      <c r="AV30" s="3590" t="s">
        <v>4265</v>
      </c>
      <c r="AW30" s="3593">
        <f>SUMPRODUCT(G30:G34,AQ30:AQ34)</f>
        <v>0.65680000000000005</v>
      </c>
      <c r="AX30" s="3593">
        <f>SUMPRODUCT(G30:G34,K30:K34)</f>
        <v>0.65680000000000005</v>
      </c>
      <c r="AY30" s="3536" t="str">
        <f t="shared" ref="AY30" si="23">IF(AX30&lt;1%,"Sin iniciar",IF(AX30=100%,"Terminado","En gestión"))</f>
        <v>En gestión</v>
      </c>
      <c r="AZ30" s="3551" t="str">
        <f t="shared" ref="AZ30" si="24">IF(AW30&lt;1%,"Sin iniciar",IF(AW30=100%,"Terminado","En gestión"))</f>
        <v>En gestión</v>
      </c>
      <c r="BA30" s="3524" t="s">
        <v>2483</v>
      </c>
      <c r="BB30" s="3559">
        <v>208646933</v>
      </c>
      <c r="BC30" s="3560">
        <v>213809800</v>
      </c>
      <c r="BD30" s="3561">
        <v>106904900</v>
      </c>
      <c r="BE30" s="3562">
        <v>811362260</v>
      </c>
      <c r="BF30" s="3602">
        <v>794675873.70000005</v>
      </c>
      <c r="BG30" s="3602">
        <v>182590720</v>
      </c>
      <c r="BH30" s="2665" t="s">
        <v>1714</v>
      </c>
      <c r="BI30" s="2665" t="s">
        <v>1715</v>
      </c>
      <c r="BJ30" s="3529" t="s">
        <v>1716</v>
      </c>
      <c r="BK30" s="3192" t="s">
        <v>1717</v>
      </c>
      <c r="BL30" s="591"/>
      <c r="BM30" s="3525">
        <v>0.87</v>
      </c>
      <c r="BN30" s="1902" t="s">
        <v>4266</v>
      </c>
      <c r="BO30" s="848">
        <v>1</v>
      </c>
      <c r="BP30" s="13" t="s">
        <v>4267</v>
      </c>
      <c r="BQ30" s="835" t="s">
        <v>4264</v>
      </c>
      <c r="BR30" s="169" t="str">
        <f t="shared" si="13"/>
        <v>Terminado</v>
      </c>
      <c r="BS30" s="169" t="str">
        <f t="shared" si="14"/>
        <v>Terminado</v>
      </c>
      <c r="BT30" s="1902" t="s">
        <v>4268</v>
      </c>
      <c r="BU30" s="1877">
        <f>SUMPRODUCT(G30:G34,BO30:BO34)</f>
        <v>0.86799999999999999</v>
      </c>
      <c r="BV30" s="1877">
        <f>SUMPRODUCT(G30:G34,L30:L34)</f>
        <v>0.86799999999999999</v>
      </c>
      <c r="BW30" s="3344" t="str">
        <f>IF(BV30&lt;1%,"Sin iniciar",IF(BV30=100%,"Terminado","En gestión"))</f>
        <v>En gestión</v>
      </c>
      <c r="BX30" s="3344" t="str">
        <f>IF(BU30&lt;1%,"Sin iniciar",IF(BU30=100%,"Terminado","En gestión"))</f>
        <v>En gestión</v>
      </c>
      <c r="BY30" s="3345"/>
      <c r="BZ30" s="3526">
        <v>213809800</v>
      </c>
      <c r="CA30" s="3603">
        <v>213809800</v>
      </c>
      <c r="CB30" s="3603">
        <v>160357350</v>
      </c>
      <c r="CC30" s="3570">
        <v>794675873.70000005</v>
      </c>
      <c r="CD30" s="3604">
        <v>794826873.70000005</v>
      </c>
      <c r="CE30" s="3604">
        <v>483592480</v>
      </c>
      <c r="CF30" s="3192" t="s">
        <v>1714</v>
      </c>
      <c r="CG30" s="3537" t="s">
        <v>1715</v>
      </c>
      <c r="CH30" s="1721" t="s">
        <v>1716</v>
      </c>
      <c r="CI30" s="1721" t="s">
        <v>1717</v>
      </c>
      <c r="CJ30" s="591"/>
      <c r="CK30" s="3525">
        <v>1</v>
      </c>
      <c r="CL30" s="1902" t="s">
        <v>4269</v>
      </c>
      <c r="CM30" s="905">
        <v>1</v>
      </c>
      <c r="CN30" s="13" t="s">
        <v>1312</v>
      </c>
      <c r="CO30" s="13" t="s">
        <v>4264</v>
      </c>
      <c r="CP30" s="169" t="str">
        <f t="shared" si="8"/>
        <v>Terminado</v>
      </c>
      <c r="CQ30" s="169" t="str">
        <f t="shared" si="15"/>
        <v>Terminado</v>
      </c>
      <c r="CR30" s="1902" t="s">
        <v>4270</v>
      </c>
      <c r="CS30" s="1877">
        <f>SUMPRODUCT(G30:G34,CM30:CM34)</f>
        <v>1</v>
      </c>
      <c r="CT30" s="1877">
        <f>SUMPRODUCT(G30:G34,M30:M34)</f>
        <v>1</v>
      </c>
      <c r="CU30" s="3344" t="str">
        <f>IF(CT30&lt;1%,"Sin iniciar",IF(CT30=100%,"Terminado","En gestión"))</f>
        <v>Terminado</v>
      </c>
      <c r="CV30" s="3344" t="str">
        <f>IF(CS30&lt;1%,"Sin iniciar",IF(CS30=100%,"Terminado","En gestión"))</f>
        <v>Terminado</v>
      </c>
      <c r="CW30" s="2649" t="s">
        <v>37</v>
      </c>
      <c r="CX30" s="3568">
        <v>213809800</v>
      </c>
      <c r="CY30" s="3601">
        <v>213809800</v>
      </c>
      <c r="CZ30" s="3569">
        <v>213809800</v>
      </c>
      <c r="DA30" s="3570">
        <v>794826873.70000005</v>
      </c>
      <c r="DB30" s="3567">
        <v>794826873.70000005</v>
      </c>
      <c r="DC30" s="3567">
        <v>771557106.79999995</v>
      </c>
      <c r="DD30" s="2869">
        <v>794826873.70000005</v>
      </c>
      <c r="DE30" s="3192" t="s">
        <v>1714</v>
      </c>
      <c r="DF30" s="3537" t="s">
        <v>1715</v>
      </c>
      <c r="DG30" s="1720" t="s">
        <v>1716</v>
      </c>
      <c r="DH30" s="1721" t="s">
        <v>1717</v>
      </c>
      <c r="DJ30" s="1220" t="s">
        <v>8269</v>
      </c>
      <c r="DK30" s="1220" t="s">
        <v>8270</v>
      </c>
      <c r="DL30" s="3332" t="s">
        <v>8271</v>
      </c>
    </row>
    <row r="31" spans="1:116" s="514" customFormat="1" ht="99.75" hidden="1" customHeight="1" x14ac:dyDescent="0.45">
      <c r="A31" s="3398"/>
      <c r="B31" s="3399"/>
      <c r="C31" s="3335"/>
      <c r="D31" s="3088"/>
      <c r="E31" s="504" t="s">
        <v>4271</v>
      </c>
      <c r="F31" s="570" t="s">
        <v>4272</v>
      </c>
      <c r="G31" s="581">
        <v>0.09</v>
      </c>
      <c r="H31" s="574">
        <v>44621</v>
      </c>
      <c r="I31" s="574">
        <v>44711</v>
      </c>
      <c r="J31" s="505">
        <v>0.5</v>
      </c>
      <c r="K31" s="498">
        <v>1</v>
      </c>
      <c r="L31" s="526">
        <v>1</v>
      </c>
      <c r="M31" s="562">
        <v>1</v>
      </c>
      <c r="N31" s="3507"/>
      <c r="O31" s="3507"/>
      <c r="P31" s="591"/>
      <c r="Q31" s="3088"/>
      <c r="R31" s="3088"/>
      <c r="S31" s="571">
        <v>0.5</v>
      </c>
      <c r="T31" s="9" t="s">
        <v>4273</v>
      </c>
      <c r="U31" s="9" t="s">
        <v>4274</v>
      </c>
      <c r="V31" s="8" t="str">
        <f t="shared" si="9"/>
        <v>En gestión</v>
      </c>
      <c r="W31" s="8" t="str">
        <f t="shared" si="10"/>
        <v>En gestión</v>
      </c>
      <c r="X31" s="3088"/>
      <c r="Y31" s="2073"/>
      <c r="Z31" s="2073"/>
      <c r="AA31" s="3578"/>
      <c r="AB31" s="3572"/>
      <c r="AC31" s="3088"/>
      <c r="AD31" s="3495"/>
      <c r="AE31" s="3576"/>
      <c r="AF31" s="3576"/>
      <c r="AG31" s="3495"/>
      <c r="AH31" s="3549"/>
      <c r="AI31" s="3549"/>
      <c r="AJ31" s="2665"/>
      <c r="AK31" s="2665"/>
      <c r="AL31" s="2665"/>
      <c r="AM31" s="2665"/>
      <c r="AN31" s="591"/>
      <c r="AO31" s="1443"/>
      <c r="AP31" s="1443"/>
      <c r="AQ31" s="594">
        <v>1</v>
      </c>
      <c r="AR31" s="86" t="s">
        <v>4275</v>
      </c>
      <c r="AS31" s="84" t="s">
        <v>4276</v>
      </c>
      <c r="AT31" s="8" t="str">
        <f t="shared" si="11"/>
        <v>Terminado</v>
      </c>
      <c r="AU31" s="8" t="str">
        <f t="shared" si="12"/>
        <v>Terminado</v>
      </c>
      <c r="AV31" s="3591"/>
      <c r="AW31" s="3594"/>
      <c r="AX31" s="3594"/>
      <c r="AY31" s="3502"/>
      <c r="AZ31" s="3504"/>
      <c r="BA31" s="3583"/>
      <c r="BB31" s="3585"/>
      <c r="BC31" s="3512"/>
      <c r="BD31" s="3514"/>
      <c r="BE31" s="3516"/>
      <c r="BF31" s="3581"/>
      <c r="BG31" s="3581"/>
      <c r="BH31" s="2665"/>
      <c r="BI31" s="2665"/>
      <c r="BJ31" s="3529"/>
      <c r="BK31" s="3192"/>
      <c r="BL31" s="591"/>
      <c r="BM31" s="3192"/>
      <c r="BN31" s="1902"/>
      <c r="BO31" s="848">
        <v>1</v>
      </c>
      <c r="BP31" s="13" t="s">
        <v>4277</v>
      </c>
      <c r="BQ31" s="835" t="s">
        <v>4276</v>
      </c>
      <c r="BR31" s="169" t="str">
        <f t="shared" si="13"/>
        <v>Terminado</v>
      </c>
      <c r="BS31" s="169" t="str">
        <f t="shared" si="14"/>
        <v>Terminado</v>
      </c>
      <c r="BT31" s="1902"/>
      <c r="BU31" s="1877"/>
      <c r="BV31" s="1877"/>
      <c r="BW31" s="3344"/>
      <c r="BX31" s="3344"/>
      <c r="BY31" s="3345"/>
      <c r="BZ31" s="3526"/>
      <c r="CA31" s="3603"/>
      <c r="CB31" s="3603"/>
      <c r="CC31" s="3570"/>
      <c r="CD31" s="3604"/>
      <c r="CE31" s="3604"/>
      <c r="CF31" s="3192"/>
      <c r="CG31" s="1720"/>
      <c r="CH31" s="1721"/>
      <c r="CI31" s="1721"/>
      <c r="CJ31" s="591"/>
      <c r="CK31" s="3192"/>
      <c r="CL31" s="1902"/>
      <c r="CM31" s="905">
        <v>1</v>
      </c>
      <c r="CN31" s="13" t="s">
        <v>1312</v>
      </c>
      <c r="CO31" s="13" t="s">
        <v>4276</v>
      </c>
      <c r="CP31" s="169" t="str">
        <f t="shared" si="8"/>
        <v>Terminado</v>
      </c>
      <c r="CQ31" s="169" t="str">
        <f t="shared" si="15"/>
        <v>Terminado</v>
      </c>
      <c r="CR31" s="1902"/>
      <c r="CS31" s="1877"/>
      <c r="CT31" s="1877"/>
      <c r="CU31" s="3344"/>
      <c r="CV31" s="3344"/>
      <c r="CW31" s="1864"/>
      <c r="CX31" s="3568"/>
      <c r="CY31" s="3601"/>
      <c r="CZ31" s="3569"/>
      <c r="DA31" s="3570"/>
      <c r="DB31" s="3567"/>
      <c r="DC31" s="3567"/>
      <c r="DD31" s="2869"/>
      <c r="DE31" s="3192"/>
      <c r="DF31" s="1720"/>
      <c r="DG31" s="1720"/>
      <c r="DH31" s="1721"/>
      <c r="DJ31" s="1220" t="s">
        <v>8269</v>
      </c>
      <c r="DK31" s="1220" t="s">
        <v>8270</v>
      </c>
      <c r="DL31" s="3335"/>
    </row>
    <row r="32" spans="1:116" s="514" customFormat="1" ht="166.5" hidden="1" customHeight="1" x14ac:dyDescent="0.45">
      <c r="A32" s="3398"/>
      <c r="B32" s="3399"/>
      <c r="C32" s="3335"/>
      <c r="D32" s="3088"/>
      <c r="E32" s="504" t="s">
        <v>4278</v>
      </c>
      <c r="F32" s="570" t="s">
        <v>4279</v>
      </c>
      <c r="G32" s="581">
        <v>0.24</v>
      </c>
      <c r="H32" s="574">
        <v>44682</v>
      </c>
      <c r="I32" s="574">
        <v>44773</v>
      </c>
      <c r="J32" s="505">
        <v>0</v>
      </c>
      <c r="K32" s="498">
        <v>0.67</v>
      </c>
      <c r="L32" s="526">
        <v>1</v>
      </c>
      <c r="M32" s="562">
        <v>1</v>
      </c>
      <c r="N32" s="3507"/>
      <c r="O32" s="3507"/>
      <c r="P32" s="591"/>
      <c r="Q32" s="3088"/>
      <c r="R32" s="3088"/>
      <c r="S32" s="571">
        <v>0</v>
      </c>
      <c r="T32" s="9" t="s">
        <v>2483</v>
      </c>
      <c r="U32" s="159" t="s">
        <v>2483</v>
      </c>
      <c r="V32" s="8" t="str">
        <f t="shared" si="9"/>
        <v>Sin iniciar</v>
      </c>
      <c r="W32" s="8" t="str">
        <f t="shared" si="10"/>
        <v>Sin iniciar</v>
      </c>
      <c r="X32" s="3088"/>
      <c r="Y32" s="2073"/>
      <c r="Z32" s="2073"/>
      <c r="AA32" s="3578"/>
      <c r="AB32" s="3572"/>
      <c r="AC32" s="3088"/>
      <c r="AD32" s="3495"/>
      <c r="AE32" s="3576"/>
      <c r="AF32" s="3576"/>
      <c r="AG32" s="3495"/>
      <c r="AH32" s="3549"/>
      <c r="AI32" s="3549"/>
      <c r="AJ32" s="2665"/>
      <c r="AK32" s="2665"/>
      <c r="AL32" s="2665"/>
      <c r="AM32" s="2665"/>
      <c r="AN32" s="591"/>
      <c r="AO32" s="1443"/>
      <c r="AP32" s="1443"/>
      <c r="AQ32" s="594">
        <v>0.67</v>
      </c>
      <c r="AR32" s="86" t="s">
        <v>4280</v>
      </c>
      <c r="AS32" s="86" t="s">
        <v>4281</v>
      </c>
      <c r="AT32" s="8" t="str">
        <f t="shared" si="11"/>
        <v>En gestión</v>
      </c>
      <c r="AU32" s="8" t="str">
        <f t="shared" si="12"/>
        <v>En gestión</v>
      </c>
      <c r="AV32" s="3591"/>
      <c r="AW32" s="3594"/>
      <c r="AX32" s="3594">
        <f t="shared" ref="AX32" si="25">SUMPRODUCT(G32:G33,K32:K33)</f>
        <v>0.33679999999999999</v>
      </c>
      <c r="AY32" s="3502"/>
      <c r="AZ32" s="3504"/>
      <c r="BA32" s="3583"/>
      <c r="BB32" s="3585"/>
      <c r="BC32" s="3512"/>
      <c r="BD32" s="3514"/>
      <c r="BE32" s="3516"/>
      <c r="BF32" s="3581"/>
      <c r="BG32" s="3581"/>
      <c r="BH32" s="2665"/>
      <c r="BI32" s="2665"/>
      <c r="BJ32" s="3529"/>
      <c r="BK32" s="3192"/>
      <c r="BL32" s="591"/>
      <c r="BM32" s="3192"/>
      <c r="BN32" s="1902"/>
      <c r="BO32" s="848">
        <v>1</v>
      </c>
      <c r="BP32" s="13" t="s">
        <v>4282</v>
      </c>
      <c r="BQ32" s="13" t="s">
        <v>4283</v>
      </c>
      <c r="BR32" s="169" t="str">
        <f t="shared" si="13"/>
        <v>Terminado</v>
      </c>
      <c r="BS32" s="169" t="str">
        <f t="shared" si="14"/>
        <v>Terminado</v>
      </c>
      <c r="BT32" s="1902"/>
      <c r="BU32" s="1877"/>
      <c r="BV32" s="1877"/>
      <c r="BW32" s="3344"/>
      <c r="BX32" s="3344"/>
      <c r="BY32" s="3345"/>
      <c r="BZ32" s="3526"/>
      <c r="CA32" s="3603"/>
      <c r="CB32" s="3603"/>
      <c r="CC32" s="3570"/>
      <c r="CD32" s="3604"/>
      <c r="CE32" s="3604"/>
      <c r="CF32" s="3192"/>
      <c r="CG32" s="1720"/>
      <c r="CH32" s="1721"/>
      <c r="CI32" s="1721"/>
      <c r="CJ32" s="591"/>
      <c r="CK32" s="3192"/>
      <c r="CL32" s="1902"/>
      <c r="CM32" s="905">
        <v>1</v>
      </c>
      <c r="CN32" s="13" t="s">
        <v>1291</v>
      </c>
      <c r="CO32" s="13" t="s">
        <v>4283</v>
      </c>
      <c r="CP32" s="169" t="str">
        <f t="shared" si="8"/>
        <v>Terminado</v>
      </c>
      <c r="CQ32" s="169" t="str">
        <f t="shared" si="15"/>
        <v>Terminado</v>
      </c>
      <c r="CR32" s="1902"/>
      <c r="CS32" s="1877"/>
      <c r="CT32" s="1877"/>
      <c r="CU32" s="3344"/>
      <c r="CV32" s="3344"/>
      <c r="CW32" s="1864"/>
      <c r="CX32" s="3568"/>
      <c r="CY32" s="3601"/>
      <c r="CZ32" s="3569"/>
      <c r="DA32" s="3570"/>
      <c r="DB32" s="3567"/>
      <c r="DC32" s="3567"/>
      <c r="DD32" s="2869"/>
      <c r="DE32" s="3192"/>
      <c r="DF32" s="1720"/>
      <c r="DG32" s="1720"/>
      <c r="DH32" s="1721"/>
      <c r="DJ32" s="1220" t="s">
        <v>8269</v>
      </c>
      <c r="DK32" s="1220" t="s">
        <v>8331</v>
      </c>
      <c r="DL32" s="3335"/>
    </row>
    <row r="33" spans="1:116" s="514" customFormat="1" ht="193.5" hidden="1" customHeight="1" x14ac:dyDescent="0.45">
      <c r="A33" s="3398"/>
      <c r="B33" s="3399"/>
      <c r="C33" s="3335"/>
      <c r="D33" s="3088"/>
      <c r="E33" s="504" t="s">
        <v>4284</v>
      </c>
      <c r="F33" s="570" t="s">
        <v>4285</v>
      </c>
      <c r="G33" s="581">
        <v>0.44</v>
      </c>
      <c r="H33" s="574">
        <v>44593</v>
      </c>
      <c r="I33" s="574">
        <v>44895</v>
      </c>
      <c r="J33" s="505">
        <v>0.1</v>
      </c>
      <c r="K33" s="498">
        <v>0.4</v>
      </c>
      <c r="L33" s="526">
        <v>0.7</v>
      </c>
      <c r="M33" s="562">
        <v>1</v>
      </c>
      <c r="N33" s="3507"/>
      <c r="O33" s="3507"/>
      <c r="P33" s="591"/>
      <c r="Q33" s="3088"/>
      <c r="R33" s="3088"/>
      <c r="S33" s="593">
        <v>0.1</v>
      </c>
      <c r="T33" s="13" t="s">
        <v>4286</v>
      </c>
      <c r="U33" s="9" t="s">
        <v>4287</v>
      </c>
      <c r="V33" s="8" t="str">
        <f t="shared" si="9"/>
        <v>En gestión</v>
      </c>
      <c r="W33" s="8" t="str">
        <f t="shared" si="10"/>
        <v>En gestión</v>
      </c>
      <c r="X33" s="3088"/>
      <c r="Y33" s="2073"/>
      <c r="Z33" s="2073"/>
      <c r="AA33" s="3578"/>
      <c r="AB33" s="3572"/>
      <c r="AC33" s="3088"/>
      <c r="AD33" s="3495"/>
      <c r="AE33" s="3576"/>
      <c r="AF33" s="3576"/>
      <c r="AG33" s="3495"/>
      <c r="AH33" s="3549"/>
      <c r="AI33" s="3549"/>
      <c r="AJ33" s="2665"/>
      <c r="AK33" s="2665"/>
      <c r="AL33" s="2665"/>
      <c r="AM33" s="2665"/>
      <c r="AN33" s="591"/>
      <c r="AO33" s="1443"/>
      <c r="AP33" s="1443"/>
      <c r="AQ33" s="594">
        <v>0.4</v>
      </c>
      <c r="AR33" s="86" t="s">
        <v>4288</v>
      </c>
      <c r="AS33" s="86" t="s">
        <v>4289</v>
      </c>
      <c r="AT33" s="8" t="str">
        <f t="shared" si="11"/>
        <v>En gestión</v>
      </c>
      <c r="AU33" s="8" t="str">
        <f t="shared" si="12"/>
        <v>En gestión</v>
      </c>
      <c r="AV33" s="3591"/>
      <c r="AW33" s="3594"/>
      <c r="AX33" s="3594"/>
      <c r="AY33" s="3502"/>
      <c r="AZ33" s="3504"/>
      <c r="BA33" s="3583"/>
      <c r="BB33" s="3585"/>
      <c r="BC33" s="3512"/>
      <c r="BD33" s="3514"/>
      <c r="BE33" s="3516"/>
      <c r="BF33" s="3581"/>
      <c r="BG33" s="3581"/>
      <c r="BH33" s="2665"/>
      <c r="BI33" s="2665"/>
      <c r="BJ33" s="3529"/>
      <c r="BK33" s="3192"/>
      <c r="BL33" s="591"/>
      <c r="BM33" s="3192"/>
      <c r="BN33" s="1902"/>
      <c r="BO33" s="848">
        <v>0.7</v>
      </c>
      <c r="BP33" s="13" t="s">
        <v>4290</v>
      </c>
      <c r="BQ33" s="13" t="s">
        <v>4291</v>
      </c>
      <c r="BR33" s="169" t="str">
        <f t="shared" si="13"/>
        <v>En gestión</v>
      </c>
      <c r="BS33" s="169" t="str">
        <f t="shared" si="14"/>
        <v>En gestión</v>
      </c>
      <c r="BT33" s="1902"/>
      <c r="BU33" s="1877"/>
      <c r="BV33" s="1877"/>
      <c r="BW33" s="3344"/>
      <c r="BX33" s="3344"/>
      <c r="BY33" s="3345"/>
      <c r="BZ33" s="3526"/>
      <c r="CA33" s="3603"/>
      <c r="CB33" s="3603"/>
      <c r="CC33" s="3570"/>
      <c r="CD33" s="3604"/>
      <c r="CE33" s="3604"/>
      <c r="CF33" s="3192"/>
      <c r="CG33" s="1720"/>
      <c r="CH33" s="1721"/>
      <c r="CI33" s="1721"/>
      <c r="CJ33" s="591"/>
      <c r="CK33" s="3192"/>
      <c r="CL33" s="1902"/>
      <c r="CM33" s="905">
        <v>1</v>
      </c>
      <c r="CN33" s="13" t="s">
        <v>4292</v>
      </c>
      <c r="CO33" s="13" t="s">
        <v>4293</v>
      </c>
      <c r="CP33" s="169" t="str">
        <f t="shared" si="8"/>
        <v>Terminado</v>
      </c>
      <c r="CQ33" s="169" t="str">
        <f t="shared" si="15"/>
        <v>Terminado</v>
      </c>
      <c r="CR33" s="1902"/>
      <c r="CS33" s="1877"/>
      <c r="CT33" s="1877"/>
      <c r="CU33" s="3344"/>
      <c r="CV33" s="3344"/>
      <c r="CW33" s="1864"/>
      <c r="CX33" s="3568"/>
      <c r="CY33" s="3601"/>
      <c r="CZ33" s="3569"/>
      <c r="DA33" s="3570"/>
      <c r="DB33" s="3567"/>
      <c r="DC33" s="3567"/>
      <c r="DD33" s="2869"/>
      <c r="DE33" s="3192"/>
      <c r="DF33" s="1720"/>
      <c r="DG33" s="1720"/>
      <c r="DH33" s="1721"/>
      <c r="DJ33" s="1220" t="s">
        <v>8269</v>
      </c>
      <c r="DK33" s="1220" t="s">
        <v>8331</v>
      </c>
      <c r="DL33" s="3335"/>
    </row>
    <row r="34" spans="1:116" s="514" customFormat="1" ht="220.5" hidden="1" customHeight="1" x14ac:dyDescent="0.45">
      <c r="A34" s="3358"/>
      <c r="B34" s="3360"/>
      <c r="C34" s="3336"/>
      <c r="D34" s="3112"/>
      <c r="E34" s="504" t="s">
        <v>4294</v>
      </c>
      <c r="F34" s="570" t="s">
        <v>4295</v>
      </c>
      <c r="G34" s="581">
        <v>0.14000000000000001</v>
      </c>
      <c r="H34" s="574">
        <v>44593</v>
      </c>
      <c r="I34" s="574">
        <v>44742</v>
      </c>
      <c r="J34" s="505">
        <v>0.5</v>
      </c>
      <c r="K34" s="498">
        <v>1</v>
      </c>
      <c r="L34" s="526">
        <v>1</v>
      </c>
      <c r="M34" s="562">
        <v>1</v>
      </c>
      <c r="N34" s="3363"/>
      <c r="O34" s="3363"/>
      <c r="P34" s="591"/>
      <c r="Q34" s="3112"/>
      <c r="R34" s="3112"/>
      <c r="S34" s="593">
        <v>0.5</v>
      </c>
      <c r="T34" s="142" t="s">
        <v>4296</v>
      </c>
      <c r="U34" s="9" t="s">
        <v>4297</v>
      </c>
      <c r="V34" s="8" t="str">
        <f t="shared" si="9"/>
        <v>En gestión</v>
      </c>
      <c r="W34" s="8" t="str">
        <f t="shared" si="10"/>
        <v>En gestión</v>
      </c>
      <c r="X34" s="3112"/>
      <c r="Y34" s="2027"/>
      <c r="Z34" s="2027"/>
      <c r="AA34" s="3579"/>
      <c r="AB34" s="3573"/>
      <c r="AC34" s="3112"/>
      <c r="AD34" s="3392"/>
      <c r="AE34" s="3390"/>
      <c r="AF34" s="3390"/>
      <c r="AG34" s="3392"/>
      <c r="AH34" s="3550"/>
      <c r="AI34" s="3550"/>
      <c r="AJ34" s="3509"/>
      <c r="AK34" s="3509"/>
      <c r="AL34" s="3509"/>
      <c r="AM34" s="3509"/>
      <c r="AN34" s="591"/>
      <c r="AO34" s="1444"/>
      <c r="AP34" s="1444"/>
      <c r="AQ34" s="594">
        <v>1</v>
      </c>
      <c r="AR34" s="86" t="s">
        <v>4298</v>
      </c>
      <c r="AS34" s="86" t="s">
        <v>4299</v>
      </c>
      <c r="AT34" s="8" t="str">
        <f t="shared" si="11"/>
        <v>Terminado</v>
      </c>
      <c r="AU34" s="8" t="str">
        <f t="shared" si="12"/>
        <v>Terminado</v>
      </c>
      <c r="AV34" s="3592"/>
      <c r="AW34" s="3594"/>
      <c r="AX34" s="3594">
        <f t="shared" ref="AX34" si="26">SUMPRODUCT(G34:G35,K34:K35)</f>
        <v>0.49</v>
      </c>
      <c r="AY34" s="3502"/>
      <c r="AZ34" s="3504"/>
      <c r="BA34" s="2817"/>
      <c r="BB34" s="3511"/>
      <c r="BC34" s="3513"/>
      <c r="BD34" s="3515"/>
      <c r="BE34" s="3517"/>
      <c r="BF34" s="3582"/>
      <c r="BG34" s="3582"/>
      <c r="BH34" s="3509"/>
      <c r="BI34" s="3509"/>
      <c r="BJ34" s="3530"/>
      <c r="BK34" s="3192"/>
      <c r="BL34" s="591"/>
      <c r="BM34" s="3192"/>
      <c r="BN34" s="1902"/>
      <c r="BO34" s="848">
        <v>1</v>
      </c>
      <c r="BP34" s="203" t="s">
        <v>7274</v>
      </c>
      <c r="BQ34" s="13" t="s">
        <v>4300</v>
      </c>
      <c r="BR34" s="169" t="str">
        <f t="shared" si="13"/>
        <v>Terminado</v>
      </c>
      <c r="BS34" s="169" t="str">
        <f t="shared" si="14"/>
        <v>Terminado</v>
      </c>
      <c r="BT34" s="1902"/>
      <c r="BU34" s="1877"/>
      <c r="BV34" s="1877"/>
      <c r="BW34" s="3344"/>
      <c r="BX34" s="3344"/>
      <c r="BY34" s="3345"/>
      <c r="BZ34" s="3526"/>
      <c r="CA34" s="3603"/>
      <c r="CB34" s="3603"/>
      <c r="CC34" s="3570"/>
      <c r="CD34" s="3604"/>
      <c r="CE34" s="3604"/>
      <c r="CF34" s="3192"/>
      <c r="CG34" s="1720"/>
      <c r="CH34" s="1721"/>
      <c r="CI34" s="1721"/>
      <c r="CJ34" s="591"/>
      <c r="CK34" s="3192"/>
      <c r="CL34" s="1902"/>
      <c r="CM34" s="905">
        <v>1</v>
      </c>
      <c r="CN34" s="13" t="s">
        <v>1312</v>
      </c>
      <c r="CO34" s="13" t="s">
        <v>4300</v>
      </c>
      <c r="CP34" s="169" t="str">
        <f t="shared" si="8"/>
        <v>Terminado</v>
      </c>
      <c r="CQ34" s="169" t="str">
        <f t="shared" si="15"/>
        <v>Terminado</v>
      </c>
      <c r="CR34" s="1902"/>
      <c r="CS34" s="1877"/>
      <c r="CT34" s="1877"/>
      <c r="CU34" s="3344"/>
      <c r="CV34" s="3344"/>
      <c r="CW34" s="1865"/>
      <c r="CX34" s="3568"/>
      <c r="CY34" s="3601"/>
      <c r="CZ34" s="3569"/>
      <c r="DA34" s="3570"/>
      <c r="DB34" s="3567"/>
      <c r="DC34" s="3567"/>
      <c r="DD34" s="2869"/>
      <c r="DE34" s="3192"/>
      <c r="DF34" s="1720"/>
      <c r="DG34" s="1720"/>
      <c r="DH34" s="1721"/>
      <c r="DJ34" s="1220" t="s">
        <v>8269</v>
      </c>
      <c r="DK34" s="1220" t="s">
        <v>8270</v>
      </c>
      <c r="DL34" s="3336"/>
    </row>
    <row r="35" spans="1:116" s="514" customFormat="1" ht="97.5" hidden="1" customHeight="1" x14ac:dyDescent="0.45">
      <c r="A35" s="3538" t="s">
        <v>49</v>
      </c>
      <c r="B35" s="3540" t="s">
        <v>4301</v>
      </c>
      <c r="C35" s="3087" t="s">
        <v>4302</v>
      </c>
      <c r="D35" s="3087" t="s">
        <v>4303</v>
      </c>
      <c r="E35" s="515" t="s">
        <v>4304</v>
      </c>
      <c r="F35" s="577" t="s">
        <v>4305</v>
      </c>
      <c r="G35" s="585">
        <v>0.35</v>
      </c>
      <c r="H35" s="582">
        <v>44593</v>
      </c>
      <c r="I35" s="574">
        <v>44712</v>
      </c>
      <c r="J35" s="517">
        <v>0.5</v>
      </c>
      <c r="K35" s="498">
        <v>1</v>
      </c>
      <c r="L35" s="535">
        <v>1</v>
      </c>
      <c r="M35" s="579">
        <v>1</v>
      </c>
      <c r="N35" s="1656">
        <v>108472600</v>
      </c>
      <c r="O35" s="1656">
        <v>28283244</v>
      </c>
      <c r="P35" s="591"/>
      <c r="Q35" s="3087" t="s">
        <v>7311</v>
      </c>
      <c r="R35" s="3087" t="s">
        <v>4306</v>
      </c>
      <c r="S35" s="588">
        <v>0.5</v>
      </c>
      <c r="T35" s="142" t="s">
        <v>4307</v>
      </c>
      <c r="U35" s="9" t="s">
        <v>4308</v>
      </c>
      <c r="V35" s="8" t="str">
        <f t="shared" si="9"/>
        <v>En gestión</v>
      </c>
      <c r="W35" s="8" t="str">
        <f t="shared" si="10"/>
        <v>En gestión</v>
      </c>
      <c r="X35" s="3087" t="s">
        <v>4309</v>
      </c>
      <c r="Y35" s="2072">
        <f>SUMPRODUCT(S35:S38,G35:G38)</f>
        <v>0.17499999999999999</v>
      </c>
      <c r="Z35" s="2072">
        <f>SUMPRODUCT(G35:G38,J35:J38)</f>
        <v>0.17499999999999999</v>
      </c>
      <c r="AA35" s="3577" t="str">
        <f>IF(Z35&lt;1%,"Sin iniciar",IF(Z35=100%,"Terminado","En gestión"))</f>
        <v>En gestión</v>
      </c>
      <c r="AB35" s="3571" t="str">
        <f>IF(Y35&lt;1%,"Sin iniciar",IF(Y35=100%,"Terminado","En gestión"))</f>
        <v>En gestión</v>
      </c>
      <c r="AC35" s="3087" t="s">
        <v>2483</v>
      </c>
      <c r="AD35" s="1650">
        <v>28283244</v>
      </c>
      <c r="AE35" s="3599" t="s">
        <v>4214</v>
      </c>
      <c r="AF35" s="3599" t="s">
        <v>4215</v>
      </c>
      <c r="AG35" s="1650">
        <v>108472600</v>
      </c>
      <c r="AH35" s="3549">
        <v>108472600</v>
      </c>
      <c r="AI35" s="3549">
        <v>9910800</v>
      </c>
      <c r="AJ35" s="2665" t="s">
        <v>1714</v>
      </c>
      <c r="AK35" s="2665" t="s">
        <v>1715</v>
      </c>
      <c r="AL35" s="2665" t="s">
        <v>1716</v>
      </c>
      <c r="AM35" s="2665" t="s">
        <v>1717</v>
      </c>
      <c r="AN35" s="591"/>
      <c r="AO35" s="3600">
        <v>0.42</v>
      </c>
      <c r="AP35" s="1526" t="s">
        <v>4310</v>
      </c>
      <c r="AQ35" s="592">
        <v>1</v>
      </c>
      <c r="AR35" s="82" t="s">
        <v>4311</v>
      </c>
      <c r="AS35" s="81" t="s">
        <v>4312</v>
      </c>
      <c r="AT35" s="8" t="str">
        <f t="shared" si="11"/>
        <v>Terminado</v>
      </c>
      <c r="AU35" s="8" t="str">
        <f t="shared" si="12"/>
        <v>Terminado</v>
      </c>
      <c r="AV35" s="3608" t="s">
        <v>4313</v>
      </c>
      <c r="AW35" s="3593">
        <f>SUMPRODUCT(G35:G38,AQ35:AQ38)</f>
        <v>0.42</v>
      </c>
      <c r="AX35" s="3593">
        <f>SUMPRODUCT(G35:G38,K35:K38)</f>
        <v>0.42</v>
      </c>
      <c r="AY35" s="3536" t="str">
        <f t="shared" ref="AY35" si="27">IF(AX35&lt;1%,"Sin iniciar",IF(AX35=100%,"Terminado","En gestión"))</f>
        <v>En gestión</v>
      </c>
      <c r="AZ35" s="3551" t="str">
        <f t="shared" ref="AZ35" si="28">IF(AW35&lt;1%,"Sin iniciar",IF(AW35=100%,"Terminado","En gestión"))</f>
        <v>En gestión</v>
      </c>
      <c r="BA35" s="3524" t="s">
        <v>2483</v>
      </c>
      <c r="BB35" s="3559">
        <v>28283244</v>
      </c>
      <c r="BC35" s="3560">
        <v>28983100</v>
      </c>
      <c r="BD35" s="3561">
        <v>14491550</v>
      </c>
      <c r="BE35" s="3605">
        <v>108472600</v>
      </c>
      <c r="BF35" s="3602">
        <v>107029133.3</v>
      </c>
      <c r="BG35" s="3602">
        <v>22047200</v>
      </c>
      <c r="BH35" s="2665" t="s">
        <v>1714</v>
      </c>
      <c r="BI35" s="2665" t="s">
        <v>1715</v>
      </c>
      <c r="BJ35" s="3529" t="s">
        <v>1716</v>
      </c>
      <c r="BK35" s="3192" t="s">
        <v>1717</v>
      </c>
      <c r="BL35" s="591"/>
      <c r="BM35" s="3525">
        <v>0.9</v>
      </c>
      <c r="BN35" s="1902" t="s">
        <v>4314</v>
      </c>
      <c r="BO35" s="848">
        <v>1</v>
      </c>
      <c r="BP35" s="13" t="s">
        <v>4315</v>
      </c>
      <c r="BQ35" s="835" t="s">
        <v>4316</v>
      </c>
      <c r="BR35" s="169" t="str">
        <f t="shared" si="13"/>
        <v>Terminado</v>
      </c>
      <c r="BS35" s="169" t="str">
        <f t="shared" si="14"/>
        <v>Terminado</v>
      </c>
      <c r="BT35" s="1902" t="s">
        <v>4317</v>
      </c>
      <c r="BU35" s="1877">
        <f>SUMPRODUCT(G35:G38,BO35:BO38)</f>
        <v>0.89999999999999991</v>
      </c>
      <c r="BV35" s="1877">
        <f>SUMPRODUCT(G35:G38,L35:L38)</f>
        <v>0.89999999999999991</v>
      </c>
      <c r="BW35" s="3344" t="str">
        <f>IF(BV35&lt;1%,"Sin iniciar",IF(BV35=100%,"Terminado","En gestión"))</f>
        <v>En gestión</v>
      </c>
      <c r="BX35" s="3344" t="str">
        <f>IF(BU35&lt;1%,"Sin iniciar",IF(BU35=100%,"Terminado","En gestión"))</f>
        <v>En gestión</v>
      </c>
      <c r="BY35" s="3345"/>
      <c r="BZ35" s="3526">
        <v>28983100</v>
      </c>
      <c r="CA35" s="3527">
        <v>28983100</v>
      </c>
      <c r="CB35" s="3527">
        <v>21737325</v>
      </c>
      <c r="CC35" s="2909">
        <v>107029133.3</v>
      </c>
      <c r="CD35" s="3597">
        <v>107029133.3</v>
      </c>
      <c r="CE35" s="3597">
        <v>58705200</v>
      </c>
      <c r="CF35" s="3192" t="s">
        <v>1714</v>
      </c>
      <c r="CG35" s="3537" t="s">
        <v>1715</v>
      </c>
      <c r="CH35" s="1721" t="s">
        <v>1716</v>
      </c>
      <c r="CI35" s="1721" t="s">
        <v>1717</v>
      </c>
      <c r="CJ35" s="591"/>
      <c r="CK35" s="3525">
        <v>1</v>
      </c>
      <c r="CL35" s="1902" t="s">
        <v>4318</v>
      </c>
      <c r="CM35" s="905">
        <v>1</v>
      </c>
      <c r="CN35" s="13" t="s">
        <v>1312</v>
      </c>
      <c r="CO35" s="13" t="s">
        <v>4316</v>
      </c>
      <c r="CP35" s="169" t="str">
        <f t="shared" si="8"/>
        <v>Terminado</v>
      </c>
      <c r="CQ35" s="169" t="str">
        <f t="shared" si="15"/>
        <v>Terminado</v>
      </c>
      <c r="CR35" s="1902" t="s">
        <v>4319</v>
      </c>
      <c r="CS35" s="1877">
        <f>SUMPRODUCT(G35:G38,CM35:CM38)</f>
        <v>0.99999999999999989</v>
      </c>
      <c r="CT35" s="1877">
        <f>SUMPRODUCT(G35:G38,M35:M38)</f>
        <v>0.99999999999999989</v>
      </c>
      <c r="CU35" s="3344" t="str">
        <f>IF(CT35&lt;1%,"Sin iniciar",IF(CT35=100%,"Terminado","En gestión"))</f>
        <v>Terminado</v>
      </c>
      <c r="CV35" s="3344" t="str">
        <f>IF(CS35&lt;1%,"Sin iniciar",IF(CS35=100%,"Terminado","En gestión"))</f>
        <v>Terminado</v>
      </c>
      <c r="CW35" s="2649" t="s">
        <v>37</v>
      </c>
      <c r="CX35" s="3568">
        <v>28983100</v>
      </c>
      <c r="CY35" s="3601">
        <v>28983100</v>
      </c>
      <c r="CZ35" s="3569">
        <v>28983100</v>
      </c>
      <c r="DA35" s="3570">
        <v>107029133.3</v>
      </c>
      <c r="DB35" s="3567">
        <v>107029133.3</v>
      </c>
      <c r="DC35" s="3569">
        <v>102823866.8</v>
      </c>
      <c r="DD35" s="3611">
        <v>107029133.3</v>
      </c>
      <c r="DE35" s="3192" t="s">
        <v>1714</v>
      </c>
      <c r="DF35" s="3537" t="s">
        <v>1715</v>
      </c>
      <c r="DG35" s="1720" t="s">
        <v>1716</v>
      </c>
      <c r="DH35" s="1721" t="s">
        <v>1717</v>
      </c>
      <c r="DJ35" s="1220" t="s">
        <v>8310</v>
      </c>
      <c r="DK35" s="1220" t="s">
        <v>8451</v>
      </c>
      <c r="DL35" s="3087" t="s">
        <v>8461</v>
      </c>
    </row>
    <row r="36" spans="1:116" s="514" customFormat="1" ht="125.25" hidden="1" customHeight="1" x14ac:dyDescent="0.45">
      <c r="A36" s="3398"/>
      <c r="B36" s="3399"/>
      <c r="C36" s="3088"/>
      <c r="D36" s="3088"/>
      <c r="E36" s="504" t="s">
        <v>4320</v>
      </c>
      <c r="F36" s="570" t="s">
        <v>4321</v>
      </c>
      <c r="G36" s="581">
        <v>0.35</v>
      </c>
      <c r="H36" s="574">
        <v>44652</v>
      </c>
      <c r="I36" s="574">
        <v>44772</v>
      </c>
      <c r="J36" s="505">
        <v>0</v>
      </c>
      <c r="K36" s="498">
        <v>0.2</v>
      </c>
      <c r="L36" s="526">
        <v>1</v>
      </c>
      <c r="M36" s="562">
        <v>1</v>
      </c>
      <c r="N36" s="1657"/>
      <c r="O36" s="1657"/>
      <c r="P36" s="591"/>
      <c r="Q36" s="3088"/>
      <c r="R36" s="3088"/>
      <c r="S36" s="571">
        <v>0</v>
      </c>
      <c r="T36" s="9" t="s">
        <v>2483</v>
      </c>
      <c r="U36" s="9" t="s">
        <v>2483</v>
      </c>
      <c r="V36" s="8" t="str">
        <f t="shared" si="9"/>
        <v>Sin iniciar</v>
      </c>
      <c r="W36" s="8" t="str">
        <f t="shared" si="10"/>
        <v>Sin iniciar</v>
      </c>
      <c r="X36" s="3088"/>
      <c r="Y36" s="2073"/>
      <c r="Z36" s="2073"/>
      <c r="AA36" s="3578"/>
      <c r="AB36" s="3572"/>
      <c r="AC36" s="3088"/>
      <c r="AD36" s="1651"/>
      <c r="AE36" s="3576"/>
      <c r="AF36" s="3576"/>
      <c r="AG36" s="1651"/>
      <c r="AH36" s="3549"/>
      <c r="AI36" s="3549"/>
      <c r="AJ36" s="2665"/>
      <c r="AK36" s="2665"/>
      <c r="AL36" s="2665"/>
      <c r="AM36" s="2665"/>
      <c r="AN36" s="591"/>
      <c r="AO36" s="1443"/>
      <c r="AP36" s="1443"/>
      <c r="AQ36" s="594">
        <v>0.2</v>
      </c>
      <c r="AR36" s="86" t="s">
        <v>4322</v>
      </c>
      <c r="AS36" s="86" t="s">
        <v>4323</v>
      </c>
      <c r="AT36" s="8" t="str">
        <f t="shared" si="11"/>
        <v>En gestión</v>
      </c>
      <c r="AU36" s="8" t="str">
        <f t="shared" si="12"/>
        <v>En gestión</v>
      </c>
      <c r="AV36" s="3609"/>
      <c r="AW36" s="3594"/>
      <c r="AX36" s="3594"/>
      <c r="AY36" s="3502"/>
      <c r="AZ36" s="3504"/>
      <c r="BA36" s="3583"/>
      <c r="BB36" s="3585"/>
      <c r="BC36" s="3512"/>
      <c r="BD36" s="3514"/>
      <c r="BE36" s="3606"/>
      <c r="BF36" s="3581"/>
      <c r="BG36" s="3581"/>
      <c r="BH36" s="2665"/>
      <c r="BI36" s="2665"/>
      <c r="BJ36" s="3529"/>
      <c r="BK36" s="3192"/>
      <c r="BL36" s="591"/>
      <c r="BM36" s="3192"/>
      <c r="BN36" s="1902"/>
      <c r="BO36" s="848">
        <v>1</v>
      </c>
      <c r="BP36" s="13" t="s">
        <v>4324</v>
      </c>
      <c r="BQ36" s="835" t="s">
        <v>4325</v>
      </c>
      <c r="BR36" s="169" t="str">
        <f t="shared" si="13"/>
        <v>Terminado</v>
      </c>
      <c r="BS36" s="169" t="str">
        <f t="shared" si="14"/>
        <v>Terminado</v>
      </c>
      <c r="BT36" s="1902"/>
      <c r="BU36" s="1877"/>
      <c r="BV36" s="1877"/>
      <c r="BW36" s="3344"/>
      <c r="BX36" s="3344"/>
      <c r="BY36" s="3345"/>
      <c r="BZ36" s="3526"/>
      <c r="CA36" s="3527"/>
      <c r="CB36" s="3527"/>
      <c r="CC36" s="2909"/>
      <c r="CD36" s="3597"/>
      <c r="CE36" s="3597"/>
      <c r="CF36" s="3192"/>
      <c r="CG36" s="1720"/>
      <c r="CH36" s="1721"/>
      <c r="CI36" s="1721"/>
      <c r="CJ36" s="591"/>
      <c r="CK36" s="3192"/>
      <c r="CL36" s="1902"/>
      <c r="CM36" s="905">
        <v>1</v>
      </c>
      <c r="CN36" s="13" t="s">
        <v>1291</v>
      </c>
      <c r="CO36" s="13" t="s">
        <v>4325</v>
      </c>
      <c r="CP36" s="169" t="str">
        <f t="shared" si="8"/>
        <v>Terminado</v>
      </c>
      <c r="CQ36" s="169" t="str">
        <f t="shared" si="15"/>
        <v>Terminado</v>
      </c>
      <c r="CR36" s="1902"/>
      <c r="CS36" s="1877"/>
      <c r="CT36" s="1877"/>
      <c r="CU36" s="3344"/>
      <c r="CV36" s="3344"/>
      <c r="CW36" s="1864"/>
      <c r="CX36" s="3568"/>
      <c r="CY36" s="3601"/>
      <c r="CZ36" s="3569"/>
      <c r="DA36" s="3570"/>
      <c r="DB36" s="3567"/>
      <c r="DC36" s="3567"/>
      <c r="DD36" s="3611"/>
      <c r="DE36" s="3192"/>
      <c r="DF36" s="1720"/>
      <c r="DG36" s="1720"/>
      <c r="DH36" s="1721"/>
      <c r="DJ36" s="1220" t="s">
        <v>8310</v>
      </c>
      <c r="DK36" s="1220" t="s">
        <v>8462</v>
      </c>
      <c r="DL36" s="3088"/>
    </row>
    <row r="37" spans="1:116" s="514" customFormat="1" ht="142.5" hidden="1" customHeight="1" x14ac:dyDescent="0.45">
      <c r="A37" s="3398"/>
      <c r="B37" s="3399"/>
      <c r="C37" s="3088"/>
      <c r="D37" s="3088"/>
      <c r="E37" s="504" t="s">
        <v>4326</v>
      </c>
      <c r="F37" s="570" t="s">
        <v>4327</v>
      </c>
      <c r="G37" s="581">
        <v>0.2</v>
      </c>
      <c r="H37" s="574">
        <v>44774</v>
      </c>
      <c r="I37" s="574">
        <v>44834</v>
      </c>
      <c r="J37" s="505">
        <v>0</v>
      </c>
      <c r="K37" s="498">
        <v>0</v>
      </c>
      <c r="L37" s="526">
        <v>1</v>
      </c>
      <c r="M37" s="562">
        <v>1</v>
      </c>
      <c r="N37" s="1657"/>
      <c r="O37" s="1657"/>
      <c r="P37" s="591"/>
      <c r="Q37" s="3088"/>
      <c r="R37" s="3088"/>
      <c r="S37" s="571">
        <v>0</v>
      </c>
      <c r="T37" s="9" t="s">
        <v>2483</v>
      </c>
      <c r="U37" s="9" t="s">
        <v>2483</v>
      </c>
      <c r="V37" s="8" t="str">
        <f t="shared" si="9"/>
        <v>Sin iniciar</v>
      </c>
      <c r="W37" s="8" t="str">
        <f t="shared" si="10"/>
        <v>Sin iniciar</v>
      </c>
      <c r="X37" s="3088"/>
      <c r="Y37" s="2073"/>
      <c r="Z37" s="2073"/>
      <c r="AA37" s="3578"/>
      <c r="AB37" s="3572"/>
      <c r="AC37" s="3088"/>
      <c r="AD37" s="1651"/>
      <c r="AE37" s="3576"/>
      <c r="AF37" s="3576"/>
      <c r="AG37" s="1651"/>
      <c r="AH37" s="3549"/>
      <c r="AI37" s="3549"/>
      <c r="AJ37" s="2665"/>
      <c r="AK37" s="2665"/>
      <c r="AL37" s="2665"/>
      <c r="AM37" s="2665"/>
      <c r="AN37" s="591"/>
      <c r="AO37" s="1443"/>
      <c r="AP37" s="1443"/>
      <c r="AQ37" s="594">
        <v>0</v>
      </c>
      <c r="AR37" s="84" t="s">
        <v>2812</v>
      </c>
      <c r="AS37" s="84" t="s">
        <v>2812</v>
      </c>
      <c r="AT37" s="8" t="str">
        <f t="shared" si="11"/>
        <v>Sin iniciar</v>
      </c>
      <c r="AU37" s="8" t="str">
        <f t="shared" si="12"/>
        <v>Sin iniciar</v>
      </c>
      <c r="AV37" s="3609"/>
      <c r="AW37" s="3594"/>
      <c r="AX37" s="3594">
        <f t="shared" ref="AX37" si="29">SUMPRODUCT(G37:G38,K37:K38)</f>
        <v>0</v>
      </c>
      <c r="AY37" s="3502"/>
      <c r="AZ37" s="3504"/>
      <c r="BA37" s="3583"/>
      <c r="BB37" s="3585"/>
      <c r="BC37" s="3512"/>
      <c r="BD37" s="3514"/>
      <c r="BE37" s="3606"/>
      <c r="BF37" s="3581"/>
      <c r="BG37" s="3581"/>
      <c r="BH37" s="2665"/>
      <c r="BI37" s="2665"/>
      <c r="BJ37" s="3529"/>
      <c r="BK37" s="3192"/>
      <c r="BL37" s="591"/>
      <c r="BM37" s="3192"/>
      <c r="BN37" s="1902"/>
      <c r="BO37" s="848">
        <v>1</v>
      </c>
      <c r="BP37" s="13" t="s">
        <v>4328</v>
      </c>
      <c r="BQ37" s="13" t="s">
        <v>4329</v>
      </c>
      <c r="BR37" s="169" t="str">
        <f t="shared" si="13"/>
        <v>Terminado</v>
      </c>
      <c r="BS37" s="169" t="str">
        <f t="shared" si="14"/>
        <v>Terminado</v>
      </c>
      <c r="BT37" s="1902"/>
      <c r="BU37" s="1877"/>
      <c r="BV37" s="1877"/>
      <c r="BW37" s="3344"/>
      <c r="BX37" s="3344"/>
      <c r="BY37" s="3345"/>
      <c r="BZ37" s="3526"/>
      <c r="CA37" s="3527"/>
      <c r="CB37" s="3527"/>
      <c r="CC37" s="2909"/>
      <c r="CD37" s="3597"/>
      <c r="CE37" s="3597"/>
      <c r="CF37" s="3192"/>
      <c r="CG37" s="1720"/>
      <c r="CH37" s="1721"/>
      <c r="CI37" s="1721"/>
      <c r="CJ37" s="591"/>
      <c r="CK37" s="3192"/>
      <c r="CL37" s="1902"/>
      <c r="CM37" s="905">
        <v>1</v>
      </c>
      <c r="CN37" s="13" t="s">
        <v>1291</v>
      </c>
      <c r="CO37" s="13" t="s">
        <v>4329</v>
      </c>
      <c r="CP37" s="169" t="str">
        <f t="shared" si="8"/>
        <v>Terminado</v>
      </c>
      <c r="CQ37" s="169" t="str">
        <f t="shared" si="15"/>
        <v>Terminado</v>
      </c>
      <c r="CR37" s="1902"/>
      <c r="CS37" s="1877"/>
      <c r="CT37" s="1877"/>
      <c r="CU37" s="3344"/>
      <c r="CV37" s="3344"/>
      <c r="CW37" s="1864"/>
      <c r="CX37" s="3568"/>
      <c r="CY37" s="3601"/>
      <c r="CZ37" s="3569"/>
      <c r="DA37" s="3570"/>
      <c r="DB37" s="3567"/>
      <c r="DC37" s="3567"/>
      <c r="DD37" s="3611"/>
      <c r="DE37" s="3192"/>
      <c r="DF37" s="1720"/>
      <c r="DG37" s="1720"/>
      <c r="DH37" s="1721"/>
      <c r="DJ37" s="1220" t="s">
        <v>8310</v>
      </c>
      <c r="DK37" s="1220" t="s">
        <v>8463</v>
      </c>
      <c r="DL37" s="3088"/>
    </row>
    <row r="38" spans="1:116" s="514" customFormat="1" ht="89.25" hidden="1" customHeight="1" x14ac:dyDescent="0.45">
      <c r="A38" s="3358"/>
      <c r="B38" s="3360"/>
      <c r="C38" s="3112"/>
      <c r="D38" s="3112"/>
      <c r="E38" s="504" t="s">
        <v>4330</v>
      </c>
      <c r="F38" s="570" t="s">
        <v>4331</v>
      </c>
      <c r="G38" s="581">
        <v>0.1</v>
      </c>
      <c r="H38" s="574">
        <v>44837</v>
      </c>
      <c r="I38" s="574">
        <v>44895</v>
      </c>
      <c r="J38" s="505">
        <v>0</v>
      </c>
      <c r="K38" s="498">
        <v>0</v>
      </c>
      <c r="L38" s="526">
        <v>0</v>
      </c>
      <c r="M38" s="562">
        <v>1</v>
      </c>
      <c r="N38" s="1658"/>
      <c r="O38" s="1658"/>
      <c r="P38" s="591"/>
      <c r="Q38" s="3112"/>
      <c r="R38" s="3112"/>
      <c r="S38" s="571">
        <v>0</v>
      </c>
      <c r="T38" s="9" t="s">
        <v>2483</v>
      </c>
      <c r="U38" s="9" t="s">
        <v>2483</v>
      </c>
      <c r="V38" s="8" t="str">
        <f t="shared" si="9"/>
        <v>Sin iniciar</v>
      </c>
      <c r="W38" s="8" t="str">
        <f t="shared" si="10"/>
        <v>Sin iniciar</v>
      </c>
      <c r="X38" s="3112"/>
      <c r="Y38" s="2027"/>
      <c r="Z38" s="2027"/>
      <c r="AA38" s="3579"/>
      <c r="AB38" s="3573"/>
      <c r="AC38" s="3112"/>
      <c r="AD38" s="1652"/>
      <c r="AE38" s="3390"/>
      <c r="AF38" s="3390"/>
      <c r="AG38" s="1652"/>
      <c r="AH38" s="3550"/>
      <c r="AI38" s="3550"/>
      <c r="AJ38" s="3509"/>
      <c r="AK38" s="3509"/>
      <c r="AL38" s="3509"/>
      <c r="AM38" s="3509"/>
      <c r="AN38" s="591"/>
      <c r="AO38" s="1444"/>
      <c r="AP38" s="1444"/>
      <c r="AQ38" s="594">
        <v>0</v>
      </c>
      <c r="AR38" s="84" t="s">
        <v>2812</v>
      </c>
      <c r="AS38" s="84" t="s">
        <v>2812</v>
      </c>
      <c r="AT38" s="8" t="str">
        <f t="shared" si="11"/>
        <v>Sin iniciar</v>
      </c>
      <c r="AU38" s="8" t="str">
        <f t="shared" si="12"/>
        <v>Sin iniciar</v>
      </c>
      <c r="AV38" s="3610"/>
      <c r="AW38" s="3595"/>
      <c r="AX38" s="3595"/>
      <c r="AY38" s="3503"/>
      <c r="AZ38" s="3505"/>
      <c r="BA38" s="2817"/>
      <c r="BB38" s="3511"/>
      <c r="BC38" s="3513"/>
      <c r="BD38" s="3515"/>
      <c r="BE38" s="3607"/>
      <c r="BF38" s="3582"/>
      <c r="BG38" s="3582"/>
      <c r="BH38" s="3509"/>
      <c r="BI38" s="3509"/>
      <c r="BJ38" s="3530"/>
      <c r="BK38" s="3192"/>
      <c r="BL38" s="591"/>
      <c r="BM38" s="3192"/>
      <c r="BN38" s="1902"/>
      <c r="BO38" s="848">
        <v>0</v>
      </c>
      <c r="BP38" s="13" t="s">
        <v>2384</v>
      </c>
      <c r="BQ38" s="13" t="s">
        <v>2384</v>
      </c>
      <c r="BR38" s="169" t="str">
        <f t="shared" si="13"/>
        <v>Sin iniciar</v>
      </c>
      <c r="BS38" s="169" t="str">
        <f t="shared" si="14"/>
        <v>Sin iniciar</v>
      </c>
      <c r="BT38" s="1902"/>
      <c r="BU38" s="1877"/>
      <c r="BV38" s="1877"/>
      <c r="BW38" s="3344"/>
      <c r="BX38" s="3344"/>
      <c r="BY38" s="3345"/>
      <c r="BZ38" s="3526"/>
      <c r="CA38" s="3527"/>
      <c r="CB38" s="3527"/>
      <c r="CC38" s="2909"/>
      <c r="CD38" s="3597"/>
      <c r="CE38" s="3597"/>
      <c r="CF38" s="3192"/>
      <c r="CG38" s="1720"/>
      <c r="CH38" s="1721"/>
      <c r="CI38" s="1721"/>
      <c r="CJ38" s="591"/>
      <c r="CK38" s="3192"/>
      <c r="CL38" s="1902"/>
      <c r="CM38" s="905">
        <v>1</v>
      </c>
      <c r="CN38" s="13" t="s">
        <v>4332</v>
      </c>
      <c r="CO38" s="13" t="s">
        <v>4333</v>
      </c>
      <c r="CP38" s="169" t="str">
        <f t="shared" si="8"/>
        <v>Terminado</v>
      </c>
      <c r="CQ38" s="169" t="str">
        <f t="shared" si="15"/>
        <v>Terminado</v>
      </c>
      <c r="CR38" s="1902"/>
      <c r="CS38" s="1877"/>
      <c r="CT38" s="1877"/>
      <c r="CU38" s="3344"/>
      <c r="CV38" s="3344"/>
      <c r="CW38" s="1865"/>
      <c r="CX38" s="3568"/>
      <c r="CY38" s="3601"/>
      <c r="CZ38" s="3569"/>
      <c r="DA38" s="3570"/>
      <c r="DB38" s="3567"/>
      <c r="DC38" s="3567"/>
      <c r="DD38" s="3611"/>
      <c r="DE38" s="3192"/>
      <c r="DF38" s="1720"/>
      <c r="DG38" s="1720"/>
      <c r="DH38" s="1721"/>
      <c r="DJ38" s="1220" t="s">
        <v>8310</v>
      </c>
      <c r="DK38" s="1220" t="s">
        <v>8464</v>
      </c>
      <c r="DL38" s="3112"/>
    </row>
    <row r="39" spans="1:116" s="514" customFormat="1" ht="154.5" hidden="1" customHeight="1" x14ac:dyDescent="0.45">
      <c r="A39" s="3538" t="s">
        <v>49</v>
      </c>
      <c r="B39" s="3540" t="s">
        <v>4334</v>
      </c>
      <c r="C39" s="1670" t="s">
        <v>4335</v>
      </c>
      <c r="D39" s="1670" t="s">
        <v>4336</v>
      </c>
      <c r="E39" s="515" t="s">
        <v>4337</v>
      </c>
      <c r="F39" s="218" t="s">
        <v>4338</v>
      </c>
      <c r="G39" s="517">
        <v>0.6</v>
      </c>
      <c r="H39" s="595" t="s">
        <v>4339</v>
      </c>
      <c r="I39" s="574">
        <v>44925</v>
      </c>
      <c r="J39" s="517">
        <v>0.1</v>
      </c>
      <c r="K39" s="498">
        <v>0.35</v>
      </c>
      <c r="L39" s="535">
        <v>0.75</v>
      </c>
      <c r="M39" s="579">
        <v>1</v>
      </c>
      <c r="N39" s="1656">
        <v>1824170758</v>
      </c>
      <c r="O39" s="1656">
        <v>744606349</v>
      </c>
      <c r="P39" s="591"/>
      <c r="Q39" s="3612">
        <v>0.3</v>
      </c>
      <c r="R39" s="1670" t="s">
        <v>4340</v>
      </c>
      <c r="S39" s="571">
        <v>0.1</v>
      </c>
      <c r="T39" s="9" t="s">
        <v>4341</v>
      </c>
      <c r="U39" s="159" t="s">
        <v>4342</v>
      </c>
      <c r="V39" s="8" t="str">
        <f t="shared" si="9"/>
        <v>En gestión</v>
      </c>
      <c r="W39" s="8" t="str">
        <f t="shared" si="10"/>
        <v>En gestión</v>
      </c>
      <c r="X39" s="1670" t="s">
        <v>4343</v>
      </c>
      <c r="Y39" s="2072">
        <f>SUMPRODUCT(S39:S40,G39:G40)</f>
        <v>0.1</v>
      </c>
      <c r="Z39" s="2072">
        <f>SUMPRODUCT(G39:G40,J39:J40)</f>
        <v>0.1</v>
      </c>
      <c r="AA39" s="3536" t="str">
        <f>IF(Z39&lt;1%,"Sin iniciar",IF(Z39=100%,"Terminado","En gestión"))</f>
        <v>En gestión</v>
      </c>
      <c r="AB39" s="3551" t="str">
        <f>IF(Y39&lt;1%,"Sin iniciar",IF(Y39=100%,"Terminado","En gestión"))</f>
        <v>En gestión</v>
      </c>
      <c r="AC39" s="1670" t="s">
        <v>2483</v>
      </c>
      <c r="AD39" s="1650">
        <v>744606349</v>
      </c>
      <c r="AE39" s="3599">
        <v>744606349</v>
      </c>
      <c r="AF39" s="3599">
        <v>186151587</v>
      </c>
      <c r="AG39" s="1650">
        <v>1824170758</v>
      </c>
      <c r="AH39" s="3549">
        <v>1824170758</v>
      </c>
      <c r="AI39" s="3549">
        <v>206439041</v>
      </c>
      <c r="AJ39" s="2665" t="s">
        <v>1714</v>
      </c>
      <c r="AK39" s="2665" t="s">
        <v>1715</v>
      </c>
      <c r="AL39" s="2665" t="s">
        <v>1716</v>
      </c>
      <c r="AM39" s="2665" t="s">
        <v>1717</v>
      </c>
      <c r="AN39" s="591"/>
      <c r="AO39" s="3508">
        <v>0.5</v>
      </c>
      <c r="AP39" s="2665" t="s">
        <v>4344</v>
      </c>
      <c r="AQ39" s="596">
        <v>0.35</v>
      </c>
      <c r="AR39" s="276" t="s">
        <v>4345</v>
      </c>
      <c r="AS39" s="7" t="s">
        <v>4346</v>
      </c>
      <c r="AT39" s="8" t="str">
        <f t="shared" si="11"/>
        <v>En gestión</v>
      </c>
      <c r="AU39" s="8" t="str">
        <f t="shared" si="12"/>
        <v>En gestión</v>
      </c>
      <c r="AV39" s="3520" t="s">
        <v>4347</v>
      </c>
      <c r="AW39" s="3522">
        <f>SUMPRODUCT(G39:G40,AQ39:AQ40)</f>
        <v>0.31</v>
      </c>
      <c r="AX39" s="3522">
        <f>SUMPRODUCT(G39:G40,K39:K40)</f>
        <v>0.31</v>
      </c>
      <c r="AY39" s="3502" t="str">
        <f>IF(AX39&lt;1%,"Sin iniciar",IF(AX39=100%,"Terminado","En gestión"))</f>
        <v>En gestión</v>
      </c>
      <c r="AZ39" s="3504" t="str">
        <f>IF(AW39&lt;1%,"Sin iniciar",IF(AW39=100%,"Terminado","En gestión"))</f>
        <v>En gestión</v>
      </c>
      <c r="BA39" s="3524" t="s">
        <v>2483</v>
      </c>
      <c r="BB39" s="3510">
        <v>744606349</v>
      </c>
      <c r="BC39" s="3512">
        <v>763031268</v>
      </c>
      <c r="BD39" s="3514">
        <v>381515634</v>
      </c>
      <c r="BE39" s="3605">
        <v>1824170758</v>
      </c>
      <c r="BF39" s="3615">
        <v>1974270462.95</v>
      </c>
      <c r="BG39" s="3615">
        <v>458310873.57999998</v>
      </c>
      <c r="BH39" s="2665" t="s">
        <v>1714</v>
      </c>
      <c r="BI39" s="2665" t="s">
        <v>1715</v>
      </c>
      <c r="BJ39" s="3529" t="s">
        <v>1716</v>
      </c>
      <c r="BK39" s="3192" t="s">
        <v>1717</v>
      </c>
      <c r="BL39" s="591"/>
      <c r="BM39" s="3556">
        <v>0.75</v>
      </c>
      <c r="BN39" s="1902" t="s">
        <v>4348</v>
      </c>
      <c r="BO39" s="848">
        <v>0.75</v>
      </c>
      <c r="BP39" s="13" t="s">
        <v>4349</v>
      </c>
      <c r="BQ39" s="13" t="s">
        <v>4350</v>
      </c>
      <c r="BR39" s="169" t="str">
        <f t="shared" si="13"/>
        <v>En gestión</v>
      </c>
      <c r="BS39" s="169" t="str">
        <f t="shared" si="14"/>
        <v>En gestión</v>
      </c>
      <c r="BT39" s="1902" t="s">
        <v>4351</v>
      </c>
      <c r="BU39" s="1877">
        <f>SUMPRODUCT(G39:G40,BO39:BO40)</f>
        <v>0.73</v>
      </c>
      <c r="BV39" s="1877">
        <f t="shared" ref="BV39" si="30">SUMPRODUCT(G39:G40,L39:L40)</f>
        <v>0.73</v>
      </c>
      <c r="BW39" s="3344" t="str">
        <f t="shared" ref="BW39" si="31">IF(BV39&lt;1%,"Sin iniciar",IF(BV39=100%,"Terminado","En gestión"))</f>
        <v>En gestión</v>
      </c>
      <c r="BX39" s="3344" t="str">
        <f t="shared" ref="BX39" si="32">IF(BU39&lt;1%,"Sin iniciar",IF(BU39=100%,"Terminado","En gestión"))</f>
        <v>En gestión</v>
      </c>
      <c r="BY39" s="3345"/>
      <c r="BZ39" s="3526">
        <v>763031268</v>
      </c>
      <c r="CA39" s="3527">
        <v>783763228</v>
      </c>
      <c r="CB39" s="3527">
        <v>582639431</v>
      </c>
      <c r="CC39" s="2909">
        <v>1974270462.95</v>
      </c>
      <c r="CD39" s="3597">
        <v>1767504490.4400001</v>
      </c>
      <c r="CE39" s="3597">
        <v>1126955155.6960001</v>
      </c>
      <c r="CF39" s="3192" t="s">
        <v>1714</v>
      </c>
      <c r="CG39" s="3537" t="s">
        <v>1715</v>
      </c>
      <c r="CH39" s="1721" t="s">
        <v>1716</v>
      </c>
      <c r="CI39" s="1721" t="s">
        <v>1717</v>
      </c>
      <c r="CJ39" s="591"/>
      <c r="CK39" s="3613">
        <v>1</v>
      </c>
      <c r="CL39" s="1902" t="s">
        <v>4352</v>
      </c>
      <c r="CM39" s="905">
        <v>1</v>
      </c>
      <c r="CN39" s="13" t="s">
        <v>4353</v>
      </c>
      <c r="CO39" s="13" t="s">
        <v>7409</v>
      </c>
      <c r="CP39" s="169" t="str">
        <f t="shared" si="8"/>
        <v>Terminado</v>
      </c>
      <c r="CQ39" s="169" t="str">
        <f t="shared" si="15"/>
        <v>Terminado</v>
      </c>
      <c r="CR39" s="1902" t="s">
        <v>7410</v>
      </c>
      <c r="CS39" s="1877">
        <f>SUMPRODUCT(G39:G40,CM39:CM40)</f>
        <v>1</v>
      </c>
      <c r="CT39" s="1877">
        <f>SUMPRODUCT(G39:G40,M39:M40)</f>
        <v>1</v>
      </c>
      <c r="CU39" s="3344" t="str">
        <f>IF(CT39&lt;1%,"Sin iniciar",IF(CT39=100%,"Terminado","En gestión"))</f>
        <v>Terminado</v>
      </c>
      <c r="CV39" s="3344" t="str">
        <f>IF(CS39&lt;1%,"Sin iniciar",IF(CS39=100%,"Terminado","En gestión"))</f>
        <v>Terminado</v>
      </c>
      <c r="CW39" s="2649" t="s">
        <v>37</v>
      </c>
      <c r="CX39" s="3568">
        <v>783763228</v>
      </c>
      <c r="CY39" s="3569">
        <v>790003372</v>
      </c>
      <c r="CZ39" s="3569">
        <v>790003372</v>
      </c>
      <c r="DA39" s="3570">
        <v>1767504490.4400001</v>
      </c>
      <c r="DB39" s="3567">
        <v>1860873398.46</v>
      </c>
      <c r="DC39" s="3567">
        <v>1693120140.1800001</v>
      </c>
      <c r="DD39" s="2869">
        <v>1839176770.78</v>
      </c>
      <c r="DE39" s="3192" t="s">
        <v>1714</v>
      </c>
      <c r="DF39" s="3537" t="s">
        <v>1715</v>
      </c>
      <c r="DG39" s="1720" t="s">
        <v>1716</v>
      </c>
      <c r="DH39" s="1721" t="s">
        <v>1717</v>
      </c>
      <c r="DJ39" s="1220" t="s">
        <v>8269</v>
      </c>
      <c r="DK39" s="1220" t="s">
        <v>8331</v>
      </c>
      <c r="DL39" s="1670" t="s">
        <v>8271</v>
      </c>
    </row>
    <row r="40" spans="1:116" s="514" customFormat="1" ht="259.5" hidden="1" customHeight="1" x14ac:dyDescent="0.45">
      <c r="A40" s="3358"/>
      <c r="B40" s="3360"/>
      <c r="C40" s="1672"/>
      <c r="D40" s="1672"/>
      <c r="E40" s="504" t="s">
        <v>4354</v>
      </c>
      <c r="F40" s="559" t="s">
        <v>4355</v>
      </c>
      <c r="G40" s="505">
        <v>0.4</v>
      </c>
      <c r="H40" s="559" t="s">
        <v>4356</v>
      </c>
      <c r="I40" s="574">
        <v>44925</v>
      </c>
      <c r="J40" s="505">
        <v>0.1</v>
      </c>
      <c r="K40" s="498">
        <v>0.25</v>
      </c>
      <c r="L40" s="526">
        <v>0.7</v>
      </c>
      <c r="M40" s="562">
        <v>1</v>
      </c>
      <c r="N40" s="1658"/>
      <c r="O40" s="1658"/>
      <c r="P40" s="591"/>
      <c r="Q40" s="1672"/>
      <c r="R40" s="1672"/>
      <c r="S40" s="571">
        <v>0.1</v>
      </c>
      <c r="T40" s="9" t="s">
        <v>4357</v>
      </c>
      <c r="U40" s="159" t="s">
        <v>4358</v>
      </c>
      <c r="V40" s="8" t="str">
        <f t="shared" si="9"/>
        <v>En gestión</v>
      </c>
      <c r="W40" s="8" t="str">
        <f t="shared" si="10"/>
        <v>En gestión</v>
      </c>
      <c r="X40" s="1672"/>
      <c r="Y40" s="2027"/>
      <c r="Z40" s="2027"/>
      <c r="AA40" s="3503"/>
      <c r="AB40" s="3505"/>
      <c r="AC40" s="1672"/>
      <c r="AD40" s="1652"/>
      <c r="AE40" s="3390"/>
      <c r="AF40" s="3390"/>
      <c r="AG40" s="1652"/>
      <c r="AH40" s="3550"/>
      <c r="AI40" s="3550"/>
      <c r="AJ40" s="3509"/>
      <c r="AK40" s="3509"/>
      <c r="AL40" s="3509"/>
      <c r="AM40" s="3509"/>
      <c r="AN40" s="591"/>
      <c r="AO40" s="3509"/>
      <c r="AP40" s="3509"/>
      <c r="AQ40" s="597">
        <v>0.25</v>
      </c>
      <c r="AR40" s="220" t="s">
        <v>4359</v>
      </c>
      <c r="AS40" s="9" t="s">
        <v>4360</v>
      </c>
      <c r="AT40" s="8" t="str">
        <f t="shared" si="11"/>
        <v>En gestión</v>
      </c>
      <c r="AU40" s="8" t="str">
        <f t="shared" si="12"/>
        <v>En gestión</v>
      </c>
      <c r="AV40" s="3521"/>
      <c r="AW40" s="3523"/>
      <c r="AX40" s="3523"/>
      <c r="AY40" s="3503"/>
      <c r="AZ40" s="3505"/>
      <c r="BA40" s="2817"/>
      <c r="BB40" s="3511"/>
      <c r="BC40" s="3513"/>
      <c r="BD40" s="3515"/>
      <c r="BE40" s="3607"/>
      <c r="BF40" s="3446"/>
      <c r="BG40" s="3446"/>
      <c r="BH40" s="3509"/>
      <c r="BI40" s="3509"/>
      <c r="BJ40" s="3530"/>
      <c r="BK40" s="3192"/>
      <c r="BL40" s="591"/>
      <c r="BM40" s="1902"/>
      <c r="BN40" s="1902"/>
      <c r="BO40" s="848">
        <v>0.7</v>
      </c>
      <c r="BP40" s="13" t="s">
        <v>4361</v>
      </c>
      <c r="BQ40" s="13" t="s">
        <v>4362</v>
      </c>
      <c r="BR40" s="169" t="str">
        <f t="shared" si="13"/>
        <v>En gestión</v>
      </c>
      <c r="BS40" s="169" t="str">
        <f t="shared" si="14"/>
        <v>En gestión</v>
      </c>
      <c r="BT40" s="1902"/>
      <c r="BU40" s="1877"/>
      <c r="BV40" s="1877"/>
      <c r="BW40" s="3344"/>
      <c r="BX40" s="3344"/>
      <c r="BY40" s="3345"/>
      <c r="BZ40" s="3526"/>
      <c r="CA40" s="3527"/>
      <c r="CB40" s="3527"/>
      <c r="CC40" s="2909"/>
      <c r="CD40" s="3597"/>
      <c r="CE40" s="3597"/>
      <c r="CF40" s="3192"/>
      <c r="CG40" s="1720"/>
      <c r="CH40" s="1721"/>
      <c r="CI40" s="1721"/>
      <c r="CJ40" s="591"/>
      <c r="CK40" s="3345"/>
      <c r="CL40" s="1902"/>
      <c r="CM40" s="905">
        <v>1</v>
      </c>
      <c r="CN40" s="13" t="s">
        <v>4363</v>
      </c>
      <c r="CO40" s="13" t="s">
        <v>4364</v>
      </c>
      <c r="CP40" s="169" t="str">
        <f t="shared" si="8"/>
        <v>Terminado</v>
      </c>
      <c r="CQ40" s="169" t="str">
        <f t="shared" si="15"/>
        <v>Terminado</v>
      </c>
      <c r="CR40" s="1902"/>
      <c r="CS40" s="1877"/>
      <c r="CT40" s="1877"/>
      <c r="CU40" s="3344"/>
      <c r="CV40" s="3344"/>
      <c r="CW40" s="1865"/>
      <c r="CX40" s="3568"/>
      <c r="CY40" s="3569"/>
      <c r="CZ40" s="3569"/>
      <c r="DA40" s="3570"/>
      <c r="DB40" s="3567"/>
      <c r="DC40" s="3567"/>
      <c r="DD40" s="2869"/>
      <c r="DE40" s="3192"/>
      <c r="DF40" s="1720"/>
      <c r="DG40" s="1720"/>
      <c r="DH40" s="1721"/>
      <c r="DJ40" s="1220" t="s">
        <v>8269</v>
      </c>
      <c r="DK40" s="1220" t="s">
        <v>8331</v>
      </c>
      <c r="DL40" s="1672"/>
    </row>
    <row r="41" spans="1:116" s="514" customFormat="1" ht="102" hidden="1" customHeight="1" x14ac:dyDescent="0.45">
      <c r="A41" s="3538" t="s">
        <v>49</v>
      </c>
      <c r="B41" s="3540" t="s">
        <v>4365</v>
      </c>
      <c r="C41" s="1670" t="s">
        <v>4366</v>
      </c>
      <c r="D41" s="3319" t="s">
        <v>4367</v>
      </c>
      <c r="E41" s="515" t="s">
        <v>4368</v>
      </c>
      <c r="F41" s="218" t="s">
        <v>4369</v>
      </c>
      <c r="G41" s="517">
        <v>0.5</v>
      </c>
      <c r="H41" s="578">
        <v>44652</v>
      </c>
      <c r="I41" s="578">
        <v>44895</v>
      </c>
      <c r="J41" s="517">
        <v>0</v>
      </c>
      <c r="K41" s="498">
        <v>0.6</v>
      </c>
      <c r="L41" s="535">
        <v>0.7</v>
      </c>
      <c r="M41" s="579">
        <v>1</v>
      </c>
      <c r="N41" s="1656">
        <v>1298500500</v>
      </c>
      <c r="O41" s="1656">
        <v>0</v>
      </c>
      <c r="P41" s="591"/>
      <c r="Q41" s="3614">
        <v>0</v>
      </c>
      <c r="R41" s="3319" t="s">
        <v>44</v>
      </c>
      <c r="S41" s="576">
        <v>0</v>
      </c>
      <c r="T41" s="9" t="s">
        <v>2483</v>
      </c>
      <c r="U41" s="9" t="s">
        <v>2483</v>
      </c>
      <c r="V41" s="8" t="str">
        <f t="shared" si="9"/>
        <v>Sin iniciar</v>
      </c>
      <c r="W41" s="8" t="str">
        <f t="shared" si="10"/>
        <v>Sin iniciar</v>
      </c>
      <c r="X41" s="3319" t="s">
        <v>2483</v>
      </c>
      <c r="Y41" s="2072">
        <f>SUMPRODUCT(S41:S42,G41:G42)</f>
        <v>0</v>
      </c>
      <c r="Z41" s="2072">
        <f>SUMPRODUCT(G41:G42,J41:J42)</f>
        <v>0</v>
      </c>
      <c r="AA41" s="3536" t="str">
        <f>IF(Z41&lt;1%,"Sin iniciar",IF(Z41=100%,"Terminado","En gestión"))</f>
        <v>Sin iniciar</v>
      </c>
      <c r="AB41" s="3551" t="str">
        <f>IF(Y41&lt;1%,"Sin iniciar",IF(Y41=100%,"Terminado","En gestión"))</f>
        <v>Sin iniciar</v>
      </c>
      <c r="AC41" s="3319" t="s">
        <v>2483</v>
      </c>
      <c r="AD41" s="1650">
        <v>0</v>
      </c>
      <c r="AE41" s="3554">
        <v>25458957</v>
      </c>
      <c r="AF41" s="3554">
        <v>6364739</v>
      </c>
      <c r="AG41" s="1650">
        <v>1298500500</v>
      </c>
      <c r="AH41" s="3549">
        <v>1515938088</v>
      </c>
      <c r="AI41" s="3549">
        <v>15477000</v>
      </c>
      <c r="AJ41" s="2665" t="s">
        <v>1714</v>
      </c>
      <c r="AK41" s="2665" t="s">
        <v>1715</v>
      </c>
      <c r="AL41" s="2665" t="s">
        <v>1716</v>
      </c>
      <c r="AM41" s="2665" t="s">
        <v>4168</v>
      </c>
      <c r="AN41" s="591"/>
      <c r="AO41" s="3548">
        <v>0.6</v>
      </c>
      <c r="AP41" s="2664" t="s">
        <v>4370</v>
      </c>
      <c r="AQ41" s="596">
        <v>0.6</v>
      </c>
      <c r="AR41" s="311" t="s">
        <v>4371</v>
      </c>
      <c r="AS41" s="7" t="s">
        <v>4372</v>
      </c>
      <c r="AT41" s="8" t="str">
        <f t="shared" si="11"/>
        <v>En gestión</v>
      </c>
      <c r="AU41" s="8" t="str">
        <f t="shared" si="12"/>
        <v>En gestión</v>
      </c>
      <c r="AV41" s="3520" t="s">
        <v>4373</v>
      </c>
      <c r="AW41" s="3522">
        <f>SUMPRODUCT(G41:G42,AQ41:AQ42)</f>
        <v>0.6</v>
      </c>
      <c r="AX41" s="3522">
        <f>SUMPRODUCT(G41:G42,K41:K42)</f>
        <v>0.6</v>
      </c>
      <c r="AY41" s="3502" t="str">
        <f>IF(AX41&lt;1%,"Sin iniciar",IF(AX41=100%,"Terminado","En gestión"))</f>
        <v>En gestión</v>
      </c>
      <c r="AZ41" s="3504" t="str">
        <f>IF(AW41&lt;1%,"Sin iniciar",IF(AW41=100%,"Terminado","En gestión"))</f>
        <v>En gestión</v>
      </c>
      <c r="BA41" s="3524" t="s">
        <v>2483</v>
      </c>
      <c r="BB41" s="3559">
        <v>25458957</v>
      </c>
      <c r="BC41" s="3560">
        <v>26088932</v>
      </c>
      <c r="BD41" s="3561">
        <v>13044466</v>
      </c>
      <c r="BE41" s="3605">
        <v>1298500500</v>
      </c>
      <c r="BF41" s="3557">
        <v>1579419077.3599999</v>
      </c>
      <c r="BG41" s="3557">
        <v>239812276.22</v>
      </c>
      <c r="BH41" s="2665" t="s">
        <v>1714</v>
      </c>
      <c r="BI41" s="2665" t="s">
        <v>1715</v>
      </c>
      <c r="BJ41" s="3529" t="s">
        <v>1716</v>
      </c>
      <c r="BK41" s="3192" t="s">
        <v>4168</v>
      </c>
      <c r="BL41" s="591"/>
      <c r="BM41" s="3556">
        <v>0.7</v>
      </c>
      <c r="BN41" s="1902" t="s">
        <v>7411</v>
      </c>
      <c r="BO41" s="848">
        <v>0.7</v>
      </c>
      <c r="BP41" s="13" t="s">
        <v>4374</v>
      </c>
      <c r="BQ41" s="835" t="s">
        <v>4375</v>
      </c>
      <c r="BR41" s="169" t="str">
        <f t="shared" si="13"/>
        <v>En gestión</v>
      </c>
      <c r="BS41" s="169" t="str">
        <f t="shared" si="14"/>
        <v>En gestión</v>
      </c>
      <c r="BT41" s="1902" t="s">
        <v>4376</v>
      </c>
      <c r="BU41" s="1877">
        <f>SUMPRODUCT(G41:G42,BO41:BO42)</f>
        <v>0.7</v>
      </c>
      <c r="BV41" s="1877">
        <f>SUMPRODUCT(G41:G42,L41:L42)</f>
        <v>0.7</v>
      </c>
      <c r="BW41" s="3344" t="str">
        <f>IF(BV41&lt;1%,"Sin iniciar",IF(BV41=100%,"Terminado","En gestión"))</f>
        <v>En gestión</v>
      </c>
      <c r="BX41" s="3344" t="str">
        <f>IF(BU41&lt;1%,"Sin iniciar",IF(BU41=100%,"Terminado","En gestión"))</f>
        <v>En gestión</v>
      </c>
      <c r="BY41" s="3345"/>
      <c r="BZ41" s="3526">
        <v>26088932</v>
      </c>
      <c r="CA41" s="3527">
        <v>17392622</v>
      </c>
      <c r="CB41" s="3527">
        <v>15218544</v>
      </c>
      <c r="CC41" s="2909">
        <v>1579419077.3599999</v>
      </c>
      <c r="CD41" s="3597">
        <v>1727292848.385</v>
      </c>
      <c r="CE41" s="3597">
        <v>626265016.66999996</v>
      </c>
      <c r="CF41" s="3192" t="s">
        <v>1714</v>
      </c>
      <c r="CG41" s="3537" t="s">
        <v>1715</v>
      </c>
      <c r="CH41" s="1721" t="s">
        <v>1716</v>
      </c>
      <c r="CI41" s="1721" t="s">
        <v>1717</v>
      </c>
      <c r="CJ41" s="591"/>
      <c r="CK41" s="3613">
        <v>1</v>
      </c>
      <c r="CL41" s="1902" t="s">
        <v>4377</v>
      </c>
      <c r="CM41" s="905">
        <v>1</v>
      </c>
      <c r="CN41" s="13" t="s">
        <v>4378</v>
      </c>
      <c r="CO41" s="13" t="s">
        <v>4379</v>
      </c>
      <c r="CP41" s="169" t="str">
        <f t="shared" si="8"/>
        <v>Terminado</v>
      </c>
      <c r="CQ41" s="169" t="str">
        <f t="shared" si="15"/>
        <v>Terminado</v>
      </c>
      <c r="CR41" s="1902" t="s">
        <v>4380</v>
      </c>
      <c r="CS41" s="1877">
        <f>SUMPRODUCT(G41:G42,CM41:CM42)</f>
        <v>1</v>
      </c>
      <c r="CT41" s="1877">
        <f>SUMPRODUCT(G41:G42,M41:M42)</f>
        <v>1</v>
      </c>
      <c r="CU41" s="3344" t="str">
        <f>IF(CT41&lt;1%,"Sin iniciar",IF(CT41=100%,"Terminado","En gestión"))</f>
        <v>Terminado</v>
      </c>
      <c r="CV41" s="3344" t="str">
        <f>IF(CS41&lt;1%,"Sin iniciar",IF(CS41=100%,"Terminado","En gestión"))</f>
        <v>Terminado</v>
      </c>
      <c r="CW41" s="2649" t="s">
        <v>37</v>
      </c>
      <c r="CX41" s="3568">
        <v>17392622</v>
      </c>
      <c r="CY41" s="3569">
        <v>15218544</v>
      </c>
      <c r="CZ41" s="3569">
        <v>15218544</v>
      </c>
      <c r="DA41" s="3570">
        <v>1727292848.3900001</v>
      </c>
      <c r="DB41" s="3567">
        <v>1810034530.9300001</v>
      </c>
      <c r="DC41" s="3567">
        <v>982533376.44000006</v>
      </c>
      <c r="DD41" s="2869">
        <v>1810034530.9300001</v>
      </c>
      <c r="DE41" s="3192" t="s">
        <v>1714</v>
      </c>
      <c r="DF41" s="3537" t="s">
        <v>1715</v>
      </c>
      <c r="DG41" s="1720" t="s">
        <v>1716</v>
      </c>
      <c r="DH41" s="1721" t="s">
        <v>1717</v>
      </c>
      <c r="DJ41" s="1220" t="s">
        <v>8269</v>
      </c>
      <c r="DK41" s="1220" t="s">
        <v>8331</v>
      </c>
      <c r="DL41" s="1670" t="s">
        <v>8271</v>
      </c>
    </row>
    <row r="42" spans="1:116" s="514" customFormat="1" ht="90.75" hidden="1" customHeight="1" x14ac:dyDescent="0.45">
      <c r="A42" s="3358"/>
      <c r="B42" s="3360"/>
      <c r="C42" s="1672"/>
      <c r="D42" s="3320"/>
      <c r="E42" s="504" t="s">
        <v>4381</v>
      </c>
      <c r="F42" s="219" t="s">
        <v>4382</v>
      </c>
      <c r="G42" s="505">
        <v>0.5</v>
      </c>
      <c r="H42" s="560">
        <v>44652</v>
      </c>
      <c r="I42" s="560">
        <v>44895</v>
      </c>
      <c r="J42" s="505">
        <v>0</v>
      </c>
      <c r="K42" s="498">
        <v>0.6</v>
      </c>
      <c r="L42" s="526">
        <v>0.7</v>
      </c>
      <c r="M42" s="562">
        <v>1</v>
      </c>
      <c r="N42" s="1658"/>
      <c r="O42" s="1658"/>
      <c r="P42" s="591"/>
      <c r="Q42" s="3320"/>
      <c r="R42" s="3320"/>
      <c r="S42" s="576">
        <v>0</v>
      </c>
      <c r="T42" s="9" t="s">
        <v>2483</v>
      </c>
      <c r="U42" s="9" t="s">
        <v>2483</v>
      </c>
      <c r="V42" s="8" t="str">
        <f t="shared" si="9"/>
        <v>Sin iniciar</v>
      </c>
      <c r="W42" s="8" t="str">
        <f t="shared" si="10"/>
        <v>Sin iniciar</v>
      </c>
      <c r="X42" s="3320"/>
      <c r="Y42" s="2027"/>
      <c r="Z42" s="2027"/>
      <c r="AA42" s="3503"/>
      <c r="AB42" s="3505"/>
      <c r="AC42" s="3320"/>
      <c r="AD42" s="1652"/>
      <c r="AE42" s="3497"/>
      <c r="AF42" s="3497"/>
      <c r="AG42" s="1652"/>
      <c r="AH42" s="3550"/>
      <c r="AI42" s="3550"/>
      <c r="AJ42" s="3509"/>
      <c r="AK42" s="3509"/>
      <c r="AL42" s="3509"/>
      <c r="AM42" s="3509"/>
      <c r="AN42" s="591"/>
      <c r="AO42" s="3509"/>
      <c r="AP42" s="3509"/>
      <c r="AQ42" s="597">
        <v>0.6</v>
      </c>
      <c r="AR42" s="220" t="s">
        <v>4383</v>
      </c>
      <c r="AS42" s="9" t="s">
        <v>4384</v>
      </c>
      <c r="AT42" s="8" t="str">
        <f t="shared" si="11"/>
        <v>En gestión</v>
      </c>
      <c r="AU42" s="8" t="str">
        <f t="shared" si="12"/>
        <v>En gestión</v>
      </c>
      <c r="AV42" s="3521"/>
      <c r="AW42" s="3523"/>
      <c r="AX42" s="3523"/>
      <c r="AY42" s="3503"/>
      <c r="AZ42" s="3505"/>
      <c r="BA42" s="2817"/>
      <c r="BB42" s="3511"/>
      <c r="BC42" s="3513"/>
      <c r="BD42" s="3515"/>
      <c r="BE42" s="3607"/>
      <c r="BF42" s="3519"/>
      <c r="BG42" s="3519"/>
      <c r="BH42" s="3509"/>
      <c r="BI42" s="3509"/>
      <c r="BJ42" s="3530"/>
      <c r="BK42" s="3192"/>
      <c r="BL42" s="591"/>
      <c r="BM42" s="1902"/>
      <c r="BN42" s="1902"/>
      <c r="BO42" s="848">
        <v>0.7</v>
      </c>
      <c r="BP42" s="13" t="s">
        <v>4385</v>
      </c>
      <c r="BQ42" s="835" t="s">
        <v>4386</v>
      </c>
      <c r="BR42" s="169" t="str">
        <f t="shared" si="13"/>
        <v>En gestión</v>
      </c>
      <c r="BS42" s="169" t="str">
        <f t="shared" si="14"/>
        <v>En gestión</v>
      </c>
      <c r="BT42" s="1902"/>
      <c r="BU42" s="1877"/>
      <c r="BV42" s="1877"/>
      <c r="BW42" s="3344"/>
      <c r="BX42" s="3344"/>
      <c r="BY42" s="3345"/>
      <c r="BZ42" s="3526"/>
      <c r="CA42" s="3527"/>
      <c r="CB42" s="3527"/>
      <c r="CC42" s="2909"/>
      <c r="CD42" s="3597"/>
      <c r="CE42" s="3597"/>
      <c r="CF42" s="3192"/>
      <c r="CG42" s="1720"/>
      <c r="CH42" s="1721"/>
      <c r="CI42" s="1721"/>
      <c r="CJ42" s="591"/>
      <c r="CK42" s="3345"/>
      <c r="CL42" s="1902"/>
      <c r="CM42" s="905">
        <v>1</v>
      </c>
      <c r="CN42" s="13" t="s">
        <v>4387</v>
      </c>
      <c r="CO42" s="13" t="s">
        <v>4388</v>
      </c>
      <c r="CP42" s="169" t="str">
        <f t="shared" si="8"/>
        <v>Terminado</v>
      </c>
      <c r="CQ42" s="169" t="str">
        <f t="shared" si="15"/>
        <v>Terminado</v>
      </c>
      <c r="CR42" s="1902"/>
      <c r="CS42" s="1877"/>
      <c r="CT42" s="1877"/>
      <c r="CU42" s="3344"/>
      <c r="CV42" s="3344"/>
      <c r="CW42" s="1865"/>
      <c r="CX42" s="3568"/>
      <c r="CY42" s="3569"/>
      <c r="CZ42" s="3569"/>
      <c r="DA42" s="3570"/>
      <c r="DB42" s="3567"/>
      <c r="DC42" s="3567"/>
      <c r="DD42" s="2869"/>
      <c r="DE42" s="3192"/>
      <c r="DF42" s="1720"/>
      <c r="DG42" s="1720"/>
      <c r="DH42" s="1721"/>
      <c r="DJ42" s="1220" t="s">
        <v>8269</v>
      </c>
      <c r="DK42" s="1220" t="s">
        <v>8331</v>
      </c>
      <c r="DL42" s="1672"/>
    </row>
    <row r="43" spans="1:116" s="514" customFormat="1" ht="103.5" hidden="1" customHeight="1" x14ac:dyDescent="0.45">
      <c r="A43" s="3616" t="s">
        <v>50</v>
      </c>
      <c r="B43" s="3618" t="s">
        <v>4389</v>
      </c>
      <c r="C43" s="3337" t="s">
        <v>4390</v>
      </c>
      <c r="D43" s="3621" t="s">
        <v>4391</v>
      </c>
      <c r="E43" s="599" t="s">
        <v>4392</v>
      </c>
      <c r="F43" s="600" t="s">
        <v>51</v>
      </c>
      <c r="G43" s="601">
        <v>0.2</v>
      </c>
      <c r="H43" s="602">
        <v>44562</v>
      </c>
      <c r="I43" s="602">
        <v>44926</v>
      </c>
      <c r="J43" s="601">
        <v>0.25</v>
      </c>
      <c r="K43" s="561">
        <v>0.5</v>
      </c>
      <c r="L43" s="603">
        <v>0.75</v>
      </c>
      <c r="M43" s="604">
        <v>1</v>
      </c>
      <c r="N43" s="3622">
        <v>51600000</v>
      </c>
      <c r="O43" s="3622">
        <v>0</v>
      </c>
      <c r="P43" s="487"/>
      <c r="Q43" s="3635">
        <f>(S43*G43)+(S44*G44)+(S45*G45)+(S46*G46)+(S47*G47)+0</f>
        <v>0.25</v>
      </c>
      <c r="R43" s="3620" t="s">
        <v>4393</v>
      </c>
      <c r="S43" s="538">
        <v>0.25</v>
      </c>
      <c r="T43" s="14" t="s">
        <v>4394</v>
      </c>
      <c r="U43" s="14" t="s">
        <v>4395</v>
      </c>
      <c r="V43" s="148" t="str">
        <f>IF(J43&lt;1%,"Sin iniciar",IF(J43=100%,"Terminado","En gestión"))</f>
        <v>En gestión</v>
      </c>
      <c r="W43" s="148" t="str">
        <f>IF(S43&lt;1%,"Sin iniciar",IF(S43=100%,"Terminado","En gestión"))</f>
        <v>En gestión</v>
      </c>
      <c r="X43" s="3637" t="s">
        <v>4396</v>
      </c>
      <c r="Y43" s="1425">
        <f>SUMPRODUCT(S43:S47,G43:G47)</f>
        <v>0.25</v>
      </c>
      <c r="Z43" s="1425">
        <f>SUMPRODUCT(G43:G47,J43:J47)</f>
        <v>0.25</v>
      </c>
      <c r="AA43" s="3503" t="str">
        <f>IF(Z43&lt;1%,"Sin iniciar",IF(Z43=100%,"Terminado","En gestión"))</f>
        <v>En gestión</v>
      </c>
      <c r="AB43" s="3503" t="str">
        <f>IF(Y43&lt;1%,"Sin iniciar",IF(Y43=100%,"Terminado","En gestión"))</f>
        <v>En gestión</v>
      </c>
      <c r="AC43" s="3629"/>
      <c r="AD43" s="3632">
        <v>0</v>
      </c>
      <c r="AE43" s="3429"/>
      <c r="AF43" s="3429"/>
      <c r="AG43" s="3632">
        <v>51600000</v>
      </c>
      <c r="AH43" s="3624">
        <v>52050000</v>
      </c>
      <c r="AI43" s="3624">
        <v>9000000</v>
      </c>
      <c r="AJ43" s="1474" t="s">
        <v>2024</v>
      </c>
      <c r="AK43" s="1474" t="s">
        <v>4397</v>
      </c>
      <c r="AL43" s="3626" t="s">
        <v>4398</v>
      </c>
      <c r="AM43" s="3192" t="s">
        <v>1419</v>
      </c>
      <c r="AN43" s="3645"/>
      <c r="AO43" s="3635">
        <f>(0.25*G43)+(0.25*G44)+(0.25*G45)+(0.25*G46)+(0.25*G47)+0.25</f>
        <v>0.5</v>
      </c>
      <c r="AP43" s="3620" t="s">
        <v>3676</v>
      </c>
      <c r="AQ43" s="538">
        <v>0.5</v>
      </c>
      <c r="AR43" s="14" t="s">
        <v>4399</v>
      </c>
      <c r="AS43" s="14" t="s">
        <v>4400</v>
      </c>
      <c r="AT43" s="148" t="str">
        <f>IF(K43&lt;1%,"Sin iniciar",IF(K43=100%,"Terminado","En gestión"))</f>
        <v>En gestión</v>
      </c>
      <c r="AU43" s="148" t="str">
        <f>IF(AQ43&lt;1%,"Sin iniciar",IF(AQ43=100%,"Terminado","En gestión"))</f>
        <v>En gestión</v>
      </c>
      <c r="AV43" s="3637" t="s">
        <v>4401</v>
      </c>
      <c r="AW43" s="3646">
        <f>SUMPRODUCT(G43:G47,AQ43:AQ47)</f>
        <v>0.5</v>
      </c>
      <c r="AX43" s="3646">
        <f>SUMPRODUCT(G43:G47,K43:K47)</f>
        <v>0.5</v>
      </c>
      <c r="AY43" s="3503" t="str">
        <f>IF(AX43&lt;1%,"Sin iniciar",IF(AX43=100%,"Terminado","En gestión"))</f>
        <v>En gestión</v>
      </c>
      <c r="AZ43" s="3503" t="str">
        <f>IF(AW43&lt;1%,"Sin iniciar",IF(AW43=100%,"Terminado","En gestión"))</f>
        <v>En gestión</v>
      </c>
      <c r="BA43" s="3642"/>
      <c r="BB43" s="3643">
        <v>0</v>
      </c>
      <c r="BC43" s="3640">
        <v>0</v>
      </c>
      <c r="BD43" s="3640">
        <v>0</v>
      </c>
      <c r="BE43" s="3638">
        <v>51600000</v>
      </c>
      <c r="BF43" s="3640">
        <v>52050000</v>
      </c>
      <c r="BG43" s="3640">
        <v>13500000</v>
      </c>
      <c r="BH43" s="1474" t="s">
        <v>2024</v>
      </c>
      <c r="BI43" s="1474" t="s">
        <v>4397</v>
      </c>
      <c r="BJ43" s="3626" t="s">
        <v>4398</v>
      </c>
      <c r="BK43" s="3192" t="s">
        <v>1419</v>
      </c>
      <c r="BL43" s="511"/>
      <c r="BM43" s="3651">
        <f>(0.25*G43)+(0.25*G44)+(0.25*G45)+(0.25*G46)+(0.25*G47)+0.5</f>
        <v>0.75</v>
      </c>
      <c r="BN43" s="3362" t="s">
        <v>4402</v>
      </c>
      <c r="BO43" s="551">
        <v>0.75</v>
      </c>
      <c r="BP43" s="97" t="s">
        <v>4399</v>
      </c>
      <c r="BQ43" s="97" t="s">
        <v>4403</v>
      </c>
      <c r="BR43" s="169" t="str">
        <f>IF(L43&lt;1%,"Sin iniciar",IF(L43=100%,"Terminado","En gestión"))</f>
        <v>En gestión</v>
      </c>
      <c r="BS43" s="169" t="str">
        <f>IF(BO43&lt;1%,"Sin iniciar",IF(BO43=100%,"Terminado","En gestión"))</f>
        <v>En gestión</v>
      </c>
      <c r="BT43" s="3648" t="s">
        <v>7412</v>
      </c>
      <c r="BU43" s="1877">
        <f>SUMPRODUCT(G43:G47,BO43:BO47)</f>
        <v>0.75000000000000011</v>
      </c>
      <c r="BV43" s="1877">
        <f>SUMPRODUCT(G43:G49,L43:L49)</f>
        <v>0.9750000000000002</v>
      </c>
      <c r="BW43" s="3344" t="str">
        <f>IF(BV43&lt;1%,"Sin iniciar",IF(BV43=100%,"Terminado","En gestión"))</f>
        <v>En gestión</v>
      </c>
      <c r="BX43" s="3344" t="str">
        <f>IF(BU43&lt;1%,"Sin iniciar",IF(BU43=100%,"Terminado","En gestión"))</f>
        <v>En gestión</v>
      </c>
      <c r="BY43" s="3458"/>
      <c r="BZ43" s="3027">
        <v>0</v>
      </c>
      <c r="CA43" s="3650">
        <v>0</v>
      </c>
      <c r="CB43" s="3650">
        <v>0</v>
      </c>
      <c r="CC43" s="3649">
        <v>52050000</v>
      </c>
      <c r="CD43" s="3527">
        <v>52050000</v>
      </c>
      <c r="CE43" s="3527">
        <v>36000000</v>
      </c>
      <c r="CF43" s="3192" t="s">
        <v>2024</v>
      </c>
      <c r="CG43" s="3192" t="s">
        <v>4397</v>
      </c>
      <c r="CH43" s="3192" t="s">
        <v>4398</v>
      </c>
      <c r="CI43" s="3192" t="s">
        <v>1419</v>
      </c>
      <c r="CJ43" s="3654"/>
      <c r="CK43" s="3651">
        <v>1</v>
      </c>
      <c r="CL43" s="3362" t="s">
        <v>4404</v>
      </c>
      <c r="CM43" s="905">
        <v>1</v>
      </c>
      <c r="CN43" s="97" t="s">
        <v>4399</v>
      </c>
      <c r="CO43" s="97" t="s">
        <v>4405</v>
      </c>
      <c r="CP43" s="169" t="str">
        <f t="shared" si="8"/>
        <v>Terminado</v>
      </c>
      <c r="CQ43" s="169" t="str">
        <f t="shared" si="15"/>
        <v>Terminado</v>
      </c>
      <c r="CR43" s="3648" t="s">
        <v>4406</v>
      </c>
      <c r="CS43" s="1877">
        <f>SUMPRODUCT(G43:G47,CM43:CM47)</f>
        <v>1</v>
      </c>
      <c r="CT43" s="1877">
        <f>SUMPRODUCT(G43:G47,M43:M47)</f>
        <v>1</v>
      </c>
      <c r="CU43" s="3344" t="str">
        <f>IF(CT43&lt;1%,"Sin iniciar",IF(CT43=100%,"Terminado","En gestión"))</f>
        <v>Terminado</v>
      </c>
      <c r="CV43" s="3344" t="str">
        <f>IF(CS43&lt;1%,"Sin iniciar",IF(CS43=100%,"Terminado","En gestión"))</f>
        <v>Terminado</v>
      </c>
      <c r="CW43" s="2649" t="s">
        <v>37</v>
      </c>
      <c r="CX43" s="2382">
        <v>0</v>
      </c>
      <c r="CY43" s="3403">
        <v>0</v>
      </c>
      <c r="CZ43" s="3403">
        <v>0</v>
      </c>
      <c r="DA43" s="3652">
        <v>52050000</v>
      </c>
      <c r="DB43" s="3653">
        <v>52050000</v>
      </c>
      <c r="DC43" s="3653">
        <v>49500000</v>
      </c>
      <c r="DD43" s="3611">
        <v>52050000</v>
      </c>
      <c r="DE43" s="3192" t="s">
        <v>2024</v>
      </c>
      <c r="DF43" s="3192" t="s">
        <v>4397</v>
      </c>
      <c r="DG43" s="3192" t="s">
        <v>4398</v>
      </c>
      <c r="DH43" s="3192" t="s">
        <v>1419</v>
      </c>
      <c r="DJ43" s="1220" t="s">
        <v>8269</v>
      </c>
      <c r="DK43" s="1220" t="s">
        <v>8331</v>
      </c>
      <c r="DL43" s="3131" t="s">
        <v>8271</v>
      </c>
    </row>
    <row r="44" spans="1:116" s="514" customFormat="1" ht="114.75" hidden="1" customHeight="1" x14ac:dyDescent="0.45">
      <c r="A44" s="3617"/>
      <c r="B44" s="3619"/>
      <c r="C44" s="3620"/>
      <c r="D44" s="3132"/>
      <c r="E44" s="608" t="s">
        <v>4407</v>
      </c>
      <c r="F44" s="609" t="s">
        <v>52</v>
      </c>
      <c r="G44" s="610">
        <v>0.2</v>
      </c>
      <c r="H44" s="611">
        <v>44197</v>
      </c>
      <c r="I44" s="611">
        <v>44561</v>
      </c>
      <c r="J44" s="610">
        <v>0.25</v>
      </c>
      <c r="K44" s="612">
        <v>0.5</v>
      </c>
      <c r="L44" s="613">
        <v>0.75</v>
      </c>
      <c r="M44" s="614">
        <v>1</v>
      </c>
      <c r="N44" s="3623"/>
      <c r="O44" s="3623"/>
      <c r="P44" s="487"/>
      <c r="Q44" s="3636"/>
      <c r="R44" s="3620"/>
      <c r="S44" s="538">
        <v>0.25</v>
      </c>
      <c r="T44" s="14" t="s">
        <v>4408</v>
      </c>
      <c r="U44" s="14" t="s">
        <v>4409</v>
      </c>
      <c r="V44" s="8" t="str">
        <f t="shared" ref="V44:V93" si="33">IF(J44&lt;1%,"Sin iniciar",IF(J44=100%,"Terminado","En gestión"))</f>
        <v>En gestión</v>
      </c>
      <c r="W44" s="8" t="str">
        <f t="shared" ref="W44:W68" si="34">IF(S44&lt;1%,"Sin iniciar",IF(S44=100%,"Terminado","En gestión"))</f>
        <v>En gestión</v>
      </c>
      <c r="X44" s="3637"/>
      <c r="Y44" s="1327"/>
      <c r="Z44" s="1327"/>
      <c r="AA44" s="3628"/>
      <c r="AB44" s="3628"/>
      <c r="AC44" s="3630"/>
      <c r="AD44" s="3633"/>
      <c r="AE44" s="3634"/>
      <c r="AF44" s="3634"/>
      <c r="AG44" s="3633"/>
      <c r="AH44" s="3624"/>
      <c r="AI44" s="3624"/>
      <c r="AJ44" s="1474"/>
      <c r="AK44" s="1474"/>
      <c r="AL44" s="3626"/>
      <c r="AM44" s="3192"/>
      <c r="AN44" s="3645"/>
      <c r="AO44" s="3636"/>
      <c r="AP44" s="3620"/>
      <c r="AQ44" s="538">
        <v>0.5</v>
      </c>
      <c r="AR44" s="14" t="s">
        <v>4410</v>
      </c>
      <c r="AS44" s="14" t="s">
        <v>4411</v>
      </c>
      <c r="AT44" s="8" t="str">
        <f t="shared" ref="AT44:AT107" si="35">IF(K44&lt;1%,"Sin iniciar",IF(K44=100%,"Terminado","En gestión"))</f>
        <v>En gestión</v>
      </c>
      <c r="AU44" s="8" t="str">
        <f t="shared" ref="AU44:AU107" si="36">IF(AQ44&lt;1%,"Sin iniciar",IF(AQ44=100%,"Terminado","En gestión"))</f>
        <v>En gestión</v>
      </c>
      <c r="AV44" s="3637"/>
      <c r="AW44" s="3647"/>
      <c r="AX44" s="3647"/>
      <c r="AY44" s="3628"/>
      <c r="AZ44" s="3628"/>
      <c r="BA44" s="3630"/>
      <c r="BB44" s="3644"/>
      <c r="BC44" s="3641"/>
      <c r="BD44" s="3641"/>
      <c r="BE44" s="3639"/>
      <c r="BF44" s="3641"/>
      <c r="BG44" s="3641"/>
      <c r="BH44" s="1474"/>
      <c r="BI44" s="1474"/>
      <c r="BJ44" s="3626"/>
      <c r="BK44" s="3192"/>
      <c r="BL44" s="511"/>
      <c r="BM44" s="3651"/>
      <c r="BN44" s="3362"/>
      <c r="BO44" s="551">
        <v>0.75</v>
      </c>
      <c r="BP44" s="97" t="s">
        <v>4412</v>
      </c>
      <c r="BQ44" s="97" t="s">
        <v>4411</v>
      </c>
      <c r="BR44" s="169" t="str">
        <f>IF(L44&lt;1%,"Sin iniciar",IF(L44=100%,"Terminado","En gestión"))</f>
        <v>En gestión</v>
      </c>
      <c r="BS44" s="169" t="str">
        <f>IF(BO44&lt;1%,"Sin iniciar",IF(BO44=100%,"Terminado","En gestión"))</f>
        <v>En gestión</v>
      </c>
      <c r="BT44" s="3648"/>
      <c r="BU44" s="1877"/>
      <c r="BV44" s="1877"/>
      <c r="BW44" s="3344"/>
      <c r="BX44" s="3344"/>
      <c r="BY44" s="3458"/>
      <c r="BZ44" s="3027"/>
      <c r="CA44" s="3650"/>
      <c r="CB44" s="3650"/>
      <c r="CC44" s="3649"/>
      <c r="CD44" s="3527"/>
      <c r="CE44" s="3527"/>
      <c r="CF44" s="3192"/>
      <c r="CG44" s="3192"/>
      <c r="CH44" s="3192"/>
      <c r="CI44" s="3192"/>
      <c r="CJ44" s="3655"/>
      <c r="CK44" s="3651"/>
      <c r="CL44" s="3362"/>
      <c r="CM44" s="905">
        <v>1</v>
      </c>
      <c r="CN44" s="97" t="s">
        <v>4412</v>
      </c>
      <c r="CO44" s="97" t="s">
        <v>4411</v>
      </c>
      <c r="CP44" s="169" t="str">
        <f t="shared" si="8"/>
        <v>Terminado</v>
      </c>
      <c r="CQ44" s="169" t="str">
        <f t="shared" si="15"/>
        <v>Terminado</v>
      </c>
      <c r="CR44" s="3648"/>
      <c r="CS44" s="1877"/>
      <c r="CT44" s="1877"/>
      <c r="CU44" s="3344"/>
      <c r="CV44" s="3344"/>
      <c r="CW44" s="1864"/>
      <c r="CX44" s="2382"/>
      <c r="CY44" s="3403"/>
      <c r="CZ44" s="3403"/>
      <c r="DA44" s="2869"/>
      <c r="DB44" s="3403"/>
      <c r="DC44" s="3403"/>
      <c r="DD44" s="3611"/>
      <c r="DE44" s="3192"/>
      <c r="DF44" s="3192"/>
      <c r="DG44" s="3192"/>
      <c r="DH44" s="3192"/>
      <c r="DJ44" s="1220" t="s">
        <v>8269</v>
      </c>
      <c r="DK44" s="1220" t="s">
        <v>8331</v>
      </c>
      <c r="DL44" s="3132"/>
    </row>
    <row r="45" spans="1:116" s="514" customFormat="1" ht="140.25" hidden="1" customHeight="1" x14ac:dyDescent="0.45">
      <c r="A45" s="3617"/>
      <c r="B45" s="3619"/>
      <c r="C45" s="3620"/>
      <c r="D45" s="3132"/>
      <c r="E45" s="608" t="s">
        <v>4413</v>
      </c>
      <c r="F45" s="609" t="s">
        <v>4414</v>
      </c>
      <c r="G45" s="610">
        <v>0.15</v>
      </c>
      <c r="H45" s="611">
        <v>44562</v>
      </c>
      <c r="I45" s="611">
        <v>44926</v>
      </c>
      <c r="J45" s="610">
        <v>0.25</v>
      </c>
      <c r="K45" s="612">
        <v>0.5</v>
      </c>
      <c r="L45" s="613">
        <v>0.75</v>
      </c>
      <c r="M45" s="614">
        <v>1</v>
      </c>
      <c r="N45" s="3623"/>
      <c r="O45" s="3623"/>
      <c r="P45" s="487"/>
      <c r="Q45" s="3636"/>
      <c r="R45" s="3620"/>
      <c r="S45" s="538">
        <v>0.25</v>
      </c>
      <c r="T45" s="14" t="s">
        <v>4415</v>
      </c>
      <c r="U45" s="14" t="s">
        <v>4409</v>
      </c>
      <c r="V45" s="8" t="str">
        <f t="shared" si="33"/>
        <v>En gestión</v>
      </c>
      <c r="W45" s="8" t="str">
        <f t="shared" si="34"/>
        <v>En gestión</v>
      </c>
      <c r="X45" s="3637"/>
      <c r="Y45" s="1327"/>
      <c r="Z45" s="1327"/>
      <c r="AA45" s="3628"/>
      <c r="AB45" s="3628"/>
      <c r="AC45" s="3630"/>
      <c r="AD45" s="3633"/>
      <c r="AE45" s="3634"/>
      <c r="AF45" s="3634"/>
      <c r="AG45" s="3633"/>
      <c r="AH45" s="3624"/>
      <c r="AI45" s="3624"/>
      <c r="AJ45" s="1474"/>
      <c r="AK45" s="1474"/>
      <c r="AL45" s="3626"/>
      <c r="AM45" s="3192"/>
      <c r="AN45" s="3645"/>
      <c r="AO45" s="3636"/>
      <c r="AP45" s="3620"/>
      <c r="AQ45" s="538">
        <v>0.5</v>
      </c>
      <c r="AR45" s="14" t="s">
        <v>4416</v>
      </c>
      <c r="AS45" s="14" t="s">
        <v>4417</v>
      </c>
      <c r="AT45" s="8" t="str">
        <f t="shared" si="35"/>
        <v>En gestión</v>
      </c>
      <c r="AU45" s="8" t="str">
        <f t="shared" si="36"/>
        <v>En gestión</v>
      </c>
      <c r="AV45" s="3637"/>
      <c r="AW45" s="3647"/>
      <c r="AX45" s="3647"/>
      <c r="AY45" s="3628"/>
      <c r="AZ45" s="3628"/>
      <c r="BA45" s="3630"/>
      <c r="BB45" s="3644"/>
      <c r="BC45" s="3641"/>
      <c r="BD45" s="3641"/>
      <c r="BE45" s="3639"/>
      <c r="BF45" s="3641"/>
      <c r="BG45" s="3641"/>
      <c r="BH45" s="1474"/>
      <c r="BI45" s="1474"/>
      <c r="BJ45" s="3626"/>
      <c r="BK45" s="3192"/>
      <c r="BL45" s="511"/>
      <c r="BM45" s="3651"/>
      <c r="BN45" s="3362"/>
      <c r="BO45" s="551">
        <v>0.75</v>
      </c>
      <c r="BP45" s="97" t="s">
        <v>4416</v>
      </c>
      <c r="BQ45" s="97" t="s">
        <v>4418</v>
      </c>
      <c r="BR45" s="169" t="str">
        <f>IF(L45&lt;1%,"Sin iniciar",IF(L45=100%,"Terminado","En gestión"))</f>
        <v>En gestión</v>
      </c>
      <c r="BS45" s="169" t="str">
        <f>IF(BO45&lt;1%,"Sin iniciar",IF(BO45=100%,"Terminado","En gestión"))</f>
        <v>En gestión</v>
      </c>
      <c r="BT45" s="3648"/>
      <c r="BU45" s="1877"/>
      <c r="BV45" s="1877"/>
      <c r="BW45" s="3344"/>
      <c r="BX45" s="3344"/>
      <c r="BY45" s="3458"/>
      <c r="BZ45" s="3027"/>
      <c r="CA45" s="3650"/>
      <c r="CB45" s="3650"/>
      <c r="CC45" s="3649"/>
      <c r="CD45" s="3527"/>
      <c r="CE45" s="3527"/>
      <c r="CF45" s="3192"/>
      <c r="CG45" s="3192"/>
      <c r="CH45" s="3192"/>
      <c r="CI45" s="3192"/>
      <c r="CJ45" s="3655"/>
      <c r="CK45" s="3651"/>
      <c r="CL45" s="3362"/>
      <c r="CM45" s="905">
        <v>1</v>
      </c>
      <c r="CN45" s="97" t="s">
        <v>4416</v>
      </c>
      <c r="CO45" s="97" t="s">
        <v>4419</v>
      </c>
      <c r="CP45" s="169" t="str">
        <f t="shared" si="8"/>
        <v>Terminado</v>
      </c>
      <c r="CQ45" s="169" t="str">
        <f t="shared" si="15"/>
        <v>Terminado</v>
      </c>
      <c r="CR45" s="3648"/>
      <c r="CS45" s="1877"/>
      <c r="CT45" s="1877"/>
      <c r="CU45" s="3344"/>
      <c r="CV45" s="3344"/>
      <c r="CW45" s="1864"/>
      <c r="CX45" s="2382"/>
      <c r="CY45" s="3403"/>
      <c r="CZ45" s="3403"/>
      <c r="DA45" s="2869"/>
      <c r="DB45" s="3403"/>
      <c r="DC45" s="3403"/>
      <c r="DD45" s="3611"/>
      <c r="DE45" s="3192"/>
      <c r="DF45" s="3192"/>
      <c r="DG45" s="3192"/>
      <c r="DH45" s="3192"/>
      <c r="DJ45" s="1220" t="s">
        <v>8269</v>
      </c>
      <c r="DK45" s="1220" t="s">
        <v>8331</v>
      </c>
      <c r="DL45" s="3132"/>
    </row>
    <row r="46" spans="1:116" s="514" customFormat="1" ht="319.5" hidden="1" customHeight="1" x14ac:dyDescent="0.45">
      <c r="A46" s="3617"/>
      <c r="B46" s="3619"/>
      <c r="C46" s="3620"/>
      <c r="D46" s="3132"/>
      <c r="E46" s="608" t="s">
        <v>4420</v>
      </c>
      <c r="F46" s="609" t="s">
        <v>53</v>
      </c>
      <c r="G46" s="610">
        <v>0.25</v>
      </c>
      <c r="H46" s="611">
        <v>44197</v>
      </c>
      <c r="I46" s="611">
        <v>44561</v>
      </c>
      <c r="J46" s="610">
        <v>0.25</v>
      </c>
      <c r="K46" s="612">
        <v>0.5</v>
      </c>
      <c r="L46" s="613">
        <v>0.75</v>
      </c>
      <c r="M46" s="614">
        <v>1</v>
      </c>
      <c r="N46" s="3623"/>
      <c r="O46" s="3623"/>
      <c r="P46" s="487"/>
      <c r="Q46" s="3636"/>
      <c r="R46" s="3620"/>
      <c r="S46" s="538">
        <v>0.25</v>
      </c>
      <c r="T46" s="14" t="s">
        <v>4421</v>
      </c>
      <c r="U46" s="14" t="s">
        <v>4409</v>
      </c>
      <c r="V46" s="8" t="str">
        <f t="shared" si="33"/>
        <v>En gestión</v>
      </c>
      <c r="W46" s="8" t="str">
        <f t="shared" si="34"/>
        <v>En gestión</v>
      </c>
      <c r="X46" s="3637"/>
      <c r="Y46" s="1327"/>
      <c r="Z46" s="1327"/>
      <c r="AA46" s="3628"/>
      <c r="AB46" s="3628"/>
      <c r="AC46" s="3630"/>
      <c r="AD46" s="3633"/>
      <c r="AE46" s="3634"/>
      <c r="AF46" s="3634"/>
      <c r="AG46" s="3633"/>
      <c r="AH46" s="3624"/>
      <c r="AI46" s="3624"/>
      <c r="AJ46" s="1474"/>
      <c r="AK46" s="1474"/>
      <c r="AL46" s="3626"/>
      <c r="AM46" s="3192"/>
      <c r="AN46" s="3645"/>
      <c r="AO46" s="3636"/>
      <c r="AP46" s="3620"/>
      <c r="AQ46" s="538">
        <v>0.5</v>
      </c>
      <c r="AR46" s="14" t="s">
        <v>4422</v>
      </c>
      <c r="AS46" s="14" t="s">
        <v>4423</v>
      </c>
      <c r="AT46" s="8" t="str">
        <f t="shared" si="35"/>
        <v>En gestión</v>
      </c>
      <c r="AU46" s="8" t="str">
        <f t="shared" si="36"/>
        <v>En gestión</v>
      </c>
      <c r="AV46" s="3637"/>
      <c r="AW46" s="3647"/>
      <c r="AX46" s="3647"/>
      <c r="AY46" s="3628"/>
      <c r="AZ46" s="3628"/>
      <c r="BA46" s="3630"/>
      <c r="BB46" s="3644"/>
      <c r="BC46" s="3641"/>
      <c r="BD46" s="3641"/>
      <c r="BE46" s="3639"/>
      <c r="BF46" s="3641"/>
      <c r="BG46" s="3641"/>
      <c r="BH46" s="1474"/>
      <c r="BI46" s="1474"/>
      <c r="BJ46" s="3626"/>
      <c r="BK46" s="3192"/>
      <c r="BL46" s="511"/>
      <c r="BM46" s="3651"/>
      <c r="BN46" s="3362"/>
      <c r="BO46" s="551">
        <v>0.75</v>
      </c>
      <c r="BP46" s="97" t="s">
        <v>4422</v>
      </c>
      <c r="BQ46" s="97" t="s">
        <v>4424</v>
      </c>
      <c r="BR46" s="169" t="str">
        <f>IF(L46&lt;1%,"Sin iniciar",IF(L46=100%,"Terminado","En gestión"))</f>
        <v>En gestión</v>
      </c>
      <c r="BS46" s="169" t="str">
        <f>IF(BO46&lt;1%,"Sin iniciar",IF(BO46=100%,"Terminado","En gestión"))</f>
        <v>En gestión</v>
      </c>
      <c r="BT46" s="3648"/>
      <c r="BU46" s="1877"/>
      <c r="BV46" s="1877"/>
      <c r="BW46" s="3344"/>
      <c r="BX46" s="3344"/>
      <c r="BY46" s="3458"/>
      <c r="BZ46" s="3027"/>
      <c r="CA46" s="3650"/>
      <c r="CB46" s="3650"/>
      <c r="CC46" s="3649"/>
      <c r="CD46" s="3527"/>
      <c r="CE46" s="3527"/>
      <c r="CF46" s="3192"/>
      <c r="CG46" s="3192"/>
      <c r="CH46" s="3192"/>
      <c r="CI46" s="3192"/>
      <c r="CJ46" s="3655"/>
      <c r="CK46" s="3651"/>
      <c r="CL46" s="3362"/>
      <c r="CM46" s="905">
        <v>1</v>
      </c>
      <c r="CN46" s="97" t="s">
        <v>4422</v>
      </c>
      <c r="CO46" s="97" t="s">
        <v>4425</v>
      </c>
      <c r="CP46" s="169" t="str">
        <f t="shared" si="8"/>
        <v>Terminado</v>
      </c>
      <c r="CQ46" s="169" t="str">
        <f t="shared" si="15"/>
        <v>Terminado</v>
      </c>
      <c r="CR46" s="3648"/>
      <c r="CS46" s="1877"/>
      <c r="CT46" s="1877"/>
      <c r="CU46" s="3344"/>
      <c r="CV46" s="3344"/>
      <c r="CW46" s="1864"/>
      <c r="CX46" s="2382"/>
      <c r="CY46" s="3403"/>
      <c r="CZ46" s="3403"/>
      <c r="DA46" s="2869"/>
      <c r="DB46" s="3403"/>
      <c r="DC46" s="3403"/>
      <c r="DD46" s="3611"/>
      <c r="DE46" s="3192"/>
      <c r="DF46" s="3192"/>
      <c r="DG46" s="3192"/>
      <c r="DH46" s="3192"/>
      <c r="DJ46" s="1220" t="s">
        <v>8269</v>
      </c>
      <c r="DK46" s="1220" t="s">
        <v>8331</v>
      </c>
      <c r="DL46" s="3132"/>
    </row>
    <row r="47" spans="1:116" s="514" customFormat="1" ht="126.75" hidden="1" customHeight="1" x14ac:dyDescent="0.45">
      <c r="A47" s="3617"/>
      <c r="B47" s="3619"/>
      <c r="C47" s="3620"/>
      <c r="D47" s="3337"/>
      <c r="E47" s="608" t="s">
        <v>4426</v>
      </c>
      <c r="F47" s="609" t="s">
        <v>4427</v>
      </c>
      <c r="G47" s="610">
        <v>0.2</v>
      </c>
      <c r="H47" s="611">
        <v>44197</v>
      </c>
      <c r="I47" s="611">
        <v>44561</v>
      </c>
      <c r="J47" s="610">
        <v>0.25</v>
      </c>
      <c r="K47" s="612">
        <v>0.5</v>
      </c>
      <c r="L47" s="613">
        <v>0.75</v>
      </c>
      <c r="M47" s="614">
        <v>1</v>
      </c>
      <c r="N47" s="3623"/>
      <c r="O47" s="3623"/>
      <c r="P47" s="487"/>
      <c r="Q47" s="3636"/>
      <c r="R47" s="3620"/>
      <c r="S47" s="538">
        <v>0.25</v>
      </c>
      <c r="T47" s="14" t="s">
        <v>4415</v>
      </c>
      <c r="U47" s="14" t="s">
        <v>4409</v>
      </c>
      <c r="V47" s="8" t="str">
        <f t="shared" si="33"/>
        <v>En gestión</v>
      </c>
      <c r="W47" s="8" t="str">
        <f t="shared" si="34"/>
        <v>En gestión</v>
      </c>
      <c r="X47" s="3637"/>
      <c r="Y47" s="1327"/>
      <c r="Z47" s="1327"/>
      <c r="AA47" s="3628"/>
      <c r="AB47" s="3628"/>
      <c r="AC47" s="3631"/>
      <c r="AD47" s="3633"/>
      <c r="AE47" s="3634"/>
      <c r="AF47" s="3634"/>
      <c r="AG47" s="3633"/>
      <c r="AH47" s="3625"/>
      <c r="AI47" s="3625"/>
      <c r="AJ47" s="1475"/>
      <c r="AK47" s="1475"/>
      <c r="AL47" s="3627"/>
      <c r="AM47" s="3192"/>
      <c r="AN47" s="3645"/>
      <c r="AO47" s="3636"/>
      <c r="AP47" s="3620"/>
      <c r="AQ47" s="538">
        <v>0.5</v>
      </c>
      <c r="AR47" s="14" t="s">
        <v>4428</v>
      </c>
      <c r="AS47" s="14" t="s">
        <v>4429</v>
      </c>
      <c r="AT47" s="8" t="str">
        <f t="shared" si="35"/>
        <v>En gestión</v>
      </c>
      <c r="AU47" s="8" t="str">
        <f t="shared" si="36"/>
        <v>En gestión</v>
      </c>
      <c r="AV47" s="3637"/>
      <c r="AW47" s="3647"/>
      <c r="AX47" s="3647"/>
      <c r="AY47" s="3628"/>
      <c r="AZ47" s="3628"/>
      <c r="BA47" s="3631"/>
      <c r="BB47" s="3644"/>
      <c r="BC47" s="3641"/>
      <c r="BD47" s="3641"/>
      <c r="BE47" s="3639"/>
      <c r="BF47" s="3641"/>
      <c r="BG47" s="3641"/>
      <c r="BH47" s="1475"/>
      <c r="BI47" s="1475"/>
      <c r="BJ47" s="3627"/>
      <c r="BK47" s="3192"/>
      <c r="BL47" s="511"/>
      <c r="BM47" s="3651"/>
      <c r="BN47" s="3362"/>
      <c r="BO47" s="551">
        <v>0.75</v>
      </c>
      <c r="BP47" s="97" t="s">
        <v>4428</v>
      </c>
      <c r="BQ47" s="97" t="s">
        <v>7413</v>
      </c>
      <c r="BR47" s="169" t="str">
        <f>IF(L47&lt;1%,"Sin iniciar",IF(L47=100%,"Terminado","En gestión"))</f>
        <v>En gestión</v>
      </c>
      <c r="BS47" s="169" t="str">
        <f>IF(BO47&lt;1%,"Sin iniciar",IF(BO47=100%,"Terminado","En gestión"))</f>
        <v>En gestión</v>
      </c>
      <c r="BT47" s="3648"/>
      <c r="BU47" s="1877"/>
      <c r="BV47" s="1877"/>
      <c r="BW47" s="3344"/>
      <c r="BX47" s="3344"/>
      <c r="BY47" s="3458"/>
      <c r="BZ47" s="3027"/>
      <c r="CA47" s="3650"/>
      <c r="CB47" s="3650"/>
      <c r="CC47" s="3649"/>
      <c r="CD47" s="3527"/>
      <c r="CE47" s="3527"/>
      <c r="CF47" s="3192"/>
      <c r="CG47" s="3192"/>
      <c r="CH47" s="3192"/>
      <c r="CI47" s="3192"/>
      <c r="CJ47" s="3656"/>
      <c r="CK47" s="3651"/>
      <c r="CL47" s="3362"/>
      <c r="CM47" s="905">
        <v>1</v>
      </c>
      <c r="CN47" s="97" t="s">
        <v>4428</v>
      </c>
      <c r="CO47" s="97" t="s">
        <v>7414</v>
      </c>
      <c r="CP47" s="169" t="str">
        <f t="shared" si="8"/>
        <v>Terminado</v>
      </c>
      <c r="CQ47" s="169" t="str">
        <f t="shared" si="15"/>
        <v>Terminado</v>
      </c>
      <c r="CR47" s="3648"/>
      <c r="CS47" s="1877"/>
      <c r="CT47" s="1877"/>
      <c r="CU47" s="3344"/>
      <c r="CV47" s="3344"/>
      <c r="CW47" s="1865"/>
      <c r="CX47" s="2382"/>
      <c r="CY47" s="3403"/>
      <c r="CZ47" s="3403"/>
      <c r="DA47" s="2869"/>
      <c r="DB47" s="3403"/>
      <c r="DC47" s="3403"/>
      <c r="DD47" s="3611"/>
      <c r="DE47" s="3192"/>
      <c r="DF47" s="3192"/>
      <c r="DG47" s="3192"/>
      <c r="DH47" s="3192"/>
      <c r="DJ47" s="1220" t="s">
        <v>8269</v>
      </c>
      <c r="DK47" s="1220" t="s">
        <v>8331</v>
      </c>
      <c r="DL47" s="3337"/>
    </row>
    <row r="48" spans="1:116" s="514" customFormat="1" ht="294" hidden="1" customHeight="1" x14ac:dyDescent="0.45">
      <c r="A48" s="3617" t="s">
        <v>50</v>
      </c>
      <c r="B48" s="3619" t="s">
        <v>4430</v>
      </c>
      <c r="C48" s="3620" t="s">
        <v>4431</v>
      </c>
      <c r="D48" s="3338" t="s">
        <v>4391</v>
      </c>
      <c r="E48" s="608" t="s">
        <v>4432</v>
      </c>
      <c r="F48" s="609" t="s">
        <v>51</v>
      </c>
      <c r="G48" s="610">
        <v>0.1</v>
      </c>
      <c r="H48" s="611">
        <v>44562</v>
      </c>
      <c r="I48" s="611">
        <v>44926</v>
      </c>
      <c r="J48" s="610">
        <v>0.25</v>
      </c>
      <c r="K48" s="612">
        <v>0.5</v>
      </c>
      <c r="L48" s="613">
        <v>0.75</v>
      </c>
      <c r="M48" s="614">
        <v>1</v>
      </c>
      <c r="N48" s="3623">
        <v>161000000</v>
      </c>
      <c r="O48" s="3623">
        <v>0</v>
      </c>
      <c r="P48" s="487"/>
      <c r="Q48" s="3635">
        <f>(S48*G48)+(S49*G49)+(S50*G50)+(S51*G51)+(S52*G52)+0</f>
        <v>0.25</v>
      </c>
      <c r="R48" s="3620" t="s">
        <v>4433</v>
      </c>
      <c r="S48" s="538">
        <v>0.25</v>
      </c>
      <c r="T48" s="14" t="s">
        <v>4394</v>
      </c>
      <c r="U48" s="14" t="s">
        <v>4434</v>
      </c>
      <c r="V48" s="8" t="str">
        <f t="shared" si="33"/>
        <v>En gestión</v>
      </c>
      <c r="W48" s="8" t="str">
        <f t="shared" si="34"/>
        <v>En gestión</v>
      </c>
      <c r="X48" s="3637" t="s">
        <v>4435</v>
      </c>
      <c r="Y48" s="1327">
        <f>SUMPRODUCT(S48:S52,G48:G52)</f>
        <v>0.25</v>
      </c>
      <c r="Z48" s="1327">
        <f>SUMPRODUCT(G48:G52,J48:J52)</f>
        <v>0.25</v>
      </c>
      <c r="AA48" s="3628" t="str">
        <f>IF(Z48&lt;1%,"Sin iniciar",IF(Z48=100%,"Terminado","En gestión"))</f>
        <v>En gestión</v>
      </c>
      <c r="AB48" s="3628" t="str">
        <f>IF(Y48&lt;1%,"Sin iniciar",IF(Y48=100%,"Terminado","En gestión"))</f>
        <v>En gestión</v>
      </c>
      <c r="AC48" s="3657"/>
      <c r="AD48" s="3633">
        <v>0</v>
      </c>
      <c r="AE48" s="3634"/>
      <c r="AF48" s="3634"/>
      <c r="AG48" s="3633">
        <v>161000000</v>
      </c>
      <c r="AH48" s="3624">
        <v>159050000</v>
      </c>
      <c r="AI48" s="3624">
        <v>27600000</v>
      </c>
      <c r="AJ48" s="1474" t="s">
        <v>2024</v>
      </c>
      <c r="AK48" s="1474" t="s">
        <v>4397</v>
      </c>
      <c r="AL48" s="3626" t="s">
        <v>2026</v>
      </c>
      <c r="AM48" s="3192" t="s">
        <v>1419</v>
      </c>
      <c r="AN48" s="3645"/>
      <c r="AO48" s="3635">
        <f>(0.25*G48)+(0.25*G49)+(0.25*G50)+(0.25*G51)+(0.25*G52)+0.25</f>
        <v>0.5</v>
      </c>
      <c r="AP48" s="3620" t="s">
        <v>3676</v>
      </c>
      <c r="AQ48" s="538">
        <v>0.5</v>
      </c>
      <c r="AR48" s="14" t="s">
        <v>7415</v>
      </c>
      <c r="AS48" s="14" t="s">
        <v>4436</v>
      </c>
      <c r="AT48" s="8" t="str">
        <f t="shared" si="35"/>
        <v>En gestión</v>
      </c>
      <c r="AU48" s="8" t="str">
        <f t="shared" si="36"/>
        <v>En gestión</v>
      </c>
      <c r="AV48" s="3637" t="s">
        <v>4437</v>
      </c>
      <c r="AW48" s="3646">
        <f>SUMPRODUCT(G48:G52,AQ48:AQ52)</f>
        <v>0.5</v>
      </c>
      <c r="AX48" s="3646">
        <f>SUMPRODUCT(G48:G52,K48:K52)</f>
        <v>0.5</v>
      </c>
      <c r="AY48" s="3503" t="str">
        <f>IF(AX48&lt;1%,"Sin iniciar",IF(AX48=100%,"Terminado","En gestión"))</f>
        <v>En gestión</v>
      </c>
      <c r="AZ48" s="3503" t="str">
        <f>IF(AW48&lt;1%,"Sin iniciar",IF(AW48=100%,"Terminado","En gestión"))</f>
        <v>En gestión</v>
      </c>
      <c r="BA48" s="3657"/>
      <c r="BB48" s="3644">
        <v>0</v>
      </c>
      <c r="BC48" s="3641">
        <v>0</v>
      </c>
      <c r="BD48" s="3641">
        <v>0</v>
      </c>
      <c r="BE48" s="3638">
        <v>161000000</v>
      </c>
      <c r="BF48" s="3640">
        <v>158900000</v>
      </c>
      <c r="BG48" s="3640">
        <v>41400000</v>
      </c>
      <c r="BH48" s="1474" t="s">
        <v>2024</v>
      </c>
      <c r="BI48" s="1474" t="s">
        <v>4397</v>
      </c>
      <c r="BJ48" s="3626" t="s">
        <v>4398</v>
      </c>
      <c r="BK48" s="3192" t="s">
        <v>1419</v>
      </c>
      <c r="BL48" s="511"/>
      <c r="BM48" s="3651">
        <f>(0.25*G48)+(0.25*G49)+(0.25*G50)+(0.25*G51)+(0.25*G52)+0.5</f>
        <v>0.75</v>
      </c>
      <c r="BN48" s="3362" t="s">
        <v>4402</v>
      </c>
      <c r="BO48" s="551">
        <v>0.75</v>
      </c>
      <c r="BP48" s="97" t="s">
        <v>7416</v>
      </c>
      <c r="BQ48" s="97" t="s">
        <v>4436</v>
      </c>
      <c r="BR48" s="169" t="str">
        <f t="shared" ref="BR48:BR111" si="37">IF(L48&lt;1%,"Sin iniciar",IF(L48=100%,"Terminado","En gestión"))</f>
        <v>En gestión</v>
      </c>
      <c r="BS48" s="169" t="str">
        <f t="shared" ref="BS48:BS111" si="38">IF(BO48&lt;1%,"Sin iniciar",IF(BO48=100%,"Terminado","En gestión"))</f>
        <v>En gestión</v>
      </c>
      <c r="BT48" s="3648" t="s">
        <v>7417</v>
      </c>
      <c r="BU48" s="1877">
        <f>SUMPRODUCT(G48:G52,BO48:BO52)</f>
        <v>0.75000000000000011</v>
      </c>
      <c r="BV48" s="1877">
        <f>SUMPRODUCT(G48:G52,L48:L52)</f>
        <v>0.75000000000000011</v>
      </c>
      <c r="BW48" s="3344" t="str">
        <f>IF(BV48&lt;1%,"Sin iniciar",IF(BV48=100%,"Terminado","En gestión"))</f>
        <v>En gestión</v>
      </c>
      <c r="BX48" s="3344" t="str">
        <f>IF(BU48&lt;1%,"Sin iniciar",IF(BU48=100%,"Terminado","En gestión"))</f>
        <v>En gestión</v>
      </c>
      <c r="BY48" s="3458"/>
      <c r="BZ48" s="3027">
        <v>0</v>
      </c>
      <c r="CA48" s="3650">
        <v>0</v>
      </c>
      <c r="CB48" s="3650">
        <v>0</v>
      </c>
      <c r="CC48" s="3649">
        <v>158900000</v>
      </c>
      <c r="CD48" s="3527">
        <v>158900000</v>
      </c>
      <c r="CE48" s="3527">
        <v>110400000</v>
      </c>
      <c r="CF48" s="3192" t="s">
        <v>2024</v>
      </c>
      <c r="CG48" s="3192" t="s">
        <v>4397</v>
      </c>
      <c r="CH48" s="3192" t="s">
        <v>4398</v>
      </c>
      <c r="CI48" s="3192" t="s">
        <v>1419</v>
      </c>
      <c r="CJ48" s="511"/>
      <c r="CK48" s="3525">
        <v>1</v>
      </c>
      <c r="CL48" s="3192" t="s">
        <v>4404</v>
      </c>
      <c r="CM48" s="905">
        <v>1</v>
      </c>
      <c r="CN48" s="78" t="s">
        <v>7418</v>
      </c>
      <c r="CO48" s="78" t="s">
        <v>4438</v>
      </c>
      <c r="CP48" s="169" t="str">
        <f t="shared" si="8"/>
        <v>Terminado</v>
      </c>
      <c r="CQ48" s="169" t="str">
        <f t="shared" si="15"/>
        <v>Terminado</v>
      </c>
      <c r="CR48" s="3192" t="s">
        <v>4439</v>
      </c>
      <c r="CS48" s="1877">
        <f>SUMPRODUCT(G48:G52,CM48:CM52)</f>
        <v>1</v>
      </c>
      <c r="CT48" s="1877">
        <f>SUMPRODUCT(G48:G52,M48:M52)</f>
        <v>1</v>
      </c>
      <c r="CU48" s="3344" t="str">
        <f>IF(CT48&lt;1%,"Sin iniciar",IF(CT48=100%,"Terminado","En gestión"))</f>
        <v>Terminado</v>
      </c>
      <c r="CV48" s="3344" t="str">
        <f>IF(CS48&lt;1%,"Sin iniciar",IF(CS48=100%,"Terminado","En gestión"))</f>
        <v>Terminado</v>
      </c>
      <c r="CW48" s="2649" t="s">
        <v>37</v>
      </c>
      <c r="CX48" s="2382">
        <v>0</v>
      </c>
      <c r="CY48" s="3465">
        <v>0</v>
      </c>
      <c r="CZ48" s="3465">
        <v>0</v>
      </c>
      <c r="DA48" s="3661">
        <v>158900000</v>
      </c>
      <c r="DB48" s="3659">
        <v>158900000</v>
      </c>
      <c r="DC48" s="3659">
        <v>151800000</v>
      </c>
      <c r="DD48" s="3660">
        <v>158900000</v>
      </c>
      <c r="DE48" s="3192" t="s">
        <v>2024</v>
      </c>
      <c r="DF48" s="3192" t="s">
        <v>4397</v>
      </c>
      <c r="DG48" s="3192" t="s">
        <v>4398</v>
      </c>
      <c r="DH48" s="3192" t="s">
        <v>1419</v>
      </c>
      <c r="DJ48" s="1220" t="s">
        <v>8269</v>
      </c>
      <c r="DK48" s="1220" t="s">
        <v>8331</v>
      </c>
      <c r="DL48" s="3338" t="s">
        <v>8271</v>
      </c>
    </row>
    <row r="49" spans="1:116" s="514" customFormat="1" ht="183.75" hidden="1" x14ac:dyDescent="0.45">
      <c r="A49" s="3617"/>
      <c r="B49" s="3619"/>
      <c r="C49" s="3620"/>
      <c r="D49" s="3132"/>
      <c r="E49" s="608" t="s">
        <v>4440</v>
      </c>
      <c r="F49" s="609" t="s">
        <v>52</v>
      </c>
      <c r="G49" s="610">
        <v>0.2</v>
      </c>
      <c r="H49" s="611">
        <v>44197</v>
      </c>
      <c r="I49" s="611">
        <v>44561</v>
      </c>
      <c r="J49" s="610">
        <v>0.25</v>
      </c>
      <c r="K49" s="612">
        <v>0.5</v>
      </c>
      <c r="L49" s="613">
        <v>0.75</v>
      </c>
      <c r="M49" s="614">
        <v>1</v>
      </c>
      <c r="N49" s="3623"/>
      <c r="O49" s="3623"/>
      <c r="P49" s="487"/>
      <c r="Q49" s="3635"/>
      <c r="R49" s="3620"/>
      <c r="S49" s="538">
        <v>0.25</v>
      </c>
      <c r="T49" s="14" t="s">
        <v>4441</v>
      </c>
      <c r="U49" s="14" t="s">
        <v>4442</v>
      </c>
      <c r="V49" s="8" t="str">
        <f t="shared" si="33"/>
        <v>En gestión</v>
      </c>
      <c r="W49" s="8" t="str">
        <f t="shared" si="34"/>
        <v>En gestión</v>
      </c>
      <c r="X49" s="3637"/>
      <c r="Y49" s="1327"/>
      <c r="Z49" s="1327"/>
      <c r="AA49" s="3628"/>
      <c r="AB49" s="3628"/>
      <c r="AC49" s="3630"/>
      <c r="AD49" s="3633"/>
      <c r="AE49" s="3634"/>
      <c r="AF49" s="3634"/>
      <c r="AG49" s="3633"/>
      <c r="AH49" s="3624"/>
      <c r="AI49" s="3624"/>
      <c r="AJ49" s="1474"/>
      <c r="AK49" s="1474"/>
      <c r="AL49" s="3626"/>
      <c r="AM49" s="3192"/>
      <c r="AN49" s="3645"/>
      <c r="AO49" s="3635"/>
      <c r="AP49" s="3620"/>
      <c r="AQ49" s="538">
        <v>0.5</v>
      </c>
      <c r="AR49" s="14" t="s">
        <v>4443</v>
      </c>
      <c r="AS49" s="14" t="s">
        <v>7419</v>
      </c>
      <c r="AT49" s="8" t="str">
        <f t="shared" si="35"/>
        <v>En gestión</v>
      </c>
      <c r="AU49" s="8" t="str">
        <f t="shared" si="36"/>
        <v>En gestión</v>
      </c>
      <c r="AV49" s="3637"/>
      <c r="AW49" s="3647"/>
      <c r="AX49" s="3647"/>
      <c r="AY49" s="3628"/>
      <c r="AZ49" s="3628"/>
      <c r="BA49" s="3630"/>
      <c r="BB49" s="3644"/>
      <c r="BC49" s="3641"/>
      <c r="BD49" s="3641"/>
      <c r="BE49" s="3639"/>
      <c r="BF49" s="3641"/>
      <c r="BG49" s="3641"/>
      <c r="BH49" s="1474"/>
      <c r="BI49" s="1474"/>
      <c r="BJ49" s="3626"/>
      <c r="BK49" s="3192"/>
      <c r="BL49" s="511"/>
      <c r="BM49" s="3651"/>
      <c r="BN49" s="3362"/>
      <c r="BO49" s="551">
        <v>0.75</v>
      </c>
      <c r="BP49" s="97" t="s">
        <v>4443</v>
      </c>
      <c r="BQ49" s="97" t="s">
        <v>7419</v>
      </c>
      <c r="BR49" s="169" t="str">
        <f t="shared" si="37"/>
        <v>En gestión</v>
      </c>
      <c r="BS49" s="169" t="str">
        <f t="shared" si="38"/>
        <v>En gestión</v>
      </c>
      <c r="BT49" s="3648"/>
      <c r="BU49" s="1877"/>
      <c r="BV49" s="1877"/>
      <c r="BW49" s="3344"/>
      <c r="BX49" s="3344"/>
      <c r="BY49" s="3458"/>
      <c r="BZ49" s="3027"/>
      <c r="CA49" s="3650"/>
      <c r="CB49" s="3650"/>
      <c r="CC49" s="3649"/>
      <c r="CD49" s="3527"/>
      <c r="CE49" s="3527"/>
      <c r="CF49" s="3192"/>
      <c r="CG49" s="3192"/>
      <c r="CH49" s="3192"/>
      <c r="CI49" s="3192"/>
      <c r="CJ49" s="511"/>
      <c r="CK49" s="3192"/>
      <c r="CL49" s="3192"/>
      <c r="CM49" s="905">
        <v>1</v>
      </c>
      <c r="CN49" s="78" t="s">
        <v>4443</v>
      </c>
      <c r="CO49" s="78" t="s">
        <v>7419</v>
      </c>
      <c r="CP49" s="169" t="str">
        <f t="shared" si="8"/>
        <v>Terminado</v>
      </c>
      <c r="CQ49" s="169" t="str">
        <f t="shared" si="15"/>
        <v>Terminado</v>
      </c>
      <c r="CR49" s="3192"/>
      <c r="CS49" s="1877"/>
      <c r="CT49" s="1877"/>
      <c r="CU49" s="3344"/>
      <c r="CV49" s="3344"/>
      <c r="CW49" s="1864"/>
      <c r="CX49" s="2382"/>
      <c r="CY49" s="3465"/>
      <c r="CZ49" s="3465"/>
      <c r="DA49" s="3427"/>
      <c r="DB49" s="3465"/>
      <c r="DC49" s="3465"/>
      <c r="DD49" s="3660"/>
      <c r="DE49" s="3192"/>
      <c r="DF49" s="3192"/>
      <c r="DG49" s="3192"/>
      <c r="DH49" s="3192"/>
      <c r="DJ49" s="1220" t="s">
        <v>8269</v>
      </c>
      <c r="DK49" s="1220" t="s">
        <v>8331</v>
      </c>
      <c r="DL49" s="3132"/>
    </row>
    <row r="50" spans="1:116" s="514" customFormat="1" ht="157.5" hidden="1" x14ac:dyDescent="0.45">
      <c r="A50" s="3617"/>
      <c r="B50" s="3619"/>
      <c r="C50" s="3620"/>
      <c r="D50" s="3132"/>
      <c r="E50" s="608" t="s">
        <v>4444</v>
      </c>
      <c r="F50" s="609" t="s">
        <v>4414</v>
      </c>
      <c r="G50" s="610">
        <v>0.25</v>
      </c>
      <c r="H50" s="611">
        <v>44562</v>
      </c>
      <c r="I50" s="611">
        <v>44926</v>
      </c>
      <c r="J50" s="610">
        <v>0.25</v>
      </c>
      <c r="K50" s="612">
        <v>0.5</v>
      </c>
      <c r="L50" s="613">
        <v>0.75</v>
      </c>
      <c r="M50" s="614">
        <v>1</v>
      </c>
      <c r="N50" s="3623"/>
      <c r="O50" s="3623"/>
      <c r="P50" s="487"/>
      <c r="Q50" s="3635"/>
      <c r="R50" s="3620"/>
      <c r="S50" s="538">
        <v>0.25</v>
      </c>
      <c r="T50" s="14" t="s">
        <v>4445</v>
      </c>
      <c r="U50" s="14" t="s">
        <v>4442</v>
      </c>
      <c r="V50" s="8" t="str">
        <f t="shared" si="33"/>
        <v>En gestión</v>
      </c>
      <c r="W50" s="8" t="str">
        <f t="shared" si="34"/>
        <v>En gestión</v>
      </c>
      <c r="X50" s="3637"/>
      <c r="Y50" s="1327"/>
      <c r="Z50" s="1327"/>
      <c r="AA50" s="3628"/>
      <c r="AB50" s="3628"/>
      <c r="AC50" s="3630"/>
      <c r="AD50" s="3633"/>
      <c r="AE50" s="3634"/>
      <c r="AF50" s="3634"/>
      <c r="AG50" s="3633"/>
      <c r="AH50" s="3624"/>
      <c r="AI50" s="3624"/>
      <c r="AJ50" s="1474"/>
      <c r="AK50" s="1474"/>
      <c r="AL50" s="3626"/>
      <c r="AM50" s="3192"/>
      <c r="AN50" s="3645"/>
      <c r="AO50" s="3635"/>
      <c r="AP50" s="3620"/>
      <c r="AQ50" s="538">
        <v>0.5</v>
      </c>
      <c r="AR50" s="14" t="s">
        <v>4446</v>
      </c>
      <c r="AS50" s="14" t="s">
        <v>4447</v>
      </c>
      <c r="AT50" s="8" t="str">
        <f t="shared" si="35"/>
        <v>En gestión</v>
      </c>
      <c r="AU50" s="8" t="str">
        <f t="shared" si="36"/>
        <v>En gestión</v>
      </c>
      <c r="AV50" s="3637"/>
      <c r="AW50" s="3647"/>
      <c r="AX50" s="3647"/>
      <c r="AY50" s="3628"/>
      <c r="AZ50" s="3628"/>
      <c r="BA50" s="3630"/>
      <c r="BB50" s="3644"/>
      <c r="BC50" s="3641"/>
      <c r="BD50" s="3641"/>
      <c r="BE50" s="3639"/>
      <c r="BF50" s="3641"/>
      <c r="BG50" s="3641"/>
      <c r="BH50" s="1474"/>
      <c r="BI50" s="1474"/>
      <c r="BJ50" s="3626"/>
      <c r="BK50" s="3192"/>
      <c r="BL50" s="511"/>
      <c r="BM50" s="3651"/>
      <c r="BN50" s="3362"/>
      <c r="BO50" s="551">
        <v>0.75</v>
      </c>
      <c r="BP50" s="97" t="s">
        <v>4446</v>
      </c>
      <c r="BQ50" s="97" t="s">
        <v>4448</v>
      </c>
      <c r="BR50" s="169" t="str">
        <f t="shared" si="37"/>
        <v>En gestión</v>
      </c>
      <c r="BS50" s="169" t="str">
        <f t="shared" si="38"/>
        <v>En gestión</v>
      </c>
      <c r="BT50" s="3648"/>
      <c r="BU50" s="1877"/>
      <c r="BV50" s="1877"/>
      <c r="BW50" s="3344"/>
      <c r="BX50" s="3344"/>
      <c r="BY50" s="3458"/>
      <c r="BZ50" s="3027"/>
      <c r="CA50" s="3650"/>
      <c r="CB50" s="3650"/>
      <c r="CC50" s="3649"/>
      <c r="CD50" s="3527"/>
      <c r="CE50" s="3527"/>
      <c r="CF50" s="3192"/>
      <c r="CG50" s="3192"/>
      <c r="CH50" s="3192"/>
      <c r="CI50" s="3192"/>
      <c r="CJ50" s="511"/>
      <c r="CK50" s="3192"/>
      <c r="CL50" s="3192"/>
      <c r="CM50" s="905">
        <v>1</v>
      </c>
      <c r="CN50" s="78" t="s">
        <v>4446</v>
      </c>
      <c r="CO50" s="78" t="s">
        <v>4448</v>
      </c>
      <c r="CP50" s="169" t="str">
        <f t="shared" si="8"/>
        <v>Terminado</v>
      </c>
      <c r="CQ50" s="169" t="str">
        <f t="shared" si="15"/>
        <v>Terminado</v>
      </c>
      <c r="CR50" s="3192"/>
      <c r="CS50" s="1877"/>
      <c r="CT50" s="1877"/>
      <c r="CU50" s="3344"/>
      <c r="CV50" s="3344"/>
      <c r="CW50" s="1864"/>
      <c r="CX50" s="2382"/>
      <c r="CY50" s="3465"/>
      <c r="CZ50" s="3465"/>
      <c r="DA50" s="3427"/>
      <c r="DB50" s="3465"/>
      <c r="DC50" s="3465"/>
      <c r="DD50" s="3660"/>
      <c r="DE50" s="3192"/>
      <c r="DF50" s="3192"/>
      <c r="DG50" s="3192"/>
      <c r="DH50" s="3192"/>
      <c r="DJ50" s="1220" t="s">
        <v>8269</v>
      </c>
      <c r="DK50" s="1220" t="s">
        <v>8331</v>
      </c>
      <c r="DL50" s="3132"/>
    </row>
    <row r="51" spans="1:116" s="514" customFormat="1" ht="126" hidden="1" customHeight="1" x14ac:dyDescent="0.45">
      <c r="A51" s="3617"/>
      <c r="B51" s="3619"/>
      <c r="C51" s="3620"/>
      <c r="D51" s="3132"/>
      <c r="E51" s="608" t="s">
        <v>4449</v>
      </c>
      <c r="F51" s="609" t="s">
        <v>53</v>
      </c>
      <c r="G51" s="610">
        <v>0.25</v>
      </c>
      <c r="H51" s="611">
        <v>44197</v>
      </c>
      <c r="I51" s="611">
        <v>44561</v>
      </c>
      <c r="J51" s="610">
        <v>0.25</v>
      </c>
      <c r="K51" s="612">
        <v>0.5</v>
      </c>
      <c r="L51" s="613">
        <v>0.75</v>
      </c>
      <c r="M51" s="614">
        <v>1</v>
      </c>
      <c r="N51" s="3623"/>
      <c r="O51" s="3623"/>
      <c r="P51" s="487"/>
      <c r="Q51" s="3635"/>
      <c r="R51" s="3620"/>
      <c r="S51" s="538">
        <v>0.25</v>
      </c>
      <c r="T51" s="14" t="s">
        <v>4450</v>
      </c>
      <c r="U51" s="14" t="s">
        <v>4442</v>
      </c>
      <c r="V51" s="8" t="str">
        <f t="shared" si="33"/>
        <v>En gestión</v>
      </c>
      <c r="W51" s="8" t="str">
        <f t="shared" si="34"/>
        <v>En gestión</v>
      </c>
      <c r="X51" s="3637"/>
      <c r="Y51" s="1327"/>
      <c r="Z51" s="1327"/>
      <c r="AA51" s="3628"/>
      <c r="AB51" s="3628"/>
      <c r="AC51" s="3630"/>
      <c r="AD51" s="3633"/>
      <c r="AE51" s="3634"/>
      <c r="AF51" s="3634"/>
      <c r="AG51" s="3633"/>
      <c r="AH51" s="3624"/>
      <c r="AI51" s="3624"/>
      <c r="AJ51" s="1474"/>
      <c r="AK51" s="1474"/>
      <c r="AL51" s="3626"/>
      <c r="AM51" s="3192"/>
      <c r="AN51" s="3645"/>
      <c r="AO51" s="3635"/>
      <c r="AP51" s="3620"/>
      <c r="AQ51" s="538">
        <v>0.5</v>
      </c>
      <c r="AR51" s="14" t="s">
        <v>7420</v>
      </c>
      <c r="AS51" s="14" t="s">
        <v>4451</v>
      </c>
      <c r="AT51" s="8" t="str">
        <f t="shared" si="35"/>
        <v>En gestión</v>
      </c>
      <c r="AU51" s="8" t="str">
        <f t="shared" si="36"/>
        <v>En gestión</v>
      </c>
      <c r="AV51" s="3637"/>
      <c r="AW51" s="3647"/>
      <c r="AX51" s="3647"/>
      <c r="AY51" s="3628"/>
      <c r="AZ51" s="3628"/>
      <c r="BA51" s="3630"/>
      <c r="BB51" s="3644"/>
      <c r="BC51" s="3641"/>
      <c r="BD51" s="3641"/>
      <c r="BE51" s="3639"/>
      <c r="BF51" s="3641"/>
      <c r="BG51" s="3641"/>
      <c r="BH51" s="1474"/>
      <c r="BI51" s="1474"/>
      <c r="BJ51" s="3626"/>
      <c r="BK51" s="3192"/>
      <c r="BL51" s="511"/>
      <c r="BM51" s="3651"/>
      <c r="BN51" s="3362"/>
      <c r="BO51" s="551">
        <v>0.75</v>
      </c>
      <c r="BP51" s="97" t="s">
        <v>7420</v>
      </c>
      <c r="BQ51" s="97" t="s">
        <v>4452</v>
      </c>
      <c r="BR51" s="169" t="str">
        <f t="shared" si="37"/>
        <v>En gestión</v>
      </c>
      <c r="BS51" s="169" t="str">
        <f t="shared" si="38"/>
        <v>En gestión</v>
      </c>
      <c r="BT51" s="3648"/>
      <c r="BU51" s="1877"/>
      <c r="BV51" s="1877"/>
      <c r="BW51" s="3344"/>
      <c r="BX51" s="3344"/>
      <c r="BY51" s="3458"/>
      <c r="BZ51" s="3027"/>
      <c r="CA51" s="3650"/>
      <c r="CB51" s="3650"/>
      <c r="CC51" s="3649"/>
      <c r="CD51" s="3527"/>
      <c r="CE51" s="3527"/>
      <c r="CF51" s="3192"/>
      <c r="CG51" s="3192"/>
      <c r="CH51" s="3192"/>
      <c r="CI51" s="3192"/>
      <c r="CJ51" s="511"/>
      <c r="CK51" s="3192"/>
      <c r="CL51" s="3192"/>
      <c r="CM51" s="905">
        <v>1</v>
      </c>
      <c r="CN51" s="78" t="s">
        <v>7421</v>
      </c>
      <c r="CO51" s="78" t="s">
        <v>4453</v>
      </c>
      <c r="CP51" s="169" t="str">
        <f t="shared" si="8"/>
        <v>Terminado</v>
      </c>
      <c r="CQ51" s="169" t="str">
        <f t="shared" si="15"/>
        <v>Terminado</v>
      </c>
      <c r="CR51" s="3192"/>
      <c r="CS51" s="1877"/>
      <c r="CT51" s="1877"/>
      <c r="CU51" s="3344"/>
      <c r="CV51" s="3344"/>
      <c r="CW51" s="1864"/>
      <c r="CX51" s="2382"/>
      <c r="CY51" s="3465"/>
      <c r="CZ51" s="3465"/>
      <c r="DA51" s="3427"/>
      <c r="DB51" s="3465"/>
      <c r="DC51" s="3465"/>
      <c r="DD51" s="3660"/>
      <c r="DE51" s="3192"/>
      <c r="DF51" s="3192"/>
      <c r="DG51" s="3192"/>
      <c r="DH51" s="3192"/>
      <c r="DJ51" s="1220" t="s">
        <v>8269</v>
      </c>
      <c r="DK51" s="1220" t="s">
        <v>8331</v>
      </c>
      <c r="DL51" s="3132"/>
    </row>
    <row r="52" spans="1:116" s="514" customFormat="1" ht="126" hidden="1" customHeight="1" x14ac:dyDescent="0.45">
      <c r="A52" s="3617"/>
      <c r="B52" s="3619"/>
      <c r="C52" s="3620"/>
      <c r="D52" s="3337"/>
      <c r="E52" s="608" t="s">
        <v>4454</v>
      </c>
      <c r="F52" s="609" t="s">
        <v>4427</v>
      </c>
      <c r="G52" s="610">
        <v>0.2</v>
      </c>
      <c r="H52" s="611">
        <v>44197</v>
      </c>
      <c r="I52" s="611">
        <v>44561</v>
      </c>
      <c r="J52" s="610">
        <v>0.25</v>
      </c>
      <c r="K52" s="612">
        <v>0.5</v>
      </c>
      <c r="L52" s="613">
        <v>0.75</v>
      </c>
      <c r="M52" s="614">
        <v>1</v>
      </c>
      <c r="N52" s="3623"/>
      <c r="O52" s="3623"/>
      <c r="P52" s="487"/>
      <c r="Q52" s="3635"/>
      <c r="R52" s="3620"/>
      <c r="S52" s="538">
        <v>0.25</v>
      </c>
      <c r="T52" s="14" t="s">
        <v>4455</v>
      </c>
      <c r="U52" s="14" t="s">
        <v>4442</v>
      </c>
      <c r="V52" s="8" t="str">
        <f t="shared" si="33"/>
        <v>En gestión</v>
      </c>
      <c r="W52" s="8" t="str">
        <f t="shared" si="34"/>
        <v>En gestión</v>
      </c>
      <c r="X52" s="3637"/>
      <c r="Y52" s="1327"/>
      <c r="Z52" s="1327"/>
      <c r="AA52" s="3628"/>
      <c r="AB52" s="3628"/>
      <c r="AC52" s="3631"/>
      <c r="AD52" s="3633"/>
      <c r="AE52" s="3634"/>
      <c r="AF52" s="3634"/>
      <c r="AG52" s="3633"/>
      <c r="AH52" s="3625"/>
      <c r="AI52" s="3625"/>
      <c r="AJ52" s="1475"/>
      <c r="AK52" s="1475"/>
      <c r="AL52" s="3627"/>
      <c r="AM52" s="3192"/>
      <c r="AN52" s="3645"/>
      <c r="AO52" s="3635"/>
      <c r="AP52" s="3620"/>
      <c r="AQ52" s="538">
        <v>0.5</v>
      </c>
      <c r="AR52" s="14" t="s">
        <v>7422</v>
      </c>
      <c r="AS52" s="14" t="s">
        <v>4456</v>
      </c>
      <c r="AT52" s="8" t="str">
        <f t="shared" si="35"/>
        <v>En gestión</v>
      </c>
      <c r="AU52" s="8" t="str">
        <f t="shared" si="36"/>
        <v>En gestión</v>
      </c>
      <c r="AV52" s="3637"/>
      <c r="AW52" s="3647"/>
      <c r="AX52" s="3647"/>
      <c r="AY52" s="3628"/>
      <c r="AZ52" s="3628"/>
      <c r="BA52" s="3631"/>
      <c r="BB52" s="3644"/>
      <c r="BC52" s="3641"/>
      <c r="BD52" s="3641"/>
      <c r="BE52" s="3639"/>
      <c r="BF52" s="3641"/>
      <c r="BG52" s="3641"/>
      <c r="BH52" s="1475"/>
      <c r="BI52" s="1475"/>
      <c r="BJ52" s="3627"/>
      <c r="BK52" s="3192"/>
      <c r="BL52" s="511"/>
      <c r="BM52" s="3651"/>
      <c r="BN52" s="3362"/>
      <c r="BO52" s="551">
        <v>0.75</v>
      </c>
      <c r="BP52" s="97" t="s">
        <v>7422</v>
      </c>
      <c r="BQ52" s="97" t="s">
        <v>4457</v>
      </c>
      <c r="BR52" s="169" t="str">
        <f t="shared" si="37"/>
        <v>En gestión</v>
      </c>
      <c r="BS52" s="169" t="str">
        <f t="shared" si="38"/>
        <v>En gestión</v>
      </c>
      <c r="BT52" s="3648"/>
      <c r="BU52" s="1877"/>
      <c r="BV52" s="1877"/>
      <c r="BW52" s="3344"/>
      <c r="BX52" s="3344"/>
      <c r="BY52" s="3458"/>
      <c r="BZ52" s="3027"/>
      <c r="CA52" s="3650"/>
      <c r="CB52" s="3650"/>
      <c r="CC52" s="3649"/>
      <c r="CD52" s="3527"/>
      <c r="CE52" s="3527"/>
      <c r="CF52" s="3192"/>
      <c r="CG52" s="3192"/>
      <c r="CH52" s="3192"/>
      <c r="CI52" s="3192"/>
      <c r="CJ52" s="511"/>
      <c r="CK52" s="3192"/>
      <c r="CL52" s="3192"/>
      <c r="CM52" s="905">
        <v>1</v>
      </c>
      <c r="CN52" s="78" t="s">
        <v>7423</v>
      </c>
      <c r="CO52" s="78" t="s">
        <v>4458</v>
      </c>
      <c r="CP52" s="169" t="str">
        <f t="shared" si="8"/>
        <v>Terminado</v>
      </c>
      <c r="CQ52" s="169" t="str">
        <f t="shared" si="15"/>
        <v>Terminado</v>
      </c>
      <c r="CR52" s="3192"/>
      <c r="CS52" s="1877"/>
      <c r="CT52" s="1877"/>
      <c r="CU52" s="3344"/>
      <c r="CV52" s="3344"/>
      <c r="CW52" s="1865"/>
      <c r="CX52" s="2382"/>
      <c r="CY52" s="3465"/>
      <c r="CZ52" s="3465"/>
      <c r="DA52" s="3427"/>
      <c r="DB52" s="3465"/>
      <c r="DC52" s="3465"/>
      <c r="DD52" s="3660"/>
      <c r="DE52" s="3192"/>
      <c r="DF52" s="3192"/>
      <c r="DG52" s="3192"/>
      <c r="DH52" s="3192"/>
      <c r="DJ52" s="1220" t="s">
        <v>8269</v>
      </c>
      <c r="DK52" s="1220" t="s">
        <v>8331</v>
      </c>
      <c r="DL52" s="3337"/>
    </row>
    <row r="53" spans="1:116" s="514" customFormat="1" ht="157.5" x14ac:dyDescent="0.45">
      <c r="A53" s="3617" t="s">
        <v>50</v>
      </c>
      <c r="B53" s="3619" t="s">
        <v>4459</v>
      </c>
      <c r="C53" s="3658" t="s">
        <v>4460</v>
      </c>
      <c r="D53" s="3325" t="s">
        <v>4391</v>
      </c>
      <c r="E53" s="608" t="s">
        <v>4461</v>
      </c>
      <c r="F53" s="609" t="s">
        <v>51</v>
      </c>
      <c r="G53" s="610">
        <v>0.05</v>
      </c>
      <c r="H53" s="611">
        <v>44576</v>
      </c>
      <c r="I53" s="611">
        <v>44925</v>
      </c>
      <c r="J53" s="610">
        <v>0.25</v>
      </c>
      <c r="K53" s="612">
        <v>0.5</v>
      </c>
      <c r="L53" s="613">
        <v>0.75</v>
      </c>
      <c r="M53" s="614">
        <v>1</v>
      </c>
      <c r="N53" s="3623">
        <v>26832000</v>
      </c>
      <c r="O53" s="3623">
        <v>1901421</v>
      </c>
      <c r="P53" s="487"/>
      <c r="Q53" s="3662">
        <f>(S53*G53)+(S54*G54)+(S55*G55)+(S56*G56)+(S57*G57)+(S58*G58)+0</f>
        <v>0.25</v>
      </c>
      <c r="R53" s="3658" t="s">
        <v>4433</v>
      </c>
      <c r="S53" s="538">
        <v>0.25</v>
      </c>
      <c r="T53" s="14" t="s">
        <v>4462</v>
      </c>
      <c r="U53" s="14" t="s">
        <v>4463</v>
      </c>
      <c r="V53" s="8" t="str">
        <f t="shared" si="33"/>
        <v>En gestión</v>
      </c>
      <c r="W53" s="8" t="str">
        <f t="shared" si="34"/>
        <v>En gestión</v>
      </c>
      <c r="X53" s="3663" t="s">
        <v>2774</v>
      </c>
      <c r="Y53" s="2673">
        <f>SUMPRODUCT(S53:S58,G53:G58)</f>
        <v>0.25</v>
      </c>
      <c r="Z53" s="2673">
        <f>SUMPRODUCT(G53:G58,J53:J58)</f>
        <v>0.25</v>
      </c>
      <c r="AA53" s="3628" t="str">
        <f>IF(Z53&lt;1%,"Sin iniciar",IF(Z53=100%,"Terminado","En gestión"))</f>
        <v>En gestión</v>
      </c>
      <c r="AB53" s="3628" t="str">
        <f>IF(Y53&lt;1%,"Sin iniciar",IF(Y53=100%,"Terminado","En gestión"))</f>
        <v>En gestión</v>
      </c>
      <c r="AC53" s="3657"/>
      <c r="AD53" s="3633">
        <v>1901421</v>
      </c>
      <c r="AE53" s="3634">
        <v>2039465</v>
      </c>
      <c r="AF53" s="3634">
        <v>443362</v>
      </c>
      <c r="AG53" s="3633">
        <v>26832000</v>
      </c>
      <c r="AH53" s="3624">
        <v>28276995</v>
      </c>
      <c r="AI53" s="3624">
        <v>4953833</v>
      </c>
      <c r="AJ53" s="1474" t="s">
        <v>2024</v>
      </c>
      <c r="AK53" s="1474" t="s">
        <v>4464</v>
      </c>
      <c r="AL53" s="3626" t="s">
        <v>4465</v>
      </c>
      <c r="AM53" s="3192" t="s">
        <v>2041</v>
      </c>
      <c r="AN53" s="3645"/>
      <c r="AO53" s="3662">
        <f>(0.25*G53)+(0.25*G54)+(0.25*G55)+(0.25*G56)+(0.25*G57)+(0.25*G58)+0.25</f>
        <v>0.5</v>
      </c>
      <c r="AP53" s="3658" t="s">
        <v>3676</v>
      </c>
      <c r="AQ53" s="538">
        <v>0.5</v>
      </c>
      <c r="AR53" s="14" t="s">
        <v>7424</v>
      </c>
      <c r="AS53" s="14" t="s">
        <v>4466</v>
      </c>
      <c r="AT53" s="8" t="str">
        <f t="shared" si="35"/>
        <v>En gestión</v>
      </c>
      <c r="AU53" s="8" t="str">
        <f t="shared" si="36"/>
        <v>En gestión</v>
      </c>
      <c r="AV53" s="3663" t="s">
        <v>4467</v>
      </c>
      <c r="AW53" s="3668">
        <f>SUMPRODUCT(G53:G58,AQ53:AQ58)</f>
        <v>0.5</v>
      </c>
      <c r="AX53" s="3668">
        <f>SUMPRODUCT(G53:G58,K53:K58)</f>
        <v>0.5</v>
      </c>
      <c r="AY53" s="3628" t="str">
        <f>IF(AX53&lt;1%,"Sin iniciar",IF(AX53=100%,"Terminado","En gestión"))</f>
        <v>En gestión</v>
      </c>
      <c r="AZ53" s="3628" t="str">
        <f>IF(AW53&lt;1%,"Sin iniciar",IF(AW53=100%,"Terminado","En gestión"))</f>
        <v>En gestión</v>
      </c>
      <c r="BA53" s="3657"/>
      <c r="BB53" s="3644">
        <v>2039465</v>
      </c>
      <c r="BC53" s="3667">
        <v>2039465</v>
      </c>
      <c r="BD53" s="3641">
        <v>975396.07</v>
      </c>
      <c r="BE53" s="3639">
        <v>26832000</v>
      </c>
      <c r="BF53" s="3664">
        <v>28302521</v>
      </c>
      <c r="BG53" s="3641">
        <v>8132186</v>
      </c>
      <c r="BH53" s="1474" t="s">
        <v>2024</v>
      </c>
      <c r="BI53" s="1474" t="s">
        <v>4464</v>
      </c>
      <c r="BJ53" s="3626" t="s">
        <v>4465</v>
      </c>
      <c r="BK53" s="3192" t="s">
        <v>2041</v>
      </c>
      <c r="BL53" s="511"/>
      <c r="BM53" s="3671">
        <f>(0.25*G53)+(0.25*G54)+(0.25*G55)+(0.25*G56)+(0.25*G57)+(0.25*G58)+0.5</f>
        <v>0.75</v>
      </c>
      <c r="BN53" s="3672" t="s">
        <v>4402</v>
      </c>
      <c r="BO53" s="551">
        <v>0.75</v>
      </c>
      <c r="BP53" s="78" t="s">
        <v>4468</v>
      </c>
      <c r="BQ53" s="97" t="s">
        <v>4469</v>
      </c>
      <c r="BR53" s="169" t="str">
        <f t="shared" si="37"/>
        <v>En gestión</v>
      </c>
      <c r="BS53" s="169" t="str">
        <f t="shared" si="38"/>
        <v>En gestión</v>
      </c>
      <c r="BT53" s="3673" t="s">
        <v>4467</v>
      </c>
      <c r="BU53" s="1877">
        <f>SUMPRODUCT(G53:G58,BO53:BO58)</f>
        <v>0.75</v>
      </c>
      <c r="BV53" s="1877">
        <f>SUMPRODUCT(G53:G54,L53:L54)</f>
        <v>0.18750000000000003</v>
      </c>
      <c r="BW53" s="3344" t="str">
        <f>IF(BV53&lt;1%,"Sin iniciar",IF(BV53=100%,"Terminado","En gestión"))</f>
        <v>En gestión</v>
      </c>
      <c r="BX53" s="3344" t="str">
        <f>IF(BU53&lt;1%,"Sin iniciar",IF(BU53=100%,"Terminado","En gestión"))</f>
        <v>En gestión</v>
      </c>
      <c r="BY53" s="3458"/>
      <c r="BZ53" s="3027">
        <v>2039465</v>
      </c>
      <c r="CA53" s="3455">
        <v>2039465</v>
      </c>
      <c r="CB53" s="3457">
        <v>1507430.28</v>
      </c>
      <c r="CC53" s="3649">
        <v>28302521</v>
      </c>
      <c r="CD53" s="3527">
        <v>28224521</v>
      </c>
      <c r="CE53" s="3527">
        <v>19092018.5</v>
      </c>
      <c r="CF53" s="3192" t="s">
        <v>2024</v>
      </c>
      <c r="CG53" s="3192" t="s">
        <v>4464</v>
      </c>
      <c r="CH53" s="3192" t="s">
        <v>4465</v>
      </c>
      <c r="CI53" s="3192" t="s">
        <v>2041</v>
      </c>
      <c r="CJ53" s="511"/>
      <c r="CK53" s="3671">
        <v>1</v>
      </c>
      <c r="CL53" s="3672" t="s">
        <v>4404</v>
      </c>
      <c r="CM53" s="905">
        <v>1</v>
      </c>
      <c r="CN53" s="798" t="s">
        <v>4470</v>
      </c>
      <c r="CO53" s="97" t="s">
        <v>4469</v>
      </c>
      <c r="CP53" s="169" t="str">
        <f t="shared" si="8"/>
        <v>Terminado</v>
      </c>
      <c r="CQ53" s="169" t="str">
        <f t="shared" si="15"/>
        <v>Terminado</v>
      </c>
      <c r="CR53" s="3673" t="s">
        <v>4467</v>
      </c>
      <c r="CS53" s="1877">
        <f>SUMPRODUCT(G53:G58,CM53:CM58)</f>
        <v>1</v>
      </c>
      <c r="CT53" s="1877">
        <f>SUMPRODUCT(G53:G58,M53:M58)</f>
        <v>1</v>
      </c>
      <c r="CU53" s="3344" t="str">
        <f>IF(CT53&lt;1%,"Sin iniciar",IF(CT53=100%,"Terminado","En gestión"))</f>
        <v>Terminado</v>
      </c>
      <c r="CV53" s="3344" t="str">
        <f>IF(CS53&lt;1%,"Sin iniciar",IF(CS53=100%,"Terminado","En gestión"))</f>
        <v>Terminado</v>
      </c>
      <c r="CW53" s="2649" t="s">
        <v>37</v>
      </c>
      <c r="CX53" s="2382">
        <v>2039465</v>
      </c>
      <c r="CY53" s="3670">
        <v>2039465</v>
      </c>
      <c r="CZ53" s="3659">
        <v>2039464.5</v>
      </c>
      <c r="DA53" s="3661">
        <v>28224521</v>
      </c>
      <c r="DB53" s="3659">
        <v>28224521</v>
      </c>
      <c r="DC53" s="3659">
        <v>26112018.5</v>
      </c>
      <c r="DD53" s="3660">
        <v>28062018.5</v>
      </c>
      <c r="DE53" s="3192" t="s">
        <v>2024</v>
      </c>
      <c r="DF53" s="3192" t="s">
        <v>4464</v>
      </c>
      <c r="DG53" s="3192" t="s">
        <v>4465</v>
      </c>
      <c r="DH53" s="3192" t="s">
        <v>2041</v>
      </c>
      <c r="DJ53" s="1241" t="s">
        <v>8427</v>
      </c>
      <c r="DK53" s="1220"/>
      <c r="DL53" s="3325"/>
    </row>
    <row r="54" spans="1:116" s="514" customFormat="1" ht="108.75" x14ac:dyDescent="0.45">
      <c r="A54" s="3617"/>
      <c r="B54" s="3619"/>
      <c r="C54" s="3658"/>
      <c r="D54" s="3326"/>
      <c r="E54" s="608" t="s">
        <v>4471</v>
      </c>
      <c r="F54" s="609" t="s">
        <v>4472</v>
      </c>
      <c r="G54" s="610">
        <v>0.2</v>
      </c>
      <c r="H54" s="611">
        <v>44576</v>
      </c>
      <c r="I54" s="611">
        <v>44925</v>
      </c>
      <c r="J54" s="610">
        <v>0.25</v>
      </c>
      <c r="K54" s="612">
        <v>0.5</v>
      </c>
      <c r="L54" s="613">
        <v>0.75</v>
      </c>
      <c r="M54" s="614">
        <v>1</v>
      </c>
      <c r="N54" s="3623"/>
      <c r="O54" s="3623"/>
      <c r="P54" s="487"/>
      <c r="Q54" s="3662"/>
      <c r="R54" s="3658"/>
      <c r="S54" s="538">
        <v>0.25</v>
      </c>
      <c r="T54" s="14" t="s">
        <v>4473</v>
      </c>
      <c r="U54" s="14" t="s">
        <v>4463</v>
      </c>
      <c r="V54" s="8" t="str">
        <f t="shared" si="33"/>
        <v>En gestión</v>
      </c>
      <c r="W54" s="8" t="str">
        <f t="shared" si="34"/>
        <v>En gestión</v>
      </c>
      <c r="X54" s="3663"/>
      <c r="Y54" s="2674"/>
      <c r="Z54" s="2674"/>
      <c r="AA54" s="3628"/>
      <c r="AB54" s="3628"/>
      <c r="AC54" s="3630"/>
      <c r="AD54" s="3633"/>
      <c r="AE54" s="3634"/>
      <c r="AF54" s="3634"/>
      <c r="AG54" s="3633"/>
      <c r="AH54" s="3624"/>
      <c r="AI54" s="3624"/>
      <c r="AJ54" s="1474"/>
      <c r="AK54" s="1474"/>
      <c r="AL54" s="3626"/>
      <c r="AM54" s="3192"/>
      <c r="AN54" s="3645"/>
      <c r="AO54" s="3662"/>
      <c r="AP54" s="3658"/>
      <c r="AQ54" s="538">
        <v>0.5</v>
      </c>
      <c r="AR54" s="14" t="s">
        <v>4474</v>
      </c>
      <c r="AS54" s="14" t="s">
        <v>4475</v>
      </c>
      <c r="AT54" s="8" t="str">
        <f t="shared" si="35"/>
        <v>En gestión</v>
      </c>
      <c r="AU54" s="8" t="str">
        <f t="shared" si="36"/>
        <v>En gestión</v>
      </c>
      <c r="AV54" s="3663"/>
      <c r="AW54" s="3669"/>
      <c r="AX54" s="3669"/>
      <c r="AY54" s="3628"/>
      <c r="AZ54" s="3628"/>
      <c r="BA54" s="3630"/>
      <c r="BB54" s="3644"/>
      <c r="BC54" s="3667"/>
      <c r="BD54" s="3641"/>
      <c r="BE54" s="3639"/>
      <c r="BF54" s="3665"/>
      <c r="BG54" s="3641"/>
      <c r="BH54" s="1474"/>
      <c r="BI54" s="1474"/>
      <c r="BJ54" s="3626"/>
      <c r="BK54" s="3192"/>
      <c r="BL54" s="511"/>
      <c r="BM54" s="3671"/>
      <c r="BN54" s="3672"/>
      <c r="BO54" s="551">
        <v>0.75</v>
      </c>
      <c r="BP54" s="78" t="s">
        <v>4472</v>
      </c>
      <c r="BQ54" s="97" t="s">
        <v>4476</v>
      </c>
      <c r="BR54" s="169" t="str">
        <f t="shared" si="37"/>
        <v>En gestión</v>
      </c>
      <c r="BS54" s="169" t="str">
        <f t="shared" si="38"/>
        <v>En gestión</v>
      </c>
      <c r="BT54" s="3673"/>
      <c r="BU54" s="1877"/>
      <c r="BV54" s="1877"/>
      <c r="BW54" s="3344"/>
      <c r="BX54" s="3344"/>
      <c r="BY54" s="3458"/>
      <c r="BZ54" s="3027"/>
      <c r="CA54" s="3455"/>
      <c r="CB54" s="3457"/>
      <c r="CC54" s="3649"/>
      <c r="CD54" s="3527"/>
      <c r="CE54" s="3527"/>
      <c r="CF54" s="3192"/>
      <c r="CG54" s="3192"/>
      <c r="CH54" s="3192"/>
      <c r="CI54" s="3192"/>
      <c r="CJ54" s="511"/>
      <c r="CK54" s="3671"/>
      <c r="CL54" s="3672"/>
      <c r="CM54" s="905">
        <v>1</v>
      </c>
      <c r="CN54" s="798" t="s">
        <v>4472</v>
      </c>
      <c r="CO54" s="97" t="s">
        <v>4476</v>
      </c>
      <c r="CP54" s="169" t="str">
        <f t="shared" si="8"/>
        <v>Terminado</v>
      </c>
      <c r="CQ54" s="169" t="str">
        <f t="shared" si="15"/>
        <v>Terminado</v>
      </c>
      <c r="CR54" s="3673"/>
      <c r="CS54" s="1877"/>
      <c r="CT54" s="1877"/>
      <c r="CU54" s="3344"/>
      <c r="CV54" s="3344"/>
      <c r="CW54" s="1864"/>
      <c r="CX54" s="2382"/>
      <c r="CY54" s="3670"/>
      <c r="CZ54" s="3465"/>
      <c r="DA54" s="3427"/>
      <c r="DB54" s="3465"/>
      <c r="DC54" s="3465"/>
      <c r="DD54" s="3660"/>
      <c r="DE54" s="3192"/>
      <c r="DF54" s="3192"/>
      <c r="DG54" s="3192"/>
      <c r="DH54" s="3192"/>
      <c r="DJ54" s="1241" t="s">
        <v>8427</v>
      </c>
      <c r="DK54" s="1220"/>
      <c r="DL54" s="3326"/>
    </row>
    <row r="55" spans="1:116" s="514" customFormat="1" ht="108.75" x14ac:dyDescent="0.45">
      <c r="A55" s="3617"/>
      <c r="B55" s="3619"/>
      <c r="C55" s="3658"/>
      <c r="D55" s="3326"/>
      <c r="E55" s="608" t="s">
        <v>4477</v>
      </c>
      <c r="F55" s="609" t="s">
        <v>4478</v>
      </c>
      <c r="G55" s="610">
        <v>0.2</v>
      </c>
      <c r="H55" s="611">
        <v>44576</v>
      </c>
      <c r="I55" s="611">
        <v>44925</v>
      </c>
      <c r="J55" s="610">
        <v>0.25</v>
      </c>
      <c r="K55" s="612">
        <v>0.5</v>
      </c>
      <c r="L55" s="613">
        <v>0.75</v>
      </c>
      <c r="M55" s="614">
        <v>1</v>
      </c>
      <c r="N55" s="3623"/>
      <c r="O55" s="3623"/>
      <c r="P55" s="487"/>
      <c r="Q55" s="3662"/>
      <c r="R55" s="3658"/>
      <c r="S55" s="538">
        <v>0.25</v>
      </c>
      <c r="T55" s="14" t="s">
        <v>4479</v>
      </c>
      <c r="U55" s="14" t="s">
        <v>4480</v>
      </c>
      <c r="V55" s="8" t="str">
        <f t="shared" si="33"/>
        <v>En gestión</v>
      </c>
      <c r="W55" s="8" t="str">
        <f t="shared" si="34"/>
        <v>En gestión</v>
      </c>
      <c r="X55" s="3663"/>
      <c r="Y55" s="2674"/>
      <c r="Z55" s="2674"/>
      <c r="AA55" s="3628"/>
      <c r="AB55" s="3628"/>
      <c r="AC55" s="3630"/>
      <c r="AD55" s="3633"/>
      <c r="AE55" s="3634"/>
      <c r="AF55" s="3634"/>
      <c r="AG55" s="3633"/>
      <c r="AH55" s="3624"/>
      <c r="AI55" s="3624"/>
      <c r="AJ55" s="1474"/>
      <c r="AK55" s="1474"/>
      <c r="AL55" s="3626"/>
      <c r="AM55" s="3192"/>
      <c r="AN55" s="3645"/>
      <c r="AO55" s="3662"/>
      <c r="AP55" s="3658"/>
      <c r="AQ55" s="538">
        <v>0.5</v>
      </c>
      <c r="AR55" s="14" t="s">
        <v>4481</v>
      </c>
      <c r="AS55" s="14" t="s">
        <v>4482</v>
      </c>
      <c r="AT55" s="8" t="str">
        <f t="shared" si="35"/>
        <v>En gestión</v>
      </c>
      <c r="AU55" s="8" t="str">
        <f t="shared" si="36"/>
        <v>En gestión</v>
      </c>
      <c r="AV55" s="3663"/>
      <c r="AW55" s="3669">
        <f>SUMPRODUCT(G55:G56,AQ55:AQ56)</f>
        <v>0.2</v>
      </c>
      <c r="AX55" s="3669">
        <f>SUMPRODUCT(G55:G56,K55:K56)</f>
        <v>0.2</v>
      </c>
      <c r="AY55" s="3628" t="str">
        <f>IF(AX55&lt;1%,"Sin iniciar",IF(AX55=100%,"Terminado","En gestión"))</f>
        <v>En gestión</v>
      </c>
      <c r="AZ55" s="3628" t="str">
        <f>IF(AW55&lt;1%,"Sin iniciar",IF(AW55=100%,"Terminado","En gestión"))</f>
        <v>En gestión</v>
      </c>
      <c r="BA55" s="3630"/>
      <c r="BB55" s="3644"/>
      <c r="BC55" s="3667"/>
      <c r="BD55" s="3641"/>
      <c r="BE55" s="3639"/>
      <c r="BF55" s="3665"/>
      <c r="BG55" s="3641"/>
      <c r="BH55" s="1474"/>
      <c r="BI55" s="1474"/>
      <c r="BJ55" s="3626"/>
      <c r="BK55" s="3192"/>
      <c r="BL55" s="511"/>
      <c r="BM55" s="3671"/>
      <c r="BN55" s="3672"/>
      <c r="BO55" s="551">
        <v>0.75</v>
      </c>
      <c r="BP55" s="78" t="s">
        <v>4478</v>
      </c>
      <c r="BQ55" s="97" t="s">
        <v>4483</v>
      </c>
      <c r="BR55" s="169" t="str">
        <f t="shared" si="37"/>
        <v>En gestión</v>
      </c>
      <c r="BS55" s="169" t="str">
        <f t="shared" si="38"/>
        <v>En gestión</v>
      </c>
      <c r="BT55" s="3673"/>
      <c r="BU55" s="1877"/>
      <c r="BV55" s="1877"/>
      <c r="BW55" s="3344"/>
      <c r="BX55" s="3344"/>
      <c r="BY55" s="3458"/>
      <c r="BZ55" s="3027"/>
      <c r="CA55" s="3455"/>
      <c r="CB55" s="3457"/>
      <c r="CC55" s="3649"/>
      <c r="CD55" s="3527"/>
      <c r="CE55" s="3527"/>
      <c r="CF55" s="3192"/>
      <c r="CG55" s="3192"/>
      <c r="CH55" s="3192"/>
      <c r="CI55" s="3192"/>
      <c r="CJ55" s="511"/>
      <c r="CK55" s="3671"/>
      <c r="CL55" s="3672"/>
      <c r="CM55" s="905">
        <v>1</v>
      </c>
      <c r="CN55" s="798" t="s">
        <v>4478</v>
      </c>
      <c r="CO55" s="97" t="s">
        <v>4483</v>
      </c>
      <c r="CP55" s="169" t="str">
        <f t="shared" si="8"/>
        <v>Terminado</v>
      </c>
      <c r="CQ55" s="169" t="str">
        <f t="shared" si="15"/>
        <v>Terminado</v>
      </c>
      <c r="CR55" s="3673"/>
      <c r="CS55" s="1877"/>
      <c r="CT55" s="1877"/>
      <c r="CU55" s="3344"/>
      <c r="CV55" s="3344"/>
      <c r="CW55" s="1864"/>
      <c r="CX55" s="2382"/>
      <c r="CY55" s="3670"/>
      <c r="CZ55" s="3465"/>
      <c r="DA55" s="3427"/>
      <c r="DB55" s="3465"/>
      <c r="DC55" s="3465"/>
      <c r="DD55" s="3660"/>
      <c r="DE55" s="3192"/>
      <c r="DF55" s="3192"/>
      <c r="DG55" s="3192"/>
      <c r="DH55" s="3192"/>
      <c r="DJ55" s="1241" t="s">
        <v>8427</v>
      </c>
      <c r="DK55" s="1220"/>
      <c r="DL55" s="3326"/>
    </row>
    <row r="56" spans="1:116" s="514" customFormat="1" ht="109.5" x14ac:dyDescent="0.45">
      <c r="A56" s="3617"/>
      <c r="B56" s="3619"/>
      <c r="C56" s="3658"/>
      <c r="D56" s="3326"/>
      <c r="E56" s="608" t="s">
        <v>4484</v>
      </c>
      <c r="F56" s="609" t="s">
        <v>4485</v>
      </c>
      <c r="G56" s="610">
        <v>0.2</v>
      </c>
      <c r="H56" s="611">
        <v>44576</v>
      </c>
      <c r="I56" s="611">
        <v>44925</v>
      </c>
      <c r="J56" s="610">
        <v>0.25</v>
      </c>
      <c r="K56" s="612">
        <v>0.5</v>
      </c>
      <c r="L56" s="613">
        <v>0.75</v>
      </c>
      <c r="M56" s="614">
        <v>1</v>
      </c>
      <c r="N56" s="3623"/>
      <c r="O56" s="3623"/>
      <c r="P56" s="487"/>
      <c r="Q56" s="3662"/>
      <c r="R56" s="3658"/>
      <c r="S56" s="538">
        <v>0.25</v>
      </c>
      <c r="T56" s="14" t="s">
        <v>4486</v>
      </c>
      <c r="U56" s="14" t="s">
        <v>4480</v>
      </c>
      <c r="V56" s="8" t="str">
        <f t="shared" si="33"/>
        <v>En gestión</v>
      </c>
      <c r="W56" s="8" t="str">
        <f t="shared" si="34"/>
        <v>En gestión</v>
      </c>
      <c r="X56" s="3663"/>
      <c r="Y56" s="2674"/>
      <c r="Z56" s="2674"/>
      <c r="AA56" s="3628"/>
      <c r="AB56" s="3628"/>
      <c r="AC56" s="3630"/>
      <c r="AD56" s="3633"/>
      <c r="AE56" s="3634"/>
      <c r="AF56" s="3634"/>
      <c r="AG56" s="3633"/>
      <c r="AH56" s="3624"/>
      <c r="AI56" s="3624"/>
      <c r="AJ56" s="1474"/>
      <c r="AK56" s="1474"/>
      <c r="AL56" s="3626"/>
      <c r="AM56" s="3192"/>
      <c r="AN56" s="3645"/>
      <c r="AO56" s="3662"/>
      <c r="AP56" s="3658"/>
      <c r="AQ56" s="538">
        <v>0.5</v>
      </c>
      <c r="AR56" s="14" t="s">
        <v>4487</v>
      </c>
      <c r="AS56" s="14" t="s">
        <v>4488</v>
      </c>
      <c r="AT56" s="8" t="str">
        <f t="shared" si="35"/>
        <v>En gestión</v>
      </c>
      <c r="AU56" s="8" t="str">
        <f t="shared" si="36"/>
        <v>En gestión</v>
      </c>
      <c r="AV56" s="3663"/>
      <c r="AW56" s="3669"/>
      <c r="AX56" s="3669"/>
      <c r="AY56" s="3628"/>
      <c r="AZ56" s="3628"/>
      <c r="BA56" s="3630"/>
      <c r="BB56" s="3644"/>
      <c r="BC56" s="3667"/>
      <c r="BD56" s="3641"/>
      <c r="BE56" s="3639"/>
      <c r="BF56" s="3665"/>
      <c r="BG56" s="3641"/>
      <c r="BH56" s="1474"/>
      <c r="BI56" s="1474"/>
      <c r="BJ56" s="3626"/>
      <c r="BK56" s="3192"/>
      <c r="BL56" s="511"/>
      <c r="BM56" s="3671"/>
      <c r="BN56" s="3672"/>
      <c r="BO56" s="551">
        <v>0.75</v>
      </c>
      <c r="BP56" s="78" t="s">
        <v>4485</v>
      </c>
      <c r="BQ56" s="97" t="s">
        <v>4489</v>
      </c>
      <c r="BR56" s="169" t="str">
        <f t="shared" si="37"/>
        <v>En gestión</v>
      </c>
      <c r="BS56" s="169" t="str">
        <f t="shared" si="38"/>
        <v>En gestión</v>
      </c>
      <c r="BT56" s="3673"/>
      <c r="BU56" s="1877"/>
      <c r="BV56" s="1877"/>
      <c r="BW56" s="3344"/>
      <c r="BX56" s="3344"/>
      <c r="BY56" s="3458"/>
      <c r="BZ56" s="3027"/>
      <c r="CA56" s="3455"/>
      <c r="CB56" s="3457"/>
      <c r="CC56" s="3649"/>
      <c r="CD56" s="3527"/>
      <c r="CE56" s="3527"/>
      <c r="CF56" s="3192"/>
      <c r="CG56" s="3192"/>
      <c r="CH56" s="3192"/>
      <c r="CI56" s="3192"/>
      <c r="CJ56" s="511"/>
      <c r="CK56" s="3671"/>
      <c r="CL56" s="3672"/>
      <c r="CM56" s="905">
        <v>1</v>
      </c>
      <c r="CN56" s="798" t="s">
        <v>4485</v>
      </c>
      <c r="CO56" s="97" t="s">
        <v>4489</v>
      </c>
      <c r="CP56" s="169" t="str">
        <f t="shared" si="8"/>
        <v>Terminado</v>
      </c>
      <c r="CQ56" s="169" t="str">
        <f t="shared" si="15"/>
        <v>Terminado</v>
      </c>
      <c r="CR56" s="3673"/>
      <c r="CS56" s="1877"/>
      <c r="CT56" s="1877"/>
      <c r="CU56" s="3344"/>
      <c r="CV56" s="3344"/>
      <c r="CW56" s="1864"/>
      <c r="CX56" s="2382"/>
      <c r="CY56" s="3670"/>
      <c r="CZ56" s="3465"/>
      <c r="DA56" s="3427"/>
      <c r="DB56" s="3465"/>
      <c r="DC56" s="3465"/>
      <c r="DD56" s="3660"/>
      <c r="DE56" s="3192"/>
      <c r="DF56" s="3192"/>
      <c r="DG56" s="3192"/>
      <c r="DH56" s="3192"/>
      <c r="DJ56" s="1241" t="s">
        <v>8427</v>
      </c>
      <c r="DK56" s="1220"/>
      <c r="DL56" s="3326"/>
    </row>
    <row r="57" spans="1:116" s="514" customFormat="1" ht="108.75" x14ac:dyDescent="0.45">
      <c r="A57" s="3617"/>
      <c r="B57" s="3619"/>
      <c r="C57" s="3658"/>
      <c r="D57" s="3326"/>
      <c r="E57" s="608" t="s">
        <v>4490</v>
      </c>
      <c r="F57" s="609" t="s">
        <v>4491</v>
      </c>
      <c r="G57" s="610">
        <v>0.2</v>
      </c>
      <c r="H57" s="611">
        <v>44576</v>
      </c>
      <c r="I57" s="611">
        <v>44925</v>
      </c>
      <c r="J57" s="610">
        <v>0.25</v>
      </c>
      <c r="K57" s="612">
        <v>0.5</v>
      </c>
      <c r="L57" s="613">
        <v>0.75</v>
      </c>
      <c r="M57" s="614">
        <v>1</v>
      </c>
      <c r="N57" s="3623"/>
      <c r="O57" s="3623"/>
      <c r="P57" s="487"/>
      <c r="Q57" s="3662"/>
      <c r="R57" s="3658"/>
      <c r="S57" s="538">
        <v>0.25</v>
      </c>
      <c r="T57" s="14" t="s">
        <v>4492</v>
      </c>
      <c r="U57" s="14" t="s">
        <v>4493</v>
      </c>
      <c r="V57" s="8" t="str">
        <f t="shared" si="33"/>
        <v>En gestión</v>
      </c>
      <c r="W57" s="8" t="str">
        <f t="shared" si="34"/>
        <v>En gestión</v>
      </c>
      <c r="X57" s="3663"/>
      <c r="Y57" s="2674"/>
      <c r="Z57" s="2674"/>
      <c r="AA57" s="3628"/>
      <c r="AB57" s="3628"/>
      <c r="AC57" s="3630"/>
      <c r="AD57" s="3633"/>
      <c r="AE57" s="3634"/>
      <c r="AF57" s="3634"/>
      <c r="AG57" s="3633"/>
      <c r="AH57" s="3624"/>
      <c r="AI57" s="3624"/>
      <c r="AJ57" s="1474"/>
      <c r="AK57" s="1474"/>
      <c r="AL57" s="3626"/>
      <c r="AM57" s="3192"/>
      <c r="AN57" s="3645"/>
      <c r="AO57" s="3662"/>
      <c r="AP57" s="3658"/>
      <c r="AQ57" s="538">
        <v>0.5</v>
      </c>
      <c r="AR57" s="14" t="s">
        <v>4494</v>
      </c>
      <c r="AS57" s="14" t="s">
        <v>4495</v>
      </c>
      <c r="AT57" s="8" t="str">
        <f t="shared" si="35"/>
        <v>En gestión</v>
      </c>
      <c r="AU57" s="8" t="str">
        <f t="shared" si="36"/>
        <v>En gestión</v>
      </c>
      <c r="AV57" s="3663"/>
      <c r="AW57" s="3669">
        <f>SUMPRODUCT(G57:G58,AQ57:AQ58)</f>
        <v>0.17499999999999999</v>
      </c>
      <c r="AX57" s="3669">
        <f>SUMPRODUCT(G57:G58,K57:K58)</f>
        <v>0.17499999999999999</v>
      </c>
      <c r="AY57" s="3628" t="str">
        <f>IF(AX57&lt;1%,"Sin iniciar",IF(AX57=100%,"Terminado","En gestión"))</f>
        <v>En gestión</v>
      </c>
      <c r="AZ57" s="3628" t="str">
        <f>IF(AW57&lt;1%,"Sin iniciar",IF(AW57=100%,"Terminado","En gestión"))</f>
        <v>En gestión</v>
      </c>
      <c r="BA57" s="3630"/>
      <c r="BB57" s="3644"/>
      <c r="BC57" s="3667"/>
      <c r="BD57" s="3641"/>
      <c r="BE57" s="3639"/>
      <c r="BF57" s="3665"/>
      <c r="BG57" s="3641"/>
      <c r="BH57" s="1474"/>
      <c r="BI57" s="1474"/>
      <c r="BJ57" s="3626"/>
      <c r="BK57" s="3192"/>
      <c r="BL57" s="511"/>
      <c r="BM57" s="3671"/>
      <c r="BN57" s="3672"/>
      <c r="BO57" s="551">
        <v>0.75</v>
      </c>
      <c r="BP57" s="78" t="s">
        <v>4491</v>
      </c>
      <c r="BQ57" s="97" t="s">
        <v>4496</v>
      </c>
      <c r="BR57" s="169" t="str">
        <f t="shared" si="37"/>
        <v>En gestión</v>
      </c>
      <c r="BS57" s="169" t="str">
        <f t="shared" si="38"/>
        <v>En gestión</v>
      </c>
      <c r="BT57" s="3673"/>
      <c r="BU57" s="1877"/>
      <c r="BV57" s="1877"/>
      <c r="BW57" s="3344"/>
      <c r="BX57" s="3344"/>
      <c r="BY57" s="3458"/>
      <c r="BZ57" s="3027"/>
      <c r="CA57" s="3455"/>
      <c r="CB57" s="3457"/>
      <c r="CC57" s="3649"/>
      <c r="CD57" s="3527"/>
      <c r="CE57" s="3527"/>
      <c r="CF57" s="3192"/>
      <c r="CG57" s="3192"/>
      <c r="CH57" s="3192"/>
      <c r="CI57" s="3192"/>
      <c r="CJ57" s="511"/>
      <c r="CK57" s="3671"/>
      <c r="CL57" s="3672"/>
      <c r="CM57" s="905">
        <v>1</v>
      </c>
      <c r="CN57" s="798" t="s">
        <v>4491</v>
      </c>
      <c r="CO57" s="97" t="s">
        <v>4496</v>
      </c>
      <c r="CP57" s="169" t="str">
        <f t="shared" si="8"/>
        <v>Terminado</v>
      </c>
      <c r="CQ57" s="169" t="str">
        <f t="shared" si="15"/>
        <v>Terminado</v>
      </c>
      <c r="CR57" s="3673"/>
      <c r="CS57" s="1877"/>
      <c r="CT57" s="1877"/>
      <c r="CU57" s="3344"/>
      <c r="CV57" s="3344"/>
      <c r="CW57" s="1864"/>
      <c r="CX57" s="2382"/>
      <c r="CY57" s="3670"/>
      <c r="CZ57" s="3465"/>
      <c r="DA57" s="3427"/>
      <c r="DB57" s="3465"/>
      <c r="DC57" s="3465"/>
      <c r="DD57" s="3660"/>
      <c r="DE57" s="3192"/>
      <c r="DF57" s="3192"/>
      <c r="DG57" s="3192"/>
      <c r="DH57" s="3192"/>
      <c r="DJ57" s="1241" t="s">
        <v>8427</v>
      </c>
      <c r="DK57" s="1220"/>
      <c r="DL57" s="3326"/>
    </row>
    <row r="58" spans="1:116" s="514" customFormat="1" ht="131.25" x14ac:dyDescent="0.45">
      <c r="A58" s="3617"/>
      <c r="B58" s="3619"/>
      <c r="C58" s="3658"/>
      <c r="D58" s="3327"/>
      <c r="E58" s="608" t="s">
        <v>4497</v>
      </c>
      <c r="F58" s="609" t="s">
        <v>4414</v>
      </c>
      <c r="G58" s="610">
        <v>0.15</v>
      </c>
      <c r="H58" s="611">
        <v>44576</v>
      </c>
      <c r="I58" s="611">
        <v>44925</v>
      </c>
      <c r="J58" s="610">
        <v>0.25</v>
      </c>
      <c r="K58" s="612">
        <v>0.5</v>
      </c>
      <c r="L58" s="613">
        <v>0.75</v>
      </c>
      <c r="M58" s="614">
        <v>1</v>
      </c>
      <c r="N58" s="3623"/>
      <c r="O58" s="3623"/>
      <c r="P58" s="487"/>
      <c r="Q58" s="3662"/>
      <c r="R58" s="3658"/>
      <c r="S58" s="538">
        <v>0.25</v>
      </c>
      <c r="T58" s="14" t="s">
        <v>4498</v>
      </c>
      <c r="U58" s="14" t="s">
        <v>4493</v>
      </c>
      <c r="V58" s="8" t="str">
        <f t="shared" si="33"/>
        <v>En gestión</v>
      </c>
      <c r="W58" s="8" t="str">
        <f t="shared" si="34"/>
        <v>En gestión</v>
      </c>
      <c r="X58" s="3663"/>
      <c r="Y58" s="1425"/>
      <c r="Z58" s="1425"/>
      <c r="AA58" s="3628"/>
      <c r="AB58" s="3628"/>
      <c r="AC58" s="3631"/>
      <c r="AD58" s="3633"/>
      <c r="AE58" s="3634"/>
      <c r="AF58" s="3634"/>
      <c r="AG58" s="3633"/>
      <c r="AH58" s="3625"/>
      <c r="AI58" s="3625"/>
      <c r="AJ58" s="1475"/>
      <c r="AK58" s="1475"/>
      <c r="AL58" s="3627"/>
      <c r="AM58" s="3192"/>
      <c r="AN58" s="3675"/>
      <c r="AO58" s="3662"/>
      <c r="AP58" s="3658"/>
      <c r="AQ58" s="538">
        <v>0.5</v>
      </c>
      <c r="AR58" s="14" t="s">
        <v>4499</v>
      </c>
      <c r="AS58" s="14" t="s">
        <v>4500</v>
      </c>
      <c r="AT58" s="8" t="str">
        <f t="shared" si="35"/>
        <v>En gestión</v>
      </c>
      <c r="AU58" s="8" t="str">
        <f t="shared" si="36"/>
        <v>En gestión</v>
      </c>
      <c r="AV58" s="3663"/>
      <c r="AW58" s="3646"/>
      <c r="AX58" s="3646"/>
      <c r="AY58" s="3628"/>
      <c r="AZ58" s="3628"/>
      <c r="BA58" s="3631"/>
      <c r="BB58" s="3644"/>
      <c r="BC58" s="3667"/>
      <c r="BD58" s="3641"/>
      <c r="BE58" s="3639"/>
      <c r="BF58" s="3666"/>
      <c r="BG58" s="3641"/>
      <c r="BH58" s="1475"/>
      <c r="BI58" s="1475"/>
      <c r="BJ58" s="3627"/>
      <c r="BK58" s="3192"/>
      <c r="BL58" s="511"/>
      <c r="BM58" s="3671"/>
      <c r="BN58" s="3672"/>
      <c r="BO58" s="551">
        <v>0.75</v>
      </c>
      <c r="BP58" s="97" t="s">
        <v>4499</v>
      </c>
      <c r="BQ58" s="97" t="s">
        <v>4501</v>
      </c>
      <c r="BR58" s="169" t="str">
        <f t="shared" si="37"/>
        <v>En gestión</v>
      </c>
      <c r="BS58" s="169" t="str">
        <f t="shared" si="38"/>
        <v>En gestión</v>
      </c>
      <c r="BT58" s="3673"/>
      <c r="BU58" s="1877"/>
      <c r="BV58" s="1877"/>
      <c r="BW58" s="3344"/>
      <c r="BX58" s="3344"/>
      <c r="BY58" s="3458"/>
      <c r="BZ58" s="3027"/>
      <c r="CA58" s="3455"/>
      <c r="CB58" s="3457"/>
      <c r="CC58" s="3649"/>
      <c r="CD58" s="3527"/>
      <c r="CE58" s="3527"/>
      <c r="CF58" s="3192"/>
      <c r="CG58" s="3192"/>
      <c r="CH58" s="3192"/>
      <c r="CI58" s="3192"/>
      <c r="CJ58" s="511"/>
      <c r="CK58" s="3671"/>
      <c r="CL58" s="3672"/>
      <c r="CM58" s="905">
        <v>1</v>
      </c>
      <c r="CN58" s="798" t="s">
        <v>4499</v>
      </c>
      <c r="CO58" s="97" t="s">
        <v>4501</v>
      </c>
      <c r="CP58" s="169" t="str">
        <f t="shared" si="8"/>
        <v>Terminado</v>
      </c>
      <c r="CQ58" s="169" t="str">
        <f t="shared" si="15"/>
        <v>Terminado</v>
      </c>
      <c r="CR58" s="3673"/>
      <c r="CS58" s="1877"/>
      <c r="CT58" s="1877"/>
      <c r="CU58" s="3344"/>
      <c r="CV58" s="3344"/>
      <c r="CW58" s="1865"/>
      <c r="CX58" s="2382"/>
      <c r="CY58" s="3670"/>
      <c r="CZ58" s="3465"/>
      <c r="DA58" s="3427"/>
      <c r="DB58" s="3465"/>
      <c r="DC58" s="3465"/>
      <c r="DD58" s="3660"/>
      <c r="DE58" s="3192"/>
      <c r="DF58" s="3192"/>
      <c r="DG58" s="3192"/>
      <c r="DH58" s="3192"/>
      <c r="DJ58" s="1241" t="s">
        <v>8427</v>
      </c>
      <c r="DK58" s="1220"/>
      <c r="DL58" s="3327"/>
    </row>
    <row r="59" spans="1:116" s="514" customFormat="1" ht="106.5" hidden="1" x14ac:dyDescent="0.45">
      <c r="A59" s="3617" t="s">
        <v>50</v>
      </c>
      <c r="B59" s="3619" t="s">
        <v>4502</v>
      </c>
      <c r="C59" s="3658" t="s">
        <v>4503</v>
      </c>
      <c r="D59" s="3325" t="s">
        <v>4391</v>
      </c>
      <c r="E59" s="608" t="s">
        <v>4504</v>
      </c>
      <c r="F59" s="609" t="s">
        <v>4505</v>
      </c>
      <c r="G59" s="610">
        <v>0.33</v>
      </c>
      <c r="H59" s="611">
        <v>44576</v>
      </c>
      <c r="I59" s="611">
        <v>44925</v>
      </c>
      <c r="J59" s="610">
        <v>0.25</v>
      </c>
      <c r="K59" s="612">
        <v>0.5</v>
      </c>
      <c r="L59" s="613">
        <v>0.75</v>
      </c>
      <c r="M59" s="614">
        <v>1</v>
      </c>
      <c r="N59" s="3623">
        <v>51600000</v>
      </c>
      <c r="O59" s="3623">
        <v>1901421</v>
      </c>
      <c r="P59" s="487"/>
      <c r="Q59" s="3662">
        <f>(S59*G59)+(S60*G60)+(S61*G61)</f>
        <v>0.25</v>
      </c>
      <c r="R59" s="3658" t="s">
        <v>4433</v>
      </c>
      <c r="S59" s="538">
        <v>0.25</v>
      </c>
      <c r="T59" s="14" t="s">
        <v>4506</v>
      </c>
      <c r="U59" s="14" t="s">
        <v>4507</v>
      </c>
      <c r="V59" s="8" t="str">
        <f t="shared" si="33"/>
        <v>En gestión</v>
      </c>
      <c r="W59" s="8" t="str">
        <f t="shared" si="34"/>
        <v>En gestión</v>
      </c>
      <c r="X59" s="3663" t="s">
        <v>2774</v>
      </c>
      <c r="Y59" s="1327">
        <f>SUMPRODUCT(S59:S61,G59:G61)</f>
        <v>0.25</v>
      </c>
      <c r="Z59" s="1327">
        <f>SUMPRODUCT(G59:G61,J59:J61)</f>
        <v>0.25</v>
      </c>
      <c r="AA59" s="3628" t="str">
        <f>IF(Z59&lt;1%,"Sin iniciar",IF(Z59=100%,"Terminado","En gestión"))</f>
        <v>En gestión</v>
      </c>
      <c r="AB59" s="3628" t="str">
        <f>IF(Y59&lt;1%,"Sin iniciar",IF(Y59=100%,"Terminado","En gestión"))</f>
        <v>En gestión</v>
      </c>
      <c r="AC59" s="3657"/>
      <c r="AD59" s="3633">
        <v>1901421</v>
      </c>
      <c r="AE59" s="3634">
        <v>2039465</v>
      </c>
      <c r="AF59" s="3634">
        <v>443362</v>
      </c>
      <c r="AG59" s="3633">
        <v>51600000</v>
      </c>
      <c r="AH59" s="3624">
        <v>53044995</v>
      </c>
      <c r="AI59" s="3624">
        <v>9273832</v>
      </c>
      <c r="AJ59" s="1474" t="s">
        <v>2024</v>
      </c>
      <c r="AK59" s="1474" t="s">
        <v>4508</v>
      </c>
      <c r="AL59" s="3626" t="s">
        <v>4509</v>
      </c>
      <c r="AM59" s="3192" t="s">
        <v>2041</v>
      </c>
      <c r="AN59" s="3675"/>
      <c r="AO59" s="3662">
        <f>(0.25*G59)+(0.25*G60)+(0.25*G61)+0.25</f>
        <v>0.5</v>
      </c>
      <c r="AP59" s="3658" t="s">
        <v>3676</v>
      </c>
      <c r="AQ59" s="538">
        <v>0.5</v>
      </c>
      <c r="AR59" s="14" t="s">
        <v>4510</v>
      </c>
      <c r="AS59" s="14" t="s">
        <v>4511</v>
      </c>
      <c r="AT59" s="8" t="str">
        <f t="shared" si="35"/>
        <v>En gestión</v>
      </c>
      <c r="AU59" s="8" t="str">
        <f t="shared" si="36"/>
        <v>En gestión</v>
      </c>
      <c r="AV59" s="3663" t="s">
        <v>4512</v>
      </c>
      <c r="AW59" s="3647">
        <f>SUMPRODUCT(G59:G61,AQ59:AQ61)</f>
        <v>0.5</v>
      </c>
      <c r="AX59" s="3647">
        <f>SUMPRODUCT(G59:G61,K59:K61)</f>
        <v>0.5</v>
      </c>
      <c r="AY59" s="3628" t="str">
        <f>IF(AX59&lt;1%,"Sin iniciar",IF(AX59=100%,"Terminado","En gestión"))</f>
        <v>En gestión</v>
      </c>
      <c r="AZ59" s="3628" t="str">
        <f>IF(AW59&lt;1%,"Sin iniciar",IF(AW59=100%,"Terminado","En gestión"))</f>
        <v>En gestión</v>
      </c>
      <c r="BA59" s="3657"/>
      <c r="BB59" s="3644">
        <v>2039465</v>
      </c>
      <c r="BC59" s="3667">
        <v>2039465</v>
      </c>
      <c r="BD59" s="3676">
        <v>975396.07</v>
      </c>
      <c r="BE59" s="3639">
        <v>51600000</v>
      </c>
      <c r="BF59" s="3641">
        <v>53070521</v>
      </c>
      <c r="BG59" s="3676">
        <v>14612186.5</v>
      </c>
      <c r="BH59" s="1474" t="s">
        <v>2024</v>
      </c>
      <c r="BI59" s="1474" t="s">
        <v>4508</v>
      </c>
      <c r="BJ59" s="3626" t="s">
        <v>4509</v>
      </c>
      <c r="BK59" s="3192" t="s">
        <v>2041</v>
      </c>
      <c r="BL59" s="511"/>
      <c r="BM59" s="3671">
        <f>(0.25*G59)+(0.25*G60)+(0.25*G61)+0.5</f>
        <v>0.75</v>
      </c>
      <c r="BN59" s="3672" t="s">
        <v>4402</v>
      </c>
      <c r="BO59" s="551">
        <v>0.75</v>
      </c>
      <c r="BP59" s="97" t="s">
        <v>4513</v>
      </c>
      <c r="BQ59" s="97" t="s">
        <v>4514</v>
      </c>
      <c r="BR59" s="169" t="str">
        <f t="shared" si="37"/>
        <v>En gestión</v>
      </c>
      <c r="BS59" s="169" t="str">
        <f t="shared" si="38"/>
        <v>En gestión</v>
      </c>
      <c r="BT59" s="3673" t="s">
        <v>4515</v>
      </c>
      <c r="BU59" s="1877">
        <f>SUMPRODUCT(G59:G61,BO59:BO61)</f>
        <v>0.75</v>
      </c>
      <c r="BV59" s="1877">
        <f>SUMPRODUCT(G59:G66,L59:L66)</f>
        <v>2.5875000000000004</v>
      </c>
      <c r="BW59" s="3344" t="str">
        <f>IF(BV59&lt;1%,"Sin iniciar",IF(BV59=100%,"Terminado","En gestión"))</f>
        <v>En gestión</v>
      </c>
      <c r="BX59" s="3344" t="str">
        <f>IF(BU59&lt;1%,"Sin iniciar",IF(BU59=100%,"Terminado","En gestión"))</f>
        <v>En gestión</v>
      </c>
      <c r="BY59" s="3458"/>
      <c r="BZ59" s="3027">
        <v>2039465</v>
      </c>
      <c r="CA59" s="3455">
        <v>2039465</v>
      </c>
      <c r="CB59" s="3457">
        <v>1507430.2826087</v>
      </c>
      <c r="CC59" s="3649">
        <v>53070521</v>
      </c>
      <c r="CD59" s="3527">
        <v>52992521</v>
      </c>
      <c r="CE59" s="3527">
        <v>36372018.5</v>
      </c>
      <c r="CF59" s="3192" t="s">
        <v>2024</v>
      </c>
      <c r="CG59" s="3192" t="s">
        <v>4508</v>
      </c>
      <c r="CH59" s="3192" t="s">
        <v>4509</v>
      </c>
      <c r="CI59" s="3192" t="s">
        <v>2041</v>
      </c>
      <c r="CJ59" s="511"/>
      <c r="CK59" s="3671">
        <v>1</v>
      </c>
      <c r="CL59" s="3672" t="s">
        <v>4404</v>
      </c>
      <c r="CM59" s="905">
        <v>1</v>
      </c>
      <c r="CN59" s="798" t="s">
        <v>4516</v>
      </c>
      <c r="CO59" s="97" t="s">
        <v>4517</v>
      </c>
      <c r="CP59" s="169" t="str">
        <f t="shared" si="8"/>
        <v>Terminado</v>
      </c>
      <c r="CQ59" s="169" t="str">
        <f t="shared" si="15"/>
        <v>Terminado</v>
      </c>
      <c r="CR59" s="3673" t="s">
        <v>4518</v>
      </c>
      <c r="CS59" s="1877">
        <f>SUMPRODUCT(G59:G61,CM59:CM61)</f>
        <v>1</v>
      </c>
      <c r="CT59" s="1877">
        <f>SUMPRODUCT(G59:G61,M59:M61)</f>
        <v>1</v>
      </c>
      <c r="CU59" s="3344" t="str">
        <f>IF(CT59&lt;1%,"Sin iniciar",IF(CT59=100%,"Terminado","En gestión"))</f>
        <v>Terminado</v>
      </c>
      <c r="CV59" s="3344" t="str">
        <f>IF(CS59&lt;1%,"Sin iniciar",IF(CS59=100%,"Terminado","En gestión"))</f>
        <v>Terminado</v>
      </c>
      <c r="CW59" s="713"/>
      <c r="CX59" s="2382">
        <v>2039465</v>
      </c>
      <c r="CY59" s="3670">
        <v>2039465</v>
      </c>
      <c r="CZ59" s="3659">
        <v>2039464.5</v>
      </c>
      <c r="DA59" s="3661">
        <v>52992521</v>
      </c>
      <c r="DB59" s="3659">
        <v>52830018.5</v>
      </c>
      <c r="DC59" s="3659">
        <v>49872018.5</v>
      </c>
      <c r="DD59" s="3660">
        <v>52830018.5</v>
      </c>
      <c r="DE59" s="3192" t="s">
        <v>2024</v>
      </c>
      <c r="DF59" s="3192" t="s">
        <v>4508</v>
      </c>
      <c r="DG59" s="3192" t="s">
        <v>4509</v>
      </c>
      <c r="DH59" s="3192" t="s">
        <v>2041</v>
      </c>
      <c r="DJ59" s="1220" t="s">
        <v>8269</v>
      </c>
      <c r="DK59" s="1220" t="s">
        <v>8331</v>
      </c>
      <c r="DL59" s="3325" t="s">
        <v>8271</v>
      </c>
    </row>
    <row r="60" spans="1:116" s="514" customFormat="1" ht="183.75" hidden="1" x14ac:dyDescent="0.45">
      <c r="A60" s="3617"/>
      <c r="B60" s="3619"/>
      <c r="C60" s="3658"/>
      <c r="D60" s="3326"/>
      <c r="E60" s="608" t="s">
        <v>4519</v>
      </c>
      <c r="F60" s="609" t="s">
        <v>4520</v>
      </c>
      <c r="G60" s="610">
        <v>0.33</v>
      </c>
      <c r="H60" s="611">
        <v>44576</v>
      </c>
      <c r="I60" s="611">
        <v>44925</v>
      </c>
      <c r="J60" s="610">
        <v>0.25</v>
      </c>
      <c r="K60" s="612">
        <v>0.5</v>
      </c>
      <c r="L60" s="613">
        <v>0.75</v>
      </c>
      <c r="M60" s="614">
        <v>1</v>
      </c>
      <c r="N60" s="3623"/>
      <c r="O60" s="3623"/>
      <c r="P60" s="487"/>
      <c r="Q60" s="3662"/>
      <c r="R60" s="3658"/>
      <c r="S60" s="538">
        <v>0.25</v>
      </c>
      <c r="T60" s="14" t="s">
        <v>4521</v>
      </c>
      <c r="U60" s="14" t="s">
        <v>4522</v>
      </c>
      <c r="V60" s="8" t="str">
        <f t="shared" si="33"/>
        <v>En gestión</v>
      </c>
      <c r="W60" s="8" t="str">
        <f t="shared" si="34"/>
        <v>En gestión</v>
      </c>
      <c r="X60" s="3663"/>
      <c r="Y60" s="1327"/>
      <c r="Z60" s="1327"/>
      <c r="AA60" s="3628"/>
      <c r="AB60" s="3628"/>
      <c r="AC60" s="3630"/>
      <c r="AD60" s="3633"/>
      <c r="AE60" s="3634"/>
      <c r="AF60" s="3634"/>
      <c r="AG60" s="3633"/>
      <c r="AH60" s="3624"/>
      <c r="AI60" s="3624"/>
      <c r="AJ60" s="1474"/>
      <c r="AK60" s="1474"/>
      <c r="AL60" s="3626"/>
      <c r="AM60" s="3192"/>
      <c r="AN60" s="3675"/>
      <c r="AO60" s="3662"/>
      <c r="AP60" s="3658"/>
      <c r="AQ60" s="538">
        <v>0.5</v>
      </c>
      <c r="AR60" s="14" t="s">
        <v>4523</v>
      </c>
      <c r="AS60" s="14" t="s">
        <v>4524</v>
      </c>
      <c r="AT60" s="8" t="str">
        <f t="shared" si="35"/>
        <v>En gestión</v>
      </c>
      <c r="AU60" s="8" t="str">
        <f t="shared" si="36"/>
        <v>En gestión</v>
      </c>
      <c r="AV60" s="3663"/>
      <c r="AW60" s="3647"/>
      <c r="AX60" s="3647"/>
      <c r="AY60" s="3628"/>
      <c r="AZ60" s="3628"/>
      <c r="BA60" s="3630"/>
      <c r="BB60" s="3644"/>
      <c r="BC60" s="3667"/>
      <c r="BD60" s="3677"/>
      <c r="BE60" s="3639"/>
      <c r="BF60" s="3641"/>
      <c r="BG60" s="3677"/>
      <c r="BH60" s="1474"/>
      <c r="BI60" s="1474"/>
      <c r="BJ60" s="3626"/>
      <c r="BK60" s="3192"/>
      <c r="BL60" s="511"/>
      <c r="BM60" s="3671"/>
      <c r="BN60" s="3672"/>
      <c r="BO60" s="551">
        <v>0.75</v>
      </c>
      <c r="BP60" s="97" t="s">
        <v>4525</v>
      </c>
      <c r="BQ60" s="97" t="s">
        <v>4526</v>
      </c>
      <c r="BR60" s="169" t="str">
        <f t="shared" si="37"/>
        <v>En gestión</v>
      </c>
      <c r="BS60" s="169" t="str">
        <f t="shared" si="38"/>
        <v>En gestión</v>
      </c>
      <c r="BT60" s="3673"/>
      <c r="BU60" s="1877"/>
      <c r="BV60" s="1877"/>
      <c r="BW60" s="3344"/>
      <c r="BX60" s="3344"/>
      <c r="BY60" s="3458"/>
      <c r="BZ60" s="3027"/>
      <c r="CA60" s="3455"/>
      <c r="CB60" s="3457"/>
      <c r="CC60" s="3649"/>
      <c r="CD60" s="3527"/>
      <c r="CE60" s="3527"/>
      <c r="CF60" s="3192"/>
      <c r="CG60" s="3192"/>
      <c r="CH60" s="3192"/>
      <c r="CI60" s="3192"/>
      <c r="CJ60" s="511"/>
      <c r="CK60" s="3671"/>
      <c r="CL60" s="3672"/>
      <c r="CM60" s="905">
        <v>1</v>
      </c>
      <c r="CN60" s="798" t="s">
        <v>4527</v>
      </c>
      <c r="CO60" s="97" t="s">
        <v>4528</v>
      </c>
      <c r="CP60" s="169" t="str">
        <f t="shared" si="8"/>
        <v>Terminado</v>
      </c>
      <c r="CQ60" s="169" t="str">
        <f t="shared" si="15"/>
        <v>Terminado</v>
      </c>
      <c r="CR60" s="3673"/>
      <c r="CS60" s="1877"/>
      <c r="CT60" s="1877"/>
      <c r="CU60" s="3344"/>
      <c r="CV60" s="3344"/>
      <c r="CW60" s="713"/>
      <c r="CX60" s="2382"/>
      <c r="CY60" s="3670"/>
      <c r="CZ60" s="3465"/>
      <c r="DA60" s="3427"/>
      <c r="DB60" s="3465"/>
      <c r="DC60" s="3465"/>
      <c r="DD60" s="3660"/>
      <c r="DE60" s="3192"/>
      <c r="DF60" s="3192"/>
      <c r="DG60" s="3192"/>
      <c r="DH60" s="3192"/>
      <c r="DJ60" s="1220" t="s">
        <v>8269</v>
      </c>
      <c r="DK60" s="1220" t="s">
        <v>8331</v>
      </c>
      <c r="DL60" s="3326"/>
    </row>
    <row r="61" spans="1:116" s="514" customFormat="1" ht="157.5" hidden="1" x14ac:dyDescent="0.45">
      <c r="A61" s="3617"/>
      <c r="B61" s="3619"/>
      <c r="C61" s="3658"/>
      <c r="D61" s="3327"/>
      <c r="E61" s="608" t="s">
        <v>4529</v>
      </c>
      <c r="F61" s="609" t="s">
        <v>4530</v>
      </c>
      <c r="G61" s="610">
        <v>0.34</v>
      </c>
      <c r="H61" s="611">
        <v>44576</v>
      </c>
      <c r="I61" s="611">
        <v>44925</v>
      </c>
      <c r="J61" s="610">
        <v>0.25</v>
      </c>
      <c r="K61" s="612">
        <v>0.5</v>
      </c>
      <c r="L61" s="613">
        <v>0.75</v>
      </c>
      <c r="M61" s="614">
        <v>1</v>
      </c>
      <c r="N61" s="3623"/>
      <c r="O61" s="3623"/>
      <c r="P61" s="487"/>
      <c r="Q61" s="3662"/>
      <c r="R61" s="3674"/>
      <c r="S61" s="538">
        <v>0.25</v>
      </c>
      <c r="T61" s="14" t="s">
        <v>4531</v>
      </c>
      <c r="U61" s="14" t="s">
        <v>4532</v>
      </c>
      <c r="V61" s="8" t="str">
        <f t="shared" si="33"/>
        <v>En gestión</v>
      </c>
      <c r="W61" s="8" t="str">
        <f t="shared" si="34"/>
        <v>En gestión</v>
      </c>
      <c r="X61" s="3663"/>
      <c r="Y61" s="1327"/>
      <c r="Z61" s="1327"/>
      <c r="AA61" s="3628"/>
      <c r="AB61" s="3628"/>
      <c r="AC61" s="3631"/>
      <c r="AD61" s="3633"/>
      <c r="AE61" s="3634"/>
      <c r="AF61" s="3634"/>
      <c r="AG61" s="3633"/>
      <c r="AH61" s="3625"/>
      <c r="AI61" s="3625"/>
      <c r="AJ61" s="1475"/>
      <c r="AK61" s="1475"/>
      <c r="AL61" s="3627"/>
      <c r="AM61" s="3192"/>
      <c r="AN61" s="3645"/>
      <c r="AO61" s="3662"/>
      <c r="AP61" s="3674"/>
      <c r="AQ61" s="538">
        <v>0.5</v>
      </c>
      <c r="AR61" s="14" t="s">
        <v>4533</v>
      </c>
      <c r="AS61" s="14" t="s">
        <v>4534</v>
      </c>
      <c r="AT61" s="8" t="str">
        <f t="shared" si="35"/>
        <v>En gestión</v>
      </c>
      <c r="AU61" s="8" t="str">
        <f t="shared" si="36"/>
        <v>En gestión</v>
      </c>
      <c r="AV61" s="3663"/>
      <c r="AW61" s="3647"/>
      <c r="AX61" s="3647"/>
      <c r="AY61" s="3628"/>
      <c r="AZ61" s="3628"/>
      <c r="BA61" s="3631"/>
      <c r="BB61" s="3644"/>
      <c r="BC61" s="3667"/>
      <c r="BD61" s="3640"/>
      <c r="BE61" s="3639"/>
      <c r="BF61" s="3641"/>
      <c r="BG61" s="3640"/>
      <c r="BH61" s="1475"/>
      <c r="BI61" s="1475"/>
      <c r="BJ61" s="3627"/>
      <c r="BK61" s="3192"/>
      <c r="BL61" s="511"/>
      <c r="BM61" s="3671"/>
      <c r="BN61" s="3672"/>
      <c r="BO61" s="551">
        <v>0.75</v>
      </c>
      <c r="BP61" s="97" t="s">
        <v>4535</v>
      </c>
      <c r="BQ61" s="97" t="s">
        <v>4534</v>
      </c>
      <c r="BR61" s="169" t="str">
        <f t="shared" si="37"/>
        <v>En gestión</v>
      </c>
      <c r="BS61" s="169" t="str">
        <f t="shared" si="38"/>
        <v>En gestión</v>
      </c>
      <c r="BT61" s="3673"/>
      <c r="BU61" s="1877"/>
      <c r="BV61" s="1877"/>
      <c r="BW61" s="3344"/>
      <c r="BX61" s="3344"/>
      <c r="BY61" s="3458"/>
      <c r="BZ61" s="3027"/>
      <c r="CA61" s="3455"/>
      <c r="CB61" s="3457"/>
      <c r="CC61" s="3649"/>
      <c r="CD61" s="3527"/>
      <c r="CE61" s="3527"/>
      <c r="CF61" s="3192"/>
      <c r="CG61" s="3192"/>
      <c r="CH61" s="3192"/>
      <c r="CI61" s="3192"/>
      <c r="CJ61" s="511"/>
      <c r="CK61" s="3671"/>
      <c r="CL61" s="3672"/>
      <c r="CM61" s="905">
        <v>1</v>
      </c>
      <c r="CN61" s="798" t="s">
        <v>4536</v>
      </c>
      <c r="CO61" s="97" t="s">
        <v>4537</v>
      </c>
      <c r="CP61" s="169" t="str">
        <f t="shared" si="8"/>
        <v>Terminado</v>
      </c>
      <c r="CQ61" s="169" t="str">
        <f t="shared" si="15"/>
        <v>Terminado</v>
      </c>
      <c r="CR61" s="3673"/>
      <c r="CS61" s="1877"/>
      <c r="CT61" s="1877"/>
      <c r="CU61" s="3344"/>
      <c r="CV61" s="3344"/>
      <c r="CW61" s="713"/>
      <c r="CX61" s="2382"/>
      <c r="CY61" s="3670"/>
      <c r="CZ61" s="3465"/>
      <c r="DA61" s="3427"/>
      <c r="DB61" s="3465"/>
      <c r="DC61" s="3465"/>
      <c r="DD61" s="3660"/>
      <c r="DE61" s="3192"/>
      <c r="DF61" s="3192"/>
      <c r="DG61" s="3192"/>
      <c r="DH61" s="3192"/>
      <c r="DJ61" s="1220" t="s">
        <v>8269</v>
      </c>
      <c r="DK61" s="1220" t="s">
        <v>8331</v>
      </c>
      <c r="DL61" s="3327"/>
    </row>
    <row r="62" spans="1:116" s="514" customFormat="1" ht="118.5" customHeight="1" x14ac:dyDescent="0.45">
      <c r="A62" s="606" t="s">
        <v>50</v>
      </c>
      <c r="B62" s="607" t="s">
        <v>4538</v>
      </c>
      <c r="C62" s="609" t="s">
        <v>4539</v>
      </c>
      <c r="D62" s="609" t="s">
        <v>4391</v>
      </c>
      <c r="E62" s="608" t="s">
        <v>4540</v>
      </c>
      <c r="F62" s="609" t="s">
        <v>4541</v>
      </c>
      <c r="G62" s="610">
        <v>1</v>
      </c>
      <c r="H62" s="611">
        <v>44576</v>
      </c>
      <c r="I62" s="611">
        <v>44925</v>
      </c>
      <c r="J62" s="610">
        <v>0.25</v>
      </c>
      <c r="K62" s="612">
        <v>0.5</v>
      </c>
      <c r="L62" s="613">
        <v>0.75</v>
      </c>
      <c r="M62" s="614">
        <v>1</v>
      </c>
      <c r="N62" s="615">
        <v>49000000</v>
      </c>
      <c r="O62" s="615">
        <v>0</v>
      </c>
      <c r="P62" s="487"/>
      <c r="Q62" s="619">
        <f>(S62*G62)+0</f>
        <v>0.25</v>
      </c>
      <c r="R62" s="620" t="s">
        <v>4433</v>
      </c>
      <c r="S62" s="538">
        <v>0.25</v>
      </c>
      <c r="T62" s="14" t="s">
        <v>4542</v>
      </c>
      <c r="U62" s="14" t="s">
        <v>4543</v>
      </c>
      <c r="V62" s="8" t="str">
        <f t="shared" si="33"/>
        <v>En gestión</v>
      </c>
      <c r="W62" s="8" t="str">
        <f t="shared" si="34"/>
        <v>En gestión</v>
      </c>
      <c r="X62" s="621" t="s">
        <v>4544</v>
      </c>
      <c r="Y62" s="174">
        <f>S62*G62</f>
        <v>0.25</v>
      </c>
      <c r="Z62" s="174">
        <f>SUMPRODUCT(G62,J62)</f>
        <v>0.25</v>
      </c>
      <c r="AA62" s="616" t="str">
        <f>IF(Z62&lt;1%,"Sin iniciar",IF(Z62=100%,"Terminado","En gestión"))</f>
        <v>En gestión</v>
      </c>
      <c r="AB62" s="616" t="str">
        <f>IF(Y62&lt;1%,"Sin iniciar",IF(Y62=100%,"Terminado","En gestión"))</f>
        <v>En gestión</v>
      </c>
      <c r="AC62" s="622"/>
      <c r="AD62" s="777">
        <v>0</v>
      </c>
      <c r="AE62" s="793">
        <v>0</v>
      </c>
      <c r="AF62" s="793">
        <v>0</v>
      </c>
      <c r="AG62" s="777">
        <v>49000000</v>
      </c>
      <c r="AH62" s="773">
        <v>48580000</v>
      </c>
      <c r="AI62" s="774">
        <v>8400000</v>
      </c>
      <c r="AJ62" s="89" t="s">
        <v>2024</v>
      </c>
      <c r="AK62" s="89" t="s">
        <v>4397</v>
      </c>
      <c r="AL62" s="623" t="s">
        <v>4398</v>
      </c>
      <c r="AM62" s="78" t="s">
        <v>4545</v>
      </c>
      <c r="AN62" s="3645"/>
      <c r="AO62" s="619">
        <f>(0.25*G62)+0.25</f>
        <v>0.5</v>
      </c>
      <c r="AP62" s="620" t="s">
        <v>3676</v>
      </c>
      <c r="AQ62" s="538">
        <v>0.5</v>
      </c>
      <c r="AR62" s="14" t="s">
        <v>7425</v>
      </c>
      <c r="AS62" s="14" t="s">
        <v>7426</v>
      </c>
      <c r="AT62" s="8" t="str">
        <f t="shared" si="35"/>
        <v>En gestión</v>
      </c>
      <c r="AU62" s="8" t="str">
        <f t="shared" si="36"/>
        <v>En gestión</v>
      </c>
      <c r="AV62" s="624" t="s">
        <v>4546</v>
      </c>
      <c r="AW62" s="617">
        <f>G62*AQ62</f>
        <v>0.5</v>
      </c>
      <c r="AX62" s="617">
        <f>G62*K62</f>
        <v>0.5</v>
      </c>
      <c r="AY62" s="616" t="str">
        <f t="shared" ref="AY62:AY63" si="39">IF(AX62&lt;1%,"Sin iniciar",IF(AX62=100%,"Terminado","En gestión"))</f>
        <v>En gestión</v>
      </c>
      <c r="AZ62" s="616" t="str">
        <f t="shared" ref="AZ62:AZ63" si="40">IF(AW62&lt;1%,"Sin iniciar",IF(AW62=100%,"Terminado","En gestión"))</f>
        <v>En gestión</v>
      </c>
      <c r="BA62" s="539"/>
      <c r="BB62" s="803">
        <v>0</v>
      </c>
      <c r="BC62" s="808">
        <v>0</v>
      </c>
      <c r="BD62" s="808">
        <v>0</v>
      </c>
      <c r="BE62" s="813">
        <v>49000000</v>
      </c>
      <c r="BF62" s="809">
        <v>79427666.666666701</v>
      </c>
      <c r="BG62" s="808">
        <v>12600000</v>
      </c>
      <c r="BH62" s="89" t="s">
        <v>2024</v>
      </c>
      <c r="BI62" s="89" t="s">
        <v>4397</v>
      </c>
      <c r="BJ62" s="623" t="s">
        <v>4398</v>
      </c>
      <c r="BK62" s="78" t="s">
        <v>4545</v>
      </c>
      <c r="BL62" s="511"/>
      <c r="BM62" s="495">
        <f>(0.25*G62)+0.5</f>
        <v>0.75</v>
      </c>
      <c r="BN62" s="850" t="s">
        <v>4402</v>
      </c>
      <c r="BO62" s="551">
        <v>0.75</v>
      </c>
      <c r="BP62" s="97" t="s">
        <v>7427</v>
      </c>
      <c r="BQ62" s="97" t="s">
        <v>7428</v>
      </c>
      <c r="BR62" s="169" t="str">
        <f t="shared" si="37"/>
        <v>En gestión</v>
      </c>
      <c r="BS62" s="169" t="str">
        <f t="shared" si="38"/>
        <v>En gestión</v>
      </c>
      <c r="BT62" s="831" t="s">
        <v>7427</v>
      </c>
      <c r="BU62" s="160">
        <f>SUMPRODUCT(G59:G61,BO59:BO61)</f>
        <v>0.75</v>
      </c>
      <c r="BV62" s="160">
        <f>SUMPRODUCT(G62,L62)</f>
        <v>0.75</v>
      </c>
      <c r="BW62" s="711" t="str">
        <f>IF(BV62&lt;1%,"Sin iniciar",IF(BV62=100%,"Terminado","En gestión"))</f>
        <v>En gestión</v>
      </c>
      <c r="BX62" s="851" t="str">
        <f>IF(BU62&lt;1%,"Sin iniciar",IF(BU62=100%,"Terminado","En gestión"))</f>
        <v>En gestión</v>
      </c>
      <c r="BY62" s="547"/>
      <c r="BZ62" s="461">
        <v>0</v>
      </c>
      <c r="CA62" s="826">
        <v>0</v>
      </c>
      <c r="CB62" s="826">
        <v>0</v>
      </c>
      <c r="CC62" s="828">
        <v>79427666.666666701</v>
      </c>
      <c r="CD62" s="829">
        <v>77359666.670000002</v>
      </c>
      <c r="CE62" s="829">
        <v>43940000</v>
      </c>
      <c r="CF62" s="78" t="s">
        <v>2024</v>
      </c>
      <c r="CG62" s="78" t="s">
        <v>4397</v>
      </c>
      <c r="CH62" s="78" t="s">
        <v>4398</v>
      </c>
      <c r="CI62" s="78" t="s">
        <v>4545</v>
      </c>
      <c r="CJ62" s="511"/>
      <c r="CK62" s="911">
        <v>1</v>
      </c>
      <c r="CL62" s="850" t="s">
        <v>4547</v>
      </c>
      <c r="CM62" s="905">
        <v>1</v>
      </c>
      <c r="CN62" s="97" t="s">
        <v>7429</v>
      </c>
      <c r="CO62" s="97" t="s">
        <v>7430</v>
      </c>
      <c r="CP62" s="169" t="str">
        <f t="shared" si="8"/>
        <v>Terminado</v>
      </c>
      <c r="CQ62" s="169" t="str">
        <f t="shared" si="15"/>
        <v>Terminado</v>
      </c>
      <c r="CR62" s="831" t="s">
        <v>7431</v>
      </c>
      <c r="CS62" s="160">
        <f>SUMPRODUCT(G62:G62,CM62:CM62)</f>
        <v>1</v>
      </c>
      <c r="CT62" s="160">
        <f>SUMPRODUCT(G62:G62,M62:M62)</f>
        <v>1</v>
      </c>
      <c r="CU62" s="711" t="str">
        <f>IF(CT62&lt;1%,"Sin iniciar",IF(CT62=100%,"Terminado","En gestión"))</f>
        <v>Terminado</v>
      </c>
      <c r="CV62" s="851" t="str">
        <f>IF(CS62&lt;1%,"Sin iniciar",IF(CS62=100%,"Terminado","En gestión"))</f>
        <v>Terminado</v>
      </c>
      <c r="CW62" s="2649" t="s">
        <v>37</v>
      </c>
      <c r="CX62" s="771">
        <v>0</v>
      </c>
      <c r="CY62" s="896">
        <v>0</v>
      </c>
      <c r="CZ62" s="896">
        <v>0</v>
      </c>
      <c r="DA62" s="897">
        <v>77359666.670000002</v>
      </c>
      <c r="DB62" s="894">
        <v>77359666.670000002</v>
      </c>
      <c r="DC62" s="894">
        <v>72050000</v>
      </c>
      <c r="DD62" s="912">
        <v>77359666.670000002</v>
      </c>
      <c r="DE62" s="78" t="s">
        <v>2024</v>
      </c>
      <c r="DF62" s="78" t="s">
        <v>4397</v>
      </c>
      <c r="DG62" s="78" t="s">
        <v>4398</v>
      </c>
      <c r="DH62" s="78" t="s">
        <v>4545</v>
      </c>
      <c r="DJ62" s="1241" t="s">
        <v>8427</v>
      </c>
      <c r="DK62" s="1220"/>
      <c r="DL62" s="609"/>
    </row>
    <row r="63" spans="1:116" s="514" customFormat="1" ht="183.75" x14ac:dyDescent="0.45">
      <c r="A63" s="606" t="s">
        <v>50</v>
      </c>
      <c r="B63" s="607" t="s">
        <v>4548</v>
      </c>
      <c r="C63" s="609" t="s">
        <v>4549</v>
      </c>
      <c r="D63" s="609" t="s">
        <v>4391</v>
      </c>
      <c r="E63" s="608" t="s">
        <v>4550</v>
      </c>
      <c r="F63" s="609" t="s">
        <v>4551</v>
      </c>
      <c r="G63" s="610">
        <v>1</v>
      </c>
      <c r="H63" s="611" t="s">
        <v>4552</v>
      </c>
      <c r="I63" s="611">
        <v>44915</v>
      </c>
      <c r="J63" s="610">
        <v>0.25</v>
      </c>
      <c r="K63" s="612">
        <v>0.5</v>
      </c>
      <c r="L63" s="613">
        <v>0.75</v>
      </c>
      <c r="M63" s="614">
        <v>1</v>
      </c>
      <c r="N63" s="615">
        <v>56100000</v>
      </c>
      <c r="O63" s="615">
        <v>0</v>
      </c>
      <c r="P63" s="487"/>
      <c r="Q63" s="939">
        <f>SUMPRODUCT(S63,G63)</f>
        <v>0.25</v>
      </c>
      <c r="R63" s="626" t="s">
        <v>4553</v>
      </c>
      <c r="S63" s="538">
        <v>0.25</v>
      </c>
      <c r="T63" s="622" t="s">
        <v>4554</v>
      </c>
      <c r="U63" s="627" t="s">
        <v>4555</v>
      </c>
      <c r="V63" s="8" t="str">
        <f t="shared" si="33"/>
        <v>En gestión</v>
      </c>
      <c r="W63" s="8" t="str">
        <f t="shared" si="34"/>
        <v>En gestión</v>
      </c>
      <c r="X63" s="628" t="s">
        <v>4556</v>
      </c>
      <c r="Y63" s="174">
        <f>S63*G63</f>
        <v>0.25</v>
      </c>
      <c r="Z63" s="174">
        <f>SUMPRODUCT(G63,J63)</f>
        <v>0.25</v>
      </c>
      <c r="AA63" s="616" t="str">
        <f>IF(Z63&lt;1%,"Sin iniciar",IF(Z63=100%,"Terminado","En gestión"))</f>
        <v>En gestión</v>
      </c>
      <c r="AB63" s="616" t="str">
        <f>IF(Y63&lt;1%,"Sin iniciar",IF(Y63=100%,"Terminado","En gestión"))</f>
        <v>En gestión</v>
      </c>
      <c r="AC63" s="622"/>
      <c r="AD63" s="777">
        <v>0</v>
      </c>
      <c r="AE63" s="793">
        <v>0</v>
      </c>
      <c r="AF63" s="793">
        <v>0</v>
      </c>
      <c r="AG63" s="777">
        <v>56100000</v>
      </c>
      <c r="AH63" s="773">
        <v>56100000</v>
      </c>
      <c r="AI63" s="774">
        <v>10200000</v>
      </c>
      <c r="AJ63" s="89" t="s">
        <v>2024</v>
      </c>
      <c r="AK63" s="89" t="s">
        <v>4557</v>
      </c>
      <c r="AL63" s="623" t="s">
        <v>4558</v>
      </c>
      <c r="AM63" s="78" t="s">
        <v>4559</v>
      </c>
      <c r="AN63" s="3645"/>
      <c r="AO63" s="629">
        <f>(0.25*G63)+0.25</f>
        <v>0.5</v>
      </c>
      <c r="AP63" s="626" t="s">
        <v>4560</v>
      </c>
      <c r="AQ63" s="538">
        <v>0.5</v>
      </c>
      <c r="AR63" s="14" t="s">
        <v>4561</v>
      </c>
      <c r="AS63" s="14" t="s">
        <v>4562</v>
      </c>
      <c r="AT63" s="8" t="str">
        <f t="shared" si="35"/>
        <v>En gestión</v>
      </c>
      <c r="AU63" s="8" t="str">
        <f t="shared" si="36"/>
        <v>En gestión</v>
      </c>
      <c r="AV63" s="609" t="s">
        <v>4556</v>
      </c>
      <c r="AW63" s="617">
        <f>G63*AQ63</f>
        <v>0.5</v>
      </c>
      <c r="AX63" s="617">
        <f>G63*K63</f>
        <v>0.5</v>
      </c>
      <c r="AY63" s="616" t="str">
        <f t="shared" si="39"/>
        <v>En gestión</v>
      </c>
      <c r="AZ63" s="616" t="str">
        <f t="shared" si="40"/>
        <v>En gestión</v>
      </c>
      <c r="BA63" s="539"/>
      <c r="BB63" s="803">
        <v>0</v>
      </c>
      <c r="BC63" s="808">
        <v>0</v>
      </c>
      <c r="BD63" s="808">
        <v>0</v>
      </c>
      <c r="BE63" s="821">
        <v>56100000</v>
      </c>
      <c r="BF63" s="823">
        <v>56100000</v>
      </c>
      <c r="BG63" s="822">
        <v>15300000</v>
      </c>
      <c r="BH63" s="89" t="s">
        <v>2024</v>
      </c>
      <c r="BI63" s="89" t="s">
        <v>4557</v>
      </c>
      <c r="BJ63" s="623" t="s">
        <v>4558</v>
      </c>
      <c r="BK63" s="78" t="s">
        <v>4559</v>
      </c>
      <c r="BL63" s="511"/>
      <c r="BM63" s="852">
        <f>(0.25*G63)+0.5</f>
        <v>0.75</v>
      </c>
      <c r="BN63" s="853" t="s">
        <v>4563</v>
      </c>
      <c r="BO63" s="551">
        <v>0.75</v>
      </c>
      <c r="BP63" s="97" t="s">
        <v>4564</v>
      </c>
      <c r="BQ63" s="97" t="s">
        <v>4565</v>
      </c>
      <c r="BR63" s="169" t="str">
        <f t="shared" si="37"/>
        <v>En gestión</v>
      </c>
      <c r="BS63" s="169" t="str">
        <f t="shared" si="38"/>
        <v>En gestión</v>
      </c>
      <c r="BT63" s="97" t="s">
        <v>4556</v>
      </c>
      <c r="BU63" s="160">
        <f>SUMPRODUCT(G59:G61,BO59:BO61)</f>
        <v>0.75</v>
      </c>
      <c r="BV63" s="160">
        <f>SUMPRODUCT(G63,L63)</f>
        <v>0.75</v>
      </c>
      <c r="BW63" s="711" t="str">
        <f>IF(BV63&lt;1%,"Sin iniciar",IF(BV63=100%,"Terminado","En gestión"))</f>
        <v>En gestión</v>
      </c>
      <c r="BX63" s="851" t="str">
        <f>IF(BU63&lt;1%,"Sin iniciar",IF(BU63=100%,"Terminado","En gestión"))</f>
        <v>En gestión</v>
      </c>
      <c r="BY63" s="854"/>
      <c r="BZ63" s="461">
        <v>0</v>
      </c>
      <c r="CA63" s="826">
        <v>0</v>
      </c>
      <c r="CB63" s="826">
        <v>0</v>
      </c>
      <c r="CC63" s="828">
        <v>56100000</v>
      </c>
      <c r="CD63" s="829">
        <v>58820000</v>
      </c>
      <c r="CE63" s="829">
        <v>40800000</v>
      </c>
      <c r="CF63" s="78" t="s">
        <v>2024</v>
      </c>
      <c r="CG63" s="78" t="s">
        <v>4557</v>
      </c>
      <c r="CH63" s="78" t="s">
        <v>4558</v>
      </c>
      <c r="CI63" s="78" t="s">
        <v>4559</v>
      </c>
      <c r="CJ63" s="511"/>
      <c r="CK63" s="852">
        <v>1</v>
      </c>
      <c r="CL63" s="913" t="s">
        <v>4563</v>
      </c>
      <c r="CM63" s="905">
        <v>1</v>
      </c>
      <c r="CN63" s="97" t="s">
        <v>4566</v>
      </c>
      <c r="CO63" s="97" t="s">
        <v>4567</v>
      </c>
      <c r="CP63" s="169" t="str">
        <f t="shared" si="8"/>
        <v>Terminado</v>
      </c>
      <c r="CQ63" s="169" t="str">
        <f t="shared" si="15"/>
        <v>Terminado</v>
      </c>
      <c r="CR63" s="450" t="s">
        <v>4568</v>
      </c>
      <c r="CS63" s="160">
        <f>SUMPRODUCT(G63:G63,CM63:CM63)</f>
        <v>1</v>
      </c>
      <c r="CT63" s="160">
        <f>SUMPRODUCT(G63:G63,M63:M63)</f>
        <v>1</v>
      </c>
      <c r="CU63" s="711" t="str">
        <f>IF(CT63&lt;1%,"Sin iniciar",IF(CT63=100%,"Terminado","En gestión"))</f>
        <v>Terminado</v>
      </c>
      <c r="CV63" s="851" t="str">
        <f>IF(CS63&lt;1%,"Sin iniciar",IF(CS63=100%,"Terminado","En gestión"))</f>
        <v>Terminado</v>
      </c>
      <c r="CW63" s="1865"/>
      <c r="CX63" s="771">
        <v>0</v>
      </c>
      <c r="CY63" s="896">
        <v>0</v>
      </c>
      <c r="CZ63" s="896">
        <v>0</v>
      </c>
      <c r="DA63" s="897">
        <v>58820000</v>
      </c>
      <c r="DB63" s="894">
        <v>58820000</v>
      </c>
      <c r="DC63" s="894">
        <v>58820000</v>
      </c>
      <c r="DD63" s="912">
        <v>58820000</v>
      </c>
      <c r="DE63" s="78" t="s">
        <v>2024</v>
      </c>
      <c r="DF63" s="78" t="s">
        <v>4557</v>
      </c>
      <c r="DG63" s="78" t="s">
        <v>4558</v>
      </c>
      <c r="DH63" s="78" t="s">
        <v>4559</v>
      </c>
      <c r="DJ63" s="1241" t="s">
        <v>8427</v>
      </c>
      <c r="DK63" s="1220"/>
      <c r="DL63" s="609"/>
    </row>
    <row r="64" spans="1:116" s="514" customFormat="1" ht="80.25" hidden="1" customHeight="1" x14ac:dyDescent="0.45">
      <c r="A64" s="3617" t="s">
        <v>50</v>
      </c>
      <c r="B64" s="3619" t="s">
        <v>4569</v>
      </c>
      <c r="C64" s="3658" t="s">
        <v>4570</v>
      </c>
      <c r="D64" s="3325" t="s">
        <v>4391</v>
      </c>
      <c r="E64" s="608" t="s">
        <v>4571</v>
      </c>
      <c r="F64" s="609" t="s">
        <v>51</v>
      </c>
      <c r="G64" s="610">
        <v>0.05</v>
      </c>
      <c r="H64" s="611">
        <v>44576</v>
      </c>
      <c r="I64" s="611">
        <v>44925</v>
      </c>
      <c r="J64" s="610">
        <v>0.25</v>
      </c>
      <c r="K64" s="612">
        <v>0.5</v>
      </c>
      <c r="L64" s="613">
        <v>0.75</v>
      </c>
      <c r="M64" s="614">
        <v>1</v>
      </c>
      <c r="N64" s="3623">
        <v>49000000</v>
      </c>
      <c r="O64" s="3623">
        <v>0</v>
      </c>
      <c r="P64" s="487"/>
      <c r="Q64" s="3678">
        <f>(S64*G64)+(S65*G65)+(S66*G66)+(S67*G67)+(S68*G68)</f>
        <v>0.25</v>
      </c>
      <c r="R64" s="3658" t="s">
        <v>4433</v>
      </c>
      <c r="S64" s="538">
        <v>0.25</v>
      </c>
      <c r="T64" s="14" t="s">
        <v>4394</v>
      </c>
      <c r="U64" s="14" t="s">
        <v>4572</v>
      </c>
      <c r="V64" s="8" t="str">
        <f t="shared" si="33"/>
        <v>En gestión</v>
      </c>
      <c r="W64" s="8" t="str">
        <f t="shared" si="34"/>
        <v>En gestión</v>
      </c>
      <c r="X64" s="3663" t="s">
        <v>4573</v>
      </c>
      <c r="Y64" s="1327">
        <f>SUMPRODUCT(S64:S68,G64:G68)</f>
        <v>0.25</v>
      </c>
      <c r="Z64" s="1327">
        <f>SUMPRODUCT(G64:G68,J64:J68)</f>
        <v>0.25</v>
      </c>
      <c r="AA64" s="3628" t="str">
        <f>IF(Z64&lt;1%,"Sin iniciar",IF(Z64=100%,"Terminado","En gestión"))</f>
        <v>En gestión</v>
      </c>
      <c r="AB64" s="3628" t="str">
        <f>IF(Y64&lt;1%,"Sin iniciar",IF(Y64=100%,"Terminado","En gestión"))</f>
        <v>En gestión</v>
      </c>
      <c r="AC64" s="3657"/>
      <c r="AD64" s="3633">
        <v>0</v>
      </c>
      <c r="AE64" s="3634">
        <v>0</v>
      </c>
      <c r="AF64" s="3634">
        <v>0</v>
      </c>
      <c r="AG64" s="3633">
        <v>49000000</v>
      </c>
      <c r="AH64" s="3624">
        <v>48970000</v>
      </c>
      <c r="AI64" s="3624">
        <v>8400000</v>
      </c>
      <c r="AJ64" s="1474" t="s">
        <v>2024</v>
      </c>
      <c r="AK64" s="1474" t="s">
        <v>4397</v>
      </c>
      <c r="AL64" s="3626" t="s">
        <v>4398</v>
      </c>
      <c r="AM64" s="3192" t="s">
        <v>4574</v>
      </c>
      <c r="AN64" s="3645"/>
      <c r="AO64" s="3678">
        <f>(0.25*G64)+(0.25*G65)+(0.25*G66)+(0.25*G67)+(0.25*G68)+0.25</f>
        <v>0.5</v>
      </c>
      <c r="AP64" s="3658" t="s">
        <v>4575</v>
      </c>
      <c r="AQ64" s="538">
        <v>0.5</v>
      </c>
      <c r="AR64" s="14" t="s">
        <v>7432</v>
      </c>
      <c r="AS64" s="14" t="s">
        <v>4576</v>
      </c>
      <c r="AT64" s="8" t="str">
        <f t="shared" si="35"/>
        <v>En gestión</v>
      </c>
      <c r="AU64" s="8" t="str">
        <f t="shared" si="36"/>
        <v>En gestión</v>
      </c>
      <c r="AV64" s="3663" t="s">
        <v>4577</v>
      </c>
      <c r="AW64" s="3646">
        <f>SUMPRODUCT(G64:G68,AQ64:AQ68)</f>
        <v>0.5</v>
      </c>
      <c r="AX64" s="3646">
        <f>SUMPRODUCT(G64:G68,K64:K68)</f>
        <v>0.5</v>
      </c>
      <c r="AY64" s="3503" t="str">
        <f>IF(AX64&lt;1%,"Sin iniciar",IF(AX64=100%,"Terminado","En gestión"))</f>
        <v>En gestión</v>
      </c>
      <c r="AZ64" s="3503" t="str">
        <f>IF(AW64&lt;1%,"Sin iniciar",IF(AW64=100%,"Terminado","En gestión"))</f>
        <v>En gestión</v>
      </c>
      <c r="BA64" s="3657"/>
      <c r="BB64" s="3644">
        <v>0</v>
      </c>
      <c r="BC64" s="3641">
        <v>0</v>
      </c>
      <c r="BD64" s="3641">
        <v>0</v>
      </c>
      <c r="BE64" s="3639">
        <v>49000000</v>
      </c>
      <c r="BF64" s="3677">
        <v>48720000</v>
      </c>
      <c r="BG64" s="3676">
        <v>12600000</v>
      </c>
      <c r="BH64" s="1474" t="s">
        <v>2024</v>
      </c>
      <c r="BI64" s="1474" t="s">
        <v>4397</v>
      </c>
      <c r="BJ64" s="3626" t="s">
        <v>4398</v>
      </c>
      <c r="BK64" s="3192" t="s">
        <v>4574</v>
      </c>
      <c r="BL64" s="511"/>
      <c r="BM64" s="3671">
        <f>(0.25*G64)+(0.25*G65)+(0.25*G66)+(0.25*G67)+(0.25*G68)+0.5</f>
        <v>0.75</v>
      </c>
      <c r="BN64" s="3672" t="s">
        <v>4402</v>
      </c>
      <c r="BO64" s="551">
        <v>0.75</v>
      </c>
      <c r="BP64" s="97" t="s">
        <v>7416</v>
      </c>
      <c r="BQ64" s="97" t="s">
        <v>4578</v>
      </c>
      <c r="BR64" s="169" t="str">
        <f t="shared" si="37"/>
        <v>En gestión</v>
      </c>
      <c r="BS64" s="169" t="str">
        <f t="shared" si="38"/>
        <v>En gestión</v>
      </c>
      <c r="BT64" s="3673" t="s">
        <v>7433</v>
      </c>
      <c r="BU64" s="1877">
        <f>SUMPRODUCT(G64:G68,BO64:BO68)</f>
        <v>0.75</v>
      </c>
      <c r="BV64" s="1877">
        <f>SUMPRODUCT(G67:G68,L67:L68)</f>
        <v>0.41249999999999998</v>
      </c>
      <c r="BW64" s="3344" t="str">
        <f>IF(BV64&lt;1%,"Sin iniciar",IF(BV64=100%,"Terminado","En gestión"))</f>
        <v>En gestión</v>
      </c>
      <c r="BX64" s="3344" t="str">
        <f>IF(BU64&lt;1%,"Sin iniciar",IF(BU64=100%,"Terminado","En gestión"))</f>
        <v>En gestión</v>
      </c>
      <c r="BY64" s="3458"/>
      <c r="BZ64" s="3027">
        <v>0</v>
      </c>
      <c r="CA64" s="3650">
        <v>0</v>
      </c>
      <c r="CB64" s="3650">
        <v>0</v>
      </c>
      <c r="CC64" s="3649">
        <v>48720000</v>
      </c>
      <c r="CD64" s="3527">
        <v>48720000</v>
      </c>
      <c r="CE64" s="3527">
        <v>33600000</v>
      </c>
      <c r="CF64" s="3192" t="s">
        <v>2024</v>
      </c>
      <c r="CG64" s="3192" t="s">
        <v>4397</v>
      </c>
      <c r="CH64" s="3192" t="s">
        <v>4398</v>
      </c>
      <c r="CI64" s="3192" t="s">
        <v>4574</v>
      </c>
      <c r="CJ64" s="511"/>
      <c r="CK64" s="3671">
        <v>1</v>
      </c>
      <c r="CL64" s="3672" t="s">
        <v>4404</v>
      </c>
      <c r="CM64" s="905">
        <v>1</v>
      </c>
      <c r="CN64" s="97" t="s">
        <v>4579</v>
      </c>
      <c r="CO64" s="97" t="s">
        <v>4469</v>
      </c>
      <c r="CP64" s="169" t="str">
        <f t="shared" si="8"/>
        <v>Terminado</v>
      </c>
      <c r="CQ64" s="169" t="str">
        <f t="shared" si="15"/>
        <v>Terminado</v>
      </c>
      <c r="CR64" s="3673" t="s">
        <v>4580</v>
      </c>
      <c r="CS64" s="1877">
        <f>SUMPRODUCT(G64:G68,CM64:CM68)</f>
        <v>1</v>
      </c>
      <c r="CT64" s="1877">
        <f>SUMPRODUCT(G64:G68,M64:M68)</f>
        <v>1</v>
      </c>
      <c r="CU64" s="3344" t="str">
        <f>IF(CT64&lt;1%,"Sin iniciar",IF(CT64=100%,"Terminado","En gestión"))</f>
        <v>Terminado</v>
      </c>
      <c r="CV64" s="3344" t="str">
        <f>IF(CS64&lt;1%,"Sin iniciar",IF(CS64=100%,"Terminado","En gestión"))</f>
        <v>Terminado</v>
      </c>
      <c r="CW64" s="2649" t="s">
        <v>37</v>
      </c>
      <c r="CX64" s="2382">
        <v>0</v>
      </c>
      <c r="CY64" s="3465">
        <v>0</v>
      </c>
      <c r="CZ64" s="3465">
        <v>0</v>
      </c>
      <c r="DA64" s="3661">
        <v>48720000</v>
      </c>
      <c r="DB64" s="3659">
        <v>48720000</v>
      </c>
      <c r="DC64" s="3659">
        <v>46200000</v>
      </c>
      <c r="DD64" s="3660">
        <v>48720000</v>
      </c>
      <c r="DE64" s="3192" t="s">
        <v>2024</v>
      </c>
      <c r="DF64" s="3192" t="s">
        <v>4397</v>
      </c>
      <c r="DG64" s="3192" t="s">
        <v>4398</v>
      </c>
      <c r="DH64" s="3192" t="s">
        <v>4574</v>
      </c>
      <c r="DJ64" s="1220" t="s">
        <v>8269</v>
      </c>
      <c r="DK64" s="1220" t="s">
        <v>8331</v>
      </c>
      <c r="DL64" s="3325" t="s">
        <v>8271</v>
      </c>
    </row>
    <row r="65" spans="1:116" s="514" customFormat="1" ht="131.25" hidden="1" x14ac:dyDescent="0.45">
      <c r="A65" s="3617"/>
      <c r="B65" s="3619"/>
      <c r="C65" s="3658"/>
      <c r="D65" s="3326"/>
      <c r="E65" s="608" t="s">
        <v>4581</v>
      </c>
      <c r="F65" s="609" t="s">
        <v>4582</v>
      </c>
      <c r="G65" s="610">
        <v>0.1</v>
      </c>
      <c r="H65" s="611">
        <v>44576</v>
      </c>
      <c r="I65" s="611">
        <v>44925</v>
      </c>
      <c r="J65" s="610">
        <v>0.25</v>
      </c>
      <c r="K65" s="612">
        <v>0.5</v>
      </c>
      <c r="L65" s="613">
        <v>0.75</v>
      </c>
      <c r="M65" s="614">
        <v>1</v>
      </c>
      <c r="N65" s="3623"/>
      <c r="O65" s="3623"/>
      <c r="P65" s="487"/>
      <c r="Q65" s="3662"/>
      <c r="R65" s="3658"/>
      <c r="S65" s="538">
        <v>0.25</v>
      </c>
      <c r="T65" s="14" t="s">
        <v>4583</v>
      </c>
      <c r="U65" s="14" t="s">
        <v>7434</v>
      </c>
      <c r="V65" s="8" t="str">
        <f t="shared" si="33"/>
        <v>En gestión</v>
      </c>
      <c r="W65" s="8" t="str">
        <f t="shared" si="34"/>
        <v>En gestión</v>
      </c>
      <c r="X65" s="3663"/>
      <c r="Y65" s="1327"/>
      <c r="Z65" s="1327"/>
      <c r="AA65" s="3628"/>
      <c r="AB65" s="3628"/>
      <c r="AC65" s="3630"/>
      <c r="AD65" s="3633"/>
      <c r="AE65" s="3634"/>
      <c r="AF65" s="3634"/>
      <c r="AG65" s="3633"/>
      <c r="AH65" s="3624"/>
      <c r="AI65" s="3624"/>
      <c r="AJ65" s="1474"/>
      <c r="AK65" s="1474"/>
      <c r="AL65" s="3626"/>
      <c r="AM65" s="3192"/>
      <c r="AN65" s="3645"/>
      <c r="AO65" s="3662"/>
      <c r="AP65" s="3658"/>
      <c r="AQ65" s="538">
        <v>0.5</v>
      </c>
      <c r="AR65" s="14" t="s">
        <v>4584</v>
      </c>
      <c r="AS65" s="14" t="s">
        <v>4585</v>
      </c>
      <c r="AT65" s="8" t="str">
        <f t="shared" si="35"/>
        <v>En gestión</v>
      </c>
      <c r="AU65" s="8" t="str">
        <f t="shared" si="36"/>
        <v>En gestión</v>
      </c>
      <c r="AV65" s="3663"/>
      <c r="AW65" s="3647"/>
      <c r="AX65" s="3647"/>
      <c r="AY65" s="3628"/>
      <c r="AZ65" s="3628"/>
      <c r="BA65" s="3630"/>
      <c r="BB65" s="3644"/>
      <c r="BC65" s="3641"/>
      <c r="BD65" s="3641"/>
      <c r="BE65" s="3639"/>
      <c r="BF65" s="3677"/>
      <c r="BG65" s="3677"/>
      <c r="BH65" s="1474"/>
      <c r="BI65" s="1474"/>
      <c r="BJ65" s="3626"/>
      <c r="BK65" s="3192"/>
      <c r="BL65" s="511"/>
      <c r="BM65" s="3671"/>
      <c r="BN65" s="3672"/>
      <c r="BO65" s="551">
        <v>0.75</v>
      </c>
      <c r="BP65" s="97" t="s">
        <v>4586</v>
      </c>
      <c r="BQ65" s="97" t="s">
        <v>4587</v>
      </c>
      <c r="BR65" s="169" t="str">
        <f t="shared" si="37"/>
        <v>En gestión</v>
      </c>
      <c r="BS65" s="169" t="str">
        <f t="shared" si="38"/>
        <v>En gestión</v>
      </c>
      <c r="BT65" s="3673"/>
      <c r="BU65" s="1877"/>
      <c r="BV65" s="1877"/>
      <c r="BW65" s="3344"/>
      <c r="BX65" s="3344"/>
      <c r="BY65" s="3458"/>
      <c r="BZ65" s="3027"/>
      <c r="CA65" s="3650"/>
      <c r="CB65" s="3650"/>
      <c r="CC65" s="3649"/>
      <c r="CD65" s="3527"/>
      <c r="CE65" s="3527"/>
      <c r="CF65" s="3192"/>
      <c r="CG65" s="3192"/>
      <c r="CH65" s="3192"/>
      <c r="CI65" s="3192"/>
      <c r="CJ65" s="511"/>
      <c r="CK65" s="3671"/>
      <c r="CL65" s="3672"/>
      <c r="CM65" s="905">
        <v>1</v>
      </c>
      <c r="CN65" s="97" t="s">
        <v>4582</v>
      </c>
      <c r="CO65" s="97" t="s">
        <v>4588</v>
      </c>
      <c r="CP65" s="169" t="str">
        <f t="shared" si="8"/>
        <v>Terminado</v>
      </c>
      <c r="CQ65" s="169" t="str">
        <f t="shared" si="15"/>
        <v>Terminado</v>
      </c>
      <c r="CR65" s="3673"/>
      <c r="CS65" s="1877"/>
      <c r="CT65" s="1877"/>
      <c r="CU65" s="3344"/>
      <c r="CV65" s="3344"/>
      <c r="CW65" s="1864"/>
      <c r="CX65" s="2382"/>
      <c r="CY65" s="3465"/>
      <c r="CZ65" s="3465"/>
      <c r="DA65" s="3661"/>
      <c r="DB65" s="3465"/>
      <c r="DC65" s="3465"/>
      <c r="DD65" s="3660"/>
      <c r="DE65" s="3192"/>
      <c r="DF65" s="3192"/>
      <c r="DG65" s="3192"/>
      <c r="DH65" s="3192"/>
      <c r="DJ65" s="1220" t="s">
        <v>8269</v>
      </c>
      <c r="DK65" s="1220" t="s">
        <v>8331</v>
      </c>
      <c r="DL65" s="3326"/>
    </row>
    <row r="66" spans="1:116" s="514" customFormat="1" ht="157.5" hidden="1" x14ac:dyDescent="0.45">
      <c r="A66" s="3617"/>
      <c r="B66" s="3619"/>
      <c r="C66" s="3658"/>
      <c r="D66" s="3326"/>
      <c r="E66" s="608" t="s">
        <v>4589</v>
      </c>
      <c r="F66" s="609" t="s">
        <v>4590</v>
      </c>
      <c r="G66" s="610">
        <v>0.3</v>
      </c>
      <c r="H66" s="611">
        <v>44576</v>
      </c>
      <c r="I66" s="611">
        <v>44925</v>
      </c>
      <c r="J66" s="610">
        <v>0.25</v>
      </c>
      <c r="K66" s="612">
        <v>0.5</v>
      </c>
      <c r="L66" s="613">
        <v>0.75</v>
      </c>
      <c r="M66" s="614">
        <v>1</v>
      </c>
      <c r="N66" s="3623"/>
      <c r="O66" s="3623"/>
      <c r="P66" s="487"/>
      <c r="Q66" s="3662"/>
      <c r="R66" s="3658"/>
      <c r="S66" s="538">
        <v>0.25</v>
      </c>
      <c r="T66" s="14" t="s">
        <v>4591</v>
      </c>
      <c r="U66" s="14" t="s">
        <v>4592</v>
      </c>
      <c r="V66" s="8" t="str">
        <f t="shared" si="33"/>
        <v>En gestión</v>
      </c>
      <c r="W66" s="8" t="str">
        <f t="shared" si="34"/>
        <v>En gestión</v>
      </c>
      <c r="X66" s="3663"/>
      <c r="Y66" s="1327"/>
      <c r="Z66" s="1327"/>
      <c r="AA66" s="3628"/>
      <c r="AB66" s="3628"/>
      <c r="AC66" s="3630"/>
      <c r="AD66" s="3633"/>
      <c r="AE66" s="3634"/>
      <c r="AF66" s="3634"/>
      <c r="AG66" s="3633"/>
      <c r="AH66" s="3624"/>
      <c r="AI66" s="3624"/>
      <c r="AJ66" s="1474"/>
      <c r="AK66" s="1474"/>
      <c r="AL66" s="3626"/>
      <c r="AM66" s="3192"/>
      <c r="AN66" s="3645"/>
      <c r="AO66" s="3662"/>
      <c r="AP66" s="3658"/>
      <c r="AQ66" s="538">
        <v>0.5</v>
      </c>
      <c r="AR66" s="14" t="s">
        <v>7435</v>
      </c>
      <c r="AS66" s="14" t="s">
        <v>4593</v>
      </c>
      <c r="AT66" s="8" t="str">
        <f t="shared" si="35"/>
        <v>En gestión</v>
      </c>
      <c r="AU66" s="8" t="str">
        <f t="shared" si="36"/>
        <v>En gestión</v>
      </c>
      <c r="AV66" s="3663"/>
      <c r="AW66" s="3647"/>
      <c r="AX66" s="3647"/>
      <c r="AY66" s="3628"/>
      <c r="AZ66" s="3628"/>
      <c r="BA66" s="3630"/>
      <c r="BB66" s="3644"/>
      <c r="BC66" s="3641"/>
      <c r="BD66" s="3641"/>
      <c r="BE66" s="3639"/>
      <c r="BF66" s="3677"/>
      <c r="BG66" s="3677"/>
      <c r="BH66" s="1474"/>
      <c r="BI66" s="1474"/>
      <c r="BJ66" s="3626"/>
      <c r="BK66" s="3192"/>
      <c r="BL66" s="511"/>
      <c r="BM66" s="3671"/>
      <c r="BN66" s="3672"/>
      <c r="BO66" s="551">
        <v>0.75</v>
      </c>
      <c r="BP66" s="97" t="s">
        <v>4594</v>
      </c>
      <c r="BQ66" s="97" t="s">
        <v>7436</v>
      </c>
      <c r="BR66" s="169" t="str">
        <f t="shared" si="37"/>
        <v>En gestión</v>
      </c>
      <c r="BS66" s="169" t="str">
        <f t="shared" si="38"/>
        <v>En gestión</v>
      </c>
      <c r="BT66" s="3673"/>
      <c r="BU66" s="1877"/>
      <c r="BV66" s="1877"/>
      <c r="BW66" s="3344"/>
      <c r="BX66" s="3344"/>
      <c r="BY66" s="3458"/>
      <c r="BZ66" s="3027"/>
      <c r="CA66" s="3650"/>
      <c r="CB66" s="3650"/>
      <c r="CC66" s="3649"/>
      <c r="CD66" s="3527"/>
      <c r="CE66" s="3527"/>
      <c r="CF66" s="3192"/>
      <c r="CG66" s="3192"/>
      <c r="CH66" s="3192"/>
      <c r="CI66" s="3192"/>
      <c r="CJ66" s="511"/>
      <c r="CK66" s="3671"/>
      <c r="CL66" s="3672"/>
      <c r="CM66" s="905">
        <v>1</v>
      </c>
      <c r="CN66" s="97" t="s">
        <v>4590</v>
      </c>
      <c r="CO66" s="97" t="s">
        <v>4595</v>
      </c>
      <c r="CP66" s="169" t="str">
        <f t="shared" si="8"/>
        <v>Terminado</v>
      </c>
      <c r="CQ66" s="169" t="str">
        <f t="shared" si="15"/>
        <v>Terminado</v>
      </c>
      <c r="CR66" s="3673"/>
      <c r="CS66" s="1877"/>
      <c r="CT66" s="1877"/>
      <c r="CU66" s="3344"/>
      <c r="CV66" s="3344"/>
      <c r="CW66" s="1864"/>
      <c r="CX66" s="2382"/>
      <c r="CY66" s="3465"/>
      <c r="CZ66" s="3465"/>
      <c r="DA66" s="3661"/>
      <c r="DB66" s="3465"/>
      <c r="DC66" s="3465"/>
      <c r="DD66" s="3660"/>
      <c r="DE66" s="3192"/>
      <c r="DF66" s="3192"/>
      <c r="DG66" s="3192"/>
      <c r="DH66" s="3192"/>
      <c r="DJ66" s="1220" t="s">
        <v>8269</v>
      </c>
      <c r="DK66" s="1220" t="s">
        <v>8331</v>
      </c>
      <c r="DL66" s="3326"/>
    </row>
    <row r="67" spans="1:116" s="514" customFormat="1" ht="157.5" hidden="1" x14ac:dyDescent="0.45">
      <c r="A67" s="3617"/>
      <c r="B67" s="3619"/>
      <c r="C67" s="3658"/>
      <c r="D67" s="3326"/>
      <c r="E67" s="608" t="s">
        <v>4596</v>
      </c>
      <c r="F67" s="609" t="s">
        <v>4597</v>
      </c>
      <c r="G67" s="610">
        <v>0.3</v>
      </c>
      <c r="H67" s="611">
        <v>44576</v>
      </c>
      <c r="I67" s="611">
        <v>44925</v>
      </c>
      <c r="J67" s="610">
        <v>0.25</v>
      </c>
      <c r="K67" s="612">
        <v>0.5</v>
      </c>
      <c r="L67" s="613">
        <v>0.75</v>
      </c>
      <c r="M67" s="614">
        <v>1</v>
      </c>
      <c r="N67" s="3623"/>
      <c r="O67" s="3623"/>
      <c r="P67" s="487"/>
      <c r="Q67" s="3662"/>
      <c r="R67" s="3658"/>
      <c r="S67" s="538">
        <v>0.25</v>
      </c>
      <c r="T67" s="14" t="s">
        <v>4598</v>
      </c>
      <c r="U67" s="14" t="s">
        <v>4599</v>
      </c>
      <c r="V67" s="8" t="str">
        <f t="shared" si="33"/>
        <v>En gestión</v>
      </c>
      <c r="W67" s="8" t="str">
        <f t="shared" si="34"/>
        <v>En gestión</v>
      </c>
      <c r="X67" s="3663"/>
      <c r="Y67" s="1327"/>
      <c r="Z67" s="1327"/>
      <c r="AA67" s="3628"/>
      <c r="AB67" s="3628"/>
      <c r="AC67" s="3630"/>
      <c r="AD67" s="3633"/>
      <c r="AE67" s="3634"/>
      <c r="AF67" s="3634"/>
      <c r="AG67" s="3633"/>
      <c r="AH67" s="3624"/>
      <c r="AI67" s="3624"/>
      <c r="AJ67" s="1474"/>
      <c r="AK67" s="1474"/>
      <c r="AL67" s="3626"/>
      <c r="AM67" s="3192"/>
      <c r="AN67" s="3645"/>
      <c r="AO67" s="3662"/>
      <c r="AP67" s="3658"/>
      <c r="AQ67" s="538">
        <v>0.5</v>
      </c>
      <c r="AR67" s="14" t="s">
        <v>7437</v>
      </c>
      <c r="AS67" s="14" t="s">
        <v>4600</v>
      </c>
      <c r="AT67" s="8" t="str">
        <f t="shared" si="35"/>
        <v>En gestión</v>
      </c>
      <c r="AU67" s="8" t="str">
        <f t="shared" si="36"/>
        <v>En gestión</v>
      </c>
      <c r="AV67" s="3663"/>
      <c r="AW67" s="3647"/>
      <c r="AX67" s="3647"/>
      <c r="AY67" s="3628"/>
      <c r="AZ67" s="3628"/>
      <c r="BA67" s="3630"/>
      <c r="BB67" s="3644"/>
      <c r="BC67" s="3641"/>
      <c r="BD67" s="3641"/>
      <c r="BE67" s="3639"/>
      <c r="BF67" s="3677"/>
      <c r="BG67" s="3677"/>
      <c r="BH67" s="1474"/>
      <c r="BI67" s="1474"/>
      <c r="BJ67" s="3626"/>
      <c r="BK67" s="3192"/>
      <c r="BL67" s="511"/>
      <c r="BM67" s="3671"/>
      <c r="BN67" s="3672"/>
      <c r="BO67" s="551">
        <v>0.75</v>
      </c>
      <c r="BP67" s="97" t="s">
        <v>4601</v>
      </c>
      <c r="BQ67" s="97" t="s">
        <v>4602</v>
      </c>
      <c r="BR67" s="169" t="str">
        <f t="shared" si="37"/>
        <v>En gestión</v>
      </c>
      <c r="BS67" s="169" t="str">
        <f t="shared" si="38"/>
        <v>En gestión</v>
      </c>
      <c r="BT67" s="3673"/>
      <c r="BU67" s="1877"/>
      <c r="BV67" s="1877"/>
      <c r="BW67" s="3344"/>
      <c r="BX67" s="3344"/>
      <c r="BY67" s="3458"/>
      <c r="BZ67" s="3027"/>
      <c r="CA67" s="3650"/>
      <c r="CB67" s="3650"/>
      <c r="CC67" s="3649"/>
      <c r="CD67" s="3527"/>
      <c r="CE67" s="3527"/>
      <c r="CF67" s="3192"/>
      <c r="CG67" s="3192"/>
      <c r="CH67" s="3192"/>
      <c r="CI67" s="3192"/>
      <c r="CJ67" s="511"/>
      <c r="CK67" s="3671"/>
      <c r="CL67" s="3672"/>
      <c r="CM67" s="905">
        <v>1</v>
      </c>
      <c r="CN67" s="97" t="s">
        <v>4603</v>
      </c>
      <c r="CO67" s="97" t="s">
        <v>7438</v>
      </c>
      <c r="CP67" s="169" t="str">
        <f t="shared" si="8"/>
        <v>Terminado</v>
      </c>
      <c r="CQ67" s="169" t="str">
        <f t="shared" si="15"/>
        <v>Terminado</v>
      </c>
      <c r="CR67" s="3673"/>
      <c r="CS67" s="1877"/>
      <c r="CT67" s="1877"/>
      <c r="CU67" s="3344"/>
      <c r="CV67" s="3344"/>
      <c r="CW67" s="1864"/>
      <c r="CX67" s="2382"/>
      <c r="CY67" s="3465"/>
      <c r="CZ67" s="3465"/>
      <c r="DA67" s="3661"/>
      <c r="DB67" s="3465"/>
      <c r="DC67" s="3465"/>
      <c r="DD67" s="3660"/>
      <c r="DE67" s="3192"/>
      <c r="DF67" s="3192"/>
      <c r="DG67" s="3192"/>
      <c r="DH67" s="3192"/>
      <c r="DJ67" s="1220" t="s">
        <v>8269</v>
      </c>
      <c r="DK67" s="1220" t="s">
        <v>8331</v>
      </c>
      <c r="DL67" s="3326"/>
    </row>
    <row r="68" spans="1:116" s="514" customFormat="1" ht="120.75" hidden="1" customHeight="1" x14ac:dyDescent="0.45">
      <c r="A68" s="3617"/>
      <c r="B68" s="3619"/>
      <c r="C68" s="3658"/>
      <c r="D68" s="3327"/>
      <c r="E68" s="608" t="s">
        <v>4604</v>
      </c>
      <c r="F68" s="609" t="s">
        <v>4605</v>
      </c>
      <c r="G68" s="610">
        <v>0.25</v>
      </c>
      <c r="H68" s="611">
        <v>44576</v>
      </c>
      <c r="I68" s="611">
        <v>44925</v>
      </c>
      <c r="J68" s="610">
        <v>0.25</v>
      </c>
      <c r="K68" s="612">
        <v>0.5</v>
      </c>
      <c r="L68" s="613">
        <v>0.75</v>
      </c>
      <c r="M68" s="614">
        <v>1</v>
      </c>
      <c r="N68" s="3623"/>
      <c r="O68" s="3623"/>
      <c r="P68" s="487"/>
      <c r="Q68" s="3679"/>
      <c r="R68" s="3658"/>
      <c r="S68" s="538">
        <v>0.25</v>
      </c>
      <c r="T68" s="14" t="s">
        <v>4606</v>
      </c>
      <c r="U68" s="14" t="s">
        <v>4599</v>
      </c>
      <c r="V68" s="8" t="str">
        <f t="shared" si="33"/>
        <v>En gestión</v>
      </c>
      <c r="W68" s="8" t="str">
        <f t="shared" si="34"/>
        <v>En gestión</v>
      </c>
      <c r="X68" s="3663"/>
      <c r="Y68" s="1327"/>
      <c r="Z68" s="1327"/>
      <c r="AA68" s="3628"/>
      <c r="AB68" s="3628"/>
      <c r="AC68" s="3631"/>
      <c r="AD68" s="3680"/>
      <c r="AE68" s="3483"/>
      <c r="AF68" s="3483"/>
      <c r="AG68" s="3680"/>
      <c r="AH68" s="3624"/>
      <c r="AI68" s="3624"/>
      <c r="AJ68" s="1474"/>
      <c r="AK68" s="1474"/>
      <c r="AL68" s="3626"/>
      <c r="AM68" s="2664"/>
      <c r="AN68" s="3645"/>
      <c r="AO68" s="3679"/>
      <c r="AP68" s="3658"/>
      <c r="AQ68" s="538">
        <v>0.5</v>
      </c>
      <c r="AR68" s="14" t="s">
        <v>4607</v>
      </c>
      <c r="AS68" s="14" t="s">
        <v>4608</v>
      </c>
      <c r="AT68" s="8" t="str">
        <f t="shared" si="35"/>
        <v>En gestión</v>
      </c>
      <c r="AU68" s="8" t="str">
        <f t="shared" si="36"/>
        <v>En gestión</v>
      </c>
      <c r="AV68" s="3663"/>
      <c r="AW68" s="3647"/>
      <c r="AX68" s="3647"/>
      <c r="AY68" s="3628"/>
      <c r="AZ68" s="3628"/>
      <c r="BA68" s="3631"/>
      <c r="BB68" s="3644"/>
      <c r="BC68" s="3641"/>
      <c r="BD68" s="3641"/>
      <c r="BE68" s="3639"/>
      <c r="BF68" s="3640"/>
      <c r="BG68" s="3640"/>
      <c r="BH68" s="1475"/>
      <c r="BI68" s="1475"/>
      <c r="BJ68" s="3627"/>
      <c r="BK68" s="3192"/>
      <c r="BL68" s="511"/>
      <c r="BM68" s="3671"/>
      <c r="BN68" s="3672"/>
      <c r="BO68" s="551">
        <v>0.75</v>
      </c>
      <c r="BP68" s="97" t="s">
        <v>4594</v>
      </c>
      <c r="BQ68" s="97" t="s">
        <v>7436</v>
      </c>
      <c r="BR68" s="169" t="str">
        <f t="shared" si="37"/>
        <v>En gestión</v>
      </c>
      <c r="BS68" s="169" t="str">
        <f t="shared" si="38"/>
        <v>En gestión</v>
      </c>
      <c r="BT68" s="3673"/>
      <c r="BU68" s="1877"/>
      <c r="BV68" s="1877"/>
      <c r="BW68" s="3344"/>
      <c r="BX68" s="3344"/>
      <c r="BY68" s="3458"/>
      <c r="BZ68" s="3027"/>
      <c r="CA68" s="3650"/>
      <c r="CB68" s="3650"/>
      <c r="CC68" s="3649"/>
      <c r="CD68" s="3527"/>
      <c r="CE68" s="3527"/>
      <c r="CF68" s="3192"/>
      <c r="CG68" s="3192"/>
      <c r="CH68" s="3192"/>
      <c r="CI68" s="3192"/>
      <c r="CJ68" s="511"/>
      <c r="CK68" s="3671"/>
      <c r="CL68" s="3672"/>
      <c r="CM68" s="905">
        <v>1</v>
      </c>
      <c r="CN68" s="97" t="s">
        <v>4605</v>
      </c>
      <c r="CO68" s="97" t="s">
        <v>4609</v>
      </c>
      <c r="CP68" s="169" t="str">
        <f t="shared" si="8"/>
        <v>Terminado</v>
      </c>
      <c r="CQ68" s="169" t="str">
        <f t="shared" si="15"/>
        <v>Terminado</v>
      </c>
      <c r="CR68" s="3673"/>
      <c r="CS68" s="1877"/>
      <c r="CT68" s="1877"/>
      <c r="CU68" s="3344"/>
      <c r="CV68" s="3344"/>
      <c r="CW68" s="1865"/>
      <c r="CX68" s="2382"/>
      <c r="CY68" s="3465"/>
      <c r="CZ68" s="3465"/>
      <c r="DA68" s="3661"/>
      <c r="DB68" s="3465"/>
      <c r="DC68" s="3465"/>
      <c r="DD68" s="3660"/>
      <c r="DE68" s="3192"/>
      <c r="DF68" s="3192"/>
      <c r="DG68" s="3192"/>
      <c r="DH68" s="3192"/>
      <c r="DJ68" s="1220" t="s">
        <v>8269</v>
      </c>
      <c r="DK68" s="1220" t="s">
        <v>8331</v>
      </c>
      <c r="DL68" s="3327"/>
    </row>
    <row r="69" spans="1:116" s="514" customFormat="1" ht="183.75" x14ac:dyDescent="0.45">
      <c r="A69" s="3617" t="s">
        <v>50</v>
      </c>
      <c r="B69" s="3619" t="s">
        <v>4610</v>
      </c>
      <c r="C69" s="3681" t="s">
        <v>4611</v>
      </c>
      <c r="D69" s="3683" t="s">
        <v>4391</v>
      </c>
      <c r="E69" s="608" t="s">
        <v>4612</v>
      </c>
      <c r="F69" s="609" t="s">
        <v>4613</v>
      </c>
      <c r="G69" s="610">
        <v>0.2</v>
      </c>
      <c r="H69" s="611">
        <v>44576</v>
      </c>
      <c r="I69" s="611">
        <v>44742</v>
      </c>
      <c r="J69" s="610">
        <v>0.5</v>
      </c>
      <c r="K69" s="612">
        <v>1</v>
      </c>
      <c r="L69" s="613">
        <v>1</v>
      </c>
      <c r="M69" s="614">
        <v>1</v>
      </c>
      <c r="N69" s="3623">
        <v>163866667</v>
      </c>
      <c r="O69" s="3623">
        <v>7391377</v>
      </c>
      <c r="P69" s="631"/>
      <c r="Q69" s="3685">
        <v>0.5</v>
      </c>
      <c r="R69" s="3681" t="s">
        <v>4614</v>
      </c>
      <c r="S69" s="538">
        <v>0.5</v>
      </c>
      <c r="T69" s="14" t="s">
        <v>4615</v>
      </c>
      <c r="U69" s="14" t="s">
        <v>4616</v>
      </c>
      <c r="V69" s="8" t="str">
        <f t="shared" si="33"/>
        <v>En gestión</v>
      </c>
      <c r="W69" s="8" t="str">
        <f>IF(S69&lt;1%,"Sin iniciar",IF(S69=100%,"Terminado","En gestión"))</f>
        <v>En gestión</v>
      </c>
      <c r="X69" s="3682" t="s">
        <v>4617</v>
      </c>
      <c r="Y69" s="1327">
        <f>SUMPRODUCT(S69:S70,G69:G70)</f>
        <v>0.1</v>
      </c>
      <c r="Z69" s="1327">
        <f>SUMPRODUCT(G69:G70,J69:J70)</f>
        <v>0.1</v>
      </c>
      <c r="AA69" s="3628" t="str">
        <f>IF(Z69&lt;1%,"Sin iniciar",IF(Z69=100%,"Terminado","En gestión"))</f>
        <v>En gestión</v>
      </c>
      <c r="AB69" s="3628" t="str">
        <f>IF(Y69&lt;1%,"Sin iniciar",IF(Y69=100%,"Terminado","En gestión"))</f>
        <v>En gestión</v>
      </c>
      <c r="AC69" s="3688"/>
      <c r="AD69" s="3389">
        <v>7391377</v>
      </c>
      <c r="AE69" s="3690">
        <v>7928262</v>
      </c>
      <c r="AF69" s="3690">
        <v>1723535</v>
      </c>
      <c r="AG69" s="3389">
        <v>163866667</v>
      </c>
      <c r="AH69" s="3687">
        <v>162748677</v>
      </c>
      <c r="AI69" s="3687">
        <v>23900000</v>
      </c>
      <c r="AJ69" s="3192" t="s">
        <v>2024</v>
      </c>
      <c r="AK69" s="3192" t="s">
        <v>4464</v>
      </c>
      <c r="AL69" s="3192" t="s">
        <v>4465</v>
      </c>
      <c r="AM69" s="3192" t="s">
        <v>4618</v>
      </c>
      <c r="AN69" s="3675"/>
      <c r="AO69" s="3685" t="e">
        <f>(0.5*G69)+(0*G70)+(0*#REF!)+0.5</f>
        <v>#REF!</v>
      </c>
      <c r="AP69" s="3681" t="s">
        <v>4619</v>
      </c>
      <c r="AQ69" s="538">
        <v>1</v>
      </c>
      <c r="AR69" s="14" t="s">
        <v>4620</v>
      </c>
      <c r="AS69" s="14" t="s">
        <v>4621</v>
      </c>
      <c r="AT69" s="8" t="str">
        <f t="shared" si="35"/>
        <v>Terminado</v>
      </c>
      <c r="AU69" s="8" t="str">
        <f t="shared" si="36"/>
        <v>Terminado</v>
      </c>
      <c r="AV69" s="3682" t="s">
        <v>4622</v>
      </c>
      <c r="AW69" s="3647">
        <f>SUMPRODUCT(G69:G70,AQ69:AQ70)</f>
        <v>0.2</v>
      </c>
      <c r="AX69" s="3647">
        <f>SUMPRODUCT(G69:G70,K69:K70)</f>
        <v>0.2</v>
      </c>
      <c r="AY69" s="3628" t="str">
        <f>IF(AX69&lt;1%,"Sin iniciar",IF(AX69=100%,"Terminado","En gestión"))</f>
        <v>En gestión</v>
      </c>
      <c r="AZ69" s="3628" t="str">
        <f>IF(AW69&lt;1%,"Sin iniciar",IF(AW69=100%,"Terminado","En gestión"))</f>
        <v>En gestión</v>
      </c>
      <c r="BA69" s="3657"/>
      <c r="BB69" s="3644">
        <v>7928262</v>
      </c>
      <c r="BC69" s="3667">
        <v>7928262</v>
      </c>
      <c r="BD69" s="3676">
        <v>3791777.48</v>
      </c>
      <c r="BE69" s="3639">
        <v>163866667</v>
      </c>
      <c r="BF69" s="3676">
        <v>160952120.31999999</v>
      </c>
      <c r="BG69" s="3676">
        <v>42600000</v>
      </c>
      <c r="BH69" s="1474" t="s">
        <v>2024</v>
      </c>
      <c r="BI69" s="1474" t="s">
        <v>4464</v>
      </c>
      <c r="BJ69" s="3626" t="s">
        <v>4465</v>
      </c>
      <c r="BK69" s="3192" t="s">
        <v>4618</v>
      </c>
      <c r="BL69" s="591"/>
      <c r="BM69" s="3692">
        <f>(0*G69)+(0*G70)+0.5</f>
        <v>0.5</v>
      </c>
      <c r="BN69" s="3693" t="s">
        <v>4623</v>
      </c>
      <c r="BO69" s="551">
        <v>1</v>
      </c>
      <c r="BP69" s="97" t="s">
        <v>1946</v>
      </c>
      <c r="BQ69" s="97" t="s">
        <v>1946</v>
      </c>
      <c r="BR69" s="169" t="str">
        <f t="shared" si="37"/>
        <v>Terminado</v>
      </c>
      <c r="BS69" s="169" t="str">
        <f t="shared" si="38"/>
        <v>Terminado</v>
      </c>
      <c r="BT69" s="3694" t="s">
        <v>4624</v>
      </c>
      <c r="BU69" s="1877">
        <f>SUMPRODUCT(G69:G70,BO69:BO70)</f>
        <v>0.60000000000000009</v>
      </c>
      <c r="BV69" s="1877">
        <f>SUMPRODUCT(G69:G70,L69:L70)</f>
        <v>0.84000000000000008</v>
      </c>
      <c r="BW69" s="3344" t="str">
        <f>IF(BV69&lt;1%,"Sin iniciar",IF(BV69=100%,"Terminado","En gestión"))</f>
        <v>En gestión</v>
      </c>
      <c r="BX69" s="3344" t="str">
        <f>IF(BU69&lt;1%,"Sin iniciar",IF(BU69=100%,"Terminado","En gestión"))</f>
        <v>En gestión</v>
      </c>
      <c r="BY69" s="1720" t="s">
        <v>4625</v>
      </c>
      <c r="BZ69" s="3027">
        <v>7928262</v>
      </c>
      <c r="CA69" s="3455">
        <v>7928262</v>
      </c>
      <c r="CB69" s="3691">
        <v>5860019.7400000002</v>
      </c>
      <c r="CC69" s="3649">
        <v>160952120.31999999</v>
      </c>
      <c r="CD69" s="3527">
        <v>160876666.66999999</v>
      </c>
      <c r="CE69" s="3527">
        <v>109100000</v>
      </c>
      <c r="CF69" s="3192" t="s">
        <v>2024</v>
      </c>
      <c r="CG69" s="3192" t="s">
        <v>4464</v>
      </c>
      <c r="CH69" s="3192" t="s">
        <v>4465</v>
      </c>
      <c r="CI69" s="3192" t="s">
        <v>4618</v>
      </c>
      <c r="CJ69" s="591"/>
      <c r="CK69" s="3692">
        <v>1</v>
      </c>
      <c r="CL69" s="3693" t="s">
        <v>4623</v>
      </c>
      <c r="CM69" s="905">
        <v>1</v>
      </c>
      <c r="CN69" s="97" t="s">
        <v>4626</v>
      </c>
      <c r="CO69" s="97" t="s">
        <v>2483</v>
      </c>
      <c r="CP69" s="169" t="str">
        <f t="shared" si="8"/>
        <v>Terminado</v>
      </c>
      <c r="CQ69" s="169" t="str">
        <f t="shared" si="15"/>
        <v>Terminado</v>
      </c>
      <c r="CR69" s="3694" t="s">
        <v>4627</v>
      </c>
      <c r="CS69" s="1877">
        <f>SUMPRODUCT(G69:G70,CM69:CM70)</f>
        <v>1</v>
      </c>
      <c r="CT69" s="1877">
        <f>SUMPRODUCT(G69:G70,M69:M70)</f>
        <v>1</v>
      </c>
      <c r="CU69" s="3344" t="str">
        <f>IF(CT69&lt;1%,"Sin iniciar",IF(CT69=100%,"Terminado","En gestión"))</f>
        <v>Terminado</v>
      </c>
      <c r="CV69" s="3344" t="str">
        <f>IF(CS69&lt;1%,"Sin iniciar",IF(CS69=100%,"Terminado","En gestión"))</f>
        <v>Terminado</v>
      </c>
      <c r="CW69" s="1700" t="s">
        <v>37</v>
      </c>
      <c r="CX69" s="2382">
        <v>7928262</v>
      </c>
      <c r="CY69" s="3670">
        <v>7928262</v>
      </c>
      <c r="CZ69" s="3695">
        <v>7928262</v>
      </c>
      <c r="DA69" s="3698">
        <v>160876666.66999999</v>
      </c>
      <c r="DB69" s="3695">
        <v>160876666.66999999</v>
      </c>
      <c r="DC69" s="3695">
        <v>151700000</v>
      </c>
      <c r="DD69" s="3697">
        <v>160876666.66999999</v>
      </c>
      <c r="DE69" s="3192" t="s">
        <v>2024</v>
      </c>
      <c r="DF69" s="3192" t="s">
        <v>4464</v>
      </c>
      <c r="DG69" s="3192" t="s">
        <v>4465</v>
      </c>
      <c r="DH69" s="3192" t="s">
        <v>4618</v>
      </c>
      <c r="DJ69" s="1241" t="s">
        <v>8427</v>
      </c>
      <c r="DK69" s="1235" t="s">
        <v>8270</v>
      </c>
      <c r="DL69" s="3328"/>
    </row>
    <row r="70" spans="1:116" s="514" customFormat="1" ht="108.75" x14ac:dyDescent="0.45">
      <c r="A70" s="3617"/>
      <c r="B70" s="3619"/>
      <c r="C70" s="3681"/>
      <c r="D70" s="3684"/>
      <c r="E70" s="608" t="s">
        <v>4628</v>
      </c>
      <c r="F70" s="609" t="s">
        <v>4629</v>
      </c>
      <c r="G70" s="610">
        <v>0.8</v>
      </c>
      <c r="H70" s="611">
        <v>44743</v>
      </c>
      <c r="I70" s="611">
        <v>44925</v>
      </c>
      <c r="J70" s="610">
        <v>0</v>
      </c>
      <c r="K70" s="612">
        <v>0</v>
      </c>
      <c r="L70" s="613">
        <v>0.8</v>
      </c>
      <c r="M70" s="614">
        <v>1</v>
      </c>
      <c r="N70" s="3623"/>
      <c r="O70" s="3623"/>
      <c r="P70" s="591"/>
      <c r="Q70" s="3686"/>
      <c r="R70" s="3681"/>
      <c r="S70" s="538">
        <v>0</v>
      </c>
      <c r="T70" s="14" t="s">
        <v>2154</v>
      </c>
      <c r="U70" s="14" t="s">
        <v>2154</v>
      </c>
      <c r="V70" s="8" t="str">
        <f t="shared" si="33"/>
        <v>Sin iniciar</v>
      </c>
      <c r="W70" s="8" t="str">
        <f t="shared" ref="W70:W93" si="41">IF(S70&lt;1%,"Sin iniciar",IF(S70=100%,"Terminado","En gestión"))</f>
        <v>Sin iniciar</v>
      </c>
      <c r="X70" s="3682"/>
      <c r="Y70" s="1327"/>
      <c r="Z70" s="1327"/>
      <c r="AA70" s="3628"/>
      <c r="AB70" s="3628"/>
      <c r="AC70" s="3689"/>
      <c r="AD70" s="3389"/>
      <c r="AE70" s="3690"/>
      <c r="AF70" s="3690"/>
      <c r="AG70" s="3389"/>
      <c r="AH70" s="3687"/>
      <c r="AI70" s="3687"/>
      <c r="AJ70" s="3192"/>
      <c r="AK70" s="3192"/>
      <c r="AL70" s="3192"/>
      <c r="AM70" s="3192"/>
      <c r="AN70" s="3675"/>
      <c r="AO70" s="3686"/>
      <c r="AP70" s="3681"/>
      <c r="AQ70" s="538">
        <v>0</v>
      </c>
      <c r="AR70" s="14" t="s">
        <v>2483</v>
      </c>
      <c r="AS70" s="14" t="s">
        <v>2483</v>
      </c>
      <c r="AT70" s="8" t="str">
        <f t="shared" si="35"/>
        <v>Sin iniciar</v>
      </c>
      <c r="AU70" s="8" t="str">
        <f t="shared" si="36"/>
        <v>Sin iniciar</v>
      </c>
      <c r="AV70" s="3682"/>
      <c r="AW70" s="3647"/>
      <c r="AX70" s="3647"/>
      <c r="AY70" s="3628"/>
      <c r="AZ70" s="3628"/>
      <c r="BA70" s="3631"/>
      <c r="BB70" s="3644"/>
      <c r="BC70" s="3667"/>
      <c r="BD70" s="3677"/>
      <c r="BE70" s="3639"/>
      <c r="BF70" s="3677"/>
      <c r="BG70" s="3677"/>
      <c r="BH70" s="1474"/>
      <c r="BI70" s="1474"/>
      <c r="BJ70" s="3626"/>
      <c r="BK70" s="3192"/>
      <c r="BL70" s="591"/>
      <c r="BM70" s="3692"/>
      <c r="BN70" s="3693"/>
      <c r="BO70" s="551">
        <v>0.5</v>
      </c>
      <c r="BP70" s="97" t="s">
        <v>4630</v>
      </c>
      <c r="BQ70" s="97" t="s">
        <v>4631</v>
      </c>
      <c r="BR70" s="169" t="str">
        <f t="shared" si="37"/>
        <v>En gestión</v>
      </c>
      <c r="BS70" s="169" t="str">
        <f t="shared" si="38"/>
        <v>En gestión</v>
      </c>
      <c r="BT70" s="3694"/>
      <c r="BU70" s="1877"/>
      <c r="BV70" s="1877"/>
      <c r="BW70" s="3344"/>
      <c r="BX70" s="3344"/>
      <c r="BY70" s="1720"/>
      <c r="BZ70" s="3027"/>
      <c r="CA70" s="3455"/>
      <c r="CB70" s="3457"/>
      <c r="CC70" s="3649"/>
      <c r="CD70" s="3527"/>
      <c r="CE70" s="3527"/>
      <c r="CF70" s="3192"/>
      <c r="CG70" s="3192"/>
      <c r="CH70" s="3192"/>
      <c r="CI70" s="3192"/>
      <c r="CJ70" s="591"/>
      <c r="CK70" s="3692"/>
      <c r="CL70" s="3693"/>
      <c r="CM70" s="905">
        <v>1</v>
      </c>
      <c r="CN70" s="97" t="s">
        <v>4632</v>
      </c>
      <c r="CO70" s="97" t="s">
        <v>4633</v>
      </c>
      <c r="CP70" s="169" t="str">
        <f t="shared" si="8"/>
        <v>Terminado</v>
      </c>
      <c r="CQ70" s="169" t="str">
        <f t="shared" si="15"/>
        <v>Terminado</v>
      </c>
      <c r="CR70" s="3694"/>
      <c r="CS70" s="1877"/>
      <c r="CT70" s="1877"/>
      <c r="CU70" s="3344"/>
      <c r="CV70" s="3344"/>
      <c r="CW70" s="1701"/>
      <c r="CX70" s="2382"/>
      <c r="CY70" s="3670"/>
      <c r="CZ70" s="3696"/>
      <c r="DA70" s="3443"/>
      <c r="DB70" s="3696"/>
      <c r="DC70" s="3696"/>
      <c r="DD70" s="3697"/>
      <c r="DE70" s="3192"/>
      <c r="DF70" s="3192"/>
      <c r="DG70" s="3192"/>
      <c r="DH70" s="3192"/>
      <c r="DJ70" s="1241" t="s">
        <v>8427</v>
      </c>
      <c r="DK70" s="1220"/>
      <c r="DL70" s="3329"/>
    </row>
    <row r="71" spans="1:116" s="514" customFormat="1" ht="117" hidden="1" customHeight="1" x14ac:dyDescent="0.45">
      <c r="A71" s="3617" t="s">
        <v>50</v>
      </c>
      <c r="B71" s="3619" t="s">
        <v>4634</v>
      </c>
      <c r="C71" s="3658" t="s">
        <v>4635</v>
      </c>
      <c r="D71" s="3325" t="s">
        <v>4391</v>
      </c>
      <c r="E71" s="608" t="s">
        <v>4636</v>
      </c>
      <c r="F71" s="609" t="s">
        <v>4637</v>
      </c>
      <c r="G71" s="610">
        <v>0.3</v>
      </c>
      <c r="H71" s="611">
        <v>44576</v>
      </c>
      <c r="I71" s="611">
        <v>44925</v>
      </c>
      <c r="J71" s="610">
        <v>0.25</v>
      </c>
      <c r="K71" s="612">
        <v>0.5</v>
      </c>
      <c r="L71" s="613">
        <v>0.75</v>
      </c>
      <c r="M71" s="614">
        <v>1</v>
      </c>
      <c r="N71" s="3623">
        <v>103366667</v>
      </c>
      <c r="O71" s="3623">
        <v>5082586</v>
      </c>
      <c r="P71" s="591"/>
      <c r="Q71" s="3662">
        <f>(S71*G71)+(S72*G72)+(S73*G73)</f>
        <v>0.25</v>
      </c>
      <c r="R71" s="3658" t="s">
        <v>4638</v>
      </c>
      <c r="S71" s="538">
        <v>0.25</v>
      </c>
      <c r="T71" s="14" t="s">
        <v>4639</v>
      </c>
      <c r="U71" s="216" t="s">
        <v>4640</v>
      </c>
      <c r="V71" s="8" t="str">
        <f t="shared" si="33"/>
        <v>En gestión</v>
      </c>
      <c r="W71" s="8" t="str">
        <f t="shared" si="41"/>
        <v>En gestión</v>
      </c>
      <c r="X71" s="3663" t="s">
        <v>4641</v>
      </c>
      <c r="Y71" s="1327">
        <f>SUMPRODUCT(S71:S73,G71:G73)</f>
        <v>0.25</v>
      </c>
      <c r="Z71" s="1327">
        <f>SUMPRODUCT(G71:G73,J71:J73)</f>
        <v>0.25</v>
      </c>
      <c r="AA71" s="3628" t="str">
        <f>IF(Z71&lt;1%,"Sin iniciar",IF(Z71=100%,"Terminado","En gestión"))</f>
        <v>En gestión</v>
      </c>
      <c r="AB71" s="3628" t="str">
        <f>IF(Y71&lt;1%,"Sin iniciar",IF(Y71=100%,"Terminado","En gestión"))</f>
        <v>En gestión</v>
      </c>
      <c r="AC71" s="3657"/>
      <c r="AD71" s="3632">
        <v>5082586</v>
      </c>
      <c r="AE71" s="3429">
        <v>5451852</v>
      </c>
      <c r="AF71" s="3429">
        <v>1185185</v>
      </c>
      <c r="AG71" s="3632">
        <v>103366667</v>
      </c>
      <c r="AH71" s="3624">
        <v>101594667</v>
      </c>
      <c r="AI71" s="3624">
        <v>13290000</v>
      </c>
      <c r="AJ71" s="1474" t="s">
        <v>2024</v>
      </c>
      <c r="AK71" s="1474" t="s">
        <v>4642</v>
      </c>
      <c r="AL71" s="3626" t="s">
        <v>4643</v>
      </c>
      <c r="AM71" s="2666" t="s">
        <v>4644</v>
      </c>
      <c r="AN71" s="3675"/>
      <c r="AO71" s="3662">
        <f>(0.25*G71)+(0.25*G72)+(0.25*G73)+0.25</f>
        <v>0.5</v>
      </c>
      <c r="AP71" s="3658" t="s">
        <v>3676</v>
      </c>
      <c r="AQ71" s="538">
        <v>0.5</v>
      </c>
      <c r="AR71" s="14" t="s">
        <v>4645</v>
      </c>
      <c r="AS71" s="216" t="s">
        <v>4646</v>
      </c>
      <c r="AT71" s="8" t="str">
        <f t="shared" si="35"/>
        <v>En gestión</v>
      </c>
      <c r="AU71" s="8" t="str">
        <f t="shared" si="36"/>
        <v>En gestión</v>
      </c>
      <c r="AV71" s="3663" t="s">
        <v>4647</v>
      </c>
      <c r="AW71" s="3647">
        <f>SUMPRODUCT(G71:G73,AQ71:AQ73)</f>
        <v>0.5</v>
      </c>
      <c r="AX71" s="3647">
        <f>SUMPRODUCT(G71:G73,K71:K73)</f>
        <v>0.5</v>
      </c>
      <c r="AY71" s="3628" t="str">
        <f>IF(AX71&lt;1%,"Sin iniciar",IF(AX71=100%,"Terminado","En gestión"))</f>
        <v>En gestión</v>
      </c>
      <c r="AZ71" s="3628" t="str">
        <f>IF(AW71&lt;1%,"Sin iniciar",IF(AW71=100%,"Terminado","En gestión"))</f>
        <v>En gestión</v>
      </c>
      <c r="BA71" s="3657"/>
      <c r="BB71" s="3644">
        <v>5451852</v>
      </c>
      <c r="BC71" s="3667">
        <v>5451852</v>
      </c>
      <c r="BD71" s="3676">
        <v>2607407.48</v>
      </c>
      <c r="BE71" s="3639">
        <v>103366667</v>
      </c>
      <c r="BF71" s="3676">
        <v>101594666.67</v>
      </c>
      <c r="BG71" s="3676">
        <v>26580000</v>
      </c>
      <c r="BH71" s="1474" t="s">
        <v>2024</v>
      </c>
      <c r="BI71" s="1474" t="s">
        <v>4642</v>
      </c>
      <c r="BJ71" s="3626" t="s">
        <v>4643</v>
      </c>
      <c r="BK71" s="3192" t="s">
        <v>4644</v>
      </c>
      <c r="BL71" s="591"/>
      <c r="BM71" s="3671">
        <f>(0.25*G71)+(0.25*G72)+(0.25*G73)+0.5</f>
        <v>0.75</v>
      </c>
      <c r="BN71" s="3672" t="s">
        <v>4402</v>
      </c>
      <c r="BO71" s="551">
        <v>0.75</v>
      </c>
      <c r="BP71" s="13" t="s">
        <v>4648</v>
      </c>
      <c r="BQ71" s="309" t="s">
        <v>7439</v>
      </c>
      <c r="BR71" s="169" t="str">
        <f t="shared" si="37"/>
        <v>En gestión</v>
      </c>
      <c r="BS71" s="169" t="str">
        <f t="shared" si="38"/>
        <v>En gestión</v>
      </c>
      <c r="BT71" s="3673" t="s">
        <v>7440</v>
      </c>
      <c r="BU71" s="1877">
        <f>SUMPRODUCT(G71:G73,BO71:BO73)</f>
        <v>0.75</v>
      </c>
      <c r="BV71" s="1877">
        <f>SUMPRODUCT(G71:G73,L71:L73)</f>
        <v>0.75</v>
      </c>
      <c r="BW71" s="3344" t="str">
        <f t="shared" ref="BW71:BW81" si="42">IF(BV71&lt;1%,"Sin iniciar",IF(BV71=100%,"Terminado","En gestión"))</f>
        <v>En gestión</v>
      </c>
      <c r="BX71" s="3344" t="str">
        <f t="shared" ref="BX71:BX81" si="43">IF(BU71&lt;1%,"Sin iniciar",IF(BU71=100%,"Terminado","En gestión"))</f>
        <v>En gestión</v>
      </c>
      <c r="BY71" s="3458"/>
      <c r="BZ71" s="3027">
        <v>5451852</v>
      </c>
      <c r="CA71" s="3455">
        <v>5451852</v>
      </c>
      <c r="CB71" s="3691">
        <v>4029629.74</v>
      </c>
      <c r="CC71" s="3649">
        <v>101594666.67</v>
      </c>
      <c r="CD71" s="3603">
        <v>101174120.37</v>
      </c>
      <c r="CE71" s="3603">
        <v>66450000</v>
      </c>
      <c r="CF71" s="3192" t="s">
        <v>2024</v>
      </c>
      <c r="CG71" s="3192" t="s">
        <v>4642</v>
      </c>
      <c r="CH71" s="3192" t="s">
        <v>4643</v>
      </c>
      <c r="CI71" s="3192" t="s">
        <v>4644</v>
      </c>
      <c r="CJ71" s="591"/>
      <c r="CK71" s="3671">
        <f>(0.25*G71)+(0.25*G72)+(0.25*G73)+0.75</f>
        <v>1</v>
      </c>
      <c r="CL71" s="3672" t="s">
        <v>4404</v>
      </c>
      <c r="CM71" s="905">
        <v>1</v>
      </c>
      <c r="CN71" s="13" t="s">
        <v>4649</v>
      </c>
      <c r="CO71" s="309" t="s">
        <v>7441</v>
      </c>
      <c r="CP71" s="169" t="str">
        <f t="shared" si="8"/>
        <v>Terminado</v>
      </c>
      <c r="CQ71" s="169" t="str">
        <f t="shared" si="15"/>
        <v>Terminado</v>
      </c>
      <c r="CR71" s="3673" t="s">
        <v>4650</v>
      </c>
      <c r="CS71" s="1877">
        <f>SUMPRODUCT(G71:G73,CM71:CM73)</f>
        <v>1</v>
      </c>
      <c r="CT71" s="1877">
        <f>SUMPRODUCT(G71:G73,M71:M73)</f>
        <v>1</v>
      </c>
      <c r="CU71" s="3344" t="str">
        <f t="shared" ref="CU71:CU81" si="44">IF(CT71&lt;1%,"Sin iniciar",IF(CT71=100%,"Terminado","En gestión"))</f>
        <v>Terminado</v>
      </c>
      <c r="CV71" s="3344" t="str">
        <f t="shared" ref="CV71:CV81" si="45">IF(CS71&lt;1%,"Sin iniciar",IF(CS71=100%,"Terminado","En gestión"))</f>
        <v>Terminado</v>
      </c>
      <c r="CW71" s="2649" t="s">
        <v>37</v>
      </c>
      <c r="CX71" s="2382">
        <v>5451852</v>
      </c>
      <c r="CY71" s="3670">
        <v>5451852</v>
      </c>
      <c r="CZ71" s="3695">
        <v>5451852</v>
      </c>
      <c r="DA71" s="3698">
        <v>101174120.37</v>
      </c>
      <c r="DB71" s="3695">
        <v>101499125.37</v>
      </c>
      <c r="DC71" s="3695">
        <v>97460000</v>
      </c>
      <c r="DD71" s="3697">
        <v>101151666.67</v>
      </c>
      <c r="DE71" s="3192" t="s">
        <v>2024</v>
      </c>
      <c r="DF71" s="3192" t="s">
        <v>4642</v>
      </c>
      <c r="DG71" s="3192" t="s">
        <v>4643</v>
      </c>
      <c r="DH71" s="3192" t="s">
        <v>4644</v>
      </c>
      <c r="DJ71" s="1220" t="s">
        <v>8269</v>
      </c>
      <c r="DK71" s="1220" t="s">
        <v>8331</v>
      </c>
      <c r="DL71" s="3325" t="s">
        <v>8271</v>
      </c>
    </row>
    <row r="72" spans="1:116" s="514" customFormat="1" ht="126.75" hidden="1" customHeight="1" x14ac:dyDescent="0.45">
      <c r="A72" s="3617"/>
      <c r="B72" s="3619"/>
      <c r="C72" s="3658"/>
      <c r="D72" s="3326"/>
      <c r="E72" s="608" t="s">
        <v>4651</v>
      </c>
      <c r="F72" s="609" t="s">
        <v>4652</v>
      </c>
      <c r="G72" s="610">
        <v>0.4</v>
      </c>
      <c r="H72" s="611">
        <v>44576</v>
      </c>
      <c r="I72" s="611">
        <v>44925</v>
      </c>
      <c r="J72" s="610">
        <v>0.25</v>
      </c>
      <c r="K72" s="612">
        <v>0.5</v>
      </c>
      <c r="L72" s="613">
        <v>0.75</v>
      </c>
      <c r="M72" s="614">
        <v>1</v>
      </c>
      <c r="N72" s="3623"/>
      <c r="O72" s="3623"/>
      <c r="P72" s="591"/>
      <c r="Q72" s="3662"/>
      <c r="R72" s="3658"/>
      <c r="S72" s="538">
        <v>0.25</v>
      </c>
      <c r="T72" s="14" t="s">
        <v>4653</v>
      </c>
      <c r="U72" s="216" t="s">
        <v>4640</v>
      </c>
      <c r="V72" s="8" t="str">
        <f t="shared" si="33"/>
        <v>En gestión</v>
      </c>
      <c r="W72" s="8" t="str">
        <f t="shared" si="41"/>
        <v>En gestión</v>
      </c>
      <c r="X72" s="3663"/>
      <c r="Y72" s="1327"/>
      <c r="Z72" s="1327"/>
      <c r="AA72" s="3628"/>
      <c r="AB72" s="3628"/>
      <c r="AC72" s="3630"/>
      <c r="AD72" s="3633"/>
      <c r="AE72" s="3634"/>
      <c r="AF72" s="3634"/>
      <c r="AG72" s="3633"/>
      <c r="AH72" s="3624"/>
      <c r="AI72" s="3624"/>
      <c r="AJ72" s="1474"/>
      <c r="AK72" s="1474"/>
      <c r="AL72" s="3626"/>
      <c r="AM72" s="3192"/>
      <c r="AN72" s="3675"/>
      <c r="AO72" s="3662"/>
      <c r="AP72" s="3658"/>
      <c r="AQ72" s="538">
        <v>0.5</v>
      </c>
      <c r="AR72" s="14" t="s">
        <v>4654</v>
      </c>
      <c r="AS72" s="216" t="s">
        <v>4655</v>
      </c>
      <c r="AT72" s="8" t="str">
        <f t="shared" si="35"/>
        <v>En gestión</v>
      </c>
      <c r="AU72" s="8" t="str">
        <f t="shared" si="36"/>
        <v>En gestión</v>
      </c>
      <c r="AV72" s="3663"/>
      <c r="AW72" s="3647"/>
      <c r="AX72" s="3647"/>
      <c r="AY72" s="3628"/>
      <c r="AZ72" s="3628"/>
      <c r="BA72" s="3630"/>
      <c r="BB72" s="3644"/>
      <c r="BC72" s="3667"/>
      <c r="BD72" s="3677"/>
      <c r="BE72" s="3639"/>
      <c r="BF72" s="3677"/>
      <c r="BG72" s="3677"/>
      <c r="BH72" s="1474"/>
      <c r="BI72" s="1474"/>
      <c r="BJ72" s="3626"/>
      <c r="BK72" s="3192"/>
      <c r="BL72" s="591"/>
      <c r="BM72" s="3671"/>
      <c r="BN72" s="3672"/>
      <c r="BO72" s="551">
        <v>0.75</v>
      </c>
      <c r="BP72" s="13" t="s">
        <v>4656</v>
      </c>
      <c r="BQ72" s="309" t="s">
        <v>4657</v>
      </c>
      <c r="BR72" s="169" t="str">
        <f t="shared" si="37"/>
        <v>En gestión</v>
      </c>
      <c r="BS72" s="169" t="str">
        <f t="shared" si="38"/>
        <v>En gestión</v>
      </c>
      <c r="BT72" s="3673"/>
      <c r="BU72" s="1877"/>
      <c r="BV72" s="1877"/>
      <c r="BW72" s="3344"/>
      <c r="BX72" s="3344"/>
      <c r="BY72" s="3458"/>
      <c r="BZ72" s="3027"/>
      <c r="CA72" s="3455"/>
      <c r="CB72" s="3457"/>
      <c r="CC72" s="3649"/>
      <c r="CD72" s="3603"/>
      <c r="CE72" s="3603"/>
      <c r="CF72" s="3192"/>
      <c r="CG72" s="3192"/>
      <c r="CH72" s="3192"/>
      <c r="CI72" s="3192"/>
      <c r="CJ72" s="591"/>
      <c r="CK72" s="3671"/>
      <c r="CL72" s="3672"/>
      <c r="CM72" s="905">
        <v>1</v>
      </c>
      <c r="CN72" s="13" t="s">
        <v>4658</v>
      </c>
      <c r="CO72" s="309" t="s">
        <v>4659</v>
      </c>
      <c r="CP72" s="169" t="str">
        <f t="shared" si="8"/>
        <v>Terminado</v>
      </c>
      <c r="CQ72" s="169" t="str">
        <f t="shared" si="15"/>
        <v>Terminado</v>
      </c>
      <c r="CR72" s="3673"/>
      <c r="CS72" s="1877"/>
      <c r="CT72" s="1877"/>
      <c r="CU72" s="3344"/>
      <c r="CV72" s="3344"/>
      <c r="CW72" s="1864"/>
      <c r="CX72" s="2382"/>
      <c r="CY72" s="3670"/>
      <c r="CZ72" s="3696"/>
      <c r="DA72" s="3443"/>
      <c r="DB72" s="3696"/>
      <c r="DC72" s="3696"/>
      <c r="DD72" s="3697"/>
      <c r="DE72" s="3192"/>
      <c r="DF72" s="3192"/>
      <c r="DG72" s="3192"/>
      <c r="DH72" s="3192"/>
      <c r="DJ72" s="1220" t="s">
        <v>8269</v>
      </c>
      <c r="DK72" s="1220" t="s">
        <v>8331</v>
      </c>
      <c r="DL72" s="3326"/>
    </row>
    <row r="73" spans="1:116" s="514" customFormat="1" ht="123" hidden="1" customHeight="1" x14ac:dyDescent="0.45">
      <c r="A73" s="3617"/>
      <c r="B73" s="3619"/>
      <c r="C73" s="3658"/>
      <c r="D73" s="3327"/>
      <c r="E73" s="608" t="s">
        <v>4660</v>
      </c>
      <c r="F73" s="609" t="s">
        <v>4661</v>
      </c>
      <c r="G73" s="610">
        <v>0.3</v>
      </c>
      <c r="H73" s="611">
        <v>44576</v>
      </c>
      <c r="I73" s="611">
        <v>44925</v>
      </c>
      <c r="J73" s="610">
        <v>0.25</v>
      </c>
      <c r="K73" s="612">
        <v>0.5</v>
      </c>
      <c r="L73" s="613">
        <v>0.75</v>
      </c>
      <c r="M73" s="614">
        <v>1</v>
      </c>
      <c r="N73" s="3623"/>
      <c r="O73" s="3623"/>
      <c r="P73" s="591"/>
      <c r="Q73" s="3662"/>
      <c r="R73" s="3658"/>
      <c r="S73" s="538">
        <v>0.25</v>
      </c>
      <c r="T73" s="14" t="s">
        <v>4662</v>
      </c>
      <c r="U73" s="216" t="s">
        <v>4640</v>
      </c>
      <c r="V73" s="8" t="str">
        <f t="shared" si="33"/>
        <v>En gestión</v>
      </c>
      <c r="W73" s="8" t="str">
        <f t="shared" si="41"/>
        <v>En gestión</v>
      </c>
      <c r="X73" s="3663"/>
      <c r="Y73" s="1327"/>
      <c r="Z73" s="1327"/>
      <c r="AA73" s="3628"/>
      <c r="AB73" s="3628"/>
      <c r="AC73" s="3631"/>
      <c r="AD73" s="3633"/>
      <c r="AE73" s="3634"/>
      <c r="AF73" s="3634"/>
      <c r="AG73" s="3633"/>
      <c r="AH73" s="3625"/>
      <c r="AI73" s="3625"/>
      <c r="AJ73" s="1475"/>
      <c r="AK73" s="1475"/>
      <c r="AL73" s="3627"/>
      <c r="AM73" s="3192"/>
      <c r="AN73" s="3675"/>
      <c r="AO73" s="3662"/>
      <c r="AP73" s="3658"/>
      <c r="AQ73" s="538">
        <v>0.5</v>
      </c>
      <c r="AR73" s="14" t="s">
        <v>4663</v>
      </c>
      <c r="AS73" s="216" t="s">
        <v>4664</v>
      </c>
      <c r="AT73" s="8" t="str">
        <f t="shared" si="35"/>
        <v>En gestión</v>
      </c>
      <c r="AU73" s="8" t="str">
        <f t="shared" si="36"/>
        <v>En gestión</v>
      </c>
      <c r="AV73" s="3663"/>
      <c r="AW73" s="3647"/>
      <c r="AX73" s="3647"/>
      <c r="AY73" s="3628"/>
      <c r="AZ73" s="3628"/>
      <c r="BA73" s="3631"/>
      <c r="BB73" s="3644"/>
      <c r="BC73" s="3667"/>
      <c r="BD73" s="3640"/>
      <c r="BE73" s="3639"/>
      <c r="BF73" s="3640"/>
      <c r="BG73" s="3640"/>
      <c r="BH73" s="1475"/>
      <c r="BI73" s="1475"/>
      <c r="BJ73" s="3627"/>
      <c r="BK73" s="3192"/>
      <c r="BL73" s="591"/>
      <c r="BM73" s="3671"/>
      <c r="BN73" s="3672"/>
      <c r="BO73" s="551">
        <v>0.75</v>
      </c>
      <c r="BP73" s="855" t="s">
        <v>4665</v>
      </c>
      <c r="BQ73" s="309" t="s">
        <v>7442</v>
      </c>
      <c r="BR73" s="169" t="str">
        <f t="shared" si="37"/>
        <v>En gestión</v>
      </c>
      <c r="BS73" s="169" t="str">
        <f t="shared" si="38"/>
        <v>En gestión</v>
      </c>
      <c r="BT73" s="3673"/>
      <c r="BU73" s="1877"/>
      <c r="BV73" s="1877"/>
      <c r="BW73" s="3344"/>
      <c r="BX73" s="3344"/>
      <c r="BY73" s="3458"/>
      <c r="BZ73" s="3027"/>
      <c r="CA73" s="3455"/>
      <c r="CB73" s="3457"/>
      <c r="CC73" s="3649"/>
      <c r="CD73" s="3603"/>
      <c r="CE73" s="3603"/>
      <c r="CF73" s="3192"/>
      <c r="CG73" s="3192"/>
      <c r="CH73" s="3192"/>
      <c r="CI73" s="3192"/>
      <c r="CJ73" s="591"/>
      <c r="CK73" s="3671"/>
      <c r="CL73" s="3672"/>
      <c r="CM73" s="905">
        <v>1</v>
      </c>
      <c r="CN73" s="855" t="s">
        <v>4666</v>
      </c>
      <c r="CO73" s="309" t="s">
        <v>4667</v>
      </c>
      <c r="CP73" s="169" t="str">
        <f t="shared" si="8"/>
        <v>Terminado</v>
      </c>
      <c r="CQ73" s="169" t="str">
        <f t="shared" si="15"/>
        <v>Terminado</v>
      </c>
      <c r="CR73" s="3673"/>
      <c r="CS73" s="1877"/>
      <c r="CT73" s="1877"/>
      <c r="CU73" s="3344"/>
      <c r="CV73" s="3344"/>
      <c r="CW73" s="1864"/>
      <c r="CX73" s="2382"/>
      <c r="CY73" s="3670"/>
      <c r="CZ73" s="3696"/>
      <c r="DA73" s="3443"/>
      <c r="DB73" s="3696"/>
      <c r="DC73" s="3696"/>
      <c r="DD73" s="3697"/>
      <c r="DE73" s="3192"/>
      <c r="DF73" s="3192"/>
      <c r="DG73" s="3192"/>
      <c r="DH73" s="3192"/>
      <c r="DJ73" s="1220" t="s">
        <v>8269</v>
      </c>
      <c r="DK73" s="1220" t="s">
        <v>8331</v>
      </c>
      <c r="DL73" s="3327"/>
    </row>
    <row r="74" spans="1:116" s="514" customFormat="1" ht="154.5" hidden="1" customHeight="1" x14ac:dyDescent="0.45">
      <c r="A74" s="606" t="s">
        <v>50</v>
      </c>
      <c r="B74" s="607" t="s">
        <v>4668</v>
      </c>
      <c r="C74" s="609" t="s">
        <v>4669</v>
      </c>
      <c r="D74" s="609" t="s">
        <v>4391</v>
      </c>
      <c r="E74" s="608" t="s">
        <v>4670</v>
      </c>
      <c r="F74" s="609" t="s">
        <v>4671</v>
      </c>
      <c r="G74" s="610">
        <v>1</v>
      </c>
      <c r="H74" s="611">
        <v>44562</v>
      </c>
      <c r="I74" s="611">
        <v>44665</v>
      </c>
      <c r="J74" s="610">
        <v>0.8</v>
      </c>
      <c r="K74" s="612">
        <v>1</v>
      </c>
      <c r="L74" s="613">
        <v>1</v>
      </c>
      <c r="M74" s="614">
        <v>1</v>
      </c>
      <c r="N74" s="615">
        <v>49800000</v>
      </c>
      <c r="O74" s="634">
        <v>10929011</v>
      </c>
      <c r="P74" s="591"/>
      <c r="Q74" s="635">
        <f>(S74*G74)+0</f>
        <v>0.8</v>
      </c>
      <c r="R74" s="636" t="s">
        <v>4672</v>
      </c>
      <c r="S74" s="538">
        <v>0.8</v>
      </c>
      <c r="T74" s="549" t="s">
        <v>4673</v>
      </c>
      <c r="U74" s="637" t="s">
        <v>4674</v>
      </c>
      <c r="V74" s="8" t="str">
        <f t="shared" si="33"/>
        <v>En gestión</v>
      </c>
      <c r="W74" s="8" t="str">
        <f t="shared" si="41"/>
        <v>En gestión</v>
      </c>
      <c r="X74" s="638" t="s">
        <v>4675</v>
      </c>
      <c r="Y74" s="174">
        <f>S74*G74</f>
        <v>0.8</v>
      </c>
      <c r="Z74" s="174">
        <f>SUMPRODUCT(G74,J74)</f>
        <v>0.8</v>
      </c>
      <c r="AA74" s="616" t="str">
        <f>IF(Z74&lt;1%,"Sin iniciar",IF(Z74=100%,"Terminado","En gestión"))</f>
        <v>En gestión</v>
      </c>
      <c r="AB74" s="616" t="str">
        <f>IF(Y74&lt;1%,"Sin iniciar",IF(Y74=100%,"Terminado","En gestión"))</f>
        <v>En gestión</v>
      </c>
      <c r="AC74" s="622"/>
      <c r="AD74" s="779">
        <v>10929011</v>
      </c>
      <c r="AE74" s="793">
        <v>11722565</v>
      </c>
      <c r="AF74" s="793">
        <v>10047913</v>
      </c>
      <c r="AG74" s="777">
        <v>49800000</v>
      </c>
      <c r="AH74" s="773">
        <v>49800000</v>
      </c>
      <c r="AI74" s="774">
        <v>9000000</v>
      </c>
      <c r="AJ74" s="89" t="s">
        <v>2024</v>
      </c>
      <c r="AK74" s="89" t="s">
        <v>4676</v>
      </c>
      <c r="AL74" s="623" t="s">
        <v>4677</v>
      </c>
      <c r="AM74" s="78" t="s">
        <v>4678</v>
      </c>
      <c r="AN74" s="3675"/>
      <c r="AO74" s="635">
        <f>(0.2*G74)+0.8</f>
        <v>1</v>
      </c>
      <c r="AP74" s="636" t="s">
        <v>4679</v>
      </c>
      <c r="AQ74" s="538">
        <v>1</v>
      </c>
      <c r="AR74" s="14" t="s">
        <v>7443</v>
      </c>
      <c r="AS74" s="14" t="s">
        <v>4680</v>
      </c>
      <c r="AT74" s="8" t="str">
        <f t="shared" si="35"/>
        <v>Terminado</v>
      </c>
      <c r="AU74" s="8" t="str">
        <f t="shared" si="36"/>
        <v>Terminado</v>
      </c>
      <c r="AV74" s="408" t="s">
        <v>4681</v>
      </c>
      <c r="AW74" s="617">
        <f>G74*AQ74</f>
        <v>1</v>
      </c>
      <c r="AX74" s="617">
        <f>G74*K74</f>
        <v>1</v>
      </c>
      <c r="AY74" s="616" t="str">
        <f t="shared" ref="AY74:AY75" si="46">IF(AX74&lt;1%,"Sin iniciar",IF(AX74=100%,"Terminado","En gestión"))</f>
        <v>Terminado</v>
      </c>
      <c r="AZ74" s="616" t="str">
        <f t="shared" ref="AZ74:AZ75" si="47">IF(AW74&lt;1%,"Sin iniciar",IF(AW74=100%,"Terminado","En gestión"))</f>
        <v>Terminado</v>
      </c>
      <c r="BA74" s="539"/>
      <c r="BB74" s="803">
        <v>11722565</v>
      </c>
      <c r="BC74" s="818">
        <v>11722565</v>
      </c>
      <c r="BD74" s="808">
        <v>11722565.4</v>
      </c>
      <c r="BE74" s="813">
        <v>49800000</v>
      </c>
      <c r="BF74" s="808">
        <v>49800000</v>
      </c>
      <c r="BG74" s="808">
        <v>13500000</v>
      </c>
      <c r="BH74" s="89" t="s">
        <v>2024</v>
      </c>
      <c r="BI74" s="89" t="s">
        <v>4676</v>
      </c>
      <c r="BJ74" s="623" t="s">
        <v>4677</v>
      </c>
      <c r="BK74" s="78" t="s">
        <v>4678</v>
      </c>
      <c r="BL74" s="591"/>
      <c r="BM74" s="856">
        <v>1</v>
      </c>
      <c r="BN74" s="850" t="s">
        <v>4682</v>
      </c>
      <c r="BO74" s="551">
        <v>1</v>
      </c>
      <c r="BP74" s="97" t="s">
        <v>7444</v>
      </c>
      <c r="BQ74" s="97" t="s">
        <v>7444</v>
      </c>
      <c r="BR74" s="169" t="str">
        <f t="shared" si="37"/>
        <v>Terminado</v>
      </c>
      <c r="BS74" s="169" t="str">
        <f t="shared" si="38"/>
        <v>Terminado</v>
      </c>
      <c r="BT74" s="97" t="s">
        <v>1292</v>
      </c>
      <c r="BU74" s="160">
        <f t="shared" ref="BU74:BU75" si="48">G74*BO74</f>
        <v>1</v>
      </c>
      <c r="BV74" s="160">
        <f t="shared" ref="BV74:BV75" si="49">G74*L74</f>
        <v>1</v>
      </c>
      <c r="BW74" s="711" t="str">
        <f t="shared" si="42"/>
        <v>Terminado</v>
      </c>
      <c r="BX74" s="711" t="str">
        <f t="shared" si="43"/>
        <v>Terminado</v>
      </c>
      <c r="BY74" s="547"/>
      <c r="BZ74" s="461">
        <v>11722565</v>
      </c>
      <c r="CA74" s="824">
        <v>11722565</v>
      </c>
      <c r="CB74" s="826">
        <v>0</v>
      </c>
      <c r="CC74" s="828">
        <v>49800000</v>
      </c>
      <c r="CD74" s="849">
        <v>49800000</v>
      </c>
      <c r="CE74" s="849">
        <v>36000000</v>
      </c>
      <c r="CF74" s="78" t="s">
        <v>2024</v>
      </c>
      <c r="CG74" s="78" t="s">
        <v>4676</v>
      </c>
      <c r="CH74" s="78" t="s">
        <v>4677</v>
      </c>
      <c r="CI74" s="78" t="s">
        <v>4678</v>
      </c>
      <c r="CJ74" s="591"/>
      <c r="CK74" s="914">
        <v>1</v>
      </c>
      <c r="CL74" s="850" t="s">
        <v>4682</v>
      </c>
      <c r="CM74" s="905">
        <v>1</v>
      </c>
      <c r="CN74" s="98" t="s">
        <v>7444</v>
      </c>
      <c r="CO74" s="97" t="s">
        <v>37</v>
      </c>
      <c r="CP74" s="169" t="str">
        <f t="shared" si="8"/>
        <v>Terminado</v>
      </c>
      <c r="CQ74" s="169" t="str">
        <f t="shared" si="15"/>
        <v>Terminado</v>
      </c>
      <c r="CR74" s="97" t="s">
        <v>4683</v>
      </c>
      <c r="CS74" s="160">
        <f t="shared" ref="CS74:CS75" si="50">G74*CM74</f>
        <v>1</v>
      </c>
      <c r="CT74" s="160">
        <f t="shared" ref="CT74:CT75" si="51">G74*M74</f>
        <v>1</v>
      </c>
      <c r="CU74" s="711" t="str">
        <f t="shared" si="44"/>
        <v>Terminado</v>
      </c>
      <c r="CV74" s="711" t="str">
        <f t="shared" si="45"/>
        <v>Terminado</v>
      </c>
      <c r="CW74" s="1864"/>
      <c r="CX74" s="771">
        <v>11722565</v>
      </c>
      <c r="CY74" s="928">
        <v>11722565</v>
      </c>
      <c r="CZ74" s="898">
        <v>11722565</v>
      </c>
      <c r="DA74" s="785">
        <v>49800000</v>
      </c>
      <c r="DB74" s="898">
        <v>49800000</v>
      </c>
      <c r="DC74" s="898">
        <v>49800000</v>
      </c>
      <c r="DD74" s="785">
        <v>49800000</v>
      </c>
      <c r="DE74" s="78" t="s">
        <v>2024</v>
      </c>
      <c r="DF74" s="78" t="s">
        <v>4676</v>
      </c>
      <c r="DG74" s="78" t="s">
        <v>4677</v>
      </c>
      <c r="DH74" s="78" t="s">
        <v>4678</v>
      </c>
      <c r="DJ74" s="1220" t="s">
        <v>8269</v>
      </c>
      <c r="DK74" s="1220" t="s">
        <v>8270</v>
      </c>
      <c r="DL74" s="609" t="s">
        <v>8428</v>
      </c>
    </row>
    <row r="75" spans="1:116" s="514" customFormat="1" ht="130.5" hidden="1" customHeight="1" x14ac:dyDescent="0.45">
      <c r="A75" s="606" t="s">
        <v>50</v>
      </c>
      <c r="B75" s="607" t="s">
        <v>4684</v>
      </c>
      <c r="C75" s="609" t="s">
        <v>4685</v>
      </c>
      <c r="D75" s="609" t="s">
        <v>4391</v>
      </c>
      <c r="E75" s="608" t="s">
        <v>4686</v>
      </c>
      <c r="F75" s="609" t="s">
        <v>4687</v>
      </c>
      <c r="G75" s="610">
        <v>1</v>
      </c>
      <c r="H75" s="611">
        <v>44562</v>
      </c>
      <c r="I75" s="611">
        <v>44925</v>
      </c>
      <c r="J75" s="610">
        <v>0.25</v>
      </c>
      <c r="K75" s="612">
        <v>0.5</v>
      </c>
      <c r="L75" s="613">
        <v>0.75</v>
      </c>
      <c r="M75" s="614">
        <v>1</v>
      </c>
      <c r="N75" s="615">
        <v>48160000</v>
      </c>
      <c r="O75" s="634">
        <v>12621062</v>
      </c>
      <c r="P75" s="591"/>
      <c r="Q75" s="635">
        <f>(S75*G75)+0</f>
        <v>0.25</v>
      </c>
      <c r="R75" s="549" t="s">
        <v>4638</v>
      </c>
      <c r="S75" s="538">
        <v>0.25</v>
      </c>
      <c r="T75" s="549" t="s">
        <v>4688</v>
      </c>
      <c r="U75" s="637" t="s">
        <v>4689</v>
      </c>
      <c r="V75" s="8" t="str">
        <f t="shared" si="33"/>
        <v>En gestión</v>
      </c>
      <c r="W75" s="8" t="str">
        <f t="shared" si="41"/>
        <v>En gestión</v>
      </c>
      <c r="X75" s="639" t="s">
        <v>4690</v>
      </c>
      <c r="Y75" s="174">
        <f>S75*G75</f>
        <v>0.25</v>
      </c>
      <c r="Z75" s="174">
        <f>SUMPRODUCT(G75,J75)</f>
        <v>0.25</v>
      </c>
      <c r="AA75" s="616" t="str">
        <f>IF(Z75&lt;1%,"Sin iniciar",IF(Z75=100%,"Terminado","En gestión"))</f>
        <v>En gestión</v>
      </c>
      <c r="AB75" s="616" t="str">
        <f>IF(Y75&lt;1%,"Sin iniciar",IF(Y75=100%,"Terminado","En gestión"))</f>
        <v>En gestión</v>
      </c>
      <c r="AC75" s="622"/>
      <c r="AD75" s="779">
        <v>12621062</v>
      </c>
      <c r="AE75" s="793">
        <v>13537513</v>
      </c>
      <c r="AF75" s="793">
        <v>3384378</v>
      </c>
      <c r="AG75" s="777">
        <v>48160000</v>
      </c>
      <c r="AH75" s="773">
        <v>48160000</v>
      </c>
      <c r="AI75" s="774">
        <v>8400000</v>
      </c>
      <c r="AJ75" s="89" t="s">
        <v>2024</v>
      </c>
      <c r="AK75" s="89" t="s">
        <v>4676</v>
      </c>
      <c r="AL75" s="623" t="s">
        <v>4677</v>
      </c>
      <c r="AM75" s="78" t="s">
        <v>4678</v>
      </c>
      <c r="AN75" s="3675"/>
      <c r="AO75" s="635">
        <f>(0.25*G74)+0.25</f>
        <v>0.5</v>
      </c>
      <c r="AP75" s="549" t="s">
        <v>4691</v>
      </c>
      <c r="AQ75" s="538">
        <v>0.5</v>
      </c>
      <c r="AR75" s="14" t="s">
        <v>4692</v>
      </c>
      <c r="AS75" s="14" t="s">
        <v>4693</v>
      </c>
      <c r="AT75" s="8" t="str">
        <f t="shared" si="35"/>
        <v>En gestión</v>
      </c>
      <c r="AU75" s="8" t="str">
        <f t="shared" si="36"/>
        <v>En gestión</v>
      </c>
      <c r="AV75" s="14" t="s">
        <v>4694</v>
      </c>
      <c r="AW75" s="617">
        <f>G75*AQ75</f>
        <v>0.5</v>
      </c>
      <c r="AX75" s="617">
        <f>G75*K75</f>
        <v>0.5</v>
      </c>
      <c r="AY75" s="616" t="str">
        <f t="shared" si="46"/>
        <v>En gestión</v>
      </c>
      <c r="AZ75" s="616" t="str">
        <f t="shared" si="47"/>
        <v>En gestión</v>
      </c>
      <c r="BA75" s="539"/>
      <c r="BB75" s="803">
        <v>13537513</v>
      </c>
      <c r="BC75" s="818">
        <v>13537513</v>
      </c>
      <c r="BD75" s="808">
        <v>6768756.6500000004</v>
      </c>
      <c r="BE75" s="813">
        <v>48160000</v>
      </c>
      <c r="BF75" s="808">
        <v>47180000</v>
      </c>
      <c r="BG75" s="808">
        <v>12600000</v>
      </c>
      <c r="BH75" s="89" t="s">
        <v>2024</v>
      </c>
      <c r="BI75" s="89" t="s">
        <v>4676</v>
      </c>
      <c r="BJ75" s="623" t="s">
        <v>4677</v>
      </c>
      <c r="BK75" s="78" t="s">
        <v>4678</v>
      </c>
      <c r="BL75" s="591"/>
      <c r="BM75" s="856">
        <v>0.75</v>
      </c>
      <c r="BN75" s="857" t="s">
        <v>4695</v>
      </c>
      <c r="BO75" s="551">
        <v>0.75</v>
      </c>
      <c r="BP75" s="97" t="s">
        <v>4696</v>
      </c>
      <c r="BQ75" s="97" t="s">
        <v>4697</v>
      </c>
      <c r="BR75" s="169" t="str">
        <f t="shared" si="37"/>
        <v>En gestión</v>
      </c>
      <c r="BS75" s="169" t="str">
        <f t="shared" si="38"/>
        <v>En gestión</v>
      </c>
      <c r="BT75" s="97" t="s">
        <v>4698</v>
      </c>
      <c r="BU75" s="160">
        <f t="shared" si="48"/>
        <v>0.75</v>
      </c>
      <c r="BV75" s="160">
        <f t="shared" si="49"/>
        <v>0.75</v>
      </c>
      <c r="BW75" s="711" t="str">
        <f t="shared" si="42"/>
        <v>En gestión</v>
      </c>
      <c r="BX75" s="711" t="str">
        <f t="shared" si="43"/>
        <v>En gestión</v>
      </c>
      <c r="BY75" s="547"/>
      <c r="BZ75" s="461">
        <v>13537513</v>
      </c>
      <c r="CA75" s="824">
        <v>13537513</v>
      </c>
      <c r="CB75" s="827">
        <v>10153134.98</v>
      </c>
      <c r="CC75" s="828">
        <v>47180000</v>
      </c>
      <c r="CD75" s="849">
        <v>47180000</v>
      </c>
      <c r="CE75" s="849">
        <v>33600000</v>
      </c>
      <c r="CF75" s="78" t="s">
        <v>2024</v>
      </c>
      <c r="CG75" s="78" t="s">
        <v>4676</v>
      </c>
      <c r="CH75" s="78" t="s">
        <v>4677</v>
      </c>
      <c r="CI75" s="78" t="s">
        <v>4678</v>
      </c>
      <c r="CJ75" s="591"/>
      <c r="CK75" s="914">
        <v>1</v>
      </c>
      <c r="CL75" s="465" t="s">
        <v>4699</v>
      </c>
      <c r="CM75" s="905">
        <v>1</v>
      </c>
      <c r="CN75" s="97" t="s">
        <v>7445</v>
      </c>
      <c r="CO75" s="97" t="s">
        <v>4700</v>
      </c>
      <c r="CP75" s="169" t="str">
        <f t="shared" si="8"/>
        <v>Terminado</v>
      </c>
      <c r="CQ75" s="169" t="str">
        <f t="shared" si="15"/>
        <v>Terminado</v>
      </c>
      <c r="CR75" s="97" t="s">
        <v>4701</v>
      </c>
      <c r="CS75" s="160">
        <f t="shared" si="50"/>
        <v>1</v>
      </c>
      <c r="CT75" s="160">
        <f t="shared" si="51"/>
        <v>1</v>
      </c>
      <c r="CU75" s="711" t="str">
        <f t="shared" si="44"/>
        <v>Terminado</v>
      </c>
      <c r="CV75" s="711" t="str">
        <f t="shared" si="45"/>
        <v>Terminado</v>
      </c>
      <c r="CW75" s="1865"/>
      <c r="CX75" s="771">
        <v>13537513</v>
      </c>
      <c r="CY75" s="928">
        <v>13537513</v>
      </c>
      <c r="CZ75" s="898">
        <v>13537513.300000001</v>
      </c>
      <c r="DA75" s="785">
        <v>47180000</v>
      </c>
      <c r="DB75" s="898">
        <v>47180000</v>
      </c>
      <c r="DC75" s="898">
        <v>46200000</v>
      </c>
      <c r="DD75" s="785">
        <v>47180000</v>
      </c>
      <c r="DE75" s="78" t="s">
        <v>2024</v>
      </c>
      <c r="DF75" s="78" t="s">
        <v>4676</v>
      </c>
      <c r="DG75" s="78" t="s">
        <v>4677</v>
      </c>
      <c r="DH75" s="78" t="s">
        <v>4678</v>
      </c>
      <c r="DJ75" s="1220" t="s">
        <v>8269</v>
      </c>
      <c r="DK75" s="1220" t="s">
        <v>8331</v>
      </c>
      <c r="DL75" s="609" t="s">
        <v>8271</v>
      </c>
    </row>
    <row r="76" spans="1:116" s="514" customFormat="1" ht="144.75" hidden="1" customHeight="1" x14ac:dyDescent="0.45">
      <c r="A76" s="3617" t="s">
        <v>50</v>
      </c>
      <c r="B76" s="3619" t="s">
        <v>4702</v>
      </c>
      <c r="C76" s="3658" t="s">
        <v>4703</v>
      </c>
      <c r="D76" s="3325" t="s">
        <v>4391</v>
      </c>
      <c r="E76" s="608" t="s">
        <v>4704</v>
      </c>
      <c r="F76" s="609" t="s">
        <v>51</v>
      </c>
      <c r="G76" s="610">
        <v>0.1</v>
      </c>
      <c r="H76" s="611">
        <v>44565</v>
      </c>
      <c r="I76" s="611">
        <v>44926</v>
      </c>
      <c r="J76" s="610">
        <v>0.25</v>
      </c>
      <c r="K76" s="612">
        <v>0.5</v>
      </c>
      <c r="L76" s="613">
        <v>0.75</v>
      </c>
      <c r="M76" s="614">
        <v>1</v>
      </c>
      <c r="N76" s="3623">
        <v>346476800</v>
      </c>
      <c r="O76" s="3623">
        <v>21003743</v>
      </c>
      <c r="P76" s="591"/>
      <c r="Q76" s="3662">
        <f>(S76*G76)+(S77*G77)+(S78*G78)+(S79*G79)+(S80*G80)+0</f>
        <v>0.25</v>
      </c>
      <c r="R76" s="3699" t="s">
        <v>2776</v>
      </c>
      <c r="S76" s="538">
        <v>0.25</v>
      </c>
      <c r="T76" s="549" t="s">
        <v>4705</v>
      </c>
      <c r="U76" s="549" t="s">
        <v>4706</v>
      </c>
      <c r="V76" s="8" t="str">
        <f t="shared" si="33"/>
        <v>En gestión</v>
      </c>
      <c r="W76" s="8" t="str">
        <f t="shared" si="41"/>
        <v>En gestión</v>
      </c>
      <c r="X76" s="3663" t="s">
        <v>4707</v>
      </c>
      <c r="Y76" s="1327">
        <f>SUMPRODUCT(S76:S80,G76:G80)</f>
        <v>0.25</v>
      </c>
      <c r="Z76" s="1327">
        <f>SUMPRODUCT(G76:G80,J76:J80)</f>
        <v>0.25</v>
      </c>
      <c r="AA76" s="3628" t="str">
        <f>IF(Z76&lt;1%,"Sin iniciar",IF(Z76=100%,"Terminado","En gestión"))</f>
        <v>En gestión</v>
      </c>
      <c r="AB76" s="3628" t="str">
        <f>IF(Y76&lt;1%,"Sin iniciar",IF(Y76=100%,"Terminado","En gestión"))</f>
        <v>En gestión</v>
      </c>
      <c r="AC76" s="3657"/>
      <c r="AD76" s="3633">
        <v>21003743</v>
      </c>
      <c r="AE76" s="3634">
        <v>22528616</v>
      </c>
      <c r="AF76" s="3634">
        <v>5632154</v>
      </c>
      <c r="AG76" s="3633">
        <v>346476800</v>
      </c>
      <c r="AH76" s="3624">
        <v>346476800</v>
      </c>
      <c r="AI76" s="3624">
        <v>39916000</v>
      </c>
      <c r="AJ76" s="1474" t="s">
        <v>2024</v>
      </c>
      <c r="AK76" s="1474" t="s">
        <v>4708</v>
      </c>
      <c r="AL76" s="3626" t="s">
        <v>4709</v>
      </c>
      <c r="AM76" s="3192" t="s">
        <v>4710</v>
      </c>
      <c r="AN76" s="3675"/>
      <c r="AO76" s="3662">
        <f>+(0.25*G76)+(0.25*G77)+(0.25*G78)+(0.25*G79)+(0.25*G80)+0.25</f>
        <v>0.5</v>
      </c>
      <c r="AP76" s="3701" t="s">
        <v>4711</v>
      </c>
      <c r="AQ76" s="538">
        <f>+S76*2</f>
        <v>0.5</v>
      </c>
      <c r="AR76" s="276" t="s">
        <v>4712</v>
      </c>
      <c r="AS76" s="7" t="s">
        <v>4713</v>
      </c>
      <c r="AT76" s="8" t="str">
        <f t="shared" si="35"/>
        <v>En gestión</v>
      </c>
      <c r="AU76" s="8" t="str">
        <f t="shared" si="36"/>
        <v>En gestión</v>
      </c>
      <c r="AV76" s="3663" t="s">
        <v>4714</v>
      </c>
      <c r="AW76" s="3646">
        <f>SUMPRODUCT(G76:G80,AQ76:AQ80)</f>
        <v>0.5</v>
      </c>
      <c r="AX76" s="3646">
        <f>SUMPRODUCT(G76:G80,K76:K80)</f>
        <v>0.5</v>
      </c>
      <c r="AY76" s="3503" t="str">
        <f>IF(AX76&lt;1%,"Sin iniciar",IF(AX76=100%,"Terminado","En gestión"))</f>
        <v>En gestión</v>
      </c>
      <c r="AZ76" s="3503" t="str">
        <f>IF(AW76&lt;1%,"Sin iniciar",IF(AW76=100%,"Terminado","En gestión"))</f>
        <v>En gestión</v>
      </c>
      <c r="BA76" s="3657"/>
      <c r="BB76" s="3644">
        <v>22528616</v>
      </c>
      <c r="BC76" s="3667">
        <v>22528616</v>
      </c>
      <c r="BD76" s="3676">
        <v>11264308.050000001</v>
      </c>
      <c r="BE76" s="3639">
        <v>346476800</v>
      </c>
      <c r="BF76" s="3676">
        <v>345726800</v>
      </c>
      <c r="BG76" s="3676">
        <v>106664000</v>
      </c>
      <c r="BH76" s="1474" t="s">
        <v>2024</v>
      </c>
      <c r="BI76" s="1474" t="s">
        <v>4708</v>
      </c>
      <c r="BJ76" s="3626" t="s">
        <v>4709</v>
      </c>
      <c r="BK76" s="3192" t="s">
        <v>4710</v>
      </c>
      <c r="BL76" s="591"/>
      <c r="BM76" s="3671">
        <f>+(0.25*G76)+(0.25*G77)+(0.25*G78)+(0.25*G79)+(0.25*G80)+0.5</f>
        <v>0.75</v>
      </c>
      <c r="BN76" s="3707" t="s">
        <v>4715</v>
      </c>
      <c r="BO76" s="551">
        <f>+S76*3</f>
        <v>0.75</v>
      </c>
      <c r="BP76" s="97" t="s">
        <v>4716</v>
      </c>
      <c r="BQ76" s="97" t="s">
        <v>4717</v>
      </c>
      <c r="BR76" s="169" t="str">
        <f t="shared" si="37"/>
        <v>En gestión</v>
      </c>
      <c r="BS76" s="169" t="str">
        <f t="shared" si="38"/>
        <v>En gestión</v>
      </c>
      <c r="BT76" s="3706" t="s">
        <v>7446</v>
      </c>
      <c r="BU76" s="1877">
        <f>SUMPRODUCT(G76:G80,BO76:BO80)</f>
        <v>0.75000000000000011</v>
      </c>
      <c r="BV76" s="1877">
        <f>SUMPRODUCT(G76:G80,L76:L80)</f>
        <v>0.75000000000000011</v>
      </c>
      <c r="BW76" s="3344" t="str">
        <f t="shared" si="42"/>
        <v>En gestión</v>
      </c>
      <c r="BX76" s="3344" t="str">
        <f t="shared" si="43"/>
        <v>En gestión</v>
      </c>
      <c r="BY76" s="3458"/>
      <c r="BZ76" s="3027">
        <v>22528616</v>
      </c>
      <c r="CA76" s="3455">
        <v>22528616</v>
      </c>
      <c r="CB76" s="3704">
        <v>16896462.079999998</v>
      </c>
      <c r="CC76" s="3705">
        <v>345726800</v>
      </c>
      <c r="CD76" s="3527">
        <v>345726800</v>
      </c>
      <c r="CE76" s="3527">
        <v>226828000</v>
      </c>
      <c r="CF76" s="3192" t="s">
        <v>2024</v>
      </c>
      <c r="CG76" s="3192" t="s">
        <v>4708</v>
      </c>
      <c r="CH76" s="3192" t="s">
        <v>4709</v>
      </c>
      <c r="CI76" s="3192" t="s">
        <v>4710</v>
      </c>
      <c r="CJ76" s="3654"/>
      <c r="CK76" s="3671">
        <f>+(0.25*G76)+(0.25*G77)+(0.25*G78)+(0.25*G79)+(0.25*G80)+0.75</f>
        <v>1</v>
      </c>
      <c r="CL76" s="3707" t="s">
        <v>4718</v>
      </c>
      <c r="CM76" s="905">
        <f>+S76*4</f>
        <v>1</v>
      </c>
      <c r="CN76" s="97" t="s">
        <v>4719</v>
      </c>
      <c r="CO76" s="97" t="s">
        <v>4720</v>
      </c>
      <c r="CP76" s="169" t="str">
        <f t="shared" si="8"/>
        <v>Terminado</v>
      </c>
      <c r="CQ76" s="169" t="str">
        <f t="shared" si="15"/>
        <v>Terminado</v>
      </c>
      <c r="CR76" s="3713" t="s">
        <v>7447</v>
      </c>
      <c r="CS76" s="1877">
        <f>SUMPRODUCT(G76:G80,CM76:CM80)</f>
        <v>1</v>
      </c>
      <c r="CT76" s="1877">
        <f>SUMPRODUCT(G76:G80,M76:M80)</f>
        <v>1</v>
      </c>
      <c r="CU76" s="3344" t="str">
        <f t="shared" si="44"/>
        <v>Terminado</v>
      </c>
      <c r="CV76" s="3344" t="str">
        <f t="shared" si="45"/>
        <v>Terminado</v>
      </c>
      <c r="CW76" s="1721" t="s">
        <v>37</v>
      </c>
      <c r="CX76" s="2382">
        <v>22528616</v>
      </c>
      <c r="CY76" s="3670">
        <v>22528616</v>
      </c>
      <c r="CZ76" s="3653">
        <v>22528616.100000001</v>
      </c>
      <c r="DA76" s="3652">
        <v>345726800</v>
      </c>
      <c r="DB76" s="3653">
        <v>345726800</v>
      </c>
      <c r="DC76" s="3653">
        <v>312636000</v>
      </c>
      <c r="DD76" s="3611">
        <v>321460134</v>
      </c>
      <c r="DE76" s="3192" t="s">
        <v>2024</v>
      </c>
      <c r="DF76" s="3192" t="s">
        <v>4708</v>
      </c>
      <c r="DG76" s="3192" t="s">
        <v>4709</v>
      </c>
      <c r="DH76" s="3192" t="s">
        <v>4710</v>
      </c>
      <c r="DJ76" s="1220" t="s">
        <v>8269</v>
      </c>
      <c r="DK76" s="1220" t="s">
        <v>8331</v>
      </c>
      <c r="DL76" s="3325" t="s">
        <v>8271</v>
      </c>
    </row>
    <row r="77" spans="1:116" s="514" customFormat="1" ht="78" hidden="1" customHeight="1" x14ac:dyDescent="0.45">
      <c r="A77" s="3617"/>
      <c r="B77" s="3619"/>
      <c r="C77" s="3658"/>
      <c r="D77" s="3326"/>
      <c r="E77" s="608" t="s">
        <v>4721</v>
      </c>
      <c r="F77" s="609" t="s">
        <v>4722</v>
      </c>
      <c r="G77" s="610">
        <v>0.1</v>
      </c>
      <c r="H77" s="611">
        <v>44565</v>
      </c>
      <c r="I77" s="611">
        <v>44926</v>
      </c>
      <c r="J77" s="610">
        <v>0.25</v>
      </c>
      <c r="K77" s="612">
        <v>0.5</v>
      </c>
      <c r="L77" s="613">
        <v>0.75</v>
      </c>
      <c r="M77" s="614">
        <v>1</v>
      </c>
      <c r="N77" s="3623"/>
      <c r="O77" s="3623"/>
      <c r="P77" s="591"/>
      <c r="Q77" s="3658"/>
      <c r="R77" s="3700"/>
      <c r="S77" s="538">
        <v>0.25</v>
      </c>
      <c r="T77" s="549" t="s">
        <v>4723</v>
      </c>
      <c r="U77" s="549" t="s">
        <v>4724</v>
      </c>
      <c r="V77" s="8" t="str">
        <f t="shared" si="33"/>
        <v>En gestión</v>
      </c>
      <c r="W77" s="8" t="str">
        <f t="shared" si="41"/>
        <v>En gestión</v>
      </c>
      <c r="X77" s="3663"/>
      <c r="Y77" s="1327"/>
      <c r="Z77" s="1327"/>
      <c r="AA77" s="3628"/>
      <c r="AB77" s="3628"/>
      <c r="AC77" s="3630"/>
      <c r="AD77" s="3633"/>
      <c r="AE77" s="3634"/>
      <c r="AF77" s="3634"/>
      <c r="AG77" s="3633"/>
      <c r="AH77" s="3624"/>
      <c r="AI77" s="3624"/>
      <c r="AJ77" s="1474"/>
      <c r="AK77" s="1474"/>
      <c r="AL77" s="3626"/>
      <c r="AM77" s="3192"/>
      <c r="AN77" s="3645"/>
      <c r="AO77" s="3658"/>
      <c r="AP77" s="3702"/>
      <c r="AQ77" s="538">
        <f>+S77*2</f>
        <v>0.5</v>
      </c>
      <c r="AR77" s="641" t="s">
        <v>7448</v>
      </c>
      <c r="AS77" s="9" t="s">
        <v>7449</v>
      </c>
      <c r="AT77" s="8" t="str">
        <f t="shared" si="35"/>
        <v>En gestión</v>
      </c>
      <c r="AU77" s="8" t="str">
        <f t="shared" si="36"/>
        <v>En gestión</v>
      </c>
      <c r="AV77" s="3663"/>
      <c r="AW77" s="3647"/>
      <c r="AX77" s="3647"/>
      <c r="AY77" s="3628"/>
      <c r="AZ77" s="3628"/>
      <c r="BA77" s="3630"/>
      <c r="BB77" s="3644"/>
      <c r="BC77" s="3667"/>
      <c r="BD77" s="3677"/>
      <c r="BE77" s="3639"/>
      <c r="BF77" s="3677"/>
      <c r="BG77" s="3677"/>
      <c r="BH77" s="1474"/>
      <c r="BI77" s="1474"/>
      <c r="BJ77" s="3626"/>
      <c r="BK77" s="3192"/>
      <c r="BL77" s="591"/>
      <c r="BM77" s="3672"/>
      <c r="BN77" s="3708"/>
      <c r="BO77" s="551">
        <f>+S77*3</f>
        <v>0.75</v>
      </c>
      <c r="BP77" s="832" t="s">
        <v>7450</v>
      </c>
      <c r="BQ77" s="832" t="s">
        <v>7451</v>
      </c>
      <c r="BR77" s="169" t="str">
        <f t="shared" si="37"/>
        <v>En gestión</v>
      </c>
      <c r="BS77" s="169" t="str">
        <f t="shared" si="38"/>
        <v>En gestión</v>
      </c>
      <c r="BT77" s="3706"/>
      <c r="BU77" s="1877"/>
      <c r="BV77" s="1877"/>
      <c r="BW77" s="3344"/>
      <c r="BX77" s="3344"/>
      <c r="BY77" s="3458"/>
      <c r="BZ77" s="3027"/>
      <c r="CA77" s="3455"/>
      <c r="CB77" s="3650"/>
      <c r="CC77" s="3705"/>
      <c r="CD77" s="3527"/>
      <c r="CE77" s="3527"/>
      <c r="CF77" s="3192"/>
      <c r="CG77" s="3192"/>
      <c r="CH77" s="3192"/>
      <c r="CI77" s="3192"/>
      <c r="CJ77" s="3655"/>
      <c r="CK77" s="3672"/>
      <c r="CL77" s="3708"/>
      <c r="CM77" s="905">
        <f t="shared" ref="CM77:CM80" si="52">+S77*4</f>
        <v>1</v>
      </c>
      <c r="CN77" s="837" t="s">
        <v>7450</v>
      </c>
      <c r="CO77" s="832" t="s">
        <v>7451</v>
      </c>
      <c r="CP77" s="169" t="str">
        <f t="shared" si="8"/>
        <v>Terminado</v>
      </c>
      <c r="CQ77" s="169" t="str">
        <f t="shared" si="15"/>
        <v>Terminado</v>
      </c>
      <c r="CR77" s="3713"/>
      <c r="CS77" s="1877"/>
      <c r="CT77" s="1877"/>
      <c r="CU77" s="3344"/>
      <c r="CV77" s="3344"/>
      <c r="CW77" s="1721"/>
      <c r="CX77" s="2382"/>
      <c r="CY77" s="3670"/>
      <c r="CZ77" s="3403"/>
      <c r="DA77" s="2869"/>
      <c r="DB77" s="3403"/>
      <c r="DC77" s="3403"/>
      <c r="DD77" s="3611"/>
      <c r="DE77" s="3192"/>
      <c r="DF77" s="3192"/>
      <c r="DG77" s="3192"/>
      <c r="DH77" s="3192"/>
      <c r="DJ77" s="1220" t="s">
        <v>8269</v>
      </c>
      <c r="DK77" s="1220" t="s">
        <v>8331</v>
      </c>
      <c r="DL77" s="3326"/>
    </row>
    <row r="78" spans="1:116" s="514" customFormat="1" ht="107.25" hidden="1" customHeight="1" x14ac:dyDescent="0.45">
      <c r="A78" s="3617"/>
      <c r="B78" s="3619"/>
      <c r="C78" s="3658"/>
      <c r="D78" s="3326"/>
      <c r="E78" s="608" t="s">
        <v>4725</v>
      </c>
      <c r="F78" s="609" t="s">
        <v>4414</v>
      </c>
      <c r="G78" s="610">
        <v>0.2</v>
      </c>
      <c r="H78" s="611">
        <v>44565</v>
      </c>
      <c r="I78" s="611">
        <v>44926</v>
      </c>
      <c r="J78" s="610">
        <v>0.25</v>
      </c>
      <c r="K78" s="612">
        <v>0.5</v>
      </c>
      <c r="L78" s="613">
        <v>0.75</v>
      </c>
      <c r="M78" s="614">
        <v>1</v>
      </c>
      <c r="N78" s="3623"/>
      <c r="O78" s="3623"/>
      <c r="P78" s="591"/>
      <c r="Q78" s="3658"/>
      <c r="R78" s="3700"/>
      <c r="S78" s="538">
        <v>0.25</v>
      </c>
      <c r="T78" s="549" t="s">
        <v>4726</v>
      </c>
      <c r="U78" s="549" t="s">
        <v>4727</v>
      </c>
      <c r="V78" s="8" t="str">
        <f t="shared" si="33"/>
        <v>En gestión</v>
      </c>
      <c r="W78" s="8" t="str">
        <f t="shared" si="41"/>
        <v>En gestión</v>
      </c>
      <c r="X78" s="3663"/>
      <c r="Y78" s="1327"/>
      <c r="Z78" s="1327"/>
      <c r="AA78" s="3628"/>
      <c r="AB78" s="3628"/>
      <c r="AC78" s="3630"/>
      <c r="AD78" s="3633"/>
      <c r="AE78" s="3634"/>
      <c r="AF78" s="3634"/>
      <c r="AG78" s="3633"/>
      <c r="AH78" s="3624"/>
      <c r="AI78" s="3624"/>
      <c r="AJ78" s="1474"/>
      <c r="AK78" s="1474"/>
      <c r="AL78" s="3626"/>
      <c r="AM78" s="3192"/>
      <c r="AN78" s="3645"/>
      <c r="AO78" s="3658"/>
      <c r="AP78" s="3702"/>
      <c r="AQ78" s="538">
        <f>+S78*2</f>
        <v>0.5</v>
      </c>
      <c r="AR78" s="220" t="s">
        <v>7452</v>
      </c>
      <c r="AS78" s="9" t="s">
        <v>7453</v>
      </c>
      <c r="AT78" s="8" t="str">
        <f t="shared" si="35"/>
        <v>En gestión</v>
      </c>
      <c r="AU78" s="8" t="str">
        <f t="shared" si="36"/>
        <v>En gestión</v>
      </c>
      <c r="AV78" s="3663"/>
      <c r="AW78" s="3647"/>
      <c r="AX78" s="3647"/>
      <c r="AY78" s="3628"/>
      <c r="AZ78" s="3628"/>
      <c r="BA78" s="3630"/>
      <c r="BB78" s="3644"/>
      <c r="BC78" s="3667"/>
      <c r="BD78" s="3677"/>
      <c r="BE78" s="3639"/>
      <c r="BF78" s="3677"/>
      <c r="BG78" s="3677"/>
      <c r="BH78" s="1474"/>
      <c r="BI78" s="1474"/>
      <c r="BJ78" s="3626"/>
      <c r="BK78" s="3192"/>
      <c r="BL78" s="591"/>
      <c r="BM78" s="3672"/>
      <c r="BN78" s="3708"/>
      <c r="BO78" s="551">
        <f>+S78*3</f>
        <v>0.75</v>
      </c>
      <c r="BP78" s="832" t="s">
        <v>4728</v>
      </c>
      <c r="BQ78" s="832" t="s">
        <v>7454</v>
      </c>
      <c r="BR78" s="169" t="str">
        <f t="shared" si="37"/>
        <v>En gestión</v>
      </c>
      <c r="BS78" s="169" t="str">
        <f t="shared" si="38"/>
        <v>En gestión</v>
      </c>
      <c r="BT78" s="3706"/>
      <c r="BU78" s="1877"/>
      <c r="BV78" s="1877"/>
      <c r="BW78" s="3344"/>
      <c r="BX78" s="3344"/>
      <c r="BY78" s="3458"/>
      <c r="BZ78" s="3027"/>
      <c r="CA78" s="3455"/>
      <c r="CB78" s="3650"/>
      <c r="CC78" s="3705"/>
      <c r="CD78" s="3527"/>
      <c r="CE78" s="3527"/>
      <c r="CF78" s="3192"/>
      <c r="CG78" s="3192"/>
      <c r="CH78" s="3192"/>
      <c r="CI78" s="3192"/>
      <c r="CJ78" s="3655"/>
      <c r="CK78" s="3672"/>
      <c r="CL78" s="3708"/>
      <c r="CM78" s="905">
        <f t="shared" si="52"/>
        <v>1</v>
      </c>
      <c r="CN78" s="837" t="s">
        <v>4728</v>
      </c>
      <c r="CO78" s="832" t="s">
        <v>7454</v>
      </c>
      <c r="CP78" s="169" t="str">
        <f t="shared" si="8"/>
        <v>Terminado</v>
      </c>
      <c r="CQ78" s="169" t="str">
        <f t="shared" si="15"/>
        <v>Terminado</v>
      </c>
      <c r="CR78" s="3713"/>
      <c r="CS78" s="1877"/>
      <c r="CT78" s="1877"/>
      <c r="CU78" s="3344"/>
      <c r="CV78" s="3344"/>
      <c r="CW78" s="1721"/>
      <c r="CX78" s="2382"/>
      <c r="CY78" s="3670"/>
      <c r="CZ78" s="3403"/>
      <c r="DA78" s="2869"/>
      <c r="DB78" s="3403"/>
      <c r="DC78" s="3403"/>
      <c r="DD78" s="3611"/>
      <c r="DE78" s="3192"/>
      <c r="DF78" s="3192"/>
      <c r="DG78" s="3192"/>
      <c r="DH78" s="3192"/>
      <c r="DJ78" s="1220" t="s">
        <v>8269</v>
      </c>
      <c r="DK78" s="1220" t="s">
        <v>8331</v>
      </c>
      <c r="DL78" s="3326"/>
    </row>
    <row r="79" spans="1:116" s="514" customFormat="1" ht="172.5" hidden="1" customHeight="1" x14ac:dyDescent="0.45">
      <c r="A79" s="3617"/>
      <c r="B79" s="3619"/>
      <c r="C79" s="3658"/>
      <c r="D79" s="3326"/>
      <c r="E79" s="608" t="s">
        <v>4729</v>
      </c>
      <c r="F79" s="609" t="s">
        <v>53</v>
      </c>
      <c r="G79" s="610">
        <v>0.2</v>
      </c>
      <c r="H79" s="611">
        <v>44565</v>
      </c>
      <c r="I79" s="611">
        <v>44926</v>
      </c>
      <c r="J79" s="610">
        <v>0.25</v>
      </c>
      <c r="K79" s="612">
        <v>0.5</v>
      </c>
      <c r="L79" s="613">
        <v>0.75</v>
      </c>
      <c r="M79" s="614">
        <v>1</v>
      </c>
      <c r="N79" s="3623"/>
      <c r="O79" s="3623"/>
      <c r="P79" s="591"/>
      <c r="Q79" s="3658"/>
      <c r="R79" s="3700"/>
      <c r="S79" s="538">
        <v>0.25</v>
      </c>
      <c r="T79" s="549" t="s">
        <v>4730</v>
      </c>
      <c r="U79" s="549" t="s">
        <v>4731</v>
      </c>
      <c r="V79" s="8" t="str">
        <f t="shared" si="33"/>
        <v>En gestión</v>
      </c>
      <c r="W79" s="8" t="str">
        <f t="shared" si="41"/>
        <v>En gestión</v>
      </c>
      <c r="X79" s="3663"/>
      <c r="Y79" s="1327"/>
      <c r="Z79" s="1327"/>
      <c r="AA79" s="3628"/>
      <c r="AB79" s="3628"/>
      <c r="AC79" s="3630"/>
      <c r="AD79" s="3633"/>
      <c r="AE79" s="3634"/>
      <c r="AF79" s="3634"/>
      <c r="AG79" s="3633"/>
      <c r="AH79" s="3624"/>
      <c r="AI79" s="3624"/>
      <c r="AJ79" s="1474"/>
      <c r="AK79" s="1474"/>
      <c r="AL79" s="3626"/>
      <c r="AM79" s="3192"/>
      <c r="AN79" s="3645"/>
      <c r="AO79" s="3658"/>
      <c r="AP79" s="3702"/>
      <c r="AQ79" s="538">
        <f>+S79*2</f>
        <v>0.5</v>
      </c>
      <c r="AR79" s="220" t="s">
        <v>4730</v>
      </c>
      <c r="AS79" s="9" t="s">
        <v>4732</v>
      </c>
      <c r="AT79" s="8" t="str">
        <f t="shared" si="35"/>
        <v>En gestión</v>
      </c>
      <c r="AU79" s="8" t="str">
        <f t="shared" si="36"/>
        <v>En gestión</v>
      </c>
      <c r="AV79" s="3663"/>
      <c r="AW79" s="3647"/>
      <c r="AX79" s="3647"/>
      <c r="AY79" s="3628"/>
      <c r="AZ79" s="3628"/>
      <c r="BA79" s="3630"/>
      <c r="BB79" s="3644"/>
      <c r="BC79" s="3667"/>
      <c r="BD79" s="3677"/>
      <c r="BE79" s="3639"/>
      <c r="BF79" s="3677"/>
      <c r="BG79" s="3677"/>
      <c r="BH79" s="1474"/>
      <c r="BI79" s="1474"/>
      <c r="BJ79" s="3626"/>
      <c r="BK79" s="3192"/>
      <c r="BL79" s="591"/>
      <c r="BM79" s="3672"/>
      <c r="BN79" s="3708"/>
      <c r="BO79" s="551">
        <f>+S79*3</f>
        <v>0.75</v>
      </c>
      <c r="BP79" s="97" t="s">
        <v>4730</v>
      </c>
      <c r="BQ79" s="97" t="s">
        <v>4733</v>
      </c>
      <c r="BR79" s="169" t="str">
        <f t="shared" si="37"/>
        <v>En gestión</v>
      </c>
      <c r="BS79" s="169" t="str">
        <f t="shared" si="38"/>
        <v>En gestión</v>
      </c>
      <c r="BT79" s="3706"/>
      <c r="BU79" s="1877"/>
      <c r="BV79" s="1877"/>
      <c r="BW79" s="3344"/>
      <c r="BX79" s="3344"/>
      <c r="BY79" s="3458"/>
      <c r="BZ79" s="3027"/>
      <c r="CA79" s="3455"/>
      <c r="CB79" s="3650"/>
      <c r="CC79" s="3705"/>
      <c r="CD79" s="3527"/>
      <c r="CE79" s="3527"/>
      <c r="CF79" s="3192"/>
      <c r="CG79" s="3192"/>
      <c r="CH79" s="3192"/>
      <c r="CI79" s="3192"/>
      <c r="CJ79" s="3655"/>
      <c r="CK79" s="3672"/>
      <c r="CL79" s="3708"/>
      <c r="CM79" s="905">
        <f t="shared" si="52"/>
        <v>1</v>
      </c>
      <c r="CN79" s="97" t="s">
        <v>4730</v>
      </c>
      <c r="CO79" s="97" t="s">
        <v>4734</v>
      </c>
      <c r="CP79" s="169" t="str">
        <f t="shared" si="8"/>
        <v>Terminado</v>
      </c>
      <c r="CQ79" s="169" t="str">
        <f t="shared" si="15"/>
        <v>Terminado</v>
      </c>
      <c r="CR79" s="3713"/>
      <c r="CS79" s="1877"/>
      <c r="CT79" s="1877"/>
      <c r="CU79" s="3344"/>
      <c r="CV79" s="3344"/>
      <c r="CW79" s="1721"/>
      <c r="CX79" s="2382"/>
      <c r="CY79" s="3670"/>
      <c r="CZ79" s="3403"/>
      <c r="DA79" s="2869"/>
      <c r="DB79" s="3403"/>
      <c r="DC79" s="3403"/>
      <c r="DD79" s="3611"/>
      <c r="DE79" s="3192"/>
      <c r="DF79" s="3192"/>
      <c r="DG79" s="3192"/>
      <c r="DH79" s="3192"/>
      <c r="DJ79" s="1220" t="s">
        <v>8269</v>
      </c>
      <c r="DK79" s="1220" t="s">
        <v>8331</v>
      </c>
      <c r="DL79" s="3326"/>
    </row>
    <row r="80" spans="1:116" s="514" customFormat="1" ht="83.25" hidden="1" customHeight="1" x14ac:dyDescent="0.45">
      <c r="A80" s="3617"/>
      <c r="B80" s="3619"/>
      <c r="C80" s="3658"/>
      <c r="D80" s="3327"/>
      <c r="E80" s="608" t="s">
        <v>4735</v>
      </c>
      <c r="F80" s="609" t="s">
        <v>4736</v>
      </c>
      <c r="G80" s="610">
        <v>0.4</v>
      </c>
      <c r="H80" s="611">
        <v>44565</v>
      </c>
      <c r="I80" s="611">
        <v>44926</v>
      </c>
      <c r="J80" s="610">
        <v>0.25</v>
      </c>
      <c r="K80" s="612">
        <v>0.5</v>
      </c>
      <c r="L80" s="613">
        <v>0.75</v>
      </c>
      <c r="M80" s="614">
        <v>1</v>
      </c>
      <c r="N80" s="3623"/>
      <c r="O80" s="3623"/>
      <c r="P80" s="591"/>
      <c r="Q80" s="3658"/>
      <c r="R80" s="3700"/>
      <c r="S80" s="538">
        <v>0.25</v>
      </c>
      <c r="T80" s="549" t="s">
        <v>4737</v>
      </c>
      <c r="U80" s="549" t="s">
        <v>4738</v>
      </c>
      <c r="V80" s="8" t="str">
        <f t="shared" si="33"/>
        <v>En gestión</v>
      </c>
      <c r="W80" s="8" t="str">
        <f t="shared" si="41"/>
        <v>En gestión</v>
      </c>
      <c r="X80" s="3663"/>
      <c r="Y80" s="1327"/>
      <c r="Z80" s="1327"/>
      <c r="AA80" s="3628"/>
      <c r="AB80" s="3628"/>
      <c r="AC80" s="3631"/>
      <c r="AD80" s="3680"/>
      <c r="AE80" s="3483"/>
      <c r="AF80" s="3483"/>
      <c r="AG80" s="3680"/>
      <c r="AH80" s="3624"/>
      <c r="AI80" s="3624"/>
      <c r="AJ80" s="1474"/>
      <c r="AK80" s="1474"/>
      <c r="AL80" s="3626"/>
      <c r="AM80" s="3192"/>
      <c r="AN80" s="3645"/>
      <c r="AO80" s="3658"/>
      <c r="AP80" s="3703"/>
      <c r="AQ80" s="538">
        <f>+S80*2</f>
        <v>0.5</v>
      </c>
      <c r="AR80" s="220" t="s">
        <v>4739</v>
      </c>
      <c r="AS80" s="9" t="s">
        <v>4740</v>
      </c>
      <c r="AT80" s="8" t="str">
        <f t="shared" si="35"/>
        <v>En gestión</v>
      </c>
      <c r="AU80" s="8" t="str">
        <f t="shared" si="36"/>
        <v>En gestión</v>
      </c>
      <c r="AV80" s="3663"/>
      <c r="AW80" s="3647"/>
      <c r="AX80" s="3647"/>
      <c r="AY80" s="3628"/>
      <c r="AZ80" s="3628"/>
      <c r="BA80" s="3631"/>
      <c r="BB80" s="3709"/>
      <c r="BC80" s="3710"/>
      <c r="BD80" s="3711"/>
      <c r="BE80" s="3712"/>
      <c r="BF80" s="3640"/>
      <c r="BG80" s="3640"/>
      <c r="BH80" s="1474"/>
      <c r="BI80" s="1474"/>
      <c r="BJ80" s="3626"/>
      <c r="BK80" s="3192"/>
      <c r="BL80" s="591"/>
      <c r="BM80" s="3672"/>
      <c r="BN80" s="3708"/>
      <c r="BO80" s="551">
        <f>+S80*3</f>
        <v>0.75</v>
      </c>
      <c r="BP80" s="97" t="s">
        <v>4739</v>
      </c>
      <c r="BQ80" s="97" t="s">
        <v>4741</v>
      </c>
      <c r="BR80" s="169" t="str">
        <f t="shared" si="37"/>
        <v>En gestión</v>
      </c>
      <c r="BS80" s="169" t="str">
        <f t="shared" si="38"/>
        <v>En gestión</v>
      </c>
      <c r="BT80" s="3706"/>
      <c r="BU80" s="1877"/>
      <c r="BV80" s="1877"/>
      <c r="BW80" s="3344"/>
      <c r="BX80" s="3344"/>
      <c r="BY80" s="3458"/>
      <c r="BZ80" s="3027"/>
      <c r="CA80" s="3455"/>
      <c r="CB80" s="3650"/>
      <c r="CC80" s="3705"/>
      <c r="CD80" s="3527"/>
      <c r="CE80" s="3527"/>
      <c r="CF80" s="3192"/>
      <c r="CG80" s="3192"/>
      <c r="CH80" s="3192"/>
      <c r="CI80" s="3192"/>
      <c r="CJ80" s="3656"/>
      <c r="CK80" s="3672"/>
      <c r="CL80" s="3708"/>
      <c r="CM80" s="905">
        <f t="shared" si="52"/>
        <v>1</v>
      </c>
      <c r="CN80" s="97" t="s">
        <v>4739</v>
      </c>
      <c r="CO80" s="97" t="s">
        <v>4742</v>
      </c>
      <c r="CP80" s="169" t="str">
        <f t="shared" si="8"/>
        <v>Terminado</v>
      </c>
      <c r="CQ80" s="169" t="str">
        <f t="shared" si="15"/>
        <v>Terminado</v>
      </c>
      <c r="CR80" s="3713"/>
      <c r="CS80" s="1877"/>
      <c r="CT80" s="1877"/>
      <c r="CU80" s="3344"/>
      <c r="CV80" s="3344"/>
      <c r="CW80" s="1721"/>
      <c r="CX80" s="2382"/>
      <c r="CY80" s="3670"/>
      <c r="CZ80" s="3403"/>
      <c r="DA80" s="2869"/>
      <c r="DB80" s="3403"/>
      <c r="DC80" s="3403"/>
      <c r="DD80" s="3611"/>
      <c r="DE80" s="3192"/>
      <c r="DF80" s="3192"/>
      <c r="DG80" s="3192"/>
      <c r="DH80" s="3192"/>
      <c r="DJ80" s="1220" t="s">
        <v>8269</v>
      </c>
      <c r="DK80" s="1220" t="s">
        <v>8331</v>
      </c>
      <c r="DL80" s="3327"/>
    </row>
    <row r="81" spans="1:116" s="514" customFormat="1" ht="123.75" customHeight="1" x14ac:dyDescent="0.45">
      <c r="A81" s="3617" t="s">
        <v>50</v>
      </c>
      <c r="B81" s="3619" t="s">
        <v>4743</v>
      </c>
      <c r="C81" s="3658" t="s">
        <v>4744</v>
      </c>
      <c r="D81" s="3325" t="s">
        <v>4391</v>
      </c>
      <c r="E81" s="608" t="s">
        <v>4745</v>
      </c>
      <c r="F81" s="609" t="s">
        <v>51</v>
      </c>
      <c r="G81" s="610">
        <v>0.1</v>
      </c>
      <c r="H81" s="611">
        <v>44565</v>
      </c>
      <c r="I81" s="611">
        <v>44926</v>
      </c>
      <c r="J81" s="610">
        <v>0.25</v>
      </c>
      <c r="K81" s="612">
        <v>0.5</v>
      </c>
      <c r="L81" s="613">
        <v>0.75</v>
      </c>
      <c r="M81" s="614">
        <v>1</v>
      </c>
      <c r="N81" s="3623">
        <v>154800000</v>
      </c>
      <c r="O81" s="3623">
        <v>17107287</v>
      </c>
      <c r="P81" s="591"/>
      <c r="Q81" s="3662">
        <f>(S81*G81)+(S82*G82)+(S83*G83)+0</f>
        <v>0.25</v>
      </c>
      <c r="R81" s="3699" t="s">
        <v>4746</v>
      </c>
      <c r="S81" s="538">
        <v>0.25</v>
      </c>
      <c r="T81" s="549" t="s">
        <v>4747</v>
      </c>
      <c r="U81" s="14" t="s">
        <v>4748</v>
      </c>
      <c r="V81" s="8" t="str">
        <f t="shared" si="33"/>
        <v>En gestión</v>
      </c>
      <c r="W81" s="8" t="str">
        <f t="shared" si="41"/>
        <v>En gestión</v>
      </c>
      <c r="X81" s="3663" t="s">
        <v>4749</v>
      </c>
      <c r="Y81" s="1327">
        <f>SUMPRODUCT(S81:S83,G81:G83)</f>
        <v>0.25</v>
      </c>
      <c r="Z81" s="1327">
        <f>SUMPRODUCT(G81:G83,J81:J83)</f>
        <v>0.25</v>
      </c>
      <c r="AA81" s="3628" t="str">
        <f>IF(Z81&lt;1%,"Sin iniciar",IF(Z81=100%,"Terminado","En gestión"))</f>
        <v>En gestión</v>
      </c>
      <c r="AB81" s="3628" t="str">
        <f>IF(Y81&lt;1%,"Sin iniciar",IF(Y81=100%,"Terminado","En gestión"))</f>
        <v>En gestión</v>
      </c>
      <c r="AC81" s="3715"/>
      <c r="AD81" s="3389">
        <v>17107287</v>
      </c>
      <c r="AE81" s="3690">
        <v>18349278</v>
      </c>
      <c r="AF81" s="3690">
        <v>4587319</v>
      </c>
      <c r="AG81" s="3389">
        <v>154800000</v>
      </c>
      <c r="AH81" s="3687">
        <v>154800000</v>
      </c>
      <c r="AI81" s="3687">
        <v>18000000</v>
      </c>
      <c r="AJ81" s="3192" t="s">
        <v>2024</v>
      </c>
      <c r="AK81" s="3192" t="s">
        <v>4750</v>
      </c>
      <c r="AL81" s="3714" t="s">
        <v>4751</v>
      </c>
      <c r="AM81" s="3192" t="s">
        <v>4752</v>
      </c>
      <c r="AN81" s="3675"/>
      <c r="AO81" s="1327">
        <f>(0.25*G81)+(0.25*G82)+(0.25*G83)+0.25</f>
        <v>0.5</v>
      </c>
      <c r="AP81" s="3533" t="s">
        <v>4711</v>
      </c>
      <c r="AQ81" s="538">
        <v>0.5</v>
      </c>
      <c r="AR81" s="14" t="s">
        <v>4747</v>
      </c>
      <c r="AS81" s="14" t="s">
        <v>4753</v>
      </c>
      <c r="AT81" s="8" t="str">
        <f t="shared" si="35"/>
        <v>En gestión</v>
      </c>
      <c r="AU81" s="8" t="str">
        <f t="shared" si="36"/>
        <v>En gestión</v>
      </c>
      <c r="AV81" s="3663" t="s">
        <v>4754</v>
      </c>
      <c r="AW81" s="3647">
        <f>SUMPRODUCT(G81:G83,AQ81:AQ83)</f>
        <v>0.5</v>
      </c>
      <c r="AX81" s="3647">
        <f>SUMPRODUCT(G81:G83,K81:K83)</f>
        <v>0.5</v>
      </c>
      <c r="AY81" s="3628" t="str">
        <f>IF(AX81&lt;1%,"Sin iniciar",IF(AX81=100%,"Terminado","En gestión"))</f>
        <v>En gestión</v>
      </c>
      <c r="AZ81" s="3628" t="str">
        <f>IF(AW81&lt;1%,"Sin iniciar",IF(AW81=100%,"Terminado","En gestión"))</f>
        <v>En gestión</v>
      </c>
      <c r="BA81" s="3715"/>
      <c r="BB81" s="3348">
        <v>18349278</v>
      </c>
      <c r="BC81" s="3349">
        <v>18349278</v>
      </c>
      <c r="BD81" s="3722">
        <v>9174638.8300000001</v>
      </c>
      <c r="BE81" s="3718">
        <v>154800000</v>
      </c>
      <c r="BF81" s="3719">
        <v>151500000</v>
      </c>
      <c r="BG81" s="3676">
        <v>36000000</v>
      </c>
      <c r="BH81" s="3192" t="s">
        <v>2024</v>
      </c>
      <c r="BI81" s="3192" t="s">
        <v>4750</v>
      </c>
      <c r="BJ81" s="3714" t="s">
        <v>4751</v>
      </c>
      <c r="BK81" s="3192" t="s">
        <v>4752</v>
      </c>
      <c r="BL81" s="591"/>
      <c r="BM81" s="3671">
        <f>(0.25*G81)+(0.25*G82)+(0.25*G83)+0.5</f>
        <v>0.75</v>
      </c>
      <c r="BN81" s="3707" t="s">
        <v>4755</v>
      </c>
      <c r="BO81" s="848">
        <v>0.75</v>
      </c>
      <c r="BP81" s="13" t="s">
        <v>4747</v>
      </c>
      <c r="BQ81" s="13" t="s">
        <v>4756</v>
      </c>
      <c r="BR81" s="169" t="str">
        <f t="shared" si="37"/>
        <v>En gestión</v>
      </c>
      <c r="BS81" s="169" t="str">
        <f t="shared" si="38"/>
        <v>En gestión</v>
      </c>
      <c r="BT81" s="2167" t="s">
        <v>4757</v>
      </c>
      <c r="BU81" s="1877">
        <f>SUMPRODUCT(G81:G83,BO81:BO83)</f>
        <v>0.75</v>
      </c>
      <c r="BV81" s="1877">
        <f>SUMPRODUCT(G81:G83,L81:L83)</f>
        <v>0.75</v>
      </c>
      <c r="BW81" s="3344" t="str">
        <f t="shared" si="42"/>
        <v>En gestión</v>
      </c>
      <c r="BX81" s="3344" t="str">
        <f t="shared" si="43"/>
        <v>En gestión</v>
      </c>
      <c r="BY81" s="3458"/>
      <c r="BZ81" s="3027">
        <v>18349278</v>
      </c>
      <c r="CA81" s="3455">
        <v>18349278</v>
      </c>
      <c r="CB81" s="3691">
        <v>13761958.24</v>
      </c>
      <c r="CC81" s="3725">
        <v>151500000</v>
      </c>
      <c r="CD81" s="3527">
        <v>151500000</v>
      </c>
      <c r="CE81" s="3527">
        <v>94500000</v>
      </c>
      <c r="CF81" s="3192" t="s">
        <v>2024</v>
      </c>
      <c r="CG81" s="3192" t="s">
        <v>4750</v>
      </c>
      <c r="CH81" s="3192" t="s">
        <v>4751</v>
      </c>
      <c r="CI81" s="3192" t="s">
        <v>4752</v>
      </c>
      <c r="CJ81" s="591"/>
      <c r="CK81" s="3525">
        <f>(0.25*G81)+(0.25*G82)+(0.25*G83)+BM81</f>
        <v>1</v>
      </c>
      <c r="CL81" s="3707" t="s">
        <v>4758</v>
      </c>
      <c r="CM81" s="910">
        <f>+CK81</f>
        <v>1</v>
      </c>
      <c r="CN81" s="13" t="s">
        <v>4747</v>
      </c>
      <c r="CO81" s="13" t="s">
        <v>4759</v>
      </c>
      <c r="CP81" s="169" t="str">
        <f t="shared" ref="CP81:CP118" si="53">IF(M81&lt;1%,"Sin iniciar",IF(M81=100%,"Terminado","En gestión"))</f>
        <v>Terminado</v>
      </c>
      <c r="CQ81" s="169" t="str">
        <f t="shared" si="15"/>
        <v>Terminado</v>
      </c>
      <c r="CR81" s="3730" t="s">
        <v>4760</v>
      </c>
      <c r="CS81" s="1877">
        <f>SUMPRODUCT(G81:G83,CM81:CM83)</f>
        <v>1</v>
      </c>
      <c r="CT81" s="1877">
        <f>SUMPRODUCT(G81:G83,M81:M83)</f>
        <v>1</v>
      </c>
      <c r="CU81" s="3344" t="str">
        <f t="shared" si="44"/>
        <v>Terminado</v>
      </c>
      <c r="CV81" s="3344" t="str">
        <f t="shared" si="45"/>
        <v>Terminado</v>
      </c>
      <c r="CW81" s="2649" t="s">
        <v>37</v>
      </c>
      <c r="CX81" s="2382">
        <v>18349278</v>
      </c>
      <c r="CY81" s="3670">
        <v>18349278</v>
      </c>
      <c r="CZ81" s="3695">
        <v>18349277.649999999</v>
      </c>
      <c r="DA81" s="3698">
        <v>151500000</v>
      </c>
      <c r="DB81" s="3695">
        <v>151500000</v>
      </c>
      <c r="DC81" s="3695">
        <v>148500000</v>
      </c>
      <c r="DD81" s="3697">
        <v>151500000</v>
      </c>
      <c r="DE81" s="3192" t="s">
        <v>2024</v>
      </c>
      <c r="DF81" s="3192" t="s">
        <v>4750</v>
      </c>
      <c r="DG81" s="3192" t="s">
        <v>4751</v>
      </c>
      <c r="DH81" s="3192" t="s">
        <v>4752</v>
      </c>
      <c r="DJ81" s="1241" t="s">
        <v>8427</v>
      </c>
      <c r="DK81" s="1220"/>
      <c r="DL81" s="3325"/>
    </row>
    <row r="82" spans="1:116" s="514" customFormat="1" ht="123.75" customHeight="1" x14ac:dyDescent="0.45">
      <c r="A82" s="3617"/>
      <c r="B82" s="3619"/>
      <c r="C82" s="3658"/>
      <c r="D82" s="3326"/>
      <c r="E82" s="608" t="s">
        <v>4761</v>
      </c>
      <c r="F82" s="609" t="s">
        <v>4722</v>
      </c>
      <c r="G82" s="610">
        <v>0.4</v>
      </c>
      <c r="H82" s="611">
        <v>44565</v>
      </c>
      <c r="I82" s="611">
        <v>44926</v>
      </c>
      <c r="J82" s="610">
        <v>0.25</v>
      </c>
      <c r="K82" s="612">
        <v>0.5</v>
      </c>
      <c r="L82" s="613">
        <v>0.75</v>
      </c>
      <c r="M82" s="614">
        <v>1</v>
      </c>
      <c r="N82" s="3623"/>
      <c r="O82" s="3623"/>
      <c r="P82" s="591"/>
      <c r="Q82" s="3658"/>
      <c r="R82" s="3700"/>
      <c r="S82" s="538">
        <v>0.25</v>
      </c>
      <c r="T82" s="549" t="s">
        <v>4762</v>
      </c>
      <c r="U82" s="14" t="s">
        <v>4763</v>
      </c>
      <c r="V82" s="8" t="str">
        <f t="shared" si="33"/>
        <v>En gestión</v>
      </c>
      <c r="W82" s="8" t="str">
        <f t="shared" si="41"/>
        <v>En gestión</v>
      </c>
      <c r="X82" s="3663"/>
      <c r="Y82" s="1327"/>
      <c r="Z82" s="1327"/>
      <c r="AA82" s="3628"/>
      <c r="AB82" s="3628"/>
      <c r="AC82" s="3716"/>
      <c r="AD82" s="3389"/>
      <c r="AE82" s="3690"/>
      <c r="AF82" s="3690"/>
      <c r="AG82" s="3389"/>
      <c r="AH82" s="3687"/>
      <c r="AI82" s="3687"/>
      <c r="AJ82" s="3192"/>
      <c r="AK82" s="3192"/>
      <c r="AL82" s="3714"/>
      <c r="AM82" s="3192"/>
      <c r="AN82" s="3675"/>
      <c r="AO82" s="1327"/>
      <c r="AP82" s="3723"/>
      <c r="AQ82" s="538">
        <v>0.5</v>
      </c>
      <c r="AR82" s="14" t="s">
        <v>4764</v>
      </c>
      <c r="AS82" s="14" t="s">
        <v>4765</v>
      </c>
      <c r="AT82" s="8" t="str">
        <f t="shared" si="35"/>
        <v>En gestión</v>
      </c>
      <c r="AU82" s="8" t="str">
        <f t="shared" si="36"/>
        <v>En gestión</v>
      </c>
      <c r="AV82" s="3663"/>
      <c r="AW82" s="3647"/>
      <c r="AX82" s="3647"/>
      <c r="AY82" s="3628"/>
      <c r="AZ82" s="3628"/>
      <c r="BA82" s="3716"/>
      <c r="BB82" s="3348"/>
      <c r="BC82" s="3349"/>
      <c r="BD82" s="3677"/>
      <c r="BE82" s="3718"/>
      <c r="BF82" s="3720"/>
      <c r="BG82" s="3677"/>
      <c r="BH82" s="3192"/>
      <c r="BI82" s="3192"/>
      <c r="BJ82" s="3714"/>
      <c r="BK82" s="3192"/>
      <c r="BL82" s="591"/>
      <c r="BM82" s="3672"/>
      <c r="BN82" s="3708"/>
      <c r="BO82" s="848">
        <v>0.75</v>
      </c>
      <c r="BP82" s="13" t="s">
        <v>4766</v>
      </c>
      <c r="BQ82" s="13" t="s">
        <v>4767</v>
      </c>
      <c r="BR82" s="169" t="str">
        <f t="shared" si="37"/>
        <v>En gestión</v>
      </c>
      <c r="BS82" s="169" t="str">
        <f t="shared" si="38"/>
        <v>En gestión</v>
      </c>
      <c r="BT82" s="2167"/>
      <c r="BU82" s="1877"/>
      <c r="BV82" s="1877"/>
      <c r="BW82" s="3344"/>
      <c r="BX82" s="3344"/>
      <c r="BY82" s="3458"/>
      <c r="BZ82" s="3027"/>
      <c r="CA82" s="3455"/>
      <c r="CB82" s="3457"/>
      <c r="CC82" s="3725"/>
      <c r="CD82" s="3527"/>
      <c r="CE82" s="3527"/>
      <c r="CF82" s="3192"/>
      <c r="CG82" s="3192"/>
      <c r="CH82" s="3192"/>
      <c r="CI82" s="3192"/>
      <c r="CJ82" s="591"/>
      <c r="CK82" s="3192"/>
      <c r="CL82" s="3708"/>
      <c r="CM82" s="905">
        <f>+CK81</f>
        <v>1</v>
      </c>
      <c r="CN82" s="13" t="s">
        <v>7455</v>
      </c>
      <c r="CO82" s="13" t="s">
        <v>4768</v>
      </c>
      <c r="CP82" s="169" t="str">
        <f t="shared" si="53"/>
        <v>Terminado</v>
      </c>
      <c r="CQ82" s="169" t="str">
        <f t="shared" ref="CQ82:CQ118" si="54">IF(CM82&lt;1%,"Sin iniciar",IF(CM82=100%,"Terminado","En gestión"))</f>
        <v>Terminado</v>
      </c>
      <c r="CR82" s="3730"/>
      <c r="CS82" s="1877"/>
      <c r="CT82" s="1877"/>
      <c r="CU82" s="3344"/>
      <c r="CV82" s="3344"/>
      <c r="CW82" s="1864"/>
      <c r="CX82" s="2382"/>
      <c r="CY82" s="3670"/>
      <c r="CZ82" s="3696"/>
      <c r="DA82" s="3443"/>
      <c r="DB82" s="3696"/>
      <c r="DC82" s="3696"/>
      <c r="DD82" s="3697"/>
      <c r="DE82" s="3192"/>
      <c r="DF82" s="3192"/>
      <c r="DG82" s="3192"/>
      <c r="DH82" s="3192"/>
      <c r="DJ82" s="1241" t="s">
        <v>8427</v>
      </c>
      <c r="DK82" s="1220"/>
      <c r="DL82" s="3326"/>
    </row>
    <row r="83" spans="1:116" s="514" customFormat="1" ht="123.75" customHeight="1" x14ac:dyDescent="0.45">
      <c r="A83" s="3617"/>
      <c r="B83" s="3619"/>
      <c r="C83" s="3658"/>
      <c r="D83" s="3327"/>
      <c r="E83" s="608" t="s">
        <v>4769</v>
      </c>
      <c r="F83" s="609" t="s">
        <v>4414</v>
      </c>
      <c r="G83" s="610">
        <v>0.5</v>
      </c>
      <c r="H83" s="611">
        <v>44565</v>
      </c>
      <c r="I83" s="611">
        <v>44926</v>
      </c>
      <c r="J83" s="610">
        <v>0.25</v>
      </c>
      <c r="K83" s="612">
        <v>0.5</v>
      </c>
      <c r="L83" s="613">
        <v>0.75</v>
      </c>
      <c r="M83" s="614">
        <v>1</v>
      </c>
      <c r="N83" s="3623"/>
      <c r="O83" s="3623"/>
      <c r="P83" s="591"/>
      <c r="Q83" s="3658"/>
      <c r="R83" s="3700"/>
      <c r="S83" s="538">
        <v>0.25</v>
      </c>
      <c r="T83" s="549" t="s">
        <v>4770</v>
      </c>
      <c r="U83" s="14" t="s">
        <v>4771</v>
      </c>
      <c r="V83" s="8" t="str">
        <f t="shared" si="33"/>
        <v>En gestión</v>
      </c>
      <c r="W83" s="8" t="str">
        <f t="shared" si="41"/>
        <v>En gestión</v>
      </c>
      <c r="X83" s="3663"/>
      <c r="Y83" s="1327"/>
      <c r="Z83" s="1327"/>
      <c r="AA83" s="3628"/>
      <c r="AB83" s="3628"/>
      <c r="AC83" s="3717"/>
      <c r="AD83" s="3389"/>
      <c r="AE83" s="3690"/>
      <c r="AF83" s="3690"/>
      <c r="AG83" s="3389"/>
      <c r="AH83" s="3687"/>
      <c r="AI83" s="3687"/>
      <c r="AJ83" s="3192"/>
      <c r="AK83" s="3192"/>
      <c r="AL83" s="3714"/>
      <c r="AM83" s="3192"/>
      <c r="AN83" s="3675"/>
      <c r="AO83" s="1327"/>
      <c r="AP83" s="3724"/>
      <c r="AQ83" s="538">
        <v>0.5</v>
      </c>
      <c r="AR83" s="14" t="s">
        <v>4772</v>
      </c>
      <c r="AS83" s="79" t="s">
        <v>4773</v>
      </c>
      <c r="AT83" s="8" t="str">
        <f t="shared" si="35"/>
        <v>En gestión</v>
      </c>
      <c r="AU83" s="8" t="str">
        <f t="shared" si="36"/>
        <v>En gestión</v>
      </c>
      <c r="AV83" s="3663"/>
      <c r="AW83" s="3647"/>
      <c r="AX83" s="3647"/>
      <c r="AY83" s="3628"/>
      <c r="AZ83" s="3628"/>
      <c r="BA83" s="3717"/>
      <c r="BB83" s="3348"/>
      <c r="BC83" s="3349"/>
      <c r="BD83" s="3711"/>
      <c r="BE83" s="3718"/>
      <c r="BF83" s="3721"/>
      <c r="BG83" s="3640"/>
      <c r="BH83" s="3192"/>
      <c r="BI83" s="3192"/>
      <c r="BJ83" s="3714"/>
      <c r="BK83" s="3192"/>
      <c r="BL83" s="591"/>
      <c r="BM83" s="3672"/>
      <c r="BN83" s="3708"/>
      <c r="BO83" s="848">
        <v>0.75</v>
      </c>
      <c r="BP83" s="13" t="s">
        <v>4774</v>
      </c>
      <c r="BQ83" s="13" t="s">
        <v>4775</v>
      </c>
      <c r="BR83" s="169" t="str">
        <f t="shared" si="37"/>
        <v>En gestión</v>
      </c>
      <c r="BS83" s="169" t="str">
        <f t="shared" si="38"/>
        <v>En gestión</v>
      </c>
      <c r="BT83" s="2167"/>
      <c r="BU83" s="1877"/>
      <c r="BV83" s="1877"/>
      <c r="BW83" s="3344"/>
      <c r="BX83" s="3344"/>
      <c r="BY83" s="3458"/>
      <c r="BZ83" s="3027"/>
      <c r="CA83" s="3455"/>
      <c r="CB83" s="3457"/>
      <c r="CC83" s="3725"/>
      <c r="CD83" s="3527"/>
      <c r="CE83" s="3527"/>
      <c r="CF83" s="3192"/>
      <c r="CG83" s="3192"/>
      <c r="CH83" s="3192"/>
      <c r="CI83" s="3192"/>
      <c r="CJ83" s="591"/>
      <c r="CK83" s="3192"/>
      <c r="CL83" s="3708"/>
      <c r="CM83" s="905">
        <f>CK81</f>
        <v>1</v>
      </c>
      <c r="CN83" s="13" t="s">
        <v>4774</v>
      </c>
      <c r="CO83" s="13" t="s">
        <v>4776</v>
      </c>
      <c r="CP83" s="169" t="str">
        <f t="shared" si="53"/>
        <v>Terminado</v>
      </c>
      <c r="CQ83" s="169" t="str">
        <f t="shared" si="54"/>
        <v>Terminado</v>
      </c>
      <c r="CR83" s="3730"/>
      <c r="CS83" s="1877"/>
      <c r="CT83" s="1877"/>
      <c r="CU83" s="3344"/>
      <c r="CV83" s="3344"/>
      <c r="CW83" s="1865"/>
      <c r="CX83" s="2382"/>
      <c r="CY83" s="3670"/>
      <c r="CZ83" s="3696"/>
      <c r="DA83" s="3443"/>
      <c r="DB83" s="3696"/>
      <c r="DC83" s="3696"/>
      <c r="DD83" s="3697"/>
      <c r="DE83" s="3192"/>
      <c r="DF83" s="3192"/>
      <c r="DG83" s="3192"/>
      <c r="DH83" s="3192"/>
      <c r="DJ83" s="1241" t="s">
        <v>8427</v>
      </c>
      <c r="DK83" s="1220"/>
      <c r="DL83" s="3327"/>
    </row>
    <row r="84" spans="1:116" s="514" customFormat="1" ht="177.75" hidden="1" customHeight="1" x14ac:dyDescent="0.45">
      <c r="A84" s="3617" t="s">
        <v>50</v>
      </c>
      <c r="B84" s="3619" t="s">
        <v>4777</v>
      </c>
      <c r="C84" s="3658" t="s">
        <v>4778</v>
      </c>
      <c r="D84" s="3325" t="s">
        <v>4391</v>
      </c>
      <c r="E84" s="608" t="s">
        <v>4779</v>
      </c>
      <c r="F84" s="609" t="s">
        <v>4780</v>
      </c>
      <c r="G84" s="610">
        <v>0.1</v>
      </c>
      <c r="H84" s="611">
        <v>44562</v>
      </c>
      <c r="I84" s="611">
        <v>44926</v>
      </c>
      <c r="J84" s="610">
        <v>0.25</v>
      </c>
      <c r="K84" s="612">
        <v>0.5</v>
      </c>
      <c r="L84" s="613">
        <v>0.75</v>
      </c>
      <c r="M84" s="614">
        <v>1</v>
      </c>
      <c r="N84" s="3623">
        <v>186500000</v>
      </c>
      <c r="O84" s="3623">
        <v>11392405</v>
      </c>
      <c r="P84" s="591"/>
      <c r="Q84" s="3726">
        <f>(S84*G84)+(S85*G85)+(S86*G86)+(S87*G87)+(S88*G88)+(S89*G89)+(S90*G90)+0</f>
        <v>0.25750000000000001</v>
      </c>
      <c r="R84" s="3727" t="s">
        <v>4781</v>
      </c>
      <c r="S84" s="580">
        <v>0.25</v>
      </c>
      <c r="T84" s="573" t="s">
        <v>4782</v>
      </c>
      <c r="U84" s="573" t="s">
        <v>4783</v>
      </c>
      <c r="V84" s="8" t="str">
        <f t="shared" si="33"/>
        <v>En gestión</v>
      </c>
      <c r="W84" s="8" t="str">
        <f t="shared" si="41"/>
        <v>En gestión</v>
      </c>
      <c r="X84" s="1544" t="s">
        <v>4784</v>
      </c>
      <c r="Y84" s="2072">
        <f>SUMPRODUCT(S84:S90,G84:G90)</f>
        <v>0.25750000000000001</v>
      </c>
      <c r="Z84" s="2072">
        <f>SUMPRODUCT(G84:G90,J84:J90)</f>
        <v>0.25750000000000001</v>
      </c>
      <c r="AA84" s="3536" t="str">
        <f>IF(Z84&lt;1%,"Sin iniciar",IF(Z84=100%,"Terminado","En gestión"))</f>
        <v>En gestión</v>
      </c>
      <c r="AB84" s="3536" t="str">
        <f>IF(Y84&lt;1%,"Sin iniciar",IF(Y84=100%,"Terminado","En gestión"))</f>
        <v>En gestión</v>
      </c>
      <c r="AC84" s="3715"/>
      <c r="AD84" s="3389">
        <v>11392405</v>
      </c>
      <c r="AE84" s="3690">
        <v>12219495</v>
      </c>
      <c r="AF84" s="3690">
        <v>3054874</v>
      </c>
      <c r="AG84" s="3389">
        <v>186500000</v>
      </c>
      <c r="AH84" s="3687">
        <v>186500000</v>
      </c>
      <c r="AI84" s="3687">
        <v>33200000</v>
      </c>
      <c r="AJ84" s="3192" t="s">
        <v>2024</v>
      </c>
      <c r="AK84" s="3192" t="s">
        <v>2099</v>
      </c>
      <c r="AL84" s="3714" t="s">
        <v>2100</v>
      </c>
      <c r="AM84" s="3192" t="s">
        <v>4785</v>
      </c>
      <c r="AN84" s="618"/>
      <c r="AO84" s="3726">
        <f>(0.25*G84)+(0.7*G85)+(0.25*G86)+(0.25*G87)+(0.25*G88)+(0.25*G89)+(0.25*G90)+0.26</f>
        <v>0.57750000000000001</v>
      </c>
      <c r="AP84" s="3727" t="s">
        <v>4786</v>
      </c>
      <c r="AQ84" s="580">
        <v>0.5</v>
      </c>
      <c r="AR84" s="7" t="s">
        <v>4787</v>
      </c>
      <c r="AS84" s="7" t="s">
        <v>4788</v>
      </c>
      <c r="AT84" s="8" t="str">
        <f t="shared" si="35"/>
        <v>En gestión</v>
      </c>
      <c r="AU84" s="8" t="str">
        <f t="shared" si="36"/>
        <v>En gestión</v>
      </c>
      <c r="AV84" s="1544" t="s">
        <v>4789</v>
      </c>
      <c r="AW84" s="3731">
        <f>SUMPRODUCT(G84:G90,AQ84:AQ90)</f>
        <v>0.57499999999999996</v>
      </c>
      <c r="AX84" s="3668">
        <f>SUMPRODUCT(G84:G90,K84:K90)</f>
        <v>0.57499999999999996</v>
      </c>
      <c r="AY84" s="3536" t="str">
        <f>IF(AX84&lt;1%,"Sin iniciar",IF(AX84=100%,"Terminado","En gestión"))</f>
        <v>En gestión</v>
      </c>
      <c r="AZ84" s="3551" t="str">
        <f>IF(AW84&lt;1%,"Sin iniciar",IF(AW84=100%,"Terminado","En gestión"))</f>
        <v>En gestión</v>
      </c>
      <c r="BA84" s="3734"/>
      <c r="BB84" s="3348">
        <v>12219495</v>
      </c>
      <c r="BC84" s="3349">
        <v>12219495</v>
      </c>
      <c r="BD84" s="3722">
        <v>6109747.3499999996</v>
      </c>
      <c r="BE84" s="3718">
        <v>186500000</v>
      </c>
      <c r="BF84" s="3719">
        <v>183886667</v>
      </c>
      <c r="BG84" s="3676">
        <v>49800000</v>
      </c>
      <c r="BH84" s="3192" t="s">
        <v>2024</v>
      </c>
      <c r="BI84" s="3192" t="s">
        <v>2099</v>
      </c>
      <c r="BJ84" s="3714" t="s">
        <v>2100</v>
      </c>
      <c r="BK84" s="3192" t="s">
        <v>4785</v>
      </c>
      <c r="BL84" s="591"/>
      <c r="BM84" s="3525">
        <f>(0.25*G84)+(0.7*G85)+(0.25*G86)+(0.25*G87)+(0.25*G88)+(0.25*G89)+(0.25*G90)+0.58</f>
        <v>0.89749999999999996</v>
      </c>
      <c r="BN84" s="3735" t="s">
        <v>4790</v>
      </c>
      <c r="BO84" s="848">
        <v>0.75</v>
      </c>
      <c r="BP84" s="13" t="s">
        <v>4791</v>
      </c>
      <c r="BQ84" s="13" t="s">
        <v>4792</v>
      </c>
      <c r="BR84" s="169" t="str">
        <f t="shared" si="37"/>
        <v>En gestión</v>
      </c>
      <c r="BS84" s="169" t="str">
        <f t="shared" si="38"/>
        <v>En gestión</v>
      </c>
      <c r="BT84" s="3192" t="s">
        <v>4793</v>
      </c>
      <c r="BU84" s="1877">
        <f>SUMPRODUCT(G84:G86,BO84:BO86)</f>
        <v>0.30000000000000004</v>
      </c>
      <c r="BV84" s="1877">
        <f t="shared" ref="BV84" si="55">SUMPRODUCT(G84:G86,L84:L86)</f>
        <v>0.30000000000000004</v>
      </c>
      <c r="BW84" s="3344" t="str">
        <f t="shared" ref="BW84" si="56">IF(BV84&lt;1%,"Sin iniciar",IF(BV84=100%,"Terminado","En gestión"))</f>
        <v>En gestión</v>
      </c>
      <c r="BX84" s="3344" t="str">
        <f t="shared" ref="BX84" si="57">IF(BU84&lt;1%,"Sin iniciar",IF(BU84=100%,"Terminado","En gestión"))</f>
        <v>En gestión</v>
      </c>
      <c r="BY84" s="3458"/>
      <c r="BZ84" s="3027">
        <v>12219495</v>
      </c>
      <c r="CA84" s="3455">
        <v>12219495</v>
      </c>
      <c r="CB84" s="3704">
        <v>9164621.0299999993</v>
      </c>
      <c r="CC84" s="3736">
        <v>183886667</v>
      </c>
      <c r="CD84" s="3527">
        <v>183886667</v>
      </c>
      <c r="CE84" s="3527">
        <v>132800000</v>
      </c>
      <c r="CF84" s="3192" t="s">
        <v>2024</v>
      </c>
      <c r="CG84" s="3192" t="s">
        <v>2099</v>
      </c>
      <c r="CH84" s="3192" t="s">
        <v>2100</v>
      </c>
      <c r="CI84" s="3192" t="s">
        <v>4785</v>
      </c>
      <c r="CJ84" s="591"/>
      <c r="CK84" s="3525">
        <f>(0.25*G84)+(0*G85)+(0.25*G86)+(0.1*G87)+(0.25*G88)+(0.25*G89)+(0.25*G90)+0.8</f>
        <v>0.99750000000000005</v>
      </c>
      <c r="CL84" s="3735" t="s">
        <v>4794</v>
      </c>
      <c r="CM84" s="910">
        <v>1</v>
      </c>
      <c r="CN84" s="13" t="s">
        <v>4795</v>
      </c>
      <c r="CO84" s="13" t="s">
        <v>4796</v>
      </c>
      <c r="CP84" s="169" t="str">
        <f t="shared" si="53"/>
        <v>Terminado</v>
      </c>
      <c r="CQ84" s="169" t="str">
        <f t="shared" si="54"/>
        <v>Terminado</v>
      </c>
      <c r="CR84" s="3192" t="s">
        <v>4797</v>
      </c>
      <c r="CS84" s="1877">
        <f>SUMPRODUCT(G84:G90,CM84:CM90)</f>
        <v>1</v>
      </c>
      <c r="CT84" s="1877">
        <f>SUMPRODUCT(G84:G90,M84:M90)</f>
        <v>1</v>
      </c>
      <c r="CU84" s="3344" t="str">
        <f>IF(CT84&lt;1%,"Sin iniciar",IF(CT84=100%,"Terminado","En gestión"))</f>
        <v>Terminado</v>
      </c>
      <c r="CV84" s="3344" t="str">
        <f>IF(CS84&lt;1%,"Sin iniciar",IF(CS84=100%,"Terminado","En gestión"))</f>
        <v>Terminado</v>
      </c>
      <c r="CW84" s="2649" t="s">
        <v>37</v>
      </c>
      <c r="CX84" s="2382">
        <v>12219495</v>
      </c>
      <c r="CY84" s="3670">
        <v>12219495</v>
      </c>
      <c r="CZ84" s="3653">
        <v>12219494.699999999</v>
      </c>
      <c r="DA84" s="3652">
        <v>183886667</v>
      </c>
      <c r="DB84" s="3653">
        <v>183886667</v>
      </c>
      <c r="DC84" s="3653">
        <v>181806667</v>
      </c>
      <c r="DD84" s="3611">
        <v>183886667</v>
      </c>
      <c r="DE84" s="3192" t="s">
        <v>2024</v>
      </c>
      <c r="DF84" s="3192" t="s">
        <v>2099</v>
      </c>
      <c r="DG84" s="3192" t="s">
        <v>2100</v>
      </c>
      <c r="DH84" s="3192" t="s">
        <v>4785</v>
      </c>
      <c r="DJ84" s="1220" t="s">
        <v>8269</v>
      </c>
      <c r="DK84" s="1220" t="s">
        <v>8331</v>
      </c>
      <c r="DL84" s="3325" t="s">
        <v>8271</v>
      </c>
    </row>
    <row r="85" spans="1:116" s="514" customFormat="1" ht="131.25" hidden="1" customHeight="1" x14ac:dyDescent="0.45">
      <c r="A85" s="3617"/>
      <c r="B85" s="3619"/>
      <c r="C85" s="3658"/>
      <c r="D85" s="3326"/>
      <c r="E85" s="608" t="s">
        <v>4798</v>
      </c>
      <c r="F85" s="609" t="s">
        <v>4799</v>
      </c>
      <c r="G85" s="610">
        <v>0.15</v>
      </c>
      <c r="H85" s="611">
        <v>44621</v>
      </c>
      <c r="I85" s="611" t="s">
        <v>54</v>
      </c>
      <c r="J85" s="610">
        <v>0.3</v>
      </c>
      <c r="K85" s="612">
        <v>1</v>
      </c>
      <c r="L85" s="613">
        <v>1</v>
      </c>
      <c r="M85" s="614">
        <v>1</v>
      </c>
      <c r="N85" s="3623"/>
      <c r="O85" s="3623"/>
      <c r="P85" s="591"/>
      <c r="Q85" s="1474"/>
      <c r="R85" s="3728"/>
      <c r="S85" s="564">
        <v>0.3</v>
      </c>
      <c r="T85" s="575" t="s">
        <v>4800</v>
      </c>
      <c r="U85" s="575" t="s">
        <v>4801</v>
      </c>
      <c r="V85" s="8" t="str">
        <f t="shared" si="33"/>
        <v>En gestión</v>
      </c>
      <c r="W85" s="8" t="str">
        <f t="shared" si="41"/>
        <v>En gestión</v>
      </c>
      <c r="X85" s="1474"/>
      <c r="Y85" s="2073"/>
      <c r="Z85" s="2073"/>
      <c r="AA85" s="3502"/>
      <c r="AB85" s="3502"/>
      <c r="AC85" s="3716"/>
      <c r="AD85" s="3389"/>
      <c r="AE85" s="3690"/>
      <c r="AF85" s="3690"/>
      <c r="AG85" s="3389"/>
      <c r="AH85" s="3687"/>
      <c r="AI85" s="3687"/>
      <c r="AJ85" s="3192"/>
      <c r="AK85" s="3192"/>
      <c r="AL85" s="3714"/>
      <c r="AM85" s="3192"/>
      <c r="AN85" s="3675"/>
      <c r="AO85" s="1474"/>
      <c r="AP85" s="3728"/>
      <c r="AQ85" s="564">
        <v>1</v>
      </c>
      <c r="AR85" s="9" t="s">
        <v>4802</v>
      </c>
      <c r="AS85" s="9" t="s">
        <v>7456</v>
      </c>
      <c r="AT85" s="8" t="str">
        <f t="shared" si="35"/>
        <v>Terminado</v>
      </c>
      <c r="AU85" s="8" t="str">
        <f t="shared" si="36"/>
        <v>Terminado</v>
      </c>
      <c r="AV85" s="1474"/>
      <c r="AW85" s="3732"/>
      <c r="AX85" s="3669"/>
      <c r="AY85" s="3502"/>
      <c r="AZ85" s="3504"/>
      <c r="BA85" s="3435"/>
      <c r="BB85" s="3348"/>
      <c r="BC85" s="3349"/>
      <c r="BD85" s="3677"/>
      <c r="BE85" s="3718"/>
      <c r="BF85" s="3720"/>
      <c r="BG85" s="3677"/>
      <c r="BH85" s="3192"/>
      <c r="BI85" s="3192"/>
      <c r="BJ85" s="3714"/>
      <c r="BK85" s="3192"/>
      <c r="BL85" s="591"/>
      <c r="BM85" s="3192"/>
      <c r="BN85" s="3735"/>
      <c r="BO85" s="848">
        <v>1</v>
      </c>
      <c r="BP85" s="13" t="s">
        <v>4803</v>
      </c>
      <c r="BQ85" s="13" t="s">
        <v>37</v>
      </c>
      <c r="BR85" s="169" t="str">
        <f t="shared" si="37"/>
        <v>Terminado</v>
      </c>
      <c r="BS85" s="169" t="str">
        <f t="shared" si="38"/>
        <v>Terminado</v>
      </c>
      <c r="BT85" s="3192"/>
      <c r="BU85" s="1877"/>
      <c r="BV85" s="1877"/>
      <c r="BW85" s="3344"/>
      <c r="BX85" s="3344"/>
      <c r="BY85" s="3458"/>
      <c r="BZ85" s="3027"/>
      <c r="CA85" s="3455"/>
      <c r="CB85" s="3704"/>
      <c r="CC85" s="3736"/>
      <c r="CD85" s="3527"/>
      <c r="CE85" s="3527"/>
      <c r="CF85" s="3192"/>
      <c r="CG85" s="3192"/>
      <c r="CH85" s="3192"/>
      <c r="CI85" s="3192"/>
      <c r="CJ85" s="591"/>
      <c r="CK85" s="3192"/>
      <c r="CL85" s="3735"/>
      <c r="CM85" s="910">
        <v>1</v>
      </c>
      <c r="CN85" s="13" t="s">
        <v>4803</v>
      </c>
      <c r="CO85" s="13" t="s">
        <v>37</v>
      </c>
      <c r="CP85" s="169" t="str">
        <f t="shared" si="53"/>
        <v>Terminado</v>
      </c>
      <c r="CQ85" s="169" t="str">
        <f t="shared" si="54"/>
        <v>Terminado</v>
      </c>
      <c r="CR85" s="3192"/>
      <c r="CS85" s="1877"/>
      <c r="CT85" s="1877"/>
      <c r="CU85" s="3344"/>
      <c r="CV85" s="3344"/>
      <c r="CW85" s="1864"/>
      <c r="CX85" s="2382"/>
      <c r="CY85" s="3670"/>
      <c r="CZ85" s="3403"/>
      <c r="DA85" s="2869"/>
      <c r="DB85" s="3403"/>
      <c r="DC85" s="3403"/>
      <c r="DD85" s="3611"/>
      <c r="DE85" s="3192"/>
      <c r="DF85" s="3192"/>
      <c r="DG85" s="3192"/>
      <c r="DH85" s="3192"/>
      <c r="DJ85" s="1220" t="s">
        <v>8269</v>
      </c>
      <c r="DK85" s="1220" t="s">
        <v>8270</v>
      </c>
      <c r="DL85" s="3326"/>
    </row>
    <row r="86" spans="1:116" s="514" customFormat="1" ht="131.25" hidden="1" customHeight="1" x14ac:dyDescent="0.45">
      <c r="A86" s="3617"/>
      <c r="B86" s="3619"/>
      <c r="C86" s="3658"/>
      <c r="D86" s="3326"/>
      <c r="E86" s="608" t="s">
        <v>4804</v>
      </c>
      <c r="F86" s="609" t="s">
        <v>4805</v>
      </c>
      <c r="G86" s="610">
        <v>0.1</v>
      </c>
      <c r="H86" s="611">
        <v>44562</v>
      </c>
      <c r="I86" s="611">
        <v>44926</v>
      </c>
      <c r="J86" s="610">
        <v>0.25</v>
      </c>
      <c r="K86" s="612">
        <v>0.5</v>
      </c>
      <c r="L86" s="613">
        <v>0.75</v>
      </c>
      <c r="M86" s="614">
        <v>1</v>
      </c>
      <c r="N86" s="3623"/>
      <c r="O86" s="3623"/>
      <c r="P86" s="591"/>
      <c r="Q86" s="1474"/>
      <c r="R86" s="3728"/>
      <c r="S86" s="564">
        <v>0.25</v>
      </c>
      <c r="T86" s="575" t="s">
        <v>4806</v>
      </c>
      <c r="U86" s="575" t="s">
        <v>4807</v>
      </c>
      <c r="V86" s="8" t="str">
        <f t="shared" si="33"/>
        <v>En gestión</v>
      </c>
      <c r="W86" s="8" t="str">
        <f t="shared" si="41"/>
        <v>En gestión</v>
      </c>
      <c r="X86" s="1474"/>
      <c r="Y86" s="2073"/>
      <c r="Z86" s="2073"/>
      <c r="AA86" s="3502"/>
      <c r="AB86" s="3502"/>
      <c r="AC86" s="3716"/>
      <c r="AD86" s="3389"/>
      <c r="AE86" s="3690"/>
      <c r="AF86" s="3690"/>
      <c r="AG86" s="3389"/>
      <c r="AH86" s="3687"/>
      <c r="AI86" s="3687"/>
      <c r="AJ86" s="3192"/>
      <c r="AK86" s="3192"/>
      <c r="AL86" s="3714"/>
      <c r="AM86" s="3192"/>
      <c r="AN86" s="3675"/>
      <c r="AO86" s="1474"/>
      <c r="AP86" s="3728"/>
      <c r="AQ86" s="564">
        <v>0.5</v>
      </c>
      <c r="AR86" s="9" t="s">
        <v>7457</v>
      </c>
      <c r="AS86" s="9" t="s">
        <v>4808</v>
      </c>
      <c r="AT86" s="8" t="str">
        <f t="shared" si="35"/>
        <v>En gestión</v>
      </c>
      <c r="AU86" s="8" t="str">
        <f t="shared" si="36"/>
        <v>En gestión</v>
      </c>
      <c r="AV86" s="1474"/>
      <c r="AW86" s="3732"/>
      <c r="AX86" s="3669"/>
      <c r="AY86" s="3502"/>
      <c r="AZ86" s="3504"/>
      <c r="BA86" s="3435"/>
      <c r="BB86" s="3348"/>
      <c r="BC86" s="3349"/>
      <c r="BD86" s="3677"/>
      <c r="BE86" s="3718"/>
      <c r="BF86" s="3720"/>
      <c r="BG86" s="3677"/>
      <c r="BH86" s="3192"/>
      <c r="BI86" s="3192"/>
      <c r="BJ86" s="3714"/>
      <c r="BK86" s="3192"/>
      <c r="BL86" s="591"/>
      <c r="BM86" s="3192"/>
      <c r="BN86" s="3735"/>
      <c r="BO86" s="848">
        <v>0.75</v>
      </c>
      <c r="BP86" s="13" t="s">
        <v>4809</v>
      </c>
      <c r="BQ86" s="13" t="s">
        <v>4810</v>
      </c>
      <c r="BR86" s="169" t="str">
        <f t="shared" si="37"/>
        <v>En gestión</v>
      </c>
      <c r="BS86" s="169" t="str">
        <f t="shared" si="38"/>
        <v>En gestión</v>
      </c>
      <c r="BT86" s="3192"/>
      <c r="BU86" s="1877"/>
      <c r="BV86" s="1877"/>
      <c r="BW86" s="3344"/>
      <c r="BX86" s="3344"/>
      <c r="BY86" s="3458"/>
      <c r="BZ86" s="3027"/>
      <c r="CA86" s="3455"/>
      <c r="CB86" s="3704"/>
      <c r="CC86" s="3736"/>
      <c r="CD86" s="3527"/>
      <c r="CE86" s="3527"/>
      <c r="CF86" s="3192"/>
      <c r="CG86" s="3192"/>
      <c r="CH86" s="3192"/>
      <c r="CI86" s="3192"/>
      <c r="CJ86" s="591"/>
      <c r="CK86" s="3192"/>
      <c r="CL86" s="3735"/>
      <c r="CM86" s="910">
        <v>1</v>
      </c>
      <c r="CN86" s="13" t="s">
        <v>4811</v>
      </c>
      <c r="CO86" s="13" t="s">
        <v>4812</v>
      </c>
      <c r="CP86" s="169" t="str">
        <f t="shared" si="53"/>
        <v>Terminado</v>
      </c>
      <c r="CQ86" s="169" t="str">
        <f t="shared" si="54"/>
        <v>Terminado</v>
      </c>
      <c r="CR86" s="3192"/>
      <c r="CS86" s="1877"/>
      <c r="CT86" s="1877"/>
      <c r="CU86" s="3344"/>
      <c r="CV86" s="3344"/>
      <c r="CW86" s="1864"/>
      <c r="CX86" s="2382"/>
      <c r="CY86" s="3670"/>
      <c r="CZ86" s="3403"/>
      <c r="DA86" s="2869"/>
      <c r="DB86" s="3403"/>
      <c r="DC86" s="3403"/>
      <c r="DD86" s="3611"/>
      <c r="DE86" s="3192"/>
      <c r="DF86" s="3192"/>
      <c r="DG86" s="3192"/>
      <c r="DH86" s="3192"/>
      <c r="DJ86" s="1220" t="s">
        <v>8269</v>
      </c>
      <c r="DK86" s="1220" t="s">
        <v>8331</v>
      </c>
      <c r="DL86" s="3326"/>
    </row>
    <row r="87" spans="1:116" s="514" customFormat="1" ht="131.25" hidden="1" customHeight="1" x14ac:dyDescent="0.45">
      <c r="A87" s="3617"/>
      <c r="B87" s="3619"/>
      <c r="C87" s="3658"/>
      <c r="D87" s="3326"/>
      <c r="E87" s="608" t="s">
        <v>4813</v>
      </c>
      <c r="F87" s="609" t="s">
        <v>4814</v>
      </c>
      <c r="G87" s="610">
        <v>0.1</v>
      </c>
      <c r="H87" s="611">
        <v>44593</v>
      </c>
      <c r="I87" s="611">
        <v>44926</v>
      </c>
      <c r="J87" s="610">
        <v>0.25</v>
      </c>
      <c r="K87" s="612">
        <v>0.5</v>
      </c>
      <c r="L87" s="613">
        <v>0.75</v>
      </c>
      <c r="M87" s="614">
        <v>1</v>
      </c>
      <c r="N87" s="3623"/>
      <c r="O87" s="3623"/>
      <c r="P87" s="591"/>
      <c r="Q87" s="1474"/>
      <c r="R87" s="3728"/>
      <c r="S87" s="564">
        <v>0.25</v>
      </c>
      <c r="T87" s="575" t="s">
        <v>4815</v>
      </c>
      <c r="U87" s="645" t="s">
        <v>4816</v>
      </c>
      <c r="V87" s="8" t="str">
        <f t="shared" si="33"/>
        <v>En gestión</v>
      </c>
      <c r="W87" s="8" t="str">
        <f t="shared" si="41"/>
        <v>En gestión</v>
      </c>
      <c r="X87" s="1474"/>
      <c r="Y87" s="2073"/>
      <c r="Z87" s="2073"/>
      <c r="AA87" s="3502"/>
      <c r="AB87" s="3502"/>
      <c r="AC87" s="3716"/>
      <c r="AD87" s="3389"/>
      <c r="AE87" s="3690"/>
      <c r="AF87" s="3690"/>
      <c r="AG87" s="3389"/>
      <c r="AH87" s="3687"/>
      <c r="AI87" s="3687"/>
      <c r="AJ87" s="3192"/>
      <c r="AK87" s="3192"/>
      <c r="AL87" s="3714"/>
      <c r="AM87" s="3192"/>
      <c r="AN87" s="3675"/>
      <c r="AO87" s="1474"/>
      <c r="AP87" s="3728"/>
      <c r="AQ87" s="564">
        <v>0.5</v>
      </c>
      <c r="AR87" s="9" t="s">
        <v>3019</v>
      </c>
      <c r="AS87" s="89" t="s">
        <v>7458</v>
      </c>
      <c r="AT87" s="8" t="str">
        <f t="shared" si="35"/>
        <v>En gestión</v>
      </c>
      <c r="AU87" s="8" t="str">
        <f t="shared" si="36"/>
        <v>En gestión</v>
      </c>
      <c r="AV87" s="1474"/>
      <c r="AW87" s="3732"/>
      <c r="AX87" s="3669"/>
      <c r="AY87" s="3502"/>
      <c r="AZ87" s="3504"/>
      <c r="BA87" s="3435"/>
      <c r="BB87" s="3348"/>
      <c r="BC87" s="3349"/>
      <c r="BD87" s="3677"/>
      <c r="BE87" s="3718"/>
      <c r="BF87" s="3720"/>
      <c r="BG87" s="3677"/>
      <c r="BH87" s="3192"/>
      <c r="BI87" s="3192"/>
      <c r="BJ87" s="3714"/>
      <c r="BK87" s="3192"/>
      <c r="BL87" s="591"/>
      <c r="BM87" s="3192"/>
      <c r="BN87" s="3735"/>
      <c r="BO87" s="848">
        <v>0.9</v>
      </c>
      <c r="BP87" s="13" t="s">
        <v>3041</v>
      </c>
      <c r="BQ87" s="78" t="s">
        <v>7459</v>
      </c>
      <c r="BR87" s="169" t="str">
        <f t="shared" si="37"/>
        <v>En gestión</v>
      </c>
      <c r="BS87" s="169" t="str">
        <f t="shared" si="38"/>
        <v>En gestión</v>
      </c>
      <c r="BT87" s="3192"/>
      <c r="BU87" s="1877"/>
      <c r="BV87" s="1877"/>
      <c r="BW87" s="3344"/>
      <c r="BX87" s="3344"/>
      <c r="BY87" s="3458"/>
      <c r="BZ87" s="3027"/>
      <c r="CA87" s="3455"/>
      <c r="CB87" s="3704"/>
      <c r="CC87" s="3736"/>
      <c r="CD87" s="3527"/>
      <c r="CE87" s="3527"/>
      <c r="CF87" s="3192"/>
      <c r="CG87" s="3192"/>
      <c r="CH87" s="3192"/>
      <c r="CI87" s="3192"/>
      <c r="CJ87" s="591"/>
      <c r="CK87" s="3192"/>
      <c r="CL87" s="3735"/>
      <c r="CM87" s="910">
        <v>1</v>
      </c>
      <c r="CN87" s="13" t="s">
        <v>2211</v>
      </c>
      <c r="CO87" s="78" t="s">
        <v>4817</v>
      </c>
      <c r="CP87" s="169" t="str">
        <f t="shared" si="53"/>
        <v>Terminado</v>
      </c>
      <c r="CQ87" s="169" t="str">
        <f t="shared" si="54"/>
        <v>Terminado</v>
      </c>
      <c r="CR87" s="3192"/>
      <c r="CS87" s="1877"/>
      <c r="CT87" s="1877"/>
      <c r="CU87" s="3344"/>
      <c r="CV87" s="3344"/>
      <c r="CW87" s="1864"/>
      <c r="CX87" s="2382"/>
      <c r="CY87" s="3670"/>
      <c r="CZ87" s="3403"/>
      <c r="DA87" s="2869"/>
      <c r="DB87" s="3403"/>
      <c r="DC87" s="3403"/>
      <c r="DD87" s="3611"/>
      <c r="DE87" s="3192"/>
      <c r="DF87" s="3192"/>
      <c r="DG87" s="3192"/>
      <c r="DH87" s="3192"/>
      <c r="DJ87" s="1220" t="s">
        <v>8269</v>
      </c>
      <c r="DK87" s="1220" t="s">
        <v>8331</v>
      </c>
      <c r="DL87" s="3326"/>
    </row>
    <row r="88" spans="1:116" s="514" customFormat="1" ht="131.25" hidden="1" customHeight="1" x14ac:dyDescent="0.45">
      <c r="A88" s="3617"/>
      <c r="B88" s="3619"/>
      <c r="C88" s="3658"/>
      <c r="D88" s="3326"/>
      <c r="E88" s="608" t="s">
        <v>4818</v>
      </c>
      <c r="F88" s="609" t="s">
        <v>4819</v>
      </c>
      <c r="G88" s="610">
        <v>0.15</v>
      </c>
      <c r="H88" s="611">
        <v>44562</v>
      </c>
      <c r="I88" s="611">
        <v>44926</v>
      </c>
      <c r="J88" s="610">
        <v>0.25</v>
      </c>
      <c r="K88" s="612">
        <v>0.5</v>
      </c>
      <c r="L88" s="613">
        <v>0.75</v>
      </c>
      <c r="M88" s="614">
        <v>1</v>
      </c>
      <c r="N88" s="3623"/>
      <c r="O88" s="3623"/>
      <c r="P88" s="591"/>
      <c r="Q88" s="1474"/>
      <c r="R88" s="3728"/>
      <c r="S88" s="564">
        <v>0.25</v>
      </c>
      <c r="T88" s="646" t="s">
        <v>4820</v>
      </c>
      <c r="U88" s="646" t="s">
        <v>4821</v>
      </c>
      <c r="V88" s="8" t="str">
        <f t="shared" si="33"/>
        <v>En gestión</v>
      </c>
      <c r="W88" s="8" t="str">
        <f t="shared" si="41"/>
        <v>En gestión</v>
      </c>
      <c r="X88" s="1474"/>
      <c r="Y88" s="2073"/>
      <c r="Z88" s="2073"/>
      <c r="AA88" s="3502"/>
      <c r="AB88" s="3502"/>
      <c r="AC88" s="3716"/>
      <c r="AD88" s="3389"/>
      <c r="AE88" s="3690"/>
      <c r="AF88" s="3690"/>
      <c r="AG88" s="3389"/>
      <c r="AH88" s="3687"/>
      <c r="AI88" s="3687"/>
      <c r="AJ88" s="3192"/>
      <c r="AK88" s="3192"/>
      <c r="AL88" s="3714"/>
      <c r="AM88" s="3192"/>
      <c r="AN88" s="3645"/>
      <c r="AO88" s="1474"/>
      <c r="AP88" s="3728"/>
      <c r="AQ88" s="564">
        <v>0.5</v>
      </c>
      <c r="AR88" s="89" t="s">
        <v>4822</v>
      </c>
      <c r="AS88" s="89" t="s">
        <v>4823</v>
      </c>
      <c r="AT88" s="8" t="str">
        <f t="shared" si="35"/>
        <v>En gestión</v>
      </c>
      <c r="AU88" s="8" t="str">
        <f t="shared" si="36"/>
        <v>En gestión</v>
      </c>
      <c r="AV88" s="1474"/>
      <c r="AW88" s="3732"/>
      <c r="AX88" s="3669"/>
      <c r="AY88" s="3502"/>
      <c r="AZ88" s="3504"/>
      <c r="BA88" s="3435"/>
      <c r="BB88" s="3348"/>
      <c r="BC88" s="3349"/>
      <c r="BD88" s="3677"/>
      <c r="BE88" s="3718"/>
      <c r="BF88" s="3720"/>
      <c r="BG88" s="3677"/>
      <c r="BH88" s="3192"/>
      <c r="BI88" s="3192"/>
      <c r="BJ88" s="3714"/>
      <c r="BK88" s="3192"/>
      <c r="BL88" s="591"/>
      <c r="BM88" s="3192"/>
      <c r="BN88" s="3735"/>
      <c r="BO88" s="848">
        <v>0.75</v>
      </c>
      <c r="BP88" s="78" t="s">
        <v>7460</v>
      </c>
      <c r="BQ88" s="78" t="s">
        <v>4824</v>
      </c>
      <c r="BR88" s="169" t="str">
        <f t="shared" si="37"/>
        <v>En gestión</v>
      </c>
      <c r="BS88" s="169" t="str">
        <f t="shared" si="38"/>
        <v>En gestión</v>
      </c>
      <c r="BT88" s="3192"/>
      <c r="BU88" s="1877"/>
      <c r="BV88" s="1877"/>
      <c r="BW88" s="3344"/>
      <c r="BX88" s="3344"/>
      <c r="BY88" s="3458"/>
      <c r="BZ88" s="3027"/>
      <c r="CA88" s="3455"/>
      <c r="CB88" s="3704"/>
      <c r="CC88" s="3736"/>
      <c r="CD88" s="3527"/>
      <c r="CE88" s="3527"/>
      <c r="CF88" s="3192"/>
      <c r="CG88" s="3192"/>
      <c r="CH88" s="3192"/>
      <c r="CI88" s="3192"/>
      <c r="CJ88" s="591"/>
      <c r="CK88" s="3192"/>
      <c r="CL88" s="3735"/>
      <c r="CM88" s="910">
        <v>1</v>
      </c>
      <c r="CN88" s="13" t="s">
        <v>4825</v>
      </c>
      <c r="CO88" s="13" t="s">
        <v>4826</v>
      </c>
      <c r="CP88" s="169" t="str">
        <f t="shared" si="53"/>
        <v>Terminado</v>
      </c>
      <c r="CQ88" s="169" t="str">
        <f t="shared" si="54"/>
        <v>Terminado</v>
      </c>
      <c r="CR88" s="3192"/>
      <c r="CS88" s="1877"/>
      <c r="CT88" s="1877"/>
      <c r="CU88" s="3344"/>
      <c r="CV88" s="3344"/>
      <c r="CW88" s="1864"/>
      <c r="CX88" s="2382"/>
      <c r="CY88" s="3670"/>
      <c r="CZ88" s="3403"/>
      <c r="DA88" s="2869"/>
      <c r="DB88" s="3403"/>
      <c r="DC88" s="3403"/>
      <c r="DD88" s="3611"/>
      <c r="DE88" s="3192"/>
      <c r="DF88" s="3192"/>
      <c r="DG88" s="3192"/>
      <c r="DH88" s="3192"/>
      <c r="DJ88" s="1220" t="s">
        <v>8269</v>
      </c>
      <c r="DK88" s="1220" t="s">
        <v>8331</v>
      </c>
      <c r="DL88" s="3326"/>
    </row>
    <row r="89" spans="1:116" s="514" customFormat="1" ht="131.25" hidden="1" customHeight="1" x14ac:dyDescent="0.45">
      <c r="A89" s="3617"/>
      <c r="B89" s="3619"/>
      <c r="C89" s="3658"/>
      <c r="D89" s="3326"/>
      <c r="E89" s="608" t="s">
        <v>4827</v>
      </c>
      <c r="F89" s="609" t="s">
        <v>4828</v>
      </c>
      <c r="G89" s="610">
        <v>0.15</v>
      </c>
      <c r="H89" s="611">
        <v>44562</v>
      </c>
      <c r="I89" s="611">
        <v>44926</v>
      </c>
      <c r="J89" s="610">
        <v>0.25</v>
      </c>
      <c r="K89" s="612">
        <v>0.5</v>
      </c>
      <c r="L89" s="613">
        <v>0.75</v>
      </c>
      <c r="M89" s="614">
        <v>1</v>
      </c>
      <c r="N89" s="3623"/>
      <c r="O89" s="3623"/>
      <c r="P89" s="591"/>
      <c r="Q89" s="1474"/>
      <c r="R89" s="3728"/>
      <c r="S89" s="564">
        <v>0.25</v>
      </c>
      <c r="T89" s="575" t="s">
        <v>4829</v>
      </c>
      <c r="U89" s="575" t="s">
        <v>4830</v>
      </c>
      <c r="V89" s="8" t="str">
        <f t="shared" si="33"/>
        <v>En gestión</v>
      </c>
      <c r="W89" s="8" t="str">
        <f t="shared" si="41"/>
        <v>En gestión</v>
      </c>
      <c r="X89" s="1474"/>
      <c r="Y89" s="2073"/>
      <c r="Z89" s="2073"/>
      <c r="AA89" s="3502"/>
      <c r="AB89" s="3502"/>
      <c r="AC89" s="3716"/>
      <c r="AD89" s="3389"/>
      <c r="AE89" s="3690"/>
      <c r="AF89" s="3690"/>
      <c r="AG89" s="3389"/>
      <c r="AH89" s="3687"/>
      <c r="AI89" s="3687"/>
      <c r="AJ89" s="3192"/>
      <c r="AK89" s="3192"/>
      <c r="AL89" s="3714"/>
      <c r="AM89" s="3192"/>
      <c r="AN89" s="3645"/>
      <c r="AO89" s="1474"/>
      <c r="AP89" s="3728"/>
      <c r="AQ89" s="564">
        <v>0.5</v>
      </c>
      <c r="AR89" s="9" t="s">
        <v>4831</v>
      </c>
      <c r="AS89" s="9" t="s">
        <v>4830</v>
      </c>
      <c r="AT89" s="8" t="str">
        <f t="shared" si="35"/>
        <v>En gestión</v>
      </c>
      <c r="AU89" s="8" t="str">
        <f t="shared" si="36"/>
        <v>En gestión</v>
      </c>
      <c r="AV89" s="1474"/>
      <c r="AW89" s="3732"/>
      <c r="AX89" s="3669"/>
      <c r="AY89" s="3502"/>
      <c r="AZ89" s="3504"/>
      <c r="BA89" s="3435"/>
      <c r="BB89" s="3348"/>
      <c r="BC89" s="3349"/>
      <c r="BD89" s="3677"/>
      <c r="BE89" s="3718"/>
      <c r="BF89" s="3720"/>
      <c r="BG89" s="3677"/>
      <c r="BH89" s="3192"/>
      <c r="BI89" s="3192"/>
      <c r="BJ89" s="3714"/>
      <c r="BK89" s="3192"/>
      <c r="BL89" s="591"/>
      <c r="BM89" s="3192"/>
      <c r="BN89" s="3735"/>
      <c r="BO89" s="848">
        <v>0.75</v>
      </c>
      <c r="BP89" s="13" t="s">
        <v>4832</v>
      </c>
      <c r="BQ89" s="13" t="s">
        <v>4833</v>
      </c>
      <c r="BR89" s="169" t="str">
        <f t="shared" si="37"/>
        <v>En gestión</v>
      </c>
      <c r="BS89" s="169" t="str">
        <f t="shared" si="38"/>
        <v>En gestión</v>
      </c>
      <c r="BT89" s="3192"/>
      <c r="BU89" s="1877"/>
      <c r="BV89" s="1877"/>
      <c r="BW89" s="3344"/>
      <c r="BX89" s="3344"/>
      <c r="BY89" s="3458"/>
      <c r="BZ89" s="3027"/>
      <c r="CA89" s="3455"/>
      <c r="CB89" s="3704"/>
      <c r="CC89" s="3736"/>
      <c r="CD89" s="3527"/>
      <c r="CE89" s="3527"/>
      <c r="CF89" s="3192"/>
      <c r="CG89" s="3192"/>
      <c r="CH89" s="3192"/>
      <c r="CI89" s="3192"/>
      <c r="CJ89" s="591"/>
      <c r="CK89" s="3192"/>
      <c r="CL89" s="3735"/>
      <c r="CM89" s="910">
        <v>1</v>
      </c>
      <c r="CN89" s="13" t="s">
        <v>4834</v>
      </c>
      <c r="CO89" s="13" t="s">
        <v>4833</v>
      </c>
      <c r="CP89" s="169" t="str">
        <f t="shared" si="53"/>
        <v>Terminado</v>
      </c>
      <c r="CQ89" s="169" t="str">
        <f t="shared" si="54"/>
        <v>Terminado</v>
      </c>
      <c r="CR89" s="3192"/>
      <c r="CS89" s="1877"/>
      <c r="CT89" s="1877"/>
      <c r="CU89" s="3344"/>
      <c r="CV89" s="3344"/>
      <c r="CW89" s="1864"/>
      <c r="CX89" s="2382"/>
      <c r="CY89" s="3670"/>
      <c r="CZ89" s="3403"/>
      <c r="DA89" s="2869"/>
      <c r="DB89" s="3403"/>
      <c r="DC89" s="3403"/>
      <c r="DD89" s="3611"/>
      <c r="DE89" s="3192"/>
      <c r="DF89" s="3192"/>
      <c r="DG89" s="3192"/>
      <c r="DH89" s="3192"/>
      <c r="DJ89" s="1220" t="s">
        <v>8269</v>
      </c>
      <c r="DK89" s="1220" t="s">
        <v>8331</v>
      </c>
      <c r="DL89" s="3326"/>
    </row>
    <row r="90" spans="1:116" s="514" customFormat="1" ht="131.25" hidden="1" customHeight="1" x14ac:dyDescent="0.45">
      <c r="A90" s="3617"/>
      <c r="B90" s="3619"/>
      <c r="C90" s="3658"/>
      <c r="D90" s="3327"/>
      <c r="E90" s="608" t="s">
        <v>4835</v>
      </c>
      <c r="F90" s="609" t="s">
        <v>4836</v>
      </c>
      <c r="G90" s="610">
        <v>0.25</v>
      </c>
      <c r="H90" s="611">
        <v>44562</v>
      </c>
      <c r="I90" s="611">
        <v>44926</v>
      </c>
      <c r="J90" s="610">
        <v>0.25</v>
      </c>
      <c r="K90" s="612">
        <v>0.5</v>
      </c>
      <c r="L90" s="613">
        <v>0.75</v>
      </c>
      <c r="M90" s="614">
        <v>1</v>
      </c>
      <c r="N90" s="3623"/>
      <c r="O90" s="3623"/>
      <c r="P90" s="591"/>
      <c r="Q90" s="1475"/>
      <c r="R90" s="3729"/>
      <c r="S90" s="564">
        <v>0.25</v>
      </c>
      <c r="T90" s="575" t="s">
        <v>4837</v>
      </c>
      <c r="U90" s="575" t="s">
        <v>4830</v>
      </c>
      <c r="V90" s="8" t="str">
        <f t="shared" si="33"/>
        <v>En gestión</v>
      </c>
      <c r="W90" s="8" t="str">
        <f t="shared" si="41"/>
        <v>En gestión</v>
      </c>
      <c r="X90" s="1475"/>
      <c r="Y90" s="2027"/>
      <c r="Z90" s="2027"/>
      <c r="AA90" s="3503"/>
      <c r="AB90" s="3503"/>
      <c r="AC90" s="3717"/>
      <c r="AD90" s="3389"/>
      <c r="AE90" s="3690"/>
      <c r="AF90" s="3690"/>
      <c r="AG90" s="3389"/>
      <c r="AH90" s="3687"/>
      <c r="AI90" s="3687"/>
      <c r="AJ90" s="3192"/>
      <c r="AK90" s="3192"/>
      <c r="AL90" s="3714"/>
      <c r="AM90" s="3192"/>
      <c r="AN90" s="3645"/>
      <c r="AO90" s="1475"/>
      <c r="AP90" s="3729"/>
      <c r="AQ90" s="564">
        <v>0.5</v>
      </c>
      <c r="AR90" s="9" t="s">
        <v>4838</v>
      </c>
      <c r="AS90" s="9" t="s">
        <v>4830</v>
      </c>
      <c r="AT90" s="8" t="str">
        <f t="shared" si="35"/>
        <v>En gestión</v>
      </c>
      <c r="AU90" s="8" t="str">
        <f t="shared" si="36"/>
        <v>En gestión</v>
      </c>
      <c r="AV90" s="1475"/>
      <c r="AW90" s="3733"/>
      <c r="AX90" s="3646"/>
      <c r="AY90" s="3503"/>
      <c r="AZ90" s="3505"/>
      <c r="BA90" s="3436"/>
      <c r="BB90" s="3348"/>
      <c r="BC90" s="3349"/>
      <c r="BD90" s="3711"/>
      <c r="BE90" s="3718"/>
      <c r="BF90" s="3721"/>
      <c r="BG90" s="3640"/>
      <c r="BH90" s="3192"/>
      <c r="BI90" s="3192"/>
      <c r="BJ90" s="3714"/>
      <c r="BK90" s="3192"/>
      <c r="BL90" s="591"/>
      <c r="BM90" s="3192"/>
      <c r="BN90" s="3735"/>
      <c r="BO90" s="848">
        <v>0.75</v>
      </c>
      <c r="BP90" s="13" t="s">
        <v>4838</v>
      </c>
      <c r="BQ90" s="13" t="s">
        <v>4833</v>
      </c>
      <c r="BR90" s="169" t="str">
        <f t="shared" si="37"/>
        <v>En gestión</v>
      </c>
      <c r="BS90" s="169" t="str">
        <f t="shared" si="38"/>
        <v>En gestión</v>
      </c>
      <c r="BT90" s="3192"/>
      <c r="BU90" s="1877"/>
      <c r="BV90" s="1877"/>
      <c r="BW90" s="3344"/>
      <c r="BX90" s="3344"/>
      <c r="BY90" s="3458"/>
      <c r="BZ90" s="3027"/>
      <c r="CA90" s="3455"/>
      <c r="CB90" s="3704"/>
      <c r="CC90" s="3736"/>
      <c r="CD90" s="3527"/>
      <c r="CE90" s="3527"/>
      <c r="CF90" s="3192"/>
      <c r="CG90" s="3192"/>
      <c r="CH90" s="3192"/>
      <c r="CI90" s="3192"/>
      <c r="CJ90" s="591"/>
      <c r="CK90" s="3192"/>
      <c r="CL90" s="3735"/>
      <c r="CM90" s="910">
        <v>1</v>
      </c>
      <c r="CN90" s="13" t="s">
        <v>4834</v>
      </c>
      <c r="CO90" s="13" t="s">
        <v>4833</v>
      </c>
      <c r="CP90" s="169" t="str">
        <f t="shared" si="53"/>
        <v>Terminado</v>
      </c>
      <c r="CQ90" s="169" t="str">
        <f t="shared" si="54"/>
        <v>Terminado</v>
      </c>
      <c r="CR90" s="3192"/>
      <c r="CS90" s="1877"/>
      <c r="CT90" s="1877"/>
      <c r="CU90" s="3344"/>
      <c r="CV90" s="3344"/>
      <c r="CW90" s="1865"/>
      <c r="CX90" s="2382"/>
      <c r="CY90" s="3670"/>
      <c r="CZ90" s="3403"/>
      <c r="DA90" s="2869"/>
      <c r="DB90" s="3403"/>
      <c r="DC90" s="3403"/>
      <c r="DD90" s="3611"/>
      <c r="DE90" s="3192"/>
      <c r="DF90" s="3192"/>
      <c r="DG90" s="3192"/>
      <c r="DH90" s="3192"/>
      <c r="DJ90" s="1220" t="s">
        <v>8269</v>
      </c>
      <c r="DK90" s="1220" t="s">
        <v>8331</v>
      </c>
      <c r="DL90" s="3327"/>
    </row>
    <row r="91" spans="1:116" s="514" customFormat="1" ht="233.25" hidden="1" customHeight="1" x14ac:dyDescent="0.45">
      <c r="A91" s="606" t="s">
        <v>50</v>
      </c>
      <c r="B91" s="607" t="s">
        <v>4839</v>
      </c>
      <c r="C91" s="609" t="s">
        <v>4840</v>
      </c>
      <c r="D91" s="609" t="s">
        <v>4391</v>
      </c>
      <c r="E91" s="608" t="s">
        <v>4841</v>
      </c>
      <c r="F91" s="609" t="s">
        <v>4842</v>
      </c>
      <c r="G91" s="610">
        <v>1</v>
      </c>
      <c r="H91" s="611" t="s">
        <v>4552</v>
      </c>
      <c r="I91" s="611">
        <v>44915</v>
      </c>
      <c r="J91" s="610">
        <v>0.25</v>
      </c>
      <c r="K91" s="612">
        <v>0.5</v>
      </c>
      <c r="L91" s="613">
        <v>0.75</v>
      </c>
      <c r="M91" s="614">
        <v>1</v>
      </c>
      <c r="N91" s="615">
        <v>0</v>
      </c>
      <c r="O91" s="615">
        <v>50600000</v>
      </c>
      <c r="P91" s="591"/>
      <c r="Q91" s="939">
        <f>SUMPRODUCT(S91,G91)</f>
        <v>0.25</v>
      </c>
      <c r="R91" s="834" t="s">
        <v>4553</v>
      </c>
      <c r="S91" s="538">
        <v>0.25</v>
      </c>
      <c r="T91" s="14" t="s">
        <v>4843</v>
      </c>
      <c r="U91" s="627" t="s">
        <v>4844</v>
      </c>
      <c r="V91" s="8" t="str">
        <f t="shared" si="33"/>
        <v>En gestión</v>
      </c>
      <c r="W91" s="8" t="str">
        <f t="shared" si="41"/>
        <v>En gestión</v>
      </c>
      <c r="X91" s="628" t="s">
        <v>4845</v>
      </c>
      <c r="Y91" s="160">
        <f>S91*G91</f>
        <v>0.25</v>
      </c>
      <c r="Z91" s="160">
        <f>SUMPRODUCT(G91,J91)</f>
        <v>0.25</v>
      </c>
      <c r="AA91" s="616" t="str">
        <f>IF(Z91&lt;1%,"Sin iniciar",IF(Z91=100%,"Terminado","En gestión"))</f>
        <v>En gestión</v>
      </c>
      <c r="AB91" s="616" t="str">
        <f>IF(Y91&lt;1%,"Sin iniciar",IF(Y91=100%,"Terminado","En gestión"))</f>
        <v>En gestión</v>
      </c>
      <c r="AC91" s="622"/>
      <c r="AD91" s="776">
        <v>50600000</v>
      </c>
      <c r="AE91" s="791">
        <v>1019732</v>
      </c>
      <c r="AF91" s="791">
        <v>254933</v>
      </c>
      <c r="AG91" s="776">
        <v>0</v>
      </c>
      <c r="AH91" s="773">
        <v>50600000</v>
      </c>
      <c r="AI91" s="774">
        <v>9200000</v>
      </c>
      <c r="AJ91" s="89" t="s">
        <v>2024</v>
      </c>
      <c r="AK91" s="89" t="s">
        <v>55</v>
      </c>
      <c r="AL91" s="623" t="s">
        <v>56</v>
      </c>
      <c r="AM91" s="78" t="s">
        <v>4846</v>
      </c>
      <c r="AN91" s="3645"/>
      <c r="AO91" s="629">
        <f>(0.25*G91)+0.25</f>
        <v>0.5</v>
      </c>
      <c r="AP91" s="626" t="s">
        <v>4847</v>
      </c>
      <c r="AQ91" s="538">
        <v>0.5</v>
      </c>
      <c r="AR91" s="14" t="s">
        <v>4848</v>
      </c>
      <c r="AS91" s="627" t="s">
        <v>4849</v>
      </c>
      <c r="AT91" s="8" t="str">
        <f t="shared" si="35"/>
        <v>En gestión</v>
      </c>
      <c r="AU91" s="8" t="str">
        <f t="shared" si="36"/>
        <v>En gestión</v>
      </c>
      <c r="AV91" s="609" t="s">
        <v>4845</v>
      </c>
      <c r="AW91" s="617">
        <f>G91*AQ91</f>
        <v>0.5</v>
      </c>
      <c r="AX91" s="617">
        <f>G91*K91</f>
        <v>0.5</v>
      </c>
      <c r="AY91" s="616" t="str">
        <f t="shared" ref="AY91:AY92" si="58">IF(AX91&lt;1%,"Sin iniciar",IF(AX91=100%,"Terminado","En gestión"))</f>
        <v>En gestión</v>
      </c>
      <c r="AZ91" s="616" t="str">
        <f t="shared" ref="AZ91:AZ92" si="59">IF(AW91&lt;1%,"Sin iniciar",IF(AW91=100%,"Terminado","En gestión"))</f>
        <v>En gestión</v>
      </c>
      <c r="BA91" s="539"/>
      <c r="BB91" s="802">
        <v>1019732</v>
      </c>
      <c r="BC91" s="819">
        <v>1019732</v>
      </c>
      <c r="BD91" s="807">
        <v>509866.13</v>
      </c>
      <c r="BE91" s="812">
        <v>0</v>
      </c>
      <c r="BF91" s="808">
        <v>50600000</v>
      </c>
      <c r="BG91" s="808">
        <v>13800000</v>
      </c>
      <c r="BH91" s="89" t="s">
        <v>2024</v>
      </c>
      <c r="BI91" s="89" t="s">
        <v>55</v>
      </c>
      <c r="BJ91" s="623" t="s">
        <v>56</v>
      </c>
      <c r="BK91" s="78" t="s">
        <v>4846</v>
      </c>
      <c r="BL91" s="591"/>
      <c r="BM91" s="852">
        <f>(0.25*G91)+0.5</f>
        <v>0.75</v>
      </c>
      <c r="BN91" s="853" t="s">
        <v>4563</v>
      </c>
      <c r="BO91" s="551">
        <v>0.75</v>
      </c>
      <c r="BP91" s="97" t="s">
        <v>4850</v>
      </c>
      <c r="BQ91" s="97" t="s">
        <v>4849</v>
      </c>
      <c r="BR91" s="169" t="str">
        <f t="shared" si="37"/>
        <v>En gestión</v>
      </c>
      <c r="BS91" s="169" t="str">
        <f t="shared" si="38"/>
        <v>En gestión</v>
      </c>
      <c r="BT91" s="97" t="s">
        <v>4845</v>
      </c>
      <c r="BU91" s="858">
        <f>SUMPRODUCT(G84:G86,BO84:BO86)</f>
        <v>0.30000000000000004</v>
      </c>
      <c r="BV91" s="859">
        <f>SUMPRODUCT(G91:G93,L91:L93)</f>
        <v>1.18</v>
      </c>
      <c r="BW91" s="711" t="str">
        <f t="shared" ref="BW91" si="60">IF(BV91&lt;1%,"Sin iniciar",IF(BV91=100%,"Terminado","En gestión"))</f>
        <v>En gestión</v>
      </c>
      <c r="BX91" s="711" t="str">
        <f t="shared" ref="BX91" si="61">IF(BU91&lt;1%,"Sin iniciar",IF(BU91=100%,"Terminado","En gestión"))</f>
        <v>En gestión</v>
      </c>
      <c r="BY91" s="547"/>
      <c r="BZ91" s="461">
        <v>1019732</v>
      </c>
      <c r="CA91" s="824">
        <v>1019732</v>
      </c>
      <c r="CB91" s="823">
        <v>764799.19</v>
      </c>
      <c r="CC91" s="828">
        <v>52593333.329999998</v>
      </c>
      <c r="CD91" s="829">
        <v>52593333.329999998</v>
      </c>
      <c r="CE91" s="829">
        <v>37566667</v>
      </c>
      <c r="CF91" s="78" t="s">
        <v>2024</v>
      </c>
      <c r="CG91" s="78" t="s">
        <v>55</v>
      </c>
      <c r="CH91" s="78" t="s">
        <v>56</v>
      </c>
      <c r="CI91" s="78" t="s">
        <v>4846</v>
      </c>
      <c r="CJ91" s="591"/>
      <c r="CK91" s="852">
        <v>1</v>
      </c>
      <c r="CL91" s="913" t="s">
        <v>4563</v>
      </c>
      <c r="CM91" s="905">
        <v>1</v>
      </c>
      <c r="CN91" s="97" t="s">
        <v>4851</v>
      </c>
      <c r="CO91" s="97" t="s">
        <v>7461</v>
      </c>
      <c r="CP91" s="169" t="str">
        <f t="shared" si="53"/>
        <v>Terminado</v>
      </c>
      <c r="CQ91" s="169" t="str">
        <f t="shared" si="54"/>
        <v>Terminado</v>
      </c>
      <c r="CR91" s="738" t="s">
        <v>4852</v>
      </c>
      <c r="CS91" s="160">
        <f t="shared" ref="CS91" si="62">G91*CM91</f>
        <v>1</v>
      </c>
      <c r="CT91" s="160">
        <f t="shared" ref="CT91" si="63">G91*M91</f>
        <v>1</v>
      </c>
      <c r="CU91" s="711" t="str">
        <f t="shared" ref="CU91" si="64">IF(CT91&lt;1%,"Sin iniciar",IF(CT91=100%,"Terminado","En gestión"))</f>
        <v>Terminado</v>
      </c>
      <c r="CV91" s="711" t="str">
        <f t="shared" ref="CV91" si="65">IF(CS91&lt;1%,"Sin iniciar",IF(CS91=100%,"Terminado","En gestión"))</f>
        <v>Terminado</v>
      </c>
      <c r="CW91" s="713"/>
      <c r="CX91" s="771">
        <v>1019732</v>
      </c>
      <c r="CY91" s="928">
        <v>1019732</v>
      </c>
      <c r="CZ91" s="893">
        <v>1019732.25</v>
      </c>
      <c r="DA91" s="107">
        <v>52593333.329999998</v>
      </c>
      <c r="DB91" s="893">
        <v>52593333.329999998</v>
      </c>
      <c r="DC91" s="893">
        <v>51366667</v>
      </c>
      <c r="DD91" s="107">
        <v>52593333.329999998</v>
      </c>
      <c r="DE91" s="78" t="s">
        <v>2024</v>
      </c>
      <c r="DF91" s="78" t="s">
        <v>55</v>
      </c>
      <c r="DG91" s="78" t="s">
        <v>56</v>
      </c>
      <c r="DH91" s="78" t="s">
        <v>4846</v>
      </c>
      <c r="DJ91" s="1220" t="s">
        <v>8269</v>
      </c>
      <c r="DK91" s="1220" t="s">
        <v>8331</v>
      </c>
      <c r="DL91" s="609" t="s">
        <v>8271</v>
      </c>
    </row>
    <row r="92" spans="1:116" s="514" customFormat="1" ht="145.5" customHeight="1" x14ac:dyDescent="0.45">
      <c r="A92" s="3617" t="s">
        <v>50</v>
      </c>
      <c r="B92" s="3619" t="s">
        <v>4853</v>
      </c>
      <c r="C92" s="3658" t="s">
        <v>4854</v>
      </c>
      <c r="D92" s="3325" t="s">
        <v>4391</v>
      </c>
      <c r="E92" s="608" t="s">
        <v>4855</v>
      </c>
      <c r="F92" s="609" t="s">
        <v>4856</v>
      </c>
      <c r="G92" s="610">
        <v>0.3</v>
      </c>
      <c r="H92" s="611">
        <v>44593</v>
      </c>
      <c r="I92" s="647">
        <v>44711</v>
      </c>
      <c r="J92" s="610">
        <v>0.1</v>
      </c>
      <c r="K92" s="612">
        <v>0.3</v>
      </c>
      <c r="L92" s="613">
        <v>0.5</v>
      </c>
      <c r="M92" s="614">
        <v>1</v>
      </c>
      <c r="N92" s="3623">
        <v>53664000</v>
      </c>
      <c r="O92" s="3623">
        <v>0</v>
      </c>
      <c r="P92" s="591"/>
      <c r="Q92" s="3662">
        <f>(S92*G92)+(S93*G93)+0</f>
        <v>0.92999999999999994</v>
      </c>
      <c r="R92" s="3662" t="s">
        <v>4857</v>
      </c>
      <c r="S92" s="538">
        <v>1</v>
      </c>
      <c r="T92" s="627" t="s">
        <v>7462</v>
      </c>
      <c r="U92" s="622" t="s">
        <v>7463</v>
      </c>
      <c r="V92" s="8" t="str">
        <f t="shared" si="33"/>
        <v>En gestión</v>
      </c>
      <c r="W92" s="8" t="str">
        <f t="shared" si="41"/>
        <v>Terminado</v>
      </c>
      <c r="X92" s="3737" t="s">
        <v>7464</v>
      </c>
      <c r="Y92" s="2073">
        <f>SUMPRODUCT(S92:S93,G92:G93)</f>
        <v>0.92999999999999994</v>
      </c>
      <c r="Z92" s="2073">
        <f>SUMPRODUCT(G92:G93,J92:J93)</f>
        <v>0.03</v>
      </c>
      <c r="AA92" s="3628" t="str">
        <f>IF(Z92&lt;1%,"Sin iniciar",IF(Z92=100%,"Terminado","En gestión"))</f>
        <v>En gestión</v>
      </c>
      <c r="AB92" s="3628" t="str">
        <f>IF(Y92&lt;1%,"Sin iniciar",IF(Y92=100%,"Terminado","En gestión"))</f>
        <v>En gestión</v>
      </c>
      <c r="AC92" s="3657"/>
      <c r="AD92" s="3633">
        <v>0</v>
      </c>
      <c r="AE92" s="3634">
        <v>0</v>
      </c>
      <c r="AF92" s="3634">
        <v>0</v>
      </c>
      <c r="AG92" s="3633">
        <v>53664000</v>
      </c>
      <c r="AH92" s="3624">
        <v>53664000</v>
      </c>
      <c r="AI92" s="3624">
        <v>4680000</v>
      </c>
      <c r="AJ92" s="1474" t="s">
        <v>2024</v>
      </c>
      <c r="AK92" s="1474" t="s">
        <v>2032</v>
      </c>
      <c r="AL92" s="3626" t="s">
        <v>2033</v>
      </c>
      <c r="AM92" s="3192" t="s">
        <v>4858</v>
      </c>
      <c r="AN92" s="3645"/>
      <c r="AO92" s="3662">
        <f>(0*G92)+(0.1*G93)+0.93</f>
        <v>1</v>
      </c>
      <c r="AP92" s="3739" t="s">
        <v>4859</v>
      </c>
      <c r="AQ92" s="538">
        <v>1</v>
      </c>
      <c r="AR92" s="14" t="s">
        <v>2114</v>
      </c>
      <c r="AS92" s="14" t="s">
        <v>2483</v>
      </c>
      <c r="AT92" s="8" t="str">
        <f t="shared" si="35"/>
        <v>En gestión</v>
      </c>
      <c r="AU92" s="8" t="str">
        <f t="shared" si="36"/>
        <v>Terminado</v>
      </c>
      <c r="AV92" s="3663" t="s">
        <v>4860</v>
      </c>
      <c r="AW92" s="3731">
        <f t="array" ref="AW92">SUMPRODUCT(G92:G93*AQ92:AQ93)</f>
        <v>1</v>
      </c>
      <c r="AX92" s="3731">
        <f t="array" ref="AX92">SUMPRODUCT(G92:G93*K92:K93)</f>
        <v>0.125</v>
      </c>
      <c r="AY92" s="3536" t="str">
        <f t="shared" si="58"/>
        <v>En gestión</v>
      </c>
      <c r="AZ92" s="3551" t="str">
        <f t="shared" si="59"/>
        <v>Terminado</v>
      </c>
      <c r="BA92" s="3479"/>
      <c r="BB92" s="3644">
        <v>0</v>
      </c>
      <c r="BC92" s="3641">
        <v>0</v>
      </c>
      <c r="BD92" s="3641">
        <v>0</v>
      </c>
      <c r="BE92" s="3639">
        <v>53664000</v>
      </c>
      <c r="BF92" s="3676">
        <v>53508000</v>
      </c>
      <c r="BG92" s="3676">
        <v>14040000</v>
      </c>
      <c r="BH92" s="1474" t="s">
        <v>2024</v>
      </c>
      <c r="BI92" s="1474" t="s">
        <v>2032</v>
      </c>
      <c r="BJ92" s="3626" t="s">
        <v>2033</v>
      </c>
      <c r="BK92" s="3192" t="s">
        <v>4858</v>
      </c>
      <c r="BL92" s="591"/>
      <c r="BM92" s="3671">
        <v>1</v>
      </c>
      <c r="BN92" s="3740" t="s">
        <v>4861</v>
      </c>
      <c r="BO92" s="551">
        <v>1</v>
      </c>
      <c r="BP92" s="97" t="s">
        <v>2114</v>
      </c>
      <c r="BQ92" s="98" t="s">
        <v>2483</v>
      </c>
      <c r="BR92" s="169" t="str">
        <f t="shared" si="37"/>
        <v>En gestión</v>
      </c>
      <c r="BS92" s="169" t="str">
        <f t="shared" si="38"/>
        <v>Terminado</v>
      </c>
      <c r="BT92" s="1720" t="s">
        <v>4862</v>
      </c>
      <c r="BU92" s="3741">
        <f>SUMPRODUCT(G85:G87,BO85:BO87)</f>
        <v>0.315</v>
      </c>
      <c r="BV92" s="1877">
        <f>SUMPRODUCT(G92:G94,L92:L94)</f>
        <v>0.60499999999999998</v>
      </c>
      <c r="BW92" s="3344" t="str">
        <f>IF(BV93&lt;1%,"Sin iniciar",IF(BV93=100%,"Terminado","En gestión"))</f>
        <v>Sin iniciar</v>
      </c>
      <c r="BX92" s="3344" t="str">
        <f>IF(BU93&lt;1%,"Sin iniciar",IF(BU93=100%,"Terminado","En gestión"))</f>
        <v>Sin iniciar</v>
      </c>
      <c r="BY92" s="3458"/>
      <c r="BZ92" s="3027">
        <v>0</v>
      </c>
      <c r="CA92" s="3455">
        <v>0</v>
      </c>
      <c r="CB92" s="3650">
        <v>0</v>
      </c>
      <c r="CC92" s="3649">
        <v>53508000</v>
      </c>
      <c r="CD92" s="3527">
        <v>53508000</v>
      </c>
      <c r="CE92" s="3527">
        <v>32760000</v>
      </c>
      <c r="CF92" s="3192" t="s">
        <v>2024</v>
      </c>
      <c r="CG92" s="3192" t="s">
        <v>2032</v>
      </c>
      <c r="CH92" s="3192" t="s">
        <v>2033</v>
      </c>
      <c r="CI92" s="3192" t="s">
        <v>4858</v>
      </c>
      <c r="CJ92" s="591"/>
      <c r="CK92" s="3671">
        <v>1</v>
      </c>
      <c r="CL92" s="3740" t="s">
        <v>4861</v>
      </c>
      <c r="CM92" s="905">
        <v>1</v>
      </c>
      <c r="CN92" s="97" t="s">
        <v>2114</v>
      </c>
      <c r="CO92" s="97" t="s">
        <v>2483</v>
      </c>
      <c r="CP92" s="169" t="str">
        <f t="shared" si="53"/>
        <v>Terminado</v>
      </c>
      <c r="CQ92" s="169" t="str">
        <f t="shared" si="54"/>
        <v>Terminado</v>
      </c>
      <c r="CR92" s="1720" t="s">
        <v>4863</v>
      </c>
      <c r="CS92" s="1877">
        <f>SUMPRODUCT(G92:G93,CM92:CM93)</f>
        <v>1</v>
      </c>
      <c r="CT92" s="1877">
        <f>SUMPRODUCT(G92:G93,M92:M93)</f>
        <v>1</v>
      </c>
      <c r="CU92" s="3344" t="str">
        <f>IF(CT92&lt;1%,"Sin iniciar",IF(CT92=100%,"Terminado","En gestión"))</f>
        <v>Terminado</v>
      </c>
      <c r="CV92" s="3344" t="str">
        <f>IF(CS92&lt;1%,"Sin iniciar",IF(CS92=100%,"Terminado","En gestión"))</f>
        <v>Terminado</v>
      </c>
      <c r="CW92" s="2649" t="s">
        <v>37</v>
      </c>
      <c r="CX92" s="2382">
        <v>0</v>
      </c>
      <c r="CY92" s="3670">
        <v>0</v>
      </c>
      <c r="CZ92" s="3403">
        <v>0</v>
      </c>
      <c r="DA92" s="3652">
        <v>53508000</v>
      </c>
      <c r="DB92" s="3403">
        <v>53508000</v>
      </c>
      <c r="DC92" s="3653">
        <v>46800000</v>
      </c>
      <c r="DD92" s="3611">
        <v>53508000</v>
      </c>
      <c r="DE92" s="3192" t="s">
        <v>2024</v>
      </c>
      <c r="DF92" s="3192" t="s">
        <v>2032</v>
      </c>
      <c r="DG92" s="3192" t="s">
        <v>2033</v>
      </c>
      <c r="DH92" s="3192" t="s">
        <v>4858</v>
      </c>
      <c r="DJ92" s="1241" t="s">
        <v>8427</v>
      </c>
      <c r="DK92" s="1220" t="s">
        <v>8280</v>
      </c>
      <c r="DL92" s="3325"/>
    </row>
    <row r="93" spans="1:116" s="514" customFormat="1" ht="145.5" customHeight="1" x14ac:dyDescent="0.45">
      <c r="A93" s="3617"/>
      <c r="B93" s="3619"/>
      <c r="C93" s="3658"/>
      <c r="D93" s="3327"/>
      <c r="E93" s="608" t="s">
        <v>4864</v>
      </c>
      <c r="F93" s="610" t="s">
        <v>4865</v>
      </c>
      <c r="G93" s="610">
        <v>0.7</v>
      </c>
      <c r="H93" s="611">
        <v>44713</v>
      </c>
      <c r="I93" s="647">
        <v>44926</v>
      </c>
      <c r="J93" s="610">
        <v>0</v>
      </c>
      <c r="K93" s="612">
        <v>0.05</v>
      </c>
      <c r="L93" s="613">
        <v>0.4</v>
      </c>
      <c r="M93" s="614">
        <v>1</v>
      </c>
      <c r="N93" s="3623"/>
      <c r="O93" s="3623"/>
      <c r="P93" s="591"/>
      <c r="Q93" s="3658"/>
      <c r="R93" s="3658"/>
      <c r="S93" s="538">
        <v>0.9</v>
      </c>
      <c r="T93" s="627" t="s">
        <v>7465</v>
      </c>
      <c r="U93" s="627" t="s">
        <v>7466</v>
      </c>
      <c r="V93" s="8" t="str">
        <f t="shared" si="33"/>
        <v>Sin iniciar</v>
      </c>
      <c r="W93" s="8" t="str">
        <f t="shared" si="41"/>
        <v>En gestión</v>
      </c>
      <c r="X93" s="3738"/>
      <c r="Y93" s="2027"/>
      <c r="Z93" s="2027"/>
      <c r="AA93" s="3628"/>
      <c r="AB93" s="3628"/>
      <c r="AC93" s="3631"/>
      <c r="AD93" s="3633"/>
      <c r="AE93" s="3634"/>
      <c r="AF93" s="3634"/>
      <c r="AG93" s="3633"/>
      <c r="AH93" s="3625"/>
      <c r="AI93" s="3625"/>
      <c r="AJ93" s="1475"/>
      <c r="AK93" s="1475"/>
      <c r="AL93" s="3627"/>
      <c r="AM93" s="3192"/>
      <c r="AN93" s="3645"/>
      <c r="AO93" s="3658"/>
      <c r="AP93" s="3663"/>
      <c r="AQ93" s="538">
        <v>1</v>
      </c>
      <c r="AR93" s="320" t="s">
        <v>7467</v>
      </c>
      <c r="AS93" s="320" t="s">
        <v>4866</v>
      </c>
      <c r="AT93" s="8" t="str">
        <f t="shared" si="35"/>
        <v>En gestión</v>
      </c>
      <c r="AU93" s="8" t="str">
        <f t="shared" si="36"/>
        <v>Terminado</v>
      </c>
      <c r="AV93" s="3663"/>
      <c r="AW93" s="3733"/>
      <c r="AX93" s="3733"/>
      <c r="AY93" s="3503"/>
      <c r="AZ93" s="3505"/>
      <c r="BA93" s="3481"/>
      <c r="BB93" s="3644"/>
      <c r="BC93" s="3641"/>
      <c r="BD93" s="3641"/>
      <c r="BE93" s="3639"/>
      <c r="BF93" s="3640"/>
      <c r="BG93" s="3640"/>
      <c r="BH93" s="1475"/>
      <c r="BI93" s="1475"/>
      <c r="BJ93" s="3627"/>
      <c r="BK93" s="3192"/>
      <c r="BL93" s="591"/>
      <c r="BM93" s="3672"/>
      <c r="BN93" s="3673"/>
      <c r="BO93" s="551">
        <v>1</v>
      </c>
      <c r="BP93" s="97" t="s">
        <v>4867</v>
      </c>
      <c r="BQ93" s="98" t="s">
        <v>2483</v>
      </c>
      <c r="BR93" s="169" t="str">
        <f t="shared" si="37"/>
        <v>En gestión</v>
      </c>
      <c r="BS93" s="169" t="str">
        <f t="shared" si="38"/>
        <v>Terminado</v>
      </c>
      <c r="BT93" s="1720"/>
      <c r="BU93" s="3741"/>
      <c r="BV93" s="1877"/>
      <c r="BW93" s="3344"/>
      <c r="BX93" s="3344"/>
      <c r="BY93" s="3458"/>
      <c r="BZ93" s="3027"/>
      <c r="CA93" s="3455"/>
      <c r="CB93" s="3650"/>
      <c r="CC93" s="3649"/>
      <c r="CD93" s="3527"/>
      <c r="CE93" s="3527"/>
      <c r="CF93" s="3192"/>
      <c r="CG93" s="3192"/>
      <c r="CH93" s="3192"/>
      <c r="CI93" s="3192"/>
      <c r="CJ93" s="591"/>
      <c r="CK93" s="3672"/>
      <c r="CL93" s="3673"/>
      <c r="CM93" s="905">
        <v>1</v>
      </c>
      <c r="CN93" s="97" t="s">
        <v>4867</v>
      </c>
      <c r="CO93" s="97" t="s">
        <v>2483</v>
      </c>
      <c r="CP93" s="169" t="str">
        <f t="shared" si="53"/>
        <v>Terminado</v>
      </c>
      <c r="CQ93" s="169" t="str">
        <f t="shared" si="54"/>
        <v>Terminado</v>
      </c>
      <c r="CR93" s="1720"/>
      <c r="CS93" s="1877"/>
      <c r="CT93" s="1877"/>
      <c r="CU93" s="3344"/>
      <c r="CV93" s="3344"/>
      <c r="CW93" s="1865"/>
      <c r="CX93" s="2382"/>
      <c r="CY93" s="3670"/>
      <c r="CZ93" s="3403"/>
      <c r="DA93" s="2869"/>
      <c r="DB93" s="3403"/>
      <c r="DC93" s="3403"/>
      <c r="DD93" s="3611"/>
      <c r="DE93" s="3192"/>
      <c r="DF93" s="3192"/>
      <c r="DG93" s="3192"/>
      <c r="DH93" s="3192"/>
      <c r="DJ93" s="1241" t="s">
        <v>8427</v>
      </c>
      <c r="DK93" s="1220" t="s">
        <v>8280</v>
      </c>
      <c r="DL93" s="3327"/>
    </row>
    <row r="94" spans="1:116" s="514" customFormat="1" ht="144.75" hidden="1" customHeight="1" x14ac:dyDescent="0.45">
      <c r="A94" s="3617" t="s">
        <v>50</v>
      </c>
      <c r="B94" s="3619" t="s">
        <v>4868</v>
      </c>
      <c r="C94" s="3658" t="s">
        <v>4869</v>
      </c>
      <c r="D94" s="3325" t="s">
        <v>4391</v>
      </c>
      <c r="E94" s="608" t="s">
        <v>4870</v>
      </c>
      <c r="F94" s="609" t="s">
        <v>4871</v>
      </c>
      <c r="G94" s="610">
        <v>0.25</v>
      </c>
      <c r="H94" s="611">
        <v>44578</v>
      </c>
      <c r="I94" s="611">
        <v>44926</v>
      </c>
      <c r="J94" s="610">
        <v>0.25</v>
      </c>
      <c r="K94" s="612">
        <v>0.5</v>
      </c>
      <c r="L94" s="613">
        <v>0.7</v>
      </c>
      <c r="M94" s="614">
        <v>1</v>
      </c>
      <c r="N94" s="3623">
        <v>244459658</v>
      </c>
      <c r="O94" s="3623">
        <v>4928232</v>
      </c>
      <c r="P94" s="591"/>
      <c r="Q94" s="3662">
        <f>(S94*G94)+(S95*G95)+(S96*G96)+(S97*G97)+0</f>
        <v>0.71249999999999991</v>
      </c>
      <c r="R94" s="3658" t="s">
        <v>4872</v>
      </c>
      <c r="S94" s="538">
        <v>0.25</v>
      </c>
      <c r="T94" s="14" t="s">
        <v>2007</v>
      </c>
      <c r="U94" s="163" t="s">
        <v>2761</v>
      </c>
      <c r="V94" s="8" t="str">
        <f>IF(J94&lt;1%,"Sin iniciar",IF(J94=100%,"Terminado","En gestión"))</f>
        <v>En gestión</v>
      </c>
      <c r="W94" s="8" t="str">
        <f>IF(S94&lt;1%,"Sin iniciar",IF(S94=100%,"Terminado","En gestión"))</f>
        <v>En gestión</v>
      </c>
      <c r="X94" s="3658" t="s">
        <v>4873</v>
      </c>
      <c r="Y94" s="1877">
        <f>SUMPRODUCT(S94:S97,G94:G97)</f>
        <v>0.71249999999999991</v>
      </c>
      <c r="Z94" s="1877">
        <f>SUMPRODUCT(G94:G97,J94:J97)</f>
        <v>0.71249999999999991</v>
      </c>
      <c r="AA94" s="3628" t="str">
        <f>IF(Z94&lt;1%,"Sin iniciar",IF(Z94=100%,"Terminado","En gestión"))</f>
        <v>En gestión</v>
      </c>
      <c r="AB94" s="3628" t="str">
        <f>IF(Y94&lt;1%,"Sin iniciar",IF(Y94=100%,"Terminado","En gestión"))</f>
        <v>En gestión</v>
      </c>
      <c r="AC94" s="3657"/>
      <c r="AD94" s="3633">
        <v>4928232</v>
      </c>
      <c r="AE94" s="3634">
        <v>5286022</v>
      </c>
      <c r="AF94" s="3634">
        <v>1321505</v>
      </c>
      <c r="AG94" s="3633">
        <v>244459658</v>
      </c>
      <c r="AH94" s="3624">
        <v>249739745</v>
      </c>
      <c r="AI94" s="3624">
        <v>39413750</v>
      </c>
      <c r="AJ94" s="1474" t="s">
        <v>2024</v>
      </c>
      <c r="AK94" s="1474" t="s">
        <v>4874</v>
      </c>
      <c r="AL94" s="3626" t="s">
        <v>4875</v>
      </c>
      <c r="AM94" s="3192" t="s">
        <v>4876</v>
      </c>
      <c r="AN94" s="3645"/>
      <c r="AO94" s="3662">
        <f>(0.25*G94)+(0*G95)+(0*G96)+(0*G97)+0.8125</f>
        <v>0.875</v>
      </c>
      <c r="AP94" s="3742" t="s">
        <v>7468</v>
      </c>
      <c r="AQ94" s="538">
        <v>0.5</v>
      </c>
      <c r="AR94" s="14" t="s">
        <v>7469</v>
      </c>
      <c r="AS94" s="216" t="s">
        <v>4877</v>
      </c>
      <c r="AT94" s="8" t="str">
        <f t="shared" si="35"/>
        <v>En gestión</v>
      </c>
      <c r="AU94" s="8" t="str">
        <f t="shared" si="36"/>
        <v>En gestión</v>
      </c>
      <c r="AV94" s="3658" t="s">
        <v>4878</v>
      </c>
      <c r="AW94" s="3731">
        <f>SUMPRODUCT(G94:G97,AQ94:AQ97)</f>
        <v>0.875</v>
      </c>
      <c r="AX94" s="3668">
        <f>SUMPRODUCT(G94:G97,K94:K97)</f>
        <v>0.875</v>
      </c>
      <c r="AY94" s="3536" t="str">
        <f>IF(AX94&lt;1%,"Sin iniciar",IF(AX94=100%,"Terminado","En gestión"))</f>
        <v>En gestión</v>
      </c>
      <c r="AZ94" s="3551" t="str">
        <f>IF(AW94&lt;1%,"Sin iniciar",IF(AW94=100%,"Terminado","En gestión"))</f>
        <v>En gestión</v>
      </c>
      <c r="BA94" s="3479"/>
      <c r="BB94" s="3644">
        <v>5286022</v>
      </c>
      <c r="BC94" s="3667">
        <v>5286022</v>
      </c>
      <c r="BD94" s="3676">
        <v>2643010.9500000002</v>
      </c>
      <c r="BE94" s="3639">
        <v>244459658</v>
      </c>
      <c r="BF94" s="3676">
        <v>247799745.33000001</v>
      </c>
      <c r="BG94" s="3676">
        <v>65270625</v>
      </c>
      <c r="BH94" s="1474" t="s">
        <v>2024</v>
      </c>
      <c r="BI94" s="1474" t="s">
        <v>4874</v>
      </c>
      <c r="BJ94" s="3626" t="s">
        <v>4875</v>
      </c>
      <c r="BK94" s="3192" t="s">
        <v>4876</v>
      </c>
      <c r="BL94" s="591"/>
      <c r="BM94" s="3671">
        <f>(0.25*G94)+(0*G95)+(0*G96)+(0*G97)+AO94</f>
        <v>0.9375</v>
      </c>
      <c r="BN94" s="3744" t="s">
        <v>7470</v>
      </c>
      <c r="BO94" s="551">
        <v>0.75</v>
      </c>
      <c r="BP94" s="97" t="s">
        <v>7469</v>
      </c>
      <c r="BQ94" s="309" t="s">
        <v>4879</v>
      </c>
      <c r="BR94" s="169" t="str">
        <f t="shared" si="37"/>
        <v>En gestión</v>
      </c>
      <c r="BS94" s="169" t="str">
        <f t="shared" si="38"/>
        <v>En gestión</v>
      </c>
      <c r="BT94" s="3672" t="s">
        <v>7471</v>
      </c>
      <c r="BU94" s="1877">
        <f>SUMPRODUCT(G96:G98,BO96:BO98)</f>
        <v>0.74750000000000005</v>
      </c>
      <c r="BV94" s="1877">
        <v>0.60499999999999998</v>
      </c>
      <c r="BW94" s="3344" t="str">
        <f>IF(BV96&lt;1%,"Sin iniciar",IF(BV96=100%,"Terminado","En gestión"))</f>
        <v>Sin iniciar</v>
      </c>
      <c r="BX94" s="3344" t="str">
        <f>IF(BU94&lt;1%,"Sin iniciar",IF(BU94=100%,"Terminado","En gestión"))</f>
        <v>En gestión</v>
      </c>
      <c r="BY94" s="3458"/>
      <c r="BZ94" s="3027">
        <v>5286022</v>
      </c>
      <c r="CA94" s="3455">
        <v>5286022</v>
      </c>
      <c r="CB94" s="3704">
        <v>3964516.43</v>
      </c>
      <c r="CC94" s="3649">
        <v>247487504.83000001</v>
      </c>
      <c r="CD94" s="3527">
        <v>247487504.83000001</v>
      </c>
      <c r="CE94" s="3527">
        <v>171297395</v>
      </c>
      <c r="CF94" s="3192" t="s">
        <v>2024</v>
      </c>
      <c r="CG94" s="3192" t="s">
        <v>4874</v>
      </c>
      <c r="CH94" s="3192" t="s">
        <v>4875</v>
      </c>
      <c r="CI94" s="3192" t="s">
        <v>4876</v>
      </c>
      <c r="CJ94" s="591"/>
      <c r="CK94" s="3671">
        <f>(0.25*G94)+(0*G95)+(0*G96)+(0*G97)+BM94</f>
        <v>1</v>
      </c>
      <c r="CL94" s="3744" t="s">
        <v>7472</v>
      </c>
      <c r="CM94" s="905">
        <v>1</v>
      </c>
      <c r="CN94" s="97" t="s">
        <v>7469</v>
      </c>
      <c r="CO94" s="309" t="s">
        <v>4880</v>
      </c>
      <c r="CP94" s="169" t="str">
        <f t="shared" si="53"/>
        <v>Terminado</v>
      </c>
      <c r="CQ94" s="169" t="str">
        <f t="shared" si="54"/>
        <v>Terminado</v>
      </c>
      <c r="CR94" s="3672" t="s">
        <v>7473</v>
      </c>
      <c r="CS94" s="1877">
        <f>SUMPRODUCT(G94:G97,CM94:CM97)</f>
        <v>1</v>
      </c>
      <c r="CT94" s="1877">
        <f>SUMPRODUCT(G94:G97,M94:M97)</f>
        <v>1</v>
      </c>
      <c r="CU94" s="3344" t="str">
        <f t="shared" ref="CU94" si="66">IF(CT94&lt;1%,"Sin iniciar",IF(CT94=100%,"Terminado","En gestión"))</f>
        <v>Terminado</v>
      </c>
      <c r="CV94" s="3344" t="str">
        <f t="shared" ref="CV94" si="67">IF(CS94&lt;1%,"Sin iniciar",IF(CS94=100%,"Terminado","En gestión"))</f>
        <v>Terminado</v>
      </c>
      <c r="CW94" s="2649" t="s">
        <v>37</v>
      </c>
      <c r="CX94" s="2382">
        <v>5286022</v>
      </c>
      <c r="CY94" s="3670">
        <v>5286022</v>
      </c>
      <c r="CZ94" s="3653">
        <v>5286021.9000000004</v>
      </c>
      <c r="DA94" s="3652">
        <v>247487504.83000001</v>
      </c>
      <c r="DB94" s="3653">
        <v>247487504.83000001</v>
      </c>
      <c r="DC94" s="3653">
        <v>241683748.34</v>
      </c>
      <c r="DD94" s="3611">
        <v>247487504.84</v>
      </c>
      <c r="DE94" s="3192" t="s">
        <v>2024</v>
      </c>
      <c r="DF94" s="3192" t="s">
        <v>4874</v>
      </c>
      <c r="DG94" s="3192" t="s">
        <v>4875</v>
      </c>
      <c r="DH94" s="3192" t="s">
        <v>4876</v>
      </c>
      <c r="DJ94" s="1220" t="s">
        <v>8269</v>
      </c>
      <c r="DK94" s="1220" t="s">
        <v>8331</v>
      </c>
      <c r="DL94" s="3325" t="s">
        <v>8271</v>
      </c>
    </row>
    <row r="95" spans="1:116" s="514" customFormat="1" ht="144.75" hidden="1" customHeight="1" x14ac:dyDescent="0.45">
      <c r="A95" s="3617"/>
      <c r="B95" s="3619"/>
      <c r="C95" s="3658"/>
      <c r="D95" s="3326"/>
      <c r="E95" s="608" t="s">
        <v>4881</v>
      </c>
      <c r="F95" s="609" t="s">
        <v>4882</v>
      </c>
      <c r="G95" s="610">
        <v>0.25</v>
      </c>
      <c r="H95" s="611">
        <v>44774</v>
      </c>
      <c r="I95" s="611">
        <v>44865</v>
      </c>
      <c r="J95" s="610">
        <v>1</v>
      </c>
      <c r="K95" s="612">
        <v>1</v>
      </c>
      <c r="L95" s="613">
        <v>1</v>
      </c>
      <c r="M95" s="614">
        <v>1</v>
      </c>
      <c r="N95" s="3623"/>
      <c r="O95" s="3623"/>
      <c r="P95" s="591"/>
      <c r="Q95" s="3662"/>
      <c r="R95" s="3658"/>
      <c r="S95" s="538">
        <v>1</v>
      </c>
      <c r="T95" s="11" t="s">
        <v>4883</v>
      </c>
      <c r="U95" s="163" t="s">
        <v>4884</v>
      </c>
      <c r="V95" s="8" t="str">
        <f t="shared" ref="V95:V112" si="68">IF(J95&lt;1%,"Sin iniciar",IF(J95=100%,"Terminado","En gestión"))</f>
        <v>Terminado</v>
      </c>
      <c r="W95" s="8" t="str">
        <f t="shared" ref="W95:W148" si="69">IF(S95&lt;1%,"Sin iniciar",IF(S95=100%,"Terminado","En gestión"))</f>
        <v>Terminado</v>
      </c>
      <c r="X95" s="3658"/>
      <c r="Y95" s="1877"/>
      <c r="Z95" s="1877"/>
      <c r="AA95" s="3628"/>
      <c r="AB95" s="3628"/>
      <c r="AC95" s="3630"/>
      <c r="AD95" s="3633"/>
      <c r="AE95" s="3634"/>
      <c r="AF95" s="3634"/>
      <c r="AG95" s="3633"/>
      <c r="AH95" s="3624"/>
      <c r="AI95" s="3624"/>
      <c r="AJ95" s="1474"/>
      <c r="AK95" s="1474"/>
      <c r="AL95" s="3626"/>
      <c r="AM95" s="3192"/>
      <c r="AN95" s="591"/>
      <c r="AO95" s="3662"/>
      <c r="AP95" s="3742"/>
      <c r="AQ95" s="538">
        <v>1</v>
      </c>
      <c r="AR95" s="14" t="s">
        <v>7474</v>
      </c>
      <c r="AS95" s="14" t="s">
        <v>2483</v>
      </c>
      <c r="AT95" s="8" t="str">
        <f t="shared" si="35"/>
        <v>Terminado</v>
      </c>
      <c r="AU95" s="8" t="str">
        <f t="shared" si="36"/>
        <v>Terminado</v>
      </c>
      <c r="AV95" s="3658"/>
      <c r="AW95" s="3732"/>
      <c r="AX95" s="3669"/>
      <c r="AY95" s="3502"/>
      <c r="AZ95" s="3504"/>
      <c r="BA95" s="3480"/>
      <c r="BB95" s="3644"/>
      <c r="BC95" s="3667"/>
      <c r="BD95" s="3677"/>
      <c r="BE95" s="3639"/>
      <c r="BF95" s="3677"/>
      <c r="BG95" s="3677"/>
      <c r="BH95" s="1474"/>
      <c r="BI95" s="1474"/>
      <c r="BJ95" s="3626"/>
      <c r="BK95" s="3192"/>
      <c r="BL95" s="591"/>
      <c r="BM95" s="3671"/>
      <c r="BN95" s="3744"/>
      <c r="BO95" s="551">
        <v>1</v>
      </c>
      <c r="BP95" s="97" t="s">
        <v>7474</v>
      </c>
      <c r="BQ95" s="308" t="s">
        <v>37</v>
      </c>
      <c r="BR95" s="169" t="str">
        <f t="shared" si="37"/>
        <v>Terminado</v>
      </c>
      <c r="BS95" s="169" t="str">
        <f t="shared" si="38"/>
        <v>Terminado</v>
      </c>
      <c r="BT95" s="3672"/>
      <c r="BU95" s="1877"/>
      <c r="BV95" s="1877"/>
      <c r="BW95" s="3344"/>
      <c r="BX95" s="3344"/>
      <c r="BY95" s="3458"/>
      <c r="BZ95" s="3027"/>
      <c r="CA95" s="3455"/>
      <c r="CB95" s="3650"/>
      <c r="CC95" s="3649"/>
      <c r="CD95" s="3527"/>
      <c r="CE95" s="3527"/>
      <c r="CF95" s="3192"/>
      <c r="CG95" s="3192"/>
      <c r="CH95" s="3192"/>
      <c r="CI95" s="3192"/>
      <c r="CJ95" s="591"/>
      <c r="CK95" s="3671"/>
      <c r="CL95" s="3744"/>
      <c r="CM95" s="905">
        <v>1</v>
      </c>
      <c r="CN95" s="98" t="s">
        <v>7474</v>
      </c>
      <c r="CO95" s="309" t="s">
        <v>37</v>
      </c>
      <c r="CP95" s="169" t="str">
        <f t="shared" si="53"/>
        <v>Terminado</v>
      </c>
      <c r="CQ95" s="169" t="str">
        <f t="shared" si="54"/>
        <v>Terminado</v>
      </c>
      <c r="CR95" s="3672"/>
      <c r="CS95" s="1877"/>
      <c r="CT95" s="1877"/>
      <c r="CU95" s="3344"/>
      <c r="CV95" s="3344"/>
      <c r="CW95" s="1864"/>
      <c r="CX95" s="2382"/>
      <c r="CY95" s="3670"/>
      <c r="CZ95" s="3403"/>
      <c r="DA95" s="2869"/>
      <c r="DB95" s="3403"/>
      <c r="DC95" s="3403"/>
      <c r="DD95" s="3611"/>
      <c r="DE95" s="3192"/>
      <c r="DF95" s="3192"/>
      <c r="DG95" s="3192"/>
      <c r="DH95" s="3192"/>
      <c r="DJ95" s="1220" t="s">
        <v>8269</v>
      </c>
      <c r="DK95" s="1220" t="s">
        <v>8270</v>
      </c>
      <c r="DL95" s="3326"/>
    </row>
    <row r="96" spans="1:116" s="514" customFormat="1" ht="144.75" hidden="1" customHeight="1" x14ac:dyDescent="0.45">
      <c r="A96" s="3617"/>
      <c r="B96" s="3619"/>
      <c r="C96" s="3658"/>
      <c r="D96" s="3326"/>
      <c r="E96" s="608" t="s">
        <v>4885</v>
      </c>
      <c r="F96" s="609" t="s">
        <v>53</v>
      </c>
      <c r="G96" s="610">
        <v>0.25</v>
      </c>
      <c r="H96" s="611">
        <v>44866</v>
      </c>
      <c r="I96" s="611">
        <v>44926</v>
      </c>
      <c r="J96" s="610">
        <v>0.9</v>
      </c>
      <c r="K96" s="612">
        <v>1</v>
      </c>
      <c r="L96" s="613">
        <v>1</v>
      </c>
      <c r="M96" s="614">
        <v>1</v>
      </c>
      <c r="N96" s="3623"/>
      <c r="O96" s="3623"/>
      <c r="P96" s="591"/>
      <c r="Q96" s="3662"/>
      <c r="R96" s="3658"/>
      <c r="S96" s="538">
        <v>0.9</v>
      </c>
      <c r="T96" s="14" t="s">
        <v>4886</v>
      </c>
      <c r="U96" s="163" t="s">
        <v>4887</v>
      </c>
      <c r="V96" s="8" t="str">
        <f t="shared" si="68"/>
        <v>En gestión</v>
      </c>
      <c r="W96" s="8" t="str">
        <f t="shared" si="69"/>
        <v>En gestión</v>
      </c>
      <c r="X96" s="3658"/>
      <c r="Y96" s="1877"/>
      <c r="Z96" s="1877"/>
      <c r="AA96" s="3628"/>
      <c r="AB96" s="3628"/>
      <c r="AC96" s="3630"/>
      <c r="AD96" s="3633"/>
      <c r="AE96" s="3634"/>
      <c r="AF96" s="3634"/>
      <c r="AG96" s="3633"/>
      <c r="AH96" s="3624"/>
      <c r="AI96" s="3624"/>
      <c r="AJ96" s="1474"/>
      <c r="AK96" s="1474"/>
      <c r="AL96" s="3626"/>
      <c r="AM96" s="3192"/>
      <c r="AN96" s="591"/>
      <c r="AO96" s="3662"/>
      <c r="AP96" s="3742"/>
      <c r="AQ96" s="538">
        <v>1</v>
      </c>
      <c r="AR96" s="14" t="s">
        <v>7474</v>
      </c>
      <c r="AS96" s="14" t="s">
        <v>2483</v>
      </c>
      <c r="AT96" s="8" t="str">
        <f t="shared" si="35"/>
        <v>Terminado</v>
      </c>
      <c r="AU96" s="8" t="str">
        <f t="shared" si="36"/>
        <v>Terminado</v>
      </c>
      <c r="AV96" s="3658"/>
      <c r="AW96" s="3732"/>
      <c r="AX96" s="3669"/>
      <c r="AY96" s="3502"/>
      <c r="AZ96" s="3504"/>
      <c r="BA96" s="3480"/>
      <c r="BB96" s="3644"/>
      <c r="BC96" s="3667"/>
      <c r="BD96" s="3677"/>
      <c r="BE96" s="3639"/>
      <c r="BF96" s="3677"/>
      <c r="BG96" s="3677"/>
      <c r="BH96" s="1474"/>
      <c r="BI96" s="1474"/>
      <c r="BJ96" s="3626"/>
      <c r="BK96" s="3192"/>
      <c r="BL96" s="591"/>
      <c r="BM96" s="3671"/>
      <c r="BN96" s="3744"/>
      <c r="BO96" s="551">
        <v>1</v>
      </c>
      <c r="BP96" s="97" t="s">
        <v>7474</v>
      </c>
      <c r="BQ96" s="308" t="s">
        <v>37</v>
      </c>
      <c r="BR96" s="169" t="str">
        <f t="shared" si="37"/>
        <v>Terminado</v>
      </c>
      <c r="BS96" s="169" t="str">
        <f t="shared" si="38"/>
        <v>Terminado</v>
      </c>
      <c r="BT96" s="3672"/>
      <c r="BU96" s="1877"/>
      <c r="BV96" s="1877"/>
      <c r="BW96" s="3344"/>
      <c r="BX96" s="3344"/>
      <c r="BY96" s="3458"/>
      <c r="BZ96" s="3027"/>
      <c r="CA96" s="3455"/>
      <c r="CB96" s="3650"/>
      <c r="CC96" s="3649"/>
      <c r="CD96" s="3527"/>
      <c r="CE96" s="3527"/>
      <c r="CF96" s="3192"/>
      <c r="CG96" s="3192"/>
      <c r="CH96" s="3192"/>
      <c r="CI96" s="3192"/>
      <c r="CJ96" s="591"/>
      <c r="CK96" s="3671"/>
      <c r="CL96" s="3744"/>
      <c r="CM96" s="905">
        <v>1</v>
      </c>
      <c r="CN96" s="98" t="s">
        <v>7474</v>
      </c>
      <c r="CO96" s="309" t="s">
        <v>37</v>
      </c>
      <c r="CP96" s="169" t="str">
        <f t="shared" si="53"/>
        <v>Terminado</v>
      </c>
      <c r="CQ96" s="169" t="str">
        <f t="shared" si="54"/>
        <v>Terminado</v>
      </c>
      <c r="CR96" s="3672"/>
      <c r="CS96" s="1877"/>
      <c r="CT96" s="1877"/>
      <c r="CU96" s="3344"/>
      <c r="CV96" s="3344"/>
      <c r="CW96" s="1864"/>
      <c r="CX96" s="2382"/>
      <c r="CY96" s="3670"/>
      <c r="CZ96" s="3403"/>
      <c r="DA96" s="2869"/>
      <c r="DB96" s="3403"/>
      <c r="DC96" s="3403"/>
      <c r="DD96" s="3611"/>
      <c r="DE96" s="3192"/>
      <c r="DF96" s="3192"/>
      <c r="DG96" s="3192"/>
      <c r="DH96" s="3192"/>
      <c r="DJ96" s="1220" t="s">
        <v>8269</v>
      </c>
      <c r="DK96" s="1220" t="s">
        <v>8270</v>
      </c>
      <c r="DL96" s="3326"/>
    </row>
    <row r="97" spans="1:116" s="514" customFormat="1" ht="183.75" hidden="1" x14ac:dyDescent="0.45">
      <c r="A97" s="3617"/>
      <c r="B97" s="3619"/>
      <c r="C97" s="3658"/>
      <c r="D97" s="3327"/>
      <c r="E97" s="608" t="s">
        <v>4888</v>
      </c>
      <c r="F97" s="609" t="s">
        <v>4889</v>
      </c>
      <c r="G97" s="610">
        <v>0.25</v>
      </c>
      <c r="H97" s="611">
        <v>44565</v>
      </c>
      <c r="I97" s="611">
        <v>44926</v>
      </c>
      <c r="J97" s="610">
        <v>0.7</v>
      </c>
      <c r="K97" s="612">
        <v>1</v>
      </c>
      <c r="L97" s="613">
        <v>1</v>
      </c>
      <c r="M97" s="614">
        <v>1</v>
      </c>
      <c r="N97" s="3623"/>
      <c r="O97" s="3623"/>
      <c r="P97" s="591"/>
      <c r="Q97" s="3662"/>
      <c r="R97" s="3658"/>
      <c r="S97" s="538">
        <v>0.7</v>
      </c>
      <c r="T97" s="14" t="s">
        <v>4890</v>
      </c>
      <c r="U97" s="216" t="s">
        <v>4891</v>
      </c>
      <c r="V97" s="8" t="str">
        <f t="shared" si="68"/>
        <v>En gestión</v>
      </c>
      <c r="W97" s="8" t="str">
        <f t="shared" si="69"/>
        <v>En gestión</v>
      </c>
      <c r="X97" s="3658"/>
      <c r="Y97" s="1877"/>
      <c r="Z97" s="1877"/>
      <c r="AA97" s="3628"/>
      <c r="AB97" s="3628"/>
      <c r="AC97" s="3631"/>
      <c r="AD97" s="3633"/>
      <c r="AE97" s="3634"/>
      <c r="AF97" s="3634"/>
      <c r="AG97" s="3633"/>
      <c r="AH97" s="3625"/>
      <c r="AI97" s="3625"/>
      <c r="AJ97" s="1475"/>
      <c r="AK97" s="1475"/>
      <c r="AL97" s="3627"/>
      <c r="AM97" s="3192"/>
      <c r="AN97" s="591"/>
      <c r="AO97" s="3662"/>
      <c r="AP97" s="3743"/>
      <c r="AQ97" s="538">
        <v>1</v>
      </c>
      <c r="AR97" s="14" t="s">
        <v>7474</v>
      </c>
      <c r="AS97" s="14" t="s">
        <v>2483</v>
      </c>
      <c r="AT97" s="8" t="str">
        <f t="shared" si="35"/>
        <v>Terminado</v>
      </c>
      <c r="AU97" s="8" t="str">
        <f t="shared" si="36"/>
        <v>Terminado</v>
      </c>
      <c r="AV97" s="3658"/>
      <c r="AW97" s="3733"/>
      <c r="AX97" s="3646"/>
      <c r="AY97" s="3503"/>
      <c r="AZ97" s="3505"/>
      <c r="BA97" s="3481"/>
      <c r="BB97" s="3644"/>
      <c r="BC97" s="3667"/>
      <c r="BD97" s="3640"/>
      <c r="BE97" s="3639"/>
      <c r="BF97" s="3640"/>
      <c r="BG97" s="3640"/>
      <c r="BH97" s="1475"/>
      <c r="BI97" s="1475"/>
      <c r="BJ97" s="3627"/>
      <c r="BK97" s="3192"/>
      <c r="BL97" s="591"/>
      <c r="BM97" s="3671"/>
      <c r="BN97" s="3744"/>
      <c r="BO97" s="551">
        <v>1</v>
      </c>
      <c r="BP97" s="97" t="s">
        <v>7474</v>
      </c>
      <c r="BQ97" s="308" t="s">
        <v>37</v>
      </c>
      <c r="BR97" s="169" t="str">
        <f t="shared" si="37"/>
        <v>Terminado</v>
      </c>
      <c r="BS97" s="169" t="str">
        <f t="shared" si="38"/>
        <v>Terminado</v>
      </c>
      <c r="BT97" s="3672"/>
      <c r="BU97" s="1877"/>
      <c r="BV97" s="1877"/>
      <c r="BW97" s="3344"/>
      <c r="BX97" s="3344"/>
      <c r="BY97" s="3458"/>
      <c r="BZ97" s="3027"/>
      <c r="CA97" s="3455"/>
      <c r="CB97" s="3650"/>
      <c r="CC97" s="3649"/>
      <c r="CD97" s="3527"/>
      <c r="CE97" s="3527"/>
      <c r="CF97" s="3192"/>
      <c r="CG97" s="3192"/>
      <c r="CH97" s="3192"/>
      <c r="CI97" s="3192"/>
      <c r="CJ97" s="591"/>
      <c r="CK97" s="3671"/>
      <c r="CL97" s="3744"/>
      <c r="CM97" s="905">
        <v>1</v>
      </c>
      <c r="CN97" s="98" t="s">
        <v>7474</v>
      </c>
      <c r="CO97" s="309" t="s">
        <v>37</v>
      </c>
      <c r="CP97" s="169" t="str">
        <f t="shared" si="53"/>
        <v>Terminado</v>
      </c>
      <c r="CQ97" s="169" t="str">
        <f t="shared" si="54"/>
        <v>Terminado</v>
      </c>
      <c r="CR97" s="3672"/>
      <c r="CS97" s="1877"/>
      <c r="CT97" s="1877"/>
      <c r="CU97" s="3344"/>
      <c r="CV97" s="3344"/>
      <c r="CW97" s="1865"/>
      <c r="CX97" s="2382"/>
      <c r="CY97" s="3670"/>
      <c r="CZ97" s="3403"/>
      <c r="DA97" s="2869"/>
      <c r="DB97" s="3403"/>
      <c r="DC97" s="3403"/>
      <c r="DD97" s="3611"/>
      <c r="DE97" s="3192"/>
      <c r="DF97" s="3192"/>
      <c r="DG97" s="3192"/>
      <c r="DH97" s="3192"/>
      <c r="DJ97" s="1220" t="s">
        <v>8269</v>
      </c>
      <c r="DK97" s="1220" t="s">
        <v>8270</v>
      </c>
      <c r="DL97" s="3327"/>
    </row>
    <row r="98" spans="1:116" s="514" customFormat="1" ht="135" hidden="1" customHeight="1" x14ac:dyDescent="0.45">
      <c r="A98" s="3617" t="s">
        <v>50</v>
      </c>
      <c r="B98" s="3619" t="s">
        <v>4892</v>
      </c>
      <c r="C98" s="3658" t="s">
        <v>4893</v>
      </c>
      <c r="D98" s="3325" t="s">
        <v>4391</v>
      </c>
      <c r="E98" s="608" t="s">
        <v>4894</v>
      </c>
      <c r="F98" s="609" t="s">
        <v>4895</v>
      </c>
      <c r="G98" s="610">
        <v>0.33</v>
      </c>
      <c r="H98" s="611">
        <v>44562</v>
      </c>
      <c r="I98" s="611">
        <v>44926</v>
      </c>
      <c r="J98" s="610">
        <v>0.25</v>
      </c>
      <c r="K98" s="612">
        <v>0.5</v>
      </c>
      <c r="L98" s="613">
        <v>0.75</v>
      </c>
      <c r="M98" s="614">
        <v>1</v>
      </c>
      <c r="N98" s="3623">
        <v>316012505</v>
      </c>
      <c r="O98" s="3623">
        <v>3585558</v>
      </c>
      <c r="P98" s="591"/>
      <c r="Q98" s="3662">
        <f>+G98*S98+G99*S99+G100*S100</f>
        <v>0.25</v>
      </c>
      <c r="R98" s="3658" t="s">
        <v>4896</v>
      </c>
      <c r="S98" s="538">
        <v>0.25</v>
      </c>
      <c r="T98" s="640" t="s">
        <v>4897</v>
      </c>
      <c r="U98" s="648" t="s">
        <v>4898</v>
      </c>
      <c r="V98" s="8" t="str">
        <f t="shared" si="68"/>
        <v>En gestión</v>
      </c>
      <c r="W98" s="8" t="str">
        <f t="shared" si="69"/>
        <v>En gestión</v>
      </c>
      <c r="X98" s="3745" t="s">
        <v>4899</v>
      </c>
      <c r="Y98" s="1877">
        <f>SUMPRODUCT(S98:S100,G98:G100)</f>
        <v>0.25</v>
      </c>
      <c r="Z98" s="1877">
        <f>SUMPRODUCT(G98:G100,J98:J100)</f>
        <v>0.25</v>
      </c>
      <c r="AA98" s="3628" t="str">
        <f>IF(Z98&lt;1%,"Sin iniciar",IF(Z98=100%,"Terminado","En gestión"))</f>
        <v>En gestión</v>
      </c>
      <c r="AB98" s="3628" t="str">
        <f>IF(Y98&lt;1%,"Sin iniciar",IF(Y98=100%,"Terminado","En gestión"))</f>
        <v>En gestión</v>
      </c>
      <c r="AC98" s="3657"/>
      <c r="AD98" s="3633">
        <v>3585558</v>
      </c>
      <c r="AE98" s="3634">
        <v>3845870</v>
      </c>
      <c r="AF98" s="3634">
        <v>961468</v>
      </c>
      <c r="AG98" s="3633">
        <v>316012505</v>
      </c>
      <c r="AH98" s="3624">
        <v>316929171</v>
      </c>
      <c r="AI98" s="3624">
        <v>37125000</v>
      </c>
      <c r="AJ98" s="1474" t="s">
        <v>2024</v>
      </c>
      <c r="AK98" s="1474" t="s">
        <v>4900</v>
      </c>
      <c r="AL98" s="3626" t="s">
        <v>4901</v>
      </c>
      <c r="AM98" s="3192" t="s">
        <v>4902</v>
      </c>
      <c r="AN98" s="591"/>
      <c r="AO98" s="3662">
        <f>(0.25*G98)+(0.25*G99)+(0.25*G100)+0.25</f>
        <v>0.5</v>
      </c>
      <c r="AP98" s="3658" t="s">
        <v>4903</v>
      </c>
      <c r="AQ98" s="538">
        <v>0.5</v>
      </c>
      <c r="AR98" s="609" t="s">
        <v>4897</v>
      </c>
      <c r="AS98" s="14" t="s">
        <v>4904</v>
      </c>
      <c r="AT98" s="8" t="str">
        <f t="shared" si="35"/>
        <v>En gestión</v>
      </c>
      <c r="AU98" s="8" t="str">
        <f t="shared" si="36"/>
        <v>En gestión</v>
      </c>
      <c r="AV98" s="3663" t="s">
        <v>4905</v>
      </c>
      <c r="AW98" s="3647">
        <f>SUMPRODUCT(G98:G100,AQ98:AQ100)</f>
        <v>0.5</v>
      </c>
      <c r="AX98" s="3647">
        <f>SUMPRODUCT(G98:G100,K98:K100)</f>
        <v>0.5</v>
      </c>
      <c r="AY98" s="3628" t="str">
        <f>IF(AX98&lt;1%,"Sin iniciar",IF(AX98=100%,"Terminado","En gestión"))</f>
        <v>En gestión</v>
      </c>
      <c r="AZ98" s="3628" t="str">
        <f>IF(AW98&lt;1%,"Sin iniciar",IF(AW98=100%,"Terminado","En gestión"))</f>
        <v>En gestión</v>
      </c>
      <c r="BA98" s="3657"/>
      <c r="BB98" s="3644">
        <v>3845870</v>
      </c>
      <c r="BC98" s="3667">
        <v>3845870</v>
      </c>
      <c r="BD98" s="3676">
        <v>1922935.2</v>
      </c>
      <c r="BE98" s="3639">
        <v>316012505</v>
      </c>
      <c r="BF98" s="3676">
        <v>290924999.66000003</v>
      </c>
      <c r="BG98" s="3676">
        <v>78153333.329999998</v>
      </c>
      <c r="BH98" s="1474" t="s">
        <v>2024</v>
      </c>
      <c r="BI98" s="1474" t="s">
        <v>4900</v>
      </c>
      <c r="BJ98" s="3626" t="s">
        <v>4901</v>
      </c>
      <c r="BK98" s="3192" t="s">
        <v>4902</v>
      </c>
      <c r="BL98" s="591"/>
      <c r="BM98" s="3671">
        <f>(0.25*G98)+(0.25*G99)+(0.25*G100)+0.5</f>
        <v>0.75</v>
      </c>
      <c r="BN98" s="3672" t="s">
        <v>4906</v>
      </c>
      <c r="BO98" s="551">
        <v>0.75</v>
      </c>
      <c r="BP98" s="494" t="s">
        <v>4897</v>
      </c>
      <c r="BQ98" s="98" t="s">
        <v>4907</v>
      </c>
      <c r="BR98" s="169" t="str">
        <f t="shared" si="37"/>
        <v>En gestión</v>
      </c>
      <c r="BS98" s="169" t="str">
        <f t="shared" si="38"/>
        <v>En gestión</v>
      </c>
      <c r="BT98" s="3673" t="s">
        <v>7475</v>
      </c>
      <c r="BU98" s="1877">
        <f>SUMPRODUCT(G100:G102,BO100:BO102)</f>
        <v>0.75</v>
      </c>
      <c r="BV98" s="1877">
        <f>SUMPRODUCT(G99:G101,L99:L101)</f>
        <v>0.75</v>
      </c>
      <c r="BW98" s="3344" t="str">
        <f>IF(BV98&lt;1%,"Sin iniciar",IF(BV98=100%,"Terminado","En gestión"))</f>
        <v>En gestión</v>
      </c>
      <c r="BX98" s="3344" t="str">
        <f>IF(BU99&lt;1%,"Sin iniciar",IF(BU99=100%,"Terminado","En gestión"))</f>
        <v>Sin iniciar</v>
      </c>
      <c r="BY98" s="3458"/>
      <c r="BZ98" s="3027">
        <v>3845870</v>
      </c>
      <c r="CA98" s="3455">
        <v>3845870</v>
      </c>
      <c r="CB98" s="3691">
        <v>2884402.8</v>
      </c>
      <c r="CC98" s="3649">
        <v>259391666.16</v>
      </c>
      <c r="CD98" s="3527">
        <v>259391666.16</v>
      </c>
      <c r="CE98" s="3527">
        <v>172128333.33000001</v>
      </c>
      <c r="CF98" s="3192" t="s">
        <v>2024</v>
      </c>
      <c r="CG98" s="3192" t="s">
        <v>4900</v>
      </c>
      <c r="CH98" s="3192" t="s">
        <v>4901</v>
      </c>
      <c r="CI98" s="3192" t="s">
        <v>4902</v>
      </c>
      <c r="CJ98" s="591"/>
      <c r="CK98" s="3671">
        <v>1</v>
      </c>
      <c r="CL98" s="3672" t="s">
        <v>4908</v>
      </c>
      <c r="CM98" s="905">
        <v>1</v>
      </c>
      <c r="CN98" s="494" t="s">
        <v>4897</v>
      </c>
      <c r="CO98" s="97" t="s">
        <v>4909</v>
      </c>
      <c r="CP98" s="169" t="str">
        <f t="shared" si="53"/>
        <v>Terminado</v>
      </c>
      <c r="CQ98" s="169" t="str">
        <f t="shared" si="54"/>
        <v>Terminado</v>
      </c>
      <c r="CR98" s="3673" t="s">
        <v>7476</v>
      </c>
      <c r="CS98" s="1877">
        <f>SUMPRODUCT(G98:G100,CM98:CM100)</f>
        <v>1</v>
      </c>
      <c r="CT98" s="1877">
        <f>SUMPRODUCT(G98:G100,M98:M100)</f>
        <v>1</v>
      </c>
      <c r="CU98" s="3344" t="str">
        <f t="shared" ref="CU98" si="70">IF(CT98&lt;1%,"Sin iniciar",IF(CT98=100%,"Terminado","En gestión"))</f>
        <v>Terminado</v>
      </c>
      <c r="CV98" s="3344" t="str">
        <f t="shared" ref="CV98" si="71">IF(CS98&lt;1%,"Sin iniciar",IF(CS98=100%,"Terminado","En gestión"))</f>
        <v>Terminado</v>
      </c>
      <c r="CW98" s="2649" t="s">
        <v>37</v>
      </c>
      <c r="CX98" s="2382">
        <v>3845870</v>
      </c>
      <c r="CY98" s="3670">
        <v>3845870</v>
      </c>
      <c r="CZ98" s="3653">
        <v>3845870.4</v>
      </c>
      <c r="DA98" s="3652">
        <v>259391666.16</v>
      </c>
      <c r="DB98" s="3653">
        <v>294651666</v>
      </c>
      <c r="DC98" s="3653">
        <v>229337750.33000001</v>
      </c>
      <c r="DD98" s="3611">
        <v>233914947.31999999</v>
      </c>
      <c r="DE98" s="3192" t="s">
        <v>2024</v>
      </c>
      <c r="DF98" s="3192" t="s">
        <v>4900</v>
      </c>
      <c r="DG98" s="3192" t="s">
        <v>4901</v>
      </c>
      <c r="DH98" s="3192" t="s">
        <v>4902</v>
      </c>
      <c r="DJ98" s="1220" t="s">
        <v>8269</v>
      </c>
      <c r="DK98" s="1220" t="s">
        <v>8331</v>
      </c>
      <c r="DL98" s="3325" t="s">
        <v>8271</v>
      </c>
    </row>
    <row r="99" spans="1:116" s="514" customFormat="1" ht="135" hidden="1" customHeight="1" x14ac:dyDescent="0.45">
      <c r="A99" s="3617"/>
      <c r="B99" s="3619"/>
      <c r="C99" s="3658"/>
      <c r="D99" s="3326"/>
      <c r="E99" s="608" t="s">
        <v>4910</v>
      </c>
      <c r="F99" s="609" t="s">
        <v>4911</v>
      </c>
      <c r="G99" s="610">
        <v>0.33</v>
      </c>
      <c r="H99" s="611">
        <v>44562</v>
      </c>
      <c r="I99" s="611">
        <v>44926</v>
      </c>
      <c r="J99" s="610">
        <v>0.25</v>
      </c>
      <c r="K99" s="612">
        <v>0.5</v>
      </c>
      <c r="L99" s="613">
        <v>0.75</v>
      </c>
      <c r="M99" s="614">
        <v>1</v>
      </c>
      <c r="N99" s="3623"/>
      <c r="O99" s="3623"/>
      <c r="P99" s="591"/>
      <c r="Q99" s="3662"/>
      <c r="R99" s="3658"/>
      <c r="S99" s="538">
        <v>0.25</v>
      </c>
      <c r="T99" s="640" t="s">
        <v>4912</v>
      </c>
      <c r="U99" s="648" t="s">
        <v>4898</v>
      </c>
      <c r="V99" s="8" t="str">
        <f t="shared" si="68"/>
        <v>En gestión</v>
      </c>
      <c r="W99" s="8" t="str">
        <f t="shared" si="69"/>
        <v>En gestión</v>
      </c>
      <c r="X99" s="3745"/>
      <c r="Y99" s="1877"/>
      <c r="Z99" s="1877"/>
      <c r="AA99" s="3628"/>
      <c r="AB99" s="3628"/>
      <c r="AC99" s="3630"/>
      <c r="AD99" s="3633"/>
      <c r="AE99" s="3634"/>
      <c r="AF99" s="3634"/>
      <c r="AG99" s="3633"/>
      <c r="AH99" s="3624"/>
      <c r="AI99" s="3624"/>
      <c r="AJ99" s="1474"/>
      <c r="AK99" s="1474"/>
      <c r="AL99" s="3626"/>
      <c r="AM99" s="3192"/>
      <c r="AN99" s="591"/>
      <c r="AO99" s="3662"/>
      <c r="AP99" s="3658"/>
      <c r="AQ99" s="538">
        <v>0.5</v>
      </c>
      <c r="AR99" s="609" t="s">
        <v>7477</v>
      </c>
      <c r="AS99" s="14" t="s">
        <v>4904</v>
      </c>
      <c r="AT99" s="8" t="str">
        <f t="shared" si="35"/>
        <v>En gestión</v>
      </c>
      <c r="AU99" s="8" t="str">
        <f t="shared" si="36"/>
        <v>En gestión</v>
      </c>
      <c r="AV99" s="3663"/>
      <c r="AW99" s="3647"/>
      <c r="AX99" s="3647"/>
      <c r="AY99" s="3628"/>
      <c r="AZ99" s="3628"/>
      <c r="BA99" s="3630"/>
      <c r="BB99" s="3644"/>
      <c r="BC99" s="3667"/>
      <c r="BD99" s="3677"/>
      <c r="BE99" s="3639"/>
      <c r="BF99" s="3677"/>
      <c r="BG99" s="3677"/>
      <c r="BH99" s="1474"/>
      <c r="BI99" s="1474"/>
      <c r="BJ99" s="3626"/>
      <c r="BK99" s="3192"/>
      <c r="BL99" s="591"/>
      <c r="BM99" s="3671"/>
      <c r="BN99" s="3672"/>
      <c r="BO99" s="551">
        <v>0.75</v>
      </c>
      <c r="BP99" s="494" t="s">
        <v>4913</v>
      </c>
      <c r="BQ99" s="98" t="s">
        <v>4907</v>
      </c>
      <c r="BR99" s="169" t="str">
        <f t="shared" si="37"/>
        <v>En gestión</v>
      </c>
      <c r="BS99" s="169" t="str">
        <f t="shared" si="38"/>
        <v>En gestión</v>
      </c>
      <c r="BT99" s="3673"/>
      <c r="BU99" s="1877"/>
      <c r="BV99" s="1877"/>
      <c r="BW99" s="3344"/>
      <c r="BX99" s="3344"/>
      <c r="BY99" s="3458"/>
      <c r="BZ99" s="3027"/>
      <c r="CA99" s="3455"/>
      <c r="CB99" s="3457"/>
      <c r="CC99" s="3649"/>
      <c r="CD99" s="3527"/>
      <c r="CE99" s="3527"/>
      <c r="CF99" s="3192"/>
      <c r="CG99" s="3192"/>
      <c r="CH99" s="3192"/>
      <c r="CI99" s="3192"/>
      <c r="CJ99" s="591"/>
      <c r="CK99" s="3671"/>
      <c r="CL99" s="3672"/>
      <c r="CM99" s="905">
        <v>1</v>
      </c>
      <c r="CN99" s="494" t="s">
        <v>4913</v>
      </c>
      <c r="CO99" s="97" t="s">
        <v>4909</v>
      </c>
      <c r="CP99" s="169" t="str">
        <f t="shared" si="53"/>
        <v>Terminado</v>
      </c>
      <c r="CQ99" s="169" t="str">
        <f t="shared" si="54"/>
        <v>Terminado</v>
      </c>
      <c r="CR99" s="3673"/>
      <c r="CS99" s="1877"/>
      <c r="CT99" s="1877"/>
      <c r="CU99" s="3344"/>
      <c r="CV99" s="3344"/>
      <c r="CW99" s="1864"/>
      <c r="CX99" s="2382"/>
      <c r="CY99" s="3670"/>
      <c r="CZ99" s="3403"/>
      <c r="DA99" s="2869"/>
      <c r="DB99" s="3403"/>
      <c r="DC99" s="3403"/>
      <c r="DD99" s="3611"/>
      <c r="DE99" s="3192"/>
      <c r="DF99" s="3192"/>
      <c r="DG99" s="3192"/>
      <c r="DH99" s="3192"/>
      <c r="DJ99" s="1220" t="s">
        <v>8269</v>
      </c>
      <c r="DK99" s="1220" t="s">
        <v>8331</v>
      </c>
      <c r="DL99" s="3326"/>
    </row>
    <row r="100" spans="1:116" s="514" customFormat="1" ht="135" hidden="1" customHeight="1" x14ac:dyDescent="0.45">
      <c r="A100" s="3617"/>
      <c r="B100" s="3619"/>
      <c r="C100" s="3658"/>
      <c r="D100" s="3327"/>
      <c r="E100" s="608" t="s">
        <v>4914</v>
      </c>
      <c r="F100" s="609" t="s">
        <v>4915</v>
      </c>
      <c r="G100" s="610">
        <v>0.34</v>
      </c>
      <c r="H100" s="611">
        <v>44562</v>
      </c>
      <c r="I100" s="611">
        <v>44926</v>
      </c>
      <c r="J100" s="610">
        <v>0.25</v>
      </c>
      <c r="K100" s="612">
        <v>0.5</v>
      </c>
      <c r="L100" s="613">
        <v>0.75</v>
      </c>
      <c r="M100" s="614">
        <v>1</v>
      </c>
      <c r="N100" s="3623"/>
      <c r="O100" s="3623"/>
      <c r="P100" s="591"/>
      <c r="Q100" s="3662"/>
      <c r="R100" s="3658"/>
      <c r="S100" s="538">
        <v>0.25</v>
      </c>
      <c r="T100" s="640" t="s">
        <v>4916</v>
      </c>
      <c r="U100" s="648" t="s">
        <v>4898</v>
      </c>
      <c r="V100" s="8" t="str">
        <f t="shared" si="68"/>
        <v>En gestión</v>
      </c>
      <c r="W100" s="8" t="str">
        <f t="shared" si="69"/>
        <v>En gestión</v>
      </c>
      <c r="X100" s="3745"/>
      <c r="Y100" s="1877"/>
      <c r="Z100" s="1877"/>
      <c r="AA100" s="3628"/>
      <c r="AB100" s="3628"/>
      <c r="AC100" s="3631"/>
      <c r="AD100" s="3633"/>
      <c r="AE100" s="3634"/>
      <c r="AF100" s="3634"/>
      <c r="AG100" s="3633"/>
      <c r="AH100" s="3625"/>
      <c r="AI100" s="3625"/>
      <c r="AJ100" s="1475"/>
      <c r="AK100" s="1475"/>
      <c r="AL100" s="3627"/>
      <c r="AM100" s="3192"/>
      <c r="AN100" s="591"/>
      <c r="AO100" s="3662"/>
      <c r="AP100" s="3658"/>
      <c r="AQ100" s="538">
        <v>0.5</v>
      </c>
      <c r="AR100" s="609" t="s">
        <v>4916</v>
      </c>
      <c r="AS100" s="14" t="s">
        <v>4904</v>
      </c>
      <c r="AT100" s="8" t="str">
        <f t="shared" si="35"/>
        <v>En gestión</v>
      </c>
      <c r="AU100" s="8" t="str">
        <f t="shared" si="36"/>
        <v>En gestión</v>
      </c>
      <c r="AV100" s="3663"/>
      <c r="AW100" s="3647"/>
      <c r="AX100" s="3647"/>
      <c r="AY100" s="3628"/>
      <c r="AZ100" s="3628"/>
      <c r="BA100" s="3631"/>
      <c r="BB100" s="3644"/>
      <c r="BC100" s="3667"/>
      <c r="BD100" s="3640"/>
      <c r="BE100" s="3639"/>
      <c r="BF100" s="3640"/>
      <c r="BG100" s="3640"/>
      <c r="BH100" s="1475"/>
      <c r="BI100" s="1475"/>
      <c r="BJ100" s="3627"/>
      <c r="BK100" s="3192"/>
      <c r="BL100" s="591"/>
      <c r="BM100" s="3671"/>
      <c r="BN100" s="3672"/>
      <c r="BO100" s="551">
        <v>0.75</v>
      </c>
      <c r="BP100" s="494" t="s">
        <v>4916</v>
      </c>
      <c r="BQ100" s="98" t="s">
        <v>4907</v>
      </c>
      <c r="BR100" s="169" t="str">
        <f t="shared" si="37"/>
        <v>En gestión</v>
      </c>
      <c r="BS100" s="169" t="str">
        <f t="shared" si="38"/>
        <v>En gestión</v>
      </c>
      <c r="BT100" s="3673"/>
      <c r="BU100" s="1877"/>
      <c r="BV100" s="1877"/>
      <c r="BW100" s="3344"/>
      <c r="BX100" s="3344"/>
      <c r="BY100" s="3458"/>
      <c r="BZ100" s="3027"/>
      <c r="CA100" s="3455"/>
      <c r="CB100" s="3457"/>
      <c r="CC100" s="3649"/>
      <c r="CD100" s="3527"/>
      <c r="CE100" s="3527"/>
      <c r="CF100" s="3192"/>
      <c r="CG100" s="3192"/>
      <c r="CH100" s="3192"/>
      <c r="CI100" s="3192"/>
      <c r="CJ100" s="591"/>
      <c r="CK100" s="3671"/>
      <c r="CL100" s="3672"/>
      <c r="CM100" s="905">
        <v>1</v>
      </c>
      <c r="CN100" s="494" t="s">
        <v>4916</v>
      </c>
      <c r="CO100" s="97" t="s">
        <v>4909</v>
      </c>
      <c r="CP100" s="169" t="str">
        <f t="shared" si="53"/>
        <v>Terminado</v>
      </c>
      <c r="CQ100" s="169" t="str">
        <f t="shared" si="54"/>
        <v>Terminado</v>
      </c>
      <c r="CR100" s="3673"/>
      <c r="CS100" s="1877"/>
      <c r="CT100" s="1877"/>
      <c r="CU100" s="3344"/>
      <c r="CV100" s="3344"/>
      <c r="CW100" s="1865"/>
      <c r="CX100" s="2382"/>
      <c r="CY100" s="3670"/>
      <c r="CZ100" s="3403"/>
      <c r="DA100" s="2869"/>
      <c r="DB100" s="3403"/>
      <c r="DC100" s="3403"/>
      <c r="DD100" s="3611"/>
      <c r="DE100" s="3192"/>
      <c r="DF100" s="3192"/>
      <c r="DG100" s="3192"/>
      <c r="DH100" s="3192"/>
      <c r="DJ100" s="1220" t="s">
        <v>8269</v>
      </c>
      <c r="DK100" s="1220" t="s">
        <v>8331</v>
      </c>
      <c r="DL100" s="3327"/>
    </row>
    <row r="101" spans="1:116" s="514" customFormat="1" ht="157.5" hidden="1" x14ac:dyDescent="0.45">
      <c r="A101" s="3617" t="s">
        <v>50</v>
      </c>
      <c r="B101" s="3619" t="s">
        <v>4917</v>
      </c>
      <c r="C101" s="3658" t="s">
        <v>4918</v>
      </c>
      <c r="D101" s="3325" t="s">
        <v>4391</v>
      </c>
      <c r="E101" s="608" t="s">
        <v>4919</v>
      </c>
      <c r="F101" s="609" t="s">
        <v>4895</v>
      </c>
      <c r="G101" s="610">
        <v>0.33</v>
      </c>
      <c r="H101" s="611">
        <v>44562</v>
      </c>
      <c r="I101" s="611">
        <v>44926</v>
      </c>
      <c r="J101" s="610">
        <v>0.25</v>
      </c>
      <c r="K101" s="612">
        <v>0.5</v>
      </c>
      <c r="L101" s="613">
        <v>0.75</v>
      </c>
      <c r="M101" s="614">
        <v>1</v>
      </c>
      <c r="N101" s="3623">
        <v>107213333</v>
      </c>
      <c r="O101" s="3623">
        <v>5906295</v>
      </c>
      <c r="P101" s="591"/>
      <c r="Q101" s="3662">
        <f>+G101*S101+G102*S102+G103*S103</f>
        <v>0.25</v>
      </c>
      <c r="R101" s="3658" t="s">
        <v>4896</v>
      </c>
      <c r="S101" s="538">
        <v>0.25</v>
      </c>
      <c r="T101" s="640" t="s">
        <v>4897</v>
      </c>
      <c r="U101" s="649" t="s">
        <v>4920</v>
      </c>
      <c r="V101" s="8" t="str">
        <f t="shared" si="68"/>
        <v>En gestión</v>
      </c>
      <c r="W101" s="8" t="str">
        <f t="shared" si="69"/>
        <v>En gestión</v>
      </c>
      <c r="X101" s="3745" t="s">
        <v>4921</v>
      </c>
      <c r="Y101" s="1877">
        <f>SUMPRODUCT(S101:S103,G101:G103)</f>
        <v>0.25</v>
      </c>
      <c r="Z101" s="1877">
        <f>SUMPRODUCT(G101:G103,J101:J103)</f>
        <v>0.25</v>
      </c>
      <c r="AA101" s="3628" t="str">
        <f>IF(Z101&lt;1%,"Sin iniciar",IF(Z101=100%,"Terminado","En gestión"))</f>
        <v>En gestión</v>
      </c>
      <c r="AB101" s="3628" t="str">
        <f>IF(Y101&lt;1%,"Sin iniciar",IF(Y101=100%,"Terminado","En gestión"))</f>
        <v>En gestión</v>
      </c>
      <c r="AC101" s="3657"/>
      <c r="AD101" s="3633">
        <v>5906295</v>
      </c>
      <c r="AE101" s="3634">
        <v>6335092</v>
      </c>
      <c r="AF101" s="3634">
        <v>1583773</v>
      </c>
      <c r="AG101" s="3633">
        <v>107213333</v>
      </c>
      <c r="AH101" s="3624">
        <v>109173333</v>
      </c>
      <c r="AI101" s="3624">
        <v>18700000</v>
      </c>
      <c r="AJ101" s="1474" t="s">
        <v>2024</v>
      </c>
      <c r="AK101" s="1474" t="s">
        <v>4900</v>
      </c>
      <c r="AL101" s="3626" t="s">
        <v>4901</v>
      </c>
      <c r="AM101" s="3192" t="s">
        <v>4922</v>
      </c>
      <c r="AN101" s="591"/>
      <c r="AO101" s="3662">
        <f>(0.25*G101)+(0.25*G102)+(0.25*G103)+0.25</f>
        <v>0.5</v>
      </c>
      <c r="AP101" s="3658" t="s">
        <v>4903</v>
      </c>
      <c r="AQ101" s="538">
        <v>0.5</v>
      </c>
      <c r="AR101" s="609" t="s">
        <v>4897</v>
      </c>
      <c r="AS101" s="14" t="s">
        <v>4923</v>
      </c>
      <c r="AT101" s="8" t="str">
        <f t="shared" si="35"/>
        <v>En gestión</v>
      </c>
      <c r="AU101" s="8" t="str">
        <f t="shared" si="36"/>
        <v>En gestión</v>
      </c>
      <c r="AV101" s="3663" t="s">
        <v>4924</v>
      </c>
      <c r="AW101" s="3647">
        <f>SUMPRODUCT(G101:G103,AQ101:AQ103)</f>
        <v>0.5</v>
      </c>
      <c r="AX101" s="3647">
        <f>SUMPRODUCT(G101:G103,K101:K103)</f>
        <v>0.5</v>
      </c>
      <c r="AY101" s="3628" t="str">
        <f>IF(AX101&lt;1%,"Sin iniciar",IF(AX101=100%,"Terminado","En gestión"))</f>
        <v>En gestión</v>
      </c>
      <c r="AZ101" s="3628" t="str">
        <f>IF(AW101&lt;1%,"Sin iniciar",IF(AW101=100%,"Terminado","En gestión"))</f>
        <v>En gestión</v>
      </c>
      <c r="BA101" s="3657"/>
      <c r="BB101" s="3644">
        <v>6335092</v>
      </c>
      <c r="BC101" s="3667">
        <v>6335092</v>
      </c>
      <c r="BD101" s="3676">
        <v>3167546.05</v>
      </c>
      <c r="BE101" s="3639">
        <v>107213333</v>
      </c>
      <c r="BF101" s="3676">
        <v>110953333.33</v>
      </c>
      <c r="BG101" s="3676">
        <v>28050000</v>
      </c>
      <c r="BH101" s="1474" t="s">
        <v>2024</v>
      </c>
      <c r="BI101" s="1474" t="s">
        <v>4900</v>
      </c>
      <c r="BJ101" s="3626" t="s">
        <v>4901</v>
      </c>
      <c r="BK101" s="3192" t="s">
        <v>4922</v>
      </c>
      <c r="BL101" s="591"/>
      <c r="BM101" s="3671">
        <f>(0.25*G101)+(0.25*G102)+(0.25*G103)+0.5</f>
        <v>0.75</v>
      </c>
      <c r="BN101" s="3672" t="s">
        <v>4906</v>
      </c>
      <c r="BO101" s="551">
        <v>0.75</v>
      </c>
      <c r="BP101" s="494" t="s">
        <v>4897</v>
      </c>
      <c r="BQ101" s="97" t="s">
        <v>4925</v>
      </c>
      <c r="BR101" s="169" t="str">
        <f t="shared" si="37"/>
        <v>En gestión</v>
      </c>
      <c r="BS101" s="169" t="str">
        <f t="shared" si="38"/>
        <v>En gestión</v>
      </c>
      <c r="BT101" s="3673" t="s">
        <v>7478</v>
      </c>
      <c r="BU101" s="1877">
        <f>SUMPRODUCT(G102:G104,BO102:BO104)</f>
        <v>1.0274999999999999</v>
      </c>
      <c r="BV101" s="1877">
        <f>SUMPRODUCT(G102:G104,L102:L104)</f>
        <v>1.0274999999999999</v>
      </c>
      <c r="BW101" s="3344" t="str">
        <f>IF(BV101&lt;1%,"Sin iniciar",IF(BV101=100%,"Terminado","En gestión"))</f>
        <v>En gestión</v>
      </c>
      <c r="BX101" s="3344" t="str">
        <f>IF(BU101&lt;1%,"Sin iniciar",IF(BU101=100%,"Terminado","En gestión"))</f>
        <v>En gestión</v>
      </c>
      <c r="BY101" s="3458"/>
      <c r="BZ101" s="3027">
        <v>6335092</v>
      </c>
      <c r="CA101" s="3455">
        <v>6335092</v>
      </c>
      <c r="CB101" s="3691">
        <v>4751319.08</v>
      </c>
      <c r="CC101" s="3649">
        <v>132180000</v>
      </c>
      <c r="CD101" s="3527">
        <v>132180000</v>
      </c>
      <c r="CE101" s="3527">
        <v>74800000</v>
      </c>
      <c r="CF101" s="3192" t="s">
        <v>2024</v>
      </c>
      <c r="CG101" s="3192" t="s">
        <v>4900</v>
      </c>
      <c r="CH101" s="3192" t="s">
        <v>4901</v>
      </c>
      <c r="CI101" s="3192" t="s">
        <v>4922</v>
      </c>
      <c r="CJ101" s="591"/>
      <c r="CK101" s="3671">
        <v>1</v>
      </c>
      <c r="CL101" s="3672" t="s">
        <v>4926</v>
      </c>
      <c r="CM101" s="905">
        <v>1</v>
      </c>
      <c r="CN101" s="494" t="s">
        <v>4897</v>
      </c>
      <c r="CO101" s="97" t="s">
        <v>4927</v>
      </c>
      <c r="CP101" s="169" t="str">
        <f t="shared" si="53"/>
        <v>Terminado</v>
      </c>
      <c r="CQ101" s="169" t="str">
        <f t="shared" si="54"/>
        <v>Terminado</v>
      </c>
      <c r="CR101" s="3673" t="s">
        <v>7479</v>
      </c>
      <c r="CS101" s="1877">
        <f>SUMPRODUCT(G101:G103,CM101:CM103)</f>
        <v>1</v>
      </c>
      <c r="CT101" s="1877">
        <f>SUMPRODUCT(G101:G103,M101:M103)</f>
        <v>1</v>
      </c>
      <c r="CU101" s="3344" t="str">
        <f t="shared" ref="CU101" si="72">IF(CT101&lt;1%,"Sin iniciar",IF(CT101=100%,"Terminado","En gestión"))</f>
        <v>Terminado</v>
      </c>
      <c r="CV101" s="3344" t="str">
        <f t="shared" ref="CV101" si="73">IF(CS101&lt;1%,"Sin iniciar",IF(CS101=100%,"Terminado","En gestión"))</f>
        <v>Terminado</v>
      </c>
      <c r="CW101" s="2649" t="s">
        <v>37</v>
      </c>
      <c r="CX101" s="2382">
        <v>6335092</v>
      </c>
      <c r="CY101" s="3670">
        <v>6335092</v>
      </c>
      <c r="CZ101" s="3653">
        <v>6335092.0999999996</v>
      </c>
      <c r="DA101" s="3652">
        <v>132180000</v>
      </c>
      <c r="DB101" s="3653">
        <v>113963333</v>
      </c>
      <c r="DC101" s="3653">
        <v>104950000</v>
      </c>
      <c r="DD101" s="3611">
        <v>113963333.34</v>
      </c>
      <c r="DE101" s="3192" t="s">
        <v>2024</v>
      </c>
      <c r="DF101" s="3192" t="s">
        <v>4900</v>
      </c>
      <c r="DG101" s="3192" t="s">
        <v>4901</v>
      </c>
      <c r="DH101" s="3192" t="s">
        <v>4922</v>
      </c>
      <c r="DJ101" s="1220" t="s">
        <v>8269</v>
      </c>
      <c r="DK101" s="1220" t="s">
        <v>8331</v>
      </c>
      <c r="DL101" s="3325" t="s">
        <v>8271</v>
      </c>
    </row>
    <row r="102" spans="1:116" s="514" customFormat="1" ht="213.75" hidden="1" customHeight="1" x14ac:dyDescent="0.45">
      <c r="A102" s="3617"/>
      <c r="B102" s="3619"/>
      <c r="C102" s="3658"/>
      <c r="D102" s="3326"/>
      <c r="E102" s="608" t="s">
        <v>4928</v>
      </c>
      <c r="F102" s="609" t="s">
        <v>4911</v>
      </c>
      <c r="G102" s="610">
        <v>0.33</v>
      </c>
      <c r="H102" s="611">
        <v>44562</v>
      </c>
      <c r="I102" s="611">
        <v>44926</v>
      </c>
      <c r="J102" s="610">
        <v>0.25</v>
      </c>
      <c r="K102" s="612">
        <v>0.5</v>
      </c>
      <c r="L102" s="613">
        <v>0.75</v>
      </c>
      <c r="M102" s="614">
        <v>1</v>
      </c>
      <c r="N102" s="3623"/>
      <c r="O102" s="3623"/>
      <c r="P102" s="591"/>
      <c r="Q102" s="3662"/>
      <c r="R102" s="3658"/>
      <c r="S102" s="538">
        <v>0.25</v>
      </c>
      <c r="T102" s="640" t="s">
        <v>4929</v>
      </c>
      <c r="U102" s="649" t="s">
        <v>4920</v>
      </c>
      <c r="V102" s="8" t="str">
        <f t="shared" si="68"/>
        <v>En gestión</v>
      </c>
      <c r="W102" s="8" t="str">
        <f t="shared" si="69"/>
        <v>En gestión</v>
      </c>
      <c r="X102" s="3745"/>
      <c r="Y102" s="1877"/>
      <c r="Z102" s="1877"/>
      <c r="AA102" s="3628"/>
      <c r="AB102" s="3628"/>
      <c r="AC102" s="3630"/>
      <c r="AD102" s="3633"/>
      <c r="AE102" s="3634"/>
      <c r="AF102" s="3634"/>
      <c r="AG102" s="3633"/>
      <c r="AH102" s="3624"/>
      <c r="AI102" s="3624"/>
      <c r="AJ102" s="1474"/>
      <c r="AK102" s="1474"/>
      <c r="AL102" s="3626"/>
      <c r="AM102" s="3192"/>
      <c r="AN102" s="591"/>
      <c r="AO102" s="3662"/>
      <c r="AP102" s="3658"/>
      <c r="AQ102" s="538">
        <v>0.5</v>
      </c>
      <c r="AR102" s="609" t="s">
        <v>4930</v>
      </c>
      <c r="AS102" s="14" t="s">
        <v>4923</v>
      </c>
      <c r="AT102" s="8" t="str">
        <f t="shared" si="35"/>
        <v>En gestión</v>
      </c>
      <c r="AU102" s="8" t="str">
        <f t="shared" si="36"/>
        <v>En gestión</v>
      </c>
      <c r="AV102" s="3663"/>
      <c r="AW102" s="3647"/>
      <c r="AX102" s="3647"/>
      <c r="AY102" s="3628"/>
      <c r="AZ102" s="3628"/>
      <c r="BA102" s="3630"/>
      <c r="BB102" s="3644"/>
      <c r="BC102" s="3667"/>
      <c r="BD102" s="3677"/>
      <c r="BE102" s="3639"/>
      <c r="BF102" s="3677"/>
      <c r="BG102" s="3677"/>
      <c r="BH102" s="1474"/>
      <c r="BI102" s="1474"/>
      <c r="BJ102" s="3626"/>
      <c r="BK102" s="3192"/>
      <c r="BL102" s="591"/>
      <c r="BM102" s="3671"/>
      <c r="BN102" s="3672"/>
      <c r="BO102" s="551">
        <v>0.75</v>
      </c>
      <c r="BP102" s="494" t="s">
        <v>4930</v>
      </c>
      <c r="BQ102" s="97" t="s">
        <v>4925</v>
      </c>
      <c r="BR102" s="169" t="str">
        <f t="shared" si="37"/>
        <v>En gestión</v>
      </c>
      <c r="BS102" s="169" t="str">
        <f t="shared" si="38"/>
        <v>En gestión</v>
      </c>
      <c r="BT102" s="3673"/>
      <c r="BU102" s="1877"/>
      <c r="BV102" s="1877"/>
      <c r="BW102" s="3344"/>
      <c r="BX102" s="3344"/>
      <c r="BY102" s="3458"/>
      <c r="BZ102" s="3027"/>
      <c r="CA102" s="3455"/>
      <c r="CB102" s="3457"/>
      <c r="CC102" s="3649"/>
      <c r="CD102" s="3527"/>
      <c r="CE102" s="3527"/>
      <c r="CF102" s="3192"/>
      <c r="CG102" s="3192"/>
      <c r="CH102" s="3192"/>
      <c r="CI102" s="3192"/>
      <c r="CJ102" s="591"/>
      <c r="CK102" s="3671"/>
      <c r="CL102" s="3672"/>
      <c r="CM102" s="905">
        <v>1</v>
      </c>
      <c r="CN102" s="494" t="s">
        <v>4930</v>
      </c>
      <c r="CO102" s="97" t="s">
        <v>4927</v>
      </c>
      <c r="CP102" s="169" t="str">
        <f t="shared" si="53"/>
        <v>Terminado</v>
      </c>
      <c r="CQ102" s="169" t="str">
        <f t="shared" si="54"/>
        <v>Terminado</v>
      </c>
      <c r="CR102" s="3673"/>
      <c r="CS102" s="1877"/>
      <c r="CT102" s="1877"/>
      <c r="CU102" s="3344"/>
      <c r="CV102" s="3344"/>
      <c r="CW102" s="1864"/>
      <c r="CX102" s="2382"/>
      <c r="CY102" s="3670"/>
      <c r="CZ102" s="3403"/>
      <c r="DA102" s="2869"/>
      <c r="DB102" s="3403"/>
      <c r="DC102" s="3403"/>
      <c r="DD102" s="3611"/>
      <c r="DE102" s="3192"/>
      <c r="DF102" s="3192"/>
      <c r="DG102" s="3192"/>
      <c r="DH102" s="3192"/>
      <c r="DJ102" s="1220" t="s">
        <v>8269</v>
      </c>
      <c r="DK102" s="1220" t="s">
        <v>8331</v>
      </c>
      <c r="DL102" s="3326"/>
    </row>
    <row r="103" spans="1:116" s="514" customFormat="1" ht="157.5" hidden="1" x14ac:dyDescent="0.45">
      <c r="A103" s="3617"/>
      <c r="B103" s="3619"/>
      <c r="C103" s="3658"/>
      <c r="D103" s="3327"/>
      <c r="E103" s="608" t="s">
        <v>4931</v>
      </c>
      <c r="F103" s="609" t="s">
        <v>4915</v>
      </c>
      <c r="G103" s="610">
        <v>0.34</v>
      </c>
      <c r="H103" s="611">
        <v>44562</v>
      </c>
      <c r="I103" s="611">
        <v>44926</v>
      </c>
      <c r="J103" s="610">
        <v>0.25</v>
      </c>
      <c r="K103" s="612">
        <v>0.5</v>
      </c>
      <c r="L103" s="613">
        <v>0.75</v>
      </c>
      <c r="M103" s="614">
        <v>1</v>
      </c>
      <c r="N103" s="3623"/>
      <c r="O103" s="3623"/>
      <c r="P103" s="591"/>
      <c r="Q103" s="3662"/>
      <c r="R103" s="3658"/>
      <c r="S103" s="538">
        <v>0.25</v>
      </c>
      <c r="T103" s="640" t="s">
        <v>4916</v>
      </c>
      <c r="U103" s="649" t="s">
        <v>4920</v>
      </c>
      <c r="V103" s="8" t="str">
        <f t="shared" si="68"/>
        <v>En gestión</v>
      </c>
      <c r="W103" s="8" t="str">
        <f t="shared" si="69"/>
        <v>En gestión</v>
      </c>
      <c r="X103" s="3745"/>
      <c r="Y103" s="1877"/>
      <c r="Z103" s="1877"/>
      <c r="AA103" s="3628"/>
      <c r="AB103" s="3628"/>
      <c r="AC103" s="3631"/>
      <c r="AD103" s="3633"/>
      <c r="AE103" s="3634"/>
      <c r="AF103" s="3634"/>
      <c r="AG103" s="3633"/>
      <c r="AH103" s="3625"/>
      <c r="AI103" s="3625"/>
      <c r="AJ103" s="1475"/>
      <c r="AK103" s="1475"/>
      <c r="AL103" s="3627"/>
      <c r="AM103" s="3192"/>
      <c r="AN103" s="591"/>
      <c r="AO103" s="3662"/>
      <c r="AP103" s="3658"/>
      <c r="AQ103" s="538">
        <v>0.5</v>
      </c>
      <c r="AR103" s="609" t="s">
        <v>4916</v>
      </c>
      <c r="AS103" s="14" t="s">
        <v>4923</v>
      </c>
      <c r="AT103" s="8" t="str">
        <f t="shared" si="35"/>
        <v>En gestión</v>
      </c>
      <c r="AU103" s="8" t="str">
        <f t="shared" si="36"/>
        <v>En gestión</v>
      </c>
      <c r="AV103" s="3663"/>
      <c r="AW103" s="3647"/>
      <c r="AX103" s="3647"/>
      <c r="AY103" s="3628"/>
      <c r="AZ103" s="3628"/>
      <c r="BA103" s="3631"/>
      <c r="BB103" s="3644"/>
      <c r="BC103" s="3667"/>
      <c r="BD103" s="3640"/>
      <c r="BE103" s="3639"/>
      <c r="BF103" s="3640"/>
      <c r="BG103" s="3640"/>
      <c r="BH103" s="1475"/>
      <c r="BI103" s="1475"/>
      <c r="BJ103" s="3627"/>
      <c r="BK103" s="3192"/>
      <c r="BL103" s="591"/>
      <c r="BM103" s="3671"/>
      <c r="BN103" s="3672"/>
      <c r="BO103" s="551">
        <v>0.75</v>
      </c>
      <c r="BP103" s="494" t="s">
        <v>4916</v>
      </c>
      <c r="BQ103" s="97" t="s">
        <v>4925</v>
      </c>
      <c r="BR103" s="169" t="str">
        <f t="shared" si="37"/>
        <v>En gestión</v>
      </c>
      <c r="BS103" s="169" t="str">
        <f t="shared" si="38"/>
        <v>En gestión</v>
      </c>
      <c r="BT103" s="3673"/>
      <c r="BU103" s="1877"/>
      <c r="BV103" s="1877"/>
      <c r="BW103" s="3344"/>
      <c r="BX103" s="3344"/>
      <c r="BY103" s="3458"/>
      <c r="BZ103" s="3027"/>
      <c r="CA103" s="3455"/>
      <c r="CB103" s="3457"/>
      <c r="CC103" s="3649"/>
      <c r="CD103" s="3527"/>
      <c r="CE103" s="3527"/>
      <c r="CF103" s="3192"/>
      <c r="CG103" s="3192"/>
      <c r="CH103" s="3192"/>
      <c r="CI103" s="3192"/>
      <c r="CJ103" s="591"/>
      <c r="CK103" s="3671"/>
      <c r="CL103" s="3672"/>
      <c r="CM103" s="905">
        <v>1</v>
      </c>
      <c r="CN103" s="494" t="s">
        <v>4916</v>
      </c>
      <c r="CO103" s="97" t="s">
        <v>4927</v>
      </c>
      <c r="CP103" s="169" t="str">
        <f t="shared" si="53"/>
        <v>Terminado</v>
      </c>
      <c r="CQ103" s="169" t="str">
        <f t="shared" si="54"/>
        <v>Terminado</v>
      </c>
      <c r="CR103" s="3673"/>
      <c r="CS103" s="1877"/>
      <c r="CT103" s="1877"/>
      <c r="CU103" s="3344"/>
      <c r="CV103" s="3344"/>
      <c r="CW103" s="1865"/>
      <c r="CX103" s="2382"/>
      <c r="CY103" s="3670"/>
      <c r="CZ103" s="3403"/>
      <c r="DA103" s="2869"/>
      <c r="DB103" s="3403"/>
      <c r="DC103" s="3403"/>
      <c r="DD103" s="3611"/>
      <c r="DE103" s="3192"/>
      <c r="DF103" s="3192"/>
      <c r="DG103" s="3192"/>
      <c r="DH103" s="3192"/>
      <c r="DJ103" s="1220" t="s">
        <v>8269</v>
      </c>
      <c r="DK103" s="1220" t="s">
        <v>8331</v>
      </c>
      <c r="DL103" s="3327"/>
    </row>
    <row r="104" spans="1:116" s="514" customFormat="1" ht="120.75" hidden="1" customHeight="1" x14ac:dyDescent="0.45">
      <c r="A104" s="3617" t="s">
        <v>50</v>
      </c>
      <c r="B104" s="3619" t="s">
        <v>4932</v>
      </c>
      <c r="C104" s="3658" t="s">
        <v>4933</v>
      </c>
      <c r="D104" s="3325" t="s">
        <v>4391</v>
      </c>
      <c r="E104" s="608" t="s">
        <v>4934</v>
      </c>
      <c r="F104" s="609" t="s">
        <v>4935</v>
      </c>
      <c r="G104" s="610">
        <v>0.7</v>
      </c>
      <c r="H104" s="611">
        <v>44562</v>
      </c>
      <c r="I104" s="611">
        <v>44926</v>
      </c>
      <c r="J104" s="610">
        <v>0.25</v>
      </c>
      <c r="K104" s="612">
        <v>0.5</v>
      </c>
      <c r="L104" s="613">
        <v>0.75</v>
      </c>
      <c r="M104" s="614">
        <v>1</v>
      </c>
      <c r="N104" s="3623">
        <v>107786667</v>
      </c>
      <c r="O104" s="3623">
        <v>675534</v>
      </c>
      <c r="P104" s="591"/>
      <c r="Q104" s="3662">
        <f>+G104*S104+G105*S105</f>
        <v>0.25</v>
      </c>
      <c r="R104" s="3658" t="s">
        <v>4896</v>
      </c>
      <c r="S104" s="538">
        <v>0.25</v>
      </c>
      <c r="T104" s="640" t="s">
        <v>4936</v>
      </c>
      <c r="U104" s="648" t="s">
        <v>4937</v>
      </c>
      <c r="V104" s="8" t="str">
        <f t="shared" si="68"/>
        <v>En gestión</v>
      </c>
      <c r="W104" s="8" t="str">
        <f t="shared" si="69"/>
        <v>En gestión</v>
      </c>
      <c r="X104" s="3745" t="s">
        <v>4938</v>
      </c>
      <c r="Y104" s="1877">
        <f>SUMPRODUCT(S104:S105,G104:G105)</f>
        <v>0.25</v>
      </c>
      <c r="Z104" s="1877">
        <f>SUMPRODUCT(G104:G105,J104:J105)</f>
        <v>0.25</v>
      </c>
      <c r="AA104" s="3628" t="str">
        <f>IF(Z104&lt;1%,"Sin iniciar",IF(Z104=100%,"Terminado","En gestión"))</f>
        <v>En gestión</v>
      </c>
      <c r="AB104" s="3628" t="str">
        <f>IF(Y104&lt;1%,"Sin iniciar",IF(Y104=100%,"Terminado","En gestión"))</f>
        <v>En gestión</v>
      </c>
      <c r="AC104" s="3657"/>
      <c r="AD104" s="3633">
        <v>675534</v>
      </c>
      <c r="AE104" s="3634">
        <v>724578</v>
      </c>
      <c r="AF104" s="3634">
        <v>181144</v>
      </c>
      <c r="AG104" s="3633">
        <v>107786667</v>
      </c>
      <c r="AH104" s="3624">
        <v>108760000</v>
      </c>
      <c r="AI104" s="3624">
        <v>14400000</v>
      </c>
      <c r="AJ104" s="1474" t="s">
        <v>2024</v>
      </c>
      <c r="AK104" s="1474" t="s">
        <v>4900</v>
      </c>
      <c r="AL104" s="3626" t="s">
        <v>4901</v>
      </c>
      <c r="AM104" s="3192" t="s">
        <v>4939</v>
      </c>
      <c r="AN104" s="591"/>
      <c r="AO104" s="3662">
        <f>(0.25*G104)+(0.25*G105)+0.25</f>
        <v>0.5</v>
      </c>
      <c r="AP104" s="3658" t="s">
        <v>4903</v>
      </c>
      <c r="AQ104" s="538">
        <v>0.5</v>
      </c>
      <c r="AR104" s="609" t="s">
        <v>7480</v>
      </c>
      <c r="AS104" s="14" t="s">
        <v>4940</v>
      </c>
      <c r="AT104" s="8" t="str">
        <f t="shared" si="35"/>
        <v>En gestión</v>
      </c>
      <c r="AU104" s="8" t="str">
        <f t="shared" si="36"/>
        <v>En gestión</v>
      </c>
      <c r="AV104" s="3663" t="s">
        <v>4941</v>
      </c>
      <c r="AW104" s="3731">
        <f t="array" ref="AW104">SUMPRODUCT(G104:G105*AQ104:AQ105)</f>
        <v>0.5</v>
      </c>
      <c r="AX104" s="3731">
        <f t="array" ref="AX104">SUMPRODUCT(G104:G105*K104:K105)</f>
        <v>0.5</v>
      </c>
      <c r="AY104" s="3536" t="str">
        <f t="shared" ref="AY104" si="74">IF(AX104&lt;1%,"Sin iniciar",IF(AX104=100%,"Terminado","En gestión"))</f>
        <v>En gestión</v>
      </c>
      <c r="AZ104" s="3551" t="str">
        <f t="shared" ref="AZ104" si="75">IF(AW104&lt;1%,"Sin iniciar",IF(AW104=100%,"Terminado","En gestión"))</f>
        <v>En gestión</v>
      </c>
      <c r="BA104" s="3479"/>
      <c r="BB104" s="3644">
        <v>724578</v>
      </c>
      <c r="BC104" s="3667">
        <v>724578</v>
      </c>
      <c r="BD104" s="3676">
        <v>362288.75</v>
      </c>
      <c r="BE104" s="3639">
        <v>107786667</v>
      </c>
      <c r="BF104" s="3676">
        <v>108760000</v>
      </c>
      <c r="BG104" s="3676">
        <v>28200000</v>
      </c>
      <c r="BH104" s="1474" t="s">
        <v>2024</v>
      </c>
      <c r="BI104" s="1474" t="s">
        <v>4900</v>
      </c>
      <c r="BJ104" s="3626" t="s">
        <v>4901</v>
      </c>
      <c r="BK104" s="3192" t="s">
        <v>4939</v>
      </c>
      <c r="BL104" s="591"/>
      <c r="BM104" s="3671">
        <f>(0.25*G104)+(0.25*G105)+0.5</f>
        <v>0.75</v>
      </c>
      <c r="BN104" s="3672" t="s">
        <v>4906</v>
      </c>
      <c r="BO104" s="551">
        <v>0.75</v>
      </c>
      <c r="BP104" s="494" t="s">
        <v>7480</v>
      </c>
      <c r="BQ104" s="98" t="s">
        <v>4942</v>
      </c>
      <c r="BR104" s="169" t="str">
        <f t="shared" si="37"/>
        <v>En gestión</v>
      </c>
      <c r="BS104" s="169" t="str">
        <f t="shared" si="38"/>
        <v>En gestión</v>
      </c>
      <c r="BT104" s="3673" t="s">
        <v>7481</v>
      </c>
      <c r="BU104" s="1877">
        <f>SUMPRODUCT(G105:G107,BO105:BO107)</f>
        <v>0.72</v>
      </c>
      <c r="BV104" s="1877">
        <f>SUMPRODUCT(G105:G107,L105:L107)</f>
        <v>0.72</v>
      </c>
      <c r="BW104" s="3344" t="str">
        <f>IF(BV104&lt;1%,"Sin iniciar",IF(BV104=100%,"Terminado","En gestión"))</f>
        <v>En gestión</v>
      </c>
      <c r="BX104" s="3344" t="str">
        <f>IF(BU104&lt;1%,"Sin iniciar",IF(BU104=100%,"Terminado","En gestión"))</f>
        <v>En gestión</v>
      </c>
      <c r="BY104" s="3458"/>
      <c r="BZ104" s="3027">
        <v>724578</v>
      </c>
      <c r="CA104" s="3455">
        <v>724578</v>
      </c>
      <c r="CB104" s="3691">
        <v>543433.13</v>
      </c>
      <c r="CC104" s="3649">
        <v>112073333.33</v>
      </c>
      <c r="CD104" s="3527">
        <v>112073333.33</v>
      </c>
      <c r="CE104" s="3527">
        <v>70800000</v>
      </c>
      <c r="CF104" s="3192" t="s">
        <v>2024</v>
      </c>
      <c r="CG104" s="3192" t="s">
        <v>4900</v>
      </c>
      <c r="CH104" s="3192" t="s">
        <v>4901</v>
      </c>
      <c r="CI104" s="3192" t="s">
        <v>4939</v>
      </c>
      <c r="CJ104" s="591"/>
      <c r="CK104" s="3671">
        <v>1</v>
      </c>
      <c r="CL104" s="3672" t="s">
        <v>4926</v>
      </c>
      <c r="CM104" s="905">
        <v>1</v>
      </c>
      <c r="CN104" s="494" t="s">
        <v>7480</v>
      </c>
      <c r="CO104" s="97" t="s">
        <v>4943</v>
      </c>
      <c r="CP104" s="169" t="str">
        <f t="shared" si="53"/>
        <v>Terminado</v>
      </c>
      <c r="CQ104" s="169" t="str">
        <f t="shared" si="54"/>
        <v>Terminado</v>
      </c>
      <c r="CR104" s="3673" t="s">
        <v>7482</v>
      </c>
      <c r="CS104" s="1877">
        <f>SUMPRODUCT(G104:G105,CM104:CM105)</f>
        <v>1</v>
      </c>
      <c r="CT104" s="1877">
        <f>SUMPRODUCT(G104:G105,M104:M105)</f>
        <v>1</v>
      </c>
      <c r="CU104" s="3344" t="str">
        <f>IF(CT104&lt;1%,"Sin iniciar",IF(CT104=100%,"Terminado","En gestión"))</f>
        <v>Terminado</v>
      </c>
      <c r="CV104" s="3344" t="str">
        <f>IF(CS104&lt;1%,"Sin iniciar",IF(CS104=100%,"Terminado","En gestión"))</f>
        <v>Terminado</v>
      </c>
      <c r="CW104" s="2649" t="s">
        <v>37</v>
      </c>
      <c r="CX104" s="2382">
        <v>724578</v>
      </c>
      <c r="CY104" s="3670">
        <v>724578</v>
      </c>
      <c r="CZ104" s="3653">
        <v>724577.5</v>
      </c>
      <c r="DA104" s="3652">
        <v>112073333.33</v>
      </c>
      <c r="DB104" s="3653">
        <v>111873333.33</v>
      </c>
      <c r="DC104" s="3653">
        <v>105000000</v>
      </c>
      <c r="DD104" s="3611">
        <v>113963333.34</v>
      </c>
      <c r="DE104" s="3192" t="s">
        <v>2024</v>
      </c>
      <c r="DF104" s="3192" t="s">
        <v>4900</v>
      </c>
      <c r="DG104" s="3192" t="s">
        <v>4901</v>
      </c>
      <c r="DH104" s="3192" t="s">
        <v>4939</v>
      </c>
      <c r="DJ104" s="1220" t="s">
        <v>8269</v>
      </c>
      <c r="DK104" s="1220" t="s">
        <v>8331</v>
      </c>
      <c r="DL104" s="3325" t="s">
        <v>8271</v>
      </c>
    </row>
    <row r="105" spans="1:116" s="514" customFormat="1" ht="120.75" hidden="1" customHeight="1" x14ac:dyDescent="0.45">
      <c r="A105" s="3617"/>
      <c r="B105" s="3619"/>
      <c r="C105" s="3658"/>
      <c r="D105" s="3327"/>
      <c r="E105" s="608" t="s">
        <v>4944</v>
      </c>
      <c r="F105" s="609" t="s">
        <v>4915</v>
      </c>
      <c r="G105" s="610">
        <v>0.3</v>
      </c>
      <c r="H105" s="611">
        <v>44562</v>
      </c>
      <c r="I105" s="611">
        <v>44926</v>
      </c>
      <c r="J105" s="610">
        <v>0.25</v>
      </c>
      <c r="K105" s="612">
        <v>0.5</v>
      </c>
      <c r="L105" s="613">
        <v>0.75</v>
      </c>
      <c r="M105" s="614">
        <v>1</v>
      </c>
      <c r="N105" s="3623"/>
      <c r="O105" s="3623"/>
      <c r="P105" s="591"/>
      <c r="Q105" s="3662"/>
      <c r="R105" s="3658"/>
      <c r="S105" s="538">
        <v>0.25</v>
      </c>
      <c r="T105" s="640" t="s">
        <v>4945</v>
      </c>
      <c r="U105" s="648" t="s">
        <v>4937</v>
      </c>
      <c r="V105" s="8" t="str">
        <f t="shared" si="68"/>
        <v>En gestión</v>
      </c>
      <c r="W105" s="8" t="str">
        <f t="shared" si="69"/>
        <v>En gestión</v>
      </c>
      <c r="X105" s="3745"/>
      <c r="Y105" s="1877"/>
      <c r="Z105" s="1877"/>
      <c r="AA105" s="3628"/>
      <c r="AB105" s="3628"/>
      <c r="AC105" s="3631"/>
      <c r="AD105" s="3633"/>
      <c r="AE105" s="3634"/>
      <c r="AF105" s="3634"/>
      <c r="AG105" s="3633"/>
      <c r="AH105" s="3625"/>
      <c r="AI105" s="3625"/>
      <c r="AJ105" s="1475"/>
      <c r="AK105" s="1475"/>
      <c r="AL105" s="3627"/>
      <c r="AM105" s="3192"/>
      <c r="AN105" s="591"/>
      <c r="AO105" s="3662"/>
      <c r="AP105" s="3658"/>
      <c r="AQ105" s="538">
        <v>0.5</v>
      </c>
      <c r="AR105" s="609" t="s">
        <v>4946</v>
      </c>
      <c r="AS105" s="14" t="s">
        <v>4940</v>
      </c>
      <c r="AT105" s="8" t="str">
        <f t="shared" si="35"/>
        <v>En gestión</v>
      </c>
      <c r="AU105" s="8" t="str">
        <f t="shared" si="36"/>
        <v>En gestión</v>
      </c>
      <c r="AV105" s="3663"/>
      <c r="AW105" s="3733"/>
      <c r="AX105" s="3733"/>
      <c r="AY105" s="3503"/>
      <c r="AZ105" s="3505"/>
      <c r="BA105" s="3481"/>
      <c r="BB105" s="3644"/>
      <c r="BC105" s="3667"/>
      <c r="BD105" s="3640"/>
      <c r="BE105" s="3639"/>
      <c r="BF105" s="3640"/>
      <c r="BG105" s="3640"/>
      <c r="BH105" s="1475"/>
      <c r="BI105" s="1475"/>
      <c r="BJ105" s="3627"/>
      <c r="BK105" s="3192"/>
      <c r="BL105" s="591"/>
      <c r="BM105" s="3671"/>
      <c r="BN105" s="3672"/>
      <c r="BO105" s="551">
        <v>0.75</v>
      </c>
      <c r="BP105" s="494" t="s">
        <v>4947</v>
      </c>
      <c r="BQ105" s="98" t="s">
        <v>4942</v>
      </c>
      <c r="BR105" s="169" t="str">
        <f t="shared" si="37"/>
        <v>En gestión</v>
      </c>
      <c r="BS105" s="169" t="str">
        <f t="shared" si="38"/>
        <v>En gestión</v>
      </c>
      <c r="BT105" s="3673"/>
      <c r="BU105" s="1877"/>
      <c r="BV105" s="1877"/>
      <c r="BW105" s="3344"/>
      <c r="BX105" s="3344"/>
      <c r="BY105" s="3458"/>
      <c r="BZ105" s="3027"/>
      <c r="CA105" s="3455"/>
      <c r="CB105" s="3457"/>
      <c r="CC105" s="3649"/>
      <c r="CD105" s="3527"/>
      <c r="CE105" s="3527"/>
      <c r="CF105" s="3192"/>
      <c r="CG105" s="3192"/>
      <c r="CH105" s="3192"/>
      <c r="CI105" s="3192"/>
      <c r="CJ105" s="591"/>
      <c r="CK105" s="3671"/>
      <c r="CL105" s="3672"/>
      <c r="CM105" s="905">
        <v>1</v>
      </c>
      <c r="CN105" s="494" t="s">
        <v>4948</v>
      </c>
      <c r="CO105" s="97" t="s">
        <v>4943</v>
      </c>
      <c r="CP105" s="169" t="str">
        <f t="shared" si="53"/>
        <v>Terminado</v>
      </c>
      <c r="CQ105" s="169" t="str">
        <f t="shared" si="54"/>
        <v>Terminado</v>
      </c>
      <c r="CR105" s="3673"/>
      <c r="CS105" s="1877"/>
      <c r="CT105" s="1877"/>
      <c r="CU105" s="3344"/>
      <c r="CV105" s="3344"/>
      <c r="CW105" s="1865"/>
      <c r="CX105" s="2382"/>
      <c r="CY105" s="3670"/>
      <c r="CZ105" s="3403"/>
      <c r="DA105" s="2869"/>
      <c r="DB105" s="3403"/>
      <c r="DC105" s="3403"/>
      <c r="DD105" s="3611"/>
      <c r="DE105" s="3192"/>
      <c r="DF105" s="3192"/>
      <c r="DG105" s="3192"/>
      <c r="DH105" s="3192"/>
      <c r="DJ105" s="1220" t="s">
        <v>8269</v>
      </c>
      <c r="DK105" s="1220" t="s">
        <v>8331</v>
      </c>
      <c r="DL105" s="3327"/>
    </row>
    <row r="106" spans="1:116" s="514" customFormat="1" ht="107.25" hidden="1" x14ac:dyDescent="0.45">
      <c r="A106" s="3617" t="s">
        <v>50</v>
      </c>
      <c r="B106" s="3619" t="s">
        <v>4949</v>
      </c>
      <c r="C106" s="3658" t="s">
        <v>4950</v>
      </c>
      <c r="D106" s="3325" t="s">
        <v>4391</v>
      </c>
      <c r="E106" s="608" t="s">
        <v>4951</v>
      </c>
      <c r="F106" s="609" t="s">
        <v>4952</v>
      </c>
      <c r="G106" s="610">
        <v>0.33</v>
      </c>
      <c r="H106" s="611">
        <v>44562</v>
      </c>
      <c r="I106" s="611">
        <v>44926</v>
      </c>
      <c r="J106" s="610">
        <v>0.25</v>
      </c>
      <c r="K106" s="612">
        <v>0.5</v>
      </c>
      <c r="L106" s="613">
        <v>0.75</v>
      </c>
      <c r="M106" s="614">
        <v>1</v>
      </c>
      <c r="N106" s="3623">
        <v>50453333</v>
      </c>
      <c r="O106" s="3623">
        <v>1048905</v>
      </c>
      <c r="P106" s="591"/>
      <c r="Q106" s="3662">
        <f>+G106*S106+G107*S107+G108*S108</f>
        <v>0.25</v>
      </c>
      <c r="R106" s="3658" t="s">
        <v>4896</v>
      </c>
      <c r="S106" s="538">
        <v>0.25</v>
      </c>
      <c r="T106" s="640" t="s">
        <v>4953</v>
      </c>
      <c r="U106" s="648" t="s">
        <v>4954</v>
      </c>
      <c r="V106" s="8" t="str">
        <f t="shared" si="68"/>
        <v>En gestión</v>
      </c>
      <c r="W106" s="8" t="str">
        <f t="shared" si="69"/>
        <v>En gestión</v>
      </c>
      <c r="X106" s="3745" t="s">
        <v>4955</v>
      </c>
      <c r="Y106" s="1877">
        <f>SUMPRODUCT(S106:S108,G106:G108)</f>
        <v>0.25</v>
      </c>
      <c r="Z106" s="1877">
        <f>SUMPRODUCT(G106:G108,J106:J108)</f>
        <v>0.25</v>
      </c>
      <c r="AA106" s="3628" t="str">
        <f>IF(Z106&lt;1%,"Sin iniciar",IF(Z106=100%,"Terminado","En gestión"))</f>
        <v>En gestión</v>
      </c>
      <c r="AB106" s="3628" t="str">
        <f>IF(Y106&lt;1%,"Sin iniciar",IF(Y106=100%,"Terminado","En gestión"))</f>
        <v>En gestión</v>
      </c>
      <c r="AC106" s="3657"/>
      <c r="AD106" s="3633">
        <v>1048905</v>
      </c>
      <c r="AE106" s="3634">
        <v>1125055</v>
      </c>
      <c r="AF106" s="3634">
        <v>281264</v>
      </c>
      <c r="AG106" s="3633">
        <v>50453333</v>
      </c>
      <c r="AH106" s="2107">
        <v>49280000</v>
      </c>
      <c r="AI106" s="2107">
        <v>4400000</v>
      </c>
      <c r="AJ106" s="1474" t="s">
        <v>2024</v>
      </c>
      <c r="AK106" s="1474" t="s">
        <v>4956</v>
      </c>
      <c r="AL106" s="3626" t="s">
        <v>4957</v>
      </c>
      <c r="AM106" s="3192" t="s">
        <v>4958</v>
      </c>
      <c r="AN106" s="591"/>
      <c r="AO106" s="3662">
        <f>(0.25*G106)+(0.25*G107)+(0.25*G108)+0.25</f>
        <v>0.5</v>
      </c>
      <c r="AP106" s="3658" t="s">
        <v>4903</v>
      </c>
      <c r="AQ106" s="538">
        <v>0.5</v>
      </c>
      <c r="AR106" s="609" t="s">
        <v>4953</v>
      </c>
      <c r="AS106" s="14" t="s">
        <v>4959</v>
      </c>
      <c r="AT106" s="8" t="str">
        <f t="shared" si="35"/>
        <v>En gestión</v>
      </c>
      <c r="AU106" s="8" t="str">
        <f t="shared" si="36"/>
        <v>En gestión</v>
      </c>
      <c r="AV106" s="3663" t="s">
        <v>4960</v>
      </c>
      <c r="AW106" s="3647">
        <f>SUMPRODUCT(G106:G108,AQ106:AQ108)</f>
        <v>0.5</v>
      </c>
      <c r="AX106" s="3647">
        <f>SUMPRODUCT(G106:G108,K106:K108)</f>
        <v>0.5</v>
      </c>
      <c r="AY106" s="3628" t="str">
        <f>IF(AX106&lt;1%,"Sin iniciar",IF(AX106=100%,"Terminado","En gestión"))</f>
        <v>En gestión</v>
      </c>
      <c r="AZ106" s="3628" t="str">
        <f>IF(AW106&lt;1%,"Sin iniciar",IF(AW106=100%,"Terminado","En gestión"))</f>
        <v>En gestión</v>
      </c>
      <c r="BA106" s="3657"/>
      <c r="BB106" s="3644">
        <v>1125055</v>
      </c>
      <c r="BC106" s="3667">
        <v>1125055</v>
      </c>
      <c r="BD106" s="3676">
        <v>562527.6</v>
      </c>
      <c r="BE106" s="3639">
        <v>50453333</v>
      </c>
      <c r="BF106" s="3676">
        <v>49280000</v>
      </c>
      <c r="BG106" s="3676">
        <v>13200000</v>
      </c>
      <c r="BH106" s="1474" t="s">
        <v>2024</v>
      </c>
      <c r="BI106" s="1474" t="s">
        <v>4956</v>
      </c>
      <c r="BJ106" s="3626" t="s">
        <v>4957</v>
      </c>
      <c r="BK106" s="3192" t="s">
        <v>4958</v>
      </c>
      <c r="BL106" s="591"/>
      <c r="BM106" s="3671">
        <f>(0.25*G106)+(0.25*G107)+(0.25*G108)+0.5</f>
        <v>0.75</v>
      </c>
      <c r="BN106" s="3672" t="s">
        <v>4906</v>
      </c>
      <c r="BO106" s="551">
        <v>0.75</v>
      </c>
      <c r="BP106" s="494" t="s">
        <v>7483</v>
      </c>
      <c r="BQ106" s="98" t="s">
        <v>4961</v>
      </c>
      <c r="BR106" s="169" t="str">
        <f t="shared" si="37"/>
        <v>En gestión</v>
      </c>
      <c r="BS106" s="169" t="str">
        <f t="shared" si="38"/>
        <v>En gestión</v>
      </c>
      <c r="BT106" s="3673" t="s">
        <v>7484</v>
      </c>
      <c r="BU106" s="1877">
        <f>SUMPRODUCT(G108:G110,BO108:BO110)</f>
        <v>0.75</v>
      </c>
      <c r="BV106" s="1877">
        <f>SUMPRODUCT(G108:G110,L108:L110)</f>
        <v>0.75</v>
      </c>
      <c r="BW106" s="3344" t="str">
        <f>IF(BV106&lt;1%,"Sin iniciar",IF(BV106=100%,"Terminado","En gestión"))</f>
        <v>En gestión</v>
      </c>
      <c r="BX106" s="3344" t="str">
        <f>IF(BU106&lt;1%,"Sin iniciar",IF(BU106=100%,"Terminado","En gestión"))</f>
        <v>En gestión</v>
      </c>
      <c r="BY106" s="3458"/>
      <c r="BZ106" s="3027">
        <v>1125055</v>
      </c>
      <c r="CA106" s="3455">
        <v>1125055</v>
      </c>
      <c r="CB106" s="3691">
        <v>843791.4</v>
      </c>
      <c r="CC106" s="3649">
        <v>51800000</v>
      </c>
      <c r="CD106" s="3527">
        <v>51800000</v>
      </c>
      <c r="CE106" s="3527">
        <v>30800000</v>
      </c>
      <c r="CF106" s="3192" t="s">
        <v>2024</v>
      </c>
      <c r="CG106" s="3192" t="s">
        <v>4956</v>
      </c>
      <c r="CH106" s="3192" t="s">
        <v>4957</v>
      </c>
      <c r="CI106" s="3192" t="s">
        <v>4958</v>
      </c>
      <c r="CJ106" s="591"/>
      <c r="CK106" s="3671">
        <v>1</v>
      </c>
      <c r="CL106" s="3672" t="s">
        <v>4962</v>
      </c>
      <c r="CM106" s="905">
        <v>1</v>
      </c>
      <c r="CN106" s="494" t="s">
        <v>7485</v>
      </c>
      <c r="CO106" s="97" t="s">
        <v>4963</v>
      </c>
      <c r="CP106" s="169" t="str">
        <f t="shared" si="53"/>
        <v>Terminado</v>
      </c>
      <c r="CQ106" s="169" t="str">
        <f t="shared" si="54"/>
        <v>Terminado</v>
      </c>
      <c r="CR106" s="3673" t="s">
        <v>7486</v>
      </c>
      <c r="CS106" s="1877">
        <f t="shared" ref="CS106" si="76">SUMPRODUCT(G106:G108,CM106:CM108)</f>
        <v>1</v>
      </c>
      <c r="CT106" s="1877">
        <f t="shared" ref="CT106" si="77">SUMPRODUCT(G106:G108,M106:M108)</f>
        <v>1</v>
      </c>
      <c r="CU106" s="3344" t="str">
        <f t="shared" ref="CU106" si="78">IF(CT106&lt;1%,"Sin iniciar",IF(CT106=100%,"Terminado","En gestión"))</f>
        <v>Terminado</v>
      </c>
      <c r="CV106" s="3344" t="str">
        <f t="shared" ref="CV106" si="79">IF(CS106&lt;1%,"Sin iniciar",IF(CS106=100%,"Terminado","En gestión"))</f>
        <v>Terminado</v>
      </c>
      <c r="CW106" s="2649" t="s">
        <v>37</v>
      </c>
      <c r="CX106" s="2382">
        <v>1125055</v>
      </c>
      <c r="CY106" s="3670">
        <v>1125055</v>
      </c>
      <c r="CZ106" s="3653">
        <v>1125055.2</v>
      </c>
      <c r="DA106" s="3652">
        <v>51800000</v>
      </c>
      <c r="DB106" s="3653">
        <v>50540000</v>
      </c>
      <c r="DC106" s="3653">
        <v>50040000</v>
      </c>
      <c r="DD106" s="3611">
        <v>50540000</v>
      </c>
      <c r="DE106" s="3192" t="s">
        <v>2024</v>
      </c>
      <c r="DF106" s="3192" t="s">
        <v>4956</v>
      </c>
      <c r="DG106" s="3192" t="s">
        <v>4957</v>
      </c>
      <c r="DH106" s="3192" t="s">
        <v>4958</v>
      </c>
      <c r="DJ106" s="1220" t="s">
        <v>8269</v>
      </c>
      <c r="DK106" s="1220" t="s">
        <v>8331</v>
      </c>
      <c r="DL106" s="3325" t="s">
        <v>8271</v>
      </c>
    </row>
    <row r="107" spans="1:116" s="514" customFormat="1" ht="109.5" hidden="1" x14ac:dyDescent="0.45">
      <c r="A107" s="3617"/>
      <c r="B107" s="3619"/>
      <c r="C107" s="3658"/>
      <c r="D107" s="3326"/>
      <c r="E107" s="608" t="s">
        <v>4964</v>
      </c>
      <c r="F107" s="609" t="s">
        <v>4911</v>
      </c>
      <c r="G107" s="610">
        <v>0.33</v>
      </c>
      <c r="H107" s="611">
        <v>44562</v>
      </c>
      <c r="I107" s="611">
        <v>44926</v>
      </c>
      <c r="J107" s="610">
        <v>0.25</v>
      </c>
      <c r="K107" s="612">
        <v>0.5</v>
      </c>
      <c r="L107" s="613">
        <v>0.75</v>
      </c>
      <c r="M107" s="614">
        <v>1</v>
      </c>
      <c r="N107" s="3623"/>
      <c r="O107" s="3623"/>
      <c r="P107" s="591"/>
      <c r="Q107" s="3662"/>
      <c r="R107" s="3658"/>
      <c r="S107" s="538">
        <v>0.25</v>
      </c>
      <c r="T107" s="640" t="s">
        <v>4965</v>
      </c>
      <c r="U107" s="648" t="s">
        <v>4966</v>
      </c>
      <c r="V107" s="8" t="str">
        <f t="shared" si="68"/>
        <v>En gestión</v>
      </c>
      <c r="W107" s="8" t="str">
        <f t="shared" si="69"/>
        <v>En gestión</v>
      </c>
      <c r="X107" s="3745"/>
      <c r="Y107" s="1877"/>
      <c r="Z107" s="1877"/>
      <c r="AA107" s="3628"/>
      <c r="AB107" s="3628"/>
      <c r="AC107" s="3630"/>
      <c r="AD107" s="3633"/>
      <c r="AE107" s="3634"/>
      <c r="AF107" s="3634"/>
      <c r="AG107" s="3633"/>
      <c r="AH107" s="2107"/>
      <c r="AI107" s="2107"/>
      <c r="AJ107" s="1474"/>
      <c r="AK107" s="1474"/>
      <c r="AL107" s="3626"/>
      <c r="AM107" s="3192"/>
      <c r="AN107" s="591"/>
      <c r="AO107" s="3662"/>
      <c r="AP107" s="3658"/>
      <c r="AQ107" s="538">
        <v>0.5</v>
      </c>
      <c r="AR107" s="609" t="s">
        <v>4965</v>
      </c>
      <c r="AS107" s="14" t="s">
        <v>4967</v>
      </c>
      <c r="AT107" s="8" t="str">
        <f t="shared" si="35"/>
        <v>En gestión</v>
      </c>
      <c r="AU107" s="8" t="str">
        <f t="shared" si="36"/>
        <v>En gestión</v>
      </c>
      <c r="AV107" s="3663"/>
      <c r="AW107" s="3647"/>
      <c r="AX107" s="3647"/>
      <c r="AY107" s="3628"/>
      <c r="AZ107" s="3628"/>
      <c r="BA107" s="3630"/>
      <c r="BB107" s="3644"/>
      <c r="BC107" s="3667"/>
      <c r="BD107" s="3677"/>
      <c r="BE107" s="3639"/>
      <c r="BF107" s="3677"/>
      <c r="BG107" s="3677"/>
      <c r="BH107" s="1474"/>
      <c r="BI107" s="1474"/>
      <c r="BJ107" s="3626"/>
      <c r="BK107" s="3192"/>
      <c r="BL107" s="591"/>
      <c r="BM107" s="3671"/>
      <c r="BN107" s="3672"/>
      <c r="BO107" s="551">
        <v>0.75</v>
      </c>
      <c r="BP107" s="494" t="s">
        <v>4968</v>
      </c>
      <c r="BQ107" s="98" t="s">
        <v>4969</v>
      </c>
      <c r="BR107" s="169" t="str">
        <f t="shared" si="37"/>
        <v>En gestión</v>
      </c>
      <c r="BS107" s="169" t="str">
        <f t="shared" si="38"/>
        <v>En gestión</v>
      </c>
      <c r="BT107" s="3673"/>
      <c r="BU107" s="1877"/>
      <c r="BV107" s="1877"/>
      <c r="BW107" s="3344"/>
      <c r="BX107" s="3344"/>
      <c r="BY107" s="3458"/>
      <c r="BZ107" s="3027"/>
      <c r="CA107" s="3455"/>
      <c r="CB107" s="3457"/>
      <c r="CC107" s="3649"/>
      <c r="CD107" s="3527"/>
      <c r="CE107" s="3527"/>
      <c r="CF107" s="3192"/>
      <c r="CG107" s="3192"/>
      <c r="CH107" s="3192"/>
      <c r="CI107" s="3192"/>
      <c r="CJ107" s="591"/>
      <c r="CK107" s="3671"/>
      <c r="CL107" s="3672"/>
      <c r="CM107" s="905">
        <v>1</v>
      </c>
      <c r="CN107" s="494" t="s">
        <v>4970</v>
      </c>
      <c r="CO107" s="97" t="s">
        <v>4963</v>
      </c>
      <c r="CP107" s="169" t="str">
        <f t="shared" si="53"/>
        <v>Terminado</v>
      </c>
      <c r="CQ107" s="169" t="str">
        <f t="shared" si="54"/>
        <v>Terminado</v>
      </c>
      <c r="CR107" s="3673"/>
      <c r="CS107" s="1877"/>
      <c r="CT107" s="1877"/>
      <c r="CU107" s="3344"/>
      <c r="CV107" s="3344"/>
      <c r="CW107" s="1864"/>
      <c r="CX107" s="2382"/>
      <c r="CY107" s="3670"/>
      <c r="CZ107" s="3403"/>
      <c r="DA107" s="2869"/>
      <c r="DB107" s="3403"/>
      <c r="DC107" s="3403"/>
      <c r="DD107" s="3611"/>
      <c r="DE107" s="3192"/>
      <c r="DF107" s="3192"/>
      <c r="DG107" s="3192"/>
      <c r="DH107" s="3192"/>
      <c r="DJ107" s="1220" t="s">
        <v>8269</v>
      </c>
      <c r="DK107" s="1220" t="s">
        <v>8331</v>
      </c>
      <c r="DL107" s="3326"/>
    </row>
    <row r="108" spans="1:116" s="514" customFormat="1" ht="91.5" hidden="1" customHeight="1" x14ac:dyDescent="0.45">
      <c r="A108" s="3617"/>
      <c r="B108" s="3619"/>
      <c r="C108" s="3658"/>
      <c r="D108" s="3327"/>
      <c r="E108" s="608" t="s">
        <v>4971</v>
      </c>
      <c r="F108" s="609" t="s">
        <v>4972</v>
      </c>
      <c r="G108" s="610">
        <v>0.34</v>
      </c>
      <c r="H108" s="611">
        <v>44562</v>
      </c>
      <c r="I108" s="611">
        <v>44926</v>
      </c>
      <c r="J108" s="610">
        <v>0.25</v>
      </c>
      <c r="K108" s="612">
        <v>0.5</v>
      </c>
      <c r="L108" s="613">
        <v>0.75</v>
      </c>
      <c r="M108" s="614">
        <v>1</v>
      </c>
      <c r="N108" s="3623"/>
      <c r="O108" s="3623"/>
      <c r="P108" s="591"/>
      <c r="Q108" s="3662"/>
      <c r="R108" s="3658"/>
      <c r="S108" s="538">
        <v>0.25</v>
      </c>
      <c r="T108" s="640" t="s">
        <v>4973</v>
      </c>
      <c r="U108" s="648" t="s">
        <v>4974</v>
      </c>
      <c r="V108" s="8" t="str">
        <f t="shared" si="68"/>
        <v>En gestión</v>
      </c>
      <c r="W108" s="8" t="str">
        <f t="shared" si="69"/>
        <v>En gestión</v>
      </c>
      <c r="X108" s="3745"/>
      <c r="Y108" s="1877"/>
      <c r="Z108" s="1877"/>
      <c r="AA108" s="3628"/>
      <c r="AB108" s="3628"/>
      <c r="AC108" s="3631"/>
      <c r="AD108" s="3633"/>
      <c r="AE108" s="3634"/>
      <c r="AF108" s="3634"/>
      <c r="AG108" s="3633"/>
      <c r="AH108" s="3746"/>
      <c r="AI108" s="3746"/>
      <c r="AJ108" s="1475"/>
      <c r="AK108" s="1475"/>
      <c r="AL108" s="3627"/>
      <c r="AM108" s="3192"/>
      <c r="AN108" s="591"/>
      <c r="AO108" s="3662"/>
      <c r="AP108" s="3658"/>
      <c r="AQ108" s="538">
        <v>0.5</v>
      </c>
      <c r="AR108" s="609" t="s">
        <v>4975</v>
      </c>
      <c r="AS108" s="14" t="s">
        <v>4976</v>
      </c>
      <c r="AT108" s="8" t="str">
        <f t="shared" ref="AT108:AT118" si="80">IF(K108&lt;1%,"Sin iniciar",IF(K108=100%,"Terminado","En gestión"))</f>
        <v>En gestión</v>
      </c>
      <c r="AU108" s="8" t="str">
        <f t="shared" ref="AU108:AU148" si="81">IF(AQ108&lt;1%,"Sin iniciar",IF(AQ108=100%,"Terminado","En gestión"))</f>
        <v>En gestión</v>
      </c>
      <c r="AV108" s="3663"/>
      <c r="AW108" s="3647"/>
      <c r="AX108" s="3647"/>
      <c r="AY108" s="3628"/>
      <c r="AZ108" s="3628"/>
      <c r="BA108" s="3631"/>
      <c r="BB108" s="3644"/>
      <c r="BC108" s="3667"/>
      <c r="BD108" s="3640"/>
      <c r="BE108" s="3639"/>
      <c r="BF108" s="3640"/>
      <c r="BG108" s="3640"/>
      <c r="BH108" s="1475"/>
      <c r="BI108" s="1475"/>
      <c r="BJ108" s="3627"/>
      <c r="BK108" s="3192"/>
      <c r="BL108" s="591"/>
      <c r="BM108" s="3671"/>
      <c r="BN108" s="3672"/>
      <c r="BO108" s="551">
        <v>0.75</v>
      </c>
      <c r="BP108" s="494" t="s">
        <v>4977</v>
      </c>
      <c r="BQ108" s="98" t="s">
        <v>4978</v>
      </c>
      <c r="BR108" s="169" t="str">
        <f t="shared" si="37"/>
        <v>En gestión</v>
      </c>
      <c r="BS108" s="169" t="str">
        <f t="shared" si="38"/>
        <v>En gestión</v>
      </c>
      <c r="BT108" s="3673"/>
      <c r="BU108" s="1877"/>
      <c r="BV108" s="1877"/>
      <c r="BW108" s="3344"/>
      <c r="BX108" s="3344"/>
      <c r="BY108" s="3458"/>
      <c r="BZ108" s="3027"/>
      <c r="CA108" s="3455"/>
      <c r="CB108" s="3457"/>
      <c r="CC108" s="3649"/>
      <c r="CD108" s="3527"/>
      <c r="CE108" s="3527"/>
      <c r="CF108" s="3192"/>
      <c r="CG108" s="3192"/>
      <c r="CH108" s="3192"/>
      <c r="CI108" s="3192"/>
      <c r="CJ108" s="591"/>
      <c r="CK108" s="3671"/>
      <c r="CL108" s="3672"/>
      <c r="CM108" s="905">
        <v>1</v>
      </c>
      <c r="CN108" s="494" t="s">
        <v>7487</v>
      </c>
      <c r="CO108" s="97" t="s">
        <v>4979</v>
      </c>
      <c r="CP108" s="169" t="str">
        <f t="shared" si="53"/>
        <v>Terminado</v>
      </c>
      <c r="CQ108" s="169" t="str">
        <f t="shared" si="54"/>
        <v>Terminado</v>
      </c>
      <c r="CR108" s="3673"/>
      <c r="CS108" s="1877"/>
      <c r="CT108" s="1877"/>
      <c r="CU108" s="3344"/>
      <c r="CV108" s="3344"/>
      <c r="CW108" s="1865"/>
      <c r="CX108" s="2382"/>
      <c r="CY108" s="3670"/>
      <c r="CZ108" s="3403"/>
      <c r="DA108" s="2869"/>
      <c r="DB108" s="3403"/>
      <c r="DC108" s="3403"/>
      <c r="DD108" s="3611"/>
      <c r="DE108" s="3192"/>
      <c r="DF108" s="3192"/>
      <c r="DG108" s="3192"/>
      <c r="DH108" s="3192"/>
      <c r="DJ108" s="1220" t="s">
        <v>8269</v>
      </c>
      <c r="DK108" s="1220" t="s">
        <v>8331</v>
      </c>
      <c r="DL108" s="3327"/>
    </row>
    <row r="109" spans="1:116" s="514" customFormat="1" ht="157.5" x14ac:dyDescent="0.45">
      <c r="A109" s="3617" t="s">
        <v>50</v>
      </c>
      <c r="B109" s="3619" t="s">
        <v>4980</v>
      </c>
      <c r="C109" s="3658" t="s">
        <v>4981</v>
      </c>
      <c r="D109" s="3325" t="s">
        <v>4391</v>
      </c>
      <c r="E109" s="608" t="s">
        <v>4982</v>
      </c>
      <c r="F109" s="609" t="s">
        <v>4952</v>
      </c>
      <c r="G109" s="610">
        <v>0.33</v>
      </c>
      <c r="H109" s="611">
        <v>44562</v>
      </c>
      <c r="I109" s="611">
        <v>44926</v>
      </c>
      <c r="J109" s="610">
        <v>0.25</v>
      </c>
      <c r="K109" s="612">
        <v>0.5</v>
      </c>
      <c r="L109" s="613">
        <v>0.75</v>
      </c>
      <c r="M109" s="614">
        <v>1</v>
      </c>
      <c r="N109" s="3623">
        <v>50453333</v>
      </c>
      <c r="O109" s="3623">
        <v>293181</v>
      </c>
      <c r="P109" s="591"/>
      <c r="Q109" s="3662">
        <f>+G109*S109+G110*S110+G111*S111</f>
        <v>0.25</v>
      </c>
      <c r="R109" s="3658" t="s">
        <v>4896</v>
      </c>
      <c r="S109" s="538">
        <v>0.25</v>
      </c>
      <c r="T109" s="640" t="s">
        <v>4897</v>
      </c>
      <c r="U109" s="549" t="s">
        <v>4983</v>
      </c>
      <c r="V109" s="8" t="str">
        <f t="shared" si="68"/>
        <v>En gestión</v>
      </c>
      <c r="W109" s="8" t="str">
        <f t="shared" si="69"/>
        <v>En gestión</v>
      </c>
      <c r="X109" s="3745" t="s">
        <v>4984</v>
      </c>
      <c r="Y109" s="1877">
        <f>SUMPRODUCT(S109:S111,G109:G111)</f>
        <v>0.25</v>
      </c>
      <c r="Z109" s="1877">
        <f>SUMPRODUCT(G109:G111,J109:J111)</f>
        <v>0.25</v>
      </c>
      <c r="AA109" s="3628" t="str">
        <f>IF(Z109&lt;1%,"Sin iniciar",IF(Z109=100%,"Terminado","En gestión"))</f>
        <v>En gestión</v>
      </c>
      <c r="AB109" s="3628" t="str">
        <f>IF(Y109&lt;1%,"Sin iniciar",IF(Y109=100%,"Terminado","En gestión"))</f>
        <v>En gestión</v>
      </c>
      <c r="AC109" s="3747" t="s">
        <v>4985</v>
      </c>
      <c r="AD109" s="3633">
        <v>293181</v>
      </c>
      <c r="AE109" s="3634">
        <v>314466</v>
      </c>
      <c r="AF109" s="3634">
        <v>78617</v>
      </c>
      <c r="AG109" s="3633">
        <v>50453333</v>
      </c>
      <c r="AH109" s="2107">
        <v>49426667</v>
      </c>
      <c r="AI109" s="2107">
        <v>4400000</v>
      </c>
      <c r="AJ109" s="1474" t="s">
        <v>2024</v>
      </c>
      <c r="AK109" s="1474" t="s">
        <v>4956</v>
      </c>
      <c r="AL109" s="3626" t="s">
        <v>4957</v>
      </c>
      <c r="AM109" s="3192" t="s">
        <v>2027</v>
      </c>
      <c r="AN109" s="591"/>
      <c r="AO109" s="3662">
        <f>(0.25*G109)+(0.25*G110)+(0.25*G111)+0.25</f>
        <v>0.5</v>
      </c>
      <c r="AP109" s="3658" t="s">
        <v>4903</v>
      </c>
      <c r="AQ109" s="538">
        <v>0.5</v>
      </c>
      <c r="AR109" s="609" t="s">
        <v>4897</v>
      </c>
      <c r="AS109" s="14" t="s">
        <v>4986</v>
      </c>
      <c r="AT109" s="8" t="str">
        <f t="shared" si="80"/>
        <v>En gestión</v>
      </c>
      <c r="AU109" s="8" t="str">
        <f t="shared" si="81"/>
        <v>En gestión</v>
      </c>
      <c r="AV109" s="3663" t="s">
        <v>4987</v>
      </c>
      <c r="AW109" s="3647">
        <f>SUMPRODUCT(G109:G111,AQ109:AQ111)</f>
        <v>0.5</v>
      </c>
      <c r="AX109" s="3647">
        <f>SUMPRODUCT(G109:G111,K109:K111)</f>
        <v>0.5</v>
      </c>
      <c r="AY109" s="3628" t="str">
        <f>IF(AX109&lt;1%,"Sin iniciar",IF(AX109=100%,"Terminado","En gestión"))</f>
        <v>En gestión</v>
      </c>
      <c r="AZ109" s="3628" t="str">
        <f>IF(AW109&lt;1%,"Sin iniciar",IF(AW109=100%,"Terminado","En gestión"))</f>
        <v>En gestión</v>
      </c>
      <c r="BA109" s="3657"/>
      <c r="BB109" s="3644">
        <v>314466</v>
      </c>
      <c r="BC109" s="3667">
        <v>314466</v>
      </c>
      <c r="BD109" s="3676">
        <v>157233</v>
      </c>
      <c r="BE109" s="3712">
        <v>50453333</v>
      </c>
      <c r="BF109" s="3676">
        <v>49426666.670000002</v>
      </c>
      <c r="BG109" s="3676">
        <v>17600000</v>
      </c>
      <c r="BH109" s="1474" t="s">
        <v>2024</v>
      </c>
      <c r="BI109" s="1474" t="s">
        <v>4956</v>
      </c>
      <c r="BJ109" s="3626" t="s">
        <v>4957</v>
      </c>
      <c r="BK109" s="3192" t="s">
        <v>2027</v>
      </c>
      <c r="BL109" s="591"/>
      <c r="BM109" s="3671">
        <f>(0.25*G109)+(0.25*G110)+(0.25*G111)+0.5</f>
        <v>0.75</v>
      </c>
      <c r="BN109" s="3672" t="s">
        <v>4906</v>
      </c>
      <c r="BO109" s="551">
        <v>0.75</v>
      </c>
      <c r="BP109" s="494" t="s">
        <v>4897</v>
      </c>
      <c r="BQ109" s="97" t="s">
        <v>4988</v>
      </c>
      <c r="BR109" s="169" t="str">
        <f t="shared" si="37"/>
        <v>En gestión</v>
      </c>
      <c r="BS109" s="169" t="str">
        <f t="shared" si="38"/>
        <v>En gestión</v>
      </c>
      <c r="BT109" s="3673" t="s">
        <v>7488</v>
      </c>
      <c r="BU109" s="1877">
        <f>SUMPRODUCT(G111:G113,BO111:BO113)</f>
        <v>1.2050000000000001</v>
      </c>
      <c r="BV109" s="1877">
        <f>SUMPRODUCT(G111:G113,L111:L113)</f>
        <v>1.0050000000000001</v>
      </c>
      <c r="BW109" s="3344" t="str">
        <f>IF(BV109&lt;1%,"Sin iniciar",IF(BV109=100%,"Terminado","En gestión"))</f>
        <v>En gestión</v>
      </c>
      <c r="BX109" s="3344" t="str">
        <f>IF(BU109&lt;1%,"Sin iniciar",IF(BU109=100%,"Terminado","En gestión"))</f>
        <v>En gestión</v>
      </c>
      <c r="BY109" s="3458"/>
      <c r="BZ109" s="3027">
        <v>314466</v>
      </c>
      <c r="CA109" s="3455">
        <v>314466</v>
      </c>
      <c r="CB109" s="3691">
        <v>235849.5</v>
      </c>
      <c r="CC109" s="3649">
        <v>51966666.670000002</v>
      </c>
      <c r="CD109" s="3527">
        <v>51966666.670000002</v>
      </c>
      <c r="CE109" s="3527">
        <v>30800000</v>
      </c>
      <c r="CF109" s="3192" t="s">
        <v>2024</v>
      </c>
      <c r="CG109" s="3192" t="s">
        <v>4956</v>
      </c>
      <c r="CH109" s="3192" t="s">
        <v>4957</v>
      </c>
      <c r="CI109" s="3192" t="s">
        <v>2027</v>
      </c>
      <c r="CJ109" s="591"/>
      <c r="CK109" s="3671">
        <v>1</v>
      </c>
      <c r="CL109" s="3672" t="s">
        <v>4989</v>
      </c>
      <c r="CM109" s="905">
        <v>1</v>
      </c>
      <c r="CN109" s="494" t="s">
        <v>4897</v>
      </c>
      <c r="CO109" s="97" t="s">
        <v>4990</v>
      </c>
      <c r="CP109" s="169" t="str">
        <f t="shared" si="53"/>
        <v>Terminado</v>
      </c>
      <c r="CQ109" s="169" t="str">
        <f t="shared" si="54"/>
        <v>Terminado</v>
      </c>
      <c r="CR109" s="3673" t="s">
        <v>7489</v>
      </c>
      <c r="CS109" s="1877">
        <f t="shared" ref="CS109" si="82">SUMPRODUCT(G109:G111,CM109:CM111)</f>
        <v>1</v>
      </c>
      <c r="CT109" s="1877">
        <f t="shared" ref="CT109" si="83">SUMPRODUCT(G109:G111,M109:M111)</f>
        <v>1</v>
      </c>
      <c r="CU109" s="3344" t="str">
        <f t="shared" ref="CU109" si="84">IF(CT109&lt;1%,"Sin iniciar",IF(CT109=100%,"Terminado","En gestión"))</f>
        <v>Terminado</v>
      </c>
      <c r="CV109" s="3344" t="str">
        <f t="shared" ref="CV109" si="85">IF(CS109&lt;1%,"Sin iniciar",IF(CS109=100%,"Terminado","En gestión"))</f>
        <v>Terminado</v>
      </c>
      <c r="CW109" s="2649" t="s">
        <v>37</v>
      </c>
      <c r="CX109" s="2382">
        <v>314466</v>
      </c>
      <c r="CY109" s="3670">
        <v>314466</v>
      </c>
      <c r="CZ109" s="3653">
        <v>314466</v>
      </c>
      <c r="DA109" s="3652">
        <v>51966666.670000002</v>
      </c>
      <c r="DB109" s="3653">
        <v>51966666.670000002</v>
      </c>
      <c r="DC109" s="3653">
        <v>49600000</v>
      </c>
      <c r="DD109" s="3611">
        <v>50766666.670000002</v>
      </c>
      <c r="DE109" s="3192" t="s">
        <v>2024</v>
      </c>
      <c r="DF109" s="3192" t="s">
        <v>4956</v>
      </c>
      <c r="DG109" s="3192" t="s">
        <v>4957</v>
      </c>
      <c r="DH109" s="3192" t="s">
        <v>2027</v>
      </c>
      <c r="DJ109" s="1241" t="s">
        <v>8427</v>
      </c>
      <c r="DK109" s="1220"/>
      <c r="DL109" s="3325"/>
    </row>
    <row r="110" spans="1:116" s="514" customFormat="1" ht="157.5" x14ac:dyDescent="0.45">
      <c r="A110" s="3617"/>
      <c r="B110" s="3619"/>
      <c r="C110" s="3658"/>
      <c r="D110" s="3326"/>
      <c r="E110" s="608" t="s">
        <v>4991</v>
      </c>
      <c r="F110" s="609" t="s">
        <v>4911</v>
      </c>
      <c r="G110" s="610">
        <v>0.33</v>
      </c>
      <c r="H110" s="611">
        <v>44562</v>
      </c>
      <c r="I110" s="611">
        <v>44926</v>
      </c>
      <c r="J110" s="610">
        <v>0.25</v>
      </c>
      <c r="K110" s="612">
        <v>0.5</v>
      </c>
      <c r="L110" s="613">
        <v>0.75</v>
      </c>
      <c r="M110" s="614">
        <v>1</v>
      </c>
      <c r="N110" s="3623"/>
      <c r="O110" s="3623"/>
      <c r="P110" s="591"/>
      <c r="Q110" s="3662"/>
      <c r="R110" s="3658"/>
      <c r="S110" s="538">
        <v>0.25</v>
      </c>
      <c r="T110" s="640" t="s">
        <v>4992</v>
      </c>
      <c r="U110" s="549" t="s">
        <v>4983</v>
      </c>
      <c r="V110" s="8" t="str">
        <f t="shared" si="68"/>
        <v>En gestión</v>
      </c>
      <c r="W110" s="8" t="str">
        <f t="shared" si="69"/>
        <v>En gestión</v>
      </c>
      <c r="X110" s="3745"/>
      <c r="Y110" s="1877"/>
      <c r="Z110" s="1877"/>
      <c r="AA110" s="3628"/>
      <c r="AB110" s="3628"/>
      <c r="AC110" s="3748"/>
      <c r="AD110" s="3633"/>
      <c r="AE110" s="3634"/>
      <c r="AF110" s="3634"/>
      <c r="AG110" s="3633"/>
      <c r="AH110" s="2107"/>
      <c r="AI110" s="2107"/>
      <c r="AJ110" s="1474"/>
      <c r="AK110" s="1474"/>
      <c r="AL110" s="3626"/>
      <c r="AM110" s="3192"/>
      <c r="AN110" s="591"/>
      <c r="AO110" s="3662"/>
      <c r="AP110" s="3658"/>
      <c r="AQ110" s="538">
        <v>0.5</v>
      </c>
      <c r="AR110" s="609" t="s">
        <v>4992</v>
      </c>
      <c r="AS110" s="14" t="s">
        <v>4986</v>
      </c>
      <c r="AT110" s="8" t="str">
        <f t="shared" si="80"/>
        <v>En gestión</v>
      </c>
      <c r="AU110" s="8" t="str">
        <f t="shared" si="81"/>
        <v>En gestión</v>
      </c>
      <c r="AV110" s="3663"/>
      <c r="AW110" s="3647"/>
      <c r="AX110" s="3647"/>
      <c r="AY110" s="3628"/>
      <c r="AZ110" s="3628"/>
      <c r="BA110" s="3630"/>
      <c r="BB110" s="3644"/>
      <c r="BC110" s="3667"/>
      <c r="BD110" s="3677"/>
      <c r="BE110" s="3754"/>
      <c r="BF110" s="3677"/>
      <c r="BG110" s="3677"/>
      <c r="BH110" s="1474"/>
      <c r="BI110" s="1474"/>
      <c r="BJ110" s="3626"/>
      <c r="BK110" s="3192"/>
      <c r="BL110" s="591"/>
      <c r="BM110" s="3671"/>
      <c r="BN110" s="3672"/>
      <c r="BO110" s="551">
        <v>0.75</v>
      </c>
      <c r="BP110" s="494" t="s">
        <v>4992</v>
      </c>
      <c r="BQ110" s="97" t="s">
        <v>4988</v>
      </c>
      <c r="BR110" s="169" t="str">
        <f t="shared" si="37"/>
        <v>En gestión</v>
      </c>
      <c r="BS110" s="169" t="str">
        <f t="shared" si="38"/>
        <v>En gestión</v>
      </c>
      <c r="BT110" s="3673"/>
      <c r="BU110" s="1877"/>
      <c r="BV110" s="1877"/>
      <c r="BW110" s="3344"/>
      <c r="BX110" s="3344"/>
      <c r="BY110" s="3458"/>
      <c r="BZ110" s="3027"/>
      <c r="CA110" s="3455"/>
      <c r="CB110" s="3457"/>
      <c r="CC110" s="3649"/>
      <c r="CD110" s="3527"/>
      <c r="CE110" s="3527"/>
      <c r="CF110" s="3192"/>
      <c r="CG110" s="3192"/>
      <c r="CH110" s="3192"/>
      <c r="CI110" s="3192"/>
      <c r="CJ110" s="591"/>
      <c r="CK110" s="3671"/>
      <c r="CL110" s="3672"/>
      <c r="CM110" s="905">
        <v>1</v>
      </c>
      <c r="CN110" s="494" t="s">
        <v>4992</v>
      </c>
      <c r="CO110" s="97" t="s">
        <v>4990</v>
      </c>
      <c r="CP110" s="169" t="str">
        <f t="shared" si="53"/>
        <v>Terminado</v>
      </c>
      <c r="CQ110" s="169" t="str">
        <f t="shared" si="54"/>
        <v>Terminado</v>
      </c>
      <c r="CR110" s="3673"/>
      <c r="CS110" s="1877"/>
      <c r="CT110" s="1877"/>
      <c r="CU110" s="3344"/>
      <c r="CV110" s="3344"/>
      <c r="CW110" s="1864"/>
      <c r="CX110" s="2382"/>
      <c r="CY110" s="3670"/>
      <c r="CZ110" s="3403"/>
      <c r="DA110" s="2869"/>
      <c r="DB110" s="3403"/>
      <c r="DC110" s="3403"/>
      <c r="DD110" s="3611"/>
      <c r="DE110" s="3192"/>
      <c r="DF110" s="3192"/>
      <c r="DG110" s="3192"/>
      <c r="DH110" s="3192"/>
      <c r="DJ110" s="1241" t="s">
        <v>8427</v>
      </c>
      <c r="DK110" s="1220"/>
      <c r="DL110" s="3326"/>
    </row>
    <row r="111" spans="1:116" s="514" customFormat="1" ht="157.5" x14ac:dyDescent="0.45">
      <c r="A111" s="3617"/>
      <c r="B111" s="3619"/>
      <c r="C111" s="3658"/>
      <c r="D111" s="3327"/>
      <c r="E111" s="608" t="s">
        <v>4993</v>
      </c>
      <c r="F111" s="609" t="s">
        <v>4915</v>
      </c>
      <c r="G111" s="610">
        <v>0.34</v>
      </c>
      <c r="H111" s="611">
        <v>44562</v>
      </c>
      <c r="I111" s="611">
        <v>44926</v>
      </c>
      <c r="J111" s="610">
        <v>0.25</v>
      </c>
      <c r="K111" s="612">
        <v>0.5</v>
      </c>
      <c r="L111" s="613">
        <v>0.75</v>
      </c>
      <c r="M111" s="614">
        <v>1</v>
      </c>
      <c r="N111" s="3623"/>
      <c r="O111" s="3623"/>
      <c r="P111" s="591"/>
      <c r="Q111" s="3662"/>
      <c r="R111" s="3658"/>
      <c r="S111" s="538">
        <v>0.25</v>
      </c>
      <c r="T111" s="640" t="s">
        <v>4916</v>
      </c>
      <c r="U111" s="650" t="s">
        <v>4983</v>
      </c>
      <c r="V111" s="8" t="str">
        <f t="shared" si="68"/>
        <v>En gestión</v>
      </c>
      <c r="W111" s="8" t="str">
        <f t="shared" si="69"/>
        <v>En gestión</v>
      </c>
      <c r="X111" s="3745"/>
      <c r="Y111" s="1877"/>
      <c r="Z111" s="1877"/>
      <c r="AA111" s="3628"/>
      <c r="AB111" s="3628"/>
      <c r="AC111" s="3748"/>
      <c r="AD111" s="3633"/>
      <c r="AE111" s="3634"/>
      <c r="AF111" s="3634"/>
      <c r="AG111" s="3633"/>
      <c r="AH111" s="3746"/>
      <c r="AI111" s="3746"/>
      <c r="AJ111" s="1475"/>
      <c r="AK111" s="1475"/>
      <c r="AL111" s="3627"/>
      <c r="AM111" s="3192"/>
      <c r="AN111" s="591"/>
      <c r="AO111" s="3662"/>
      <c r="AP111" s="3658"/>
      <c r="AQ111" s="538">
        <v>0.5</v>
      </c>
      <c r="AR111" s="609" t="s">
        <v>4916</v>
      </c>
      <c r="AS111" s="14" t="s">
        <v>4986</v>
      </c>
      <c r="AT111" s="8" t="str">
        <f t="shared" si="80"/>
        <v>En gestión</v>
      </c>
      <c r="AU111" s="8" t="str">
        <f t="shared" si="81"/>
        <v>En gestión</v>
      </c>
      <c r="AV111" s="3663"/>
      <c r="AW111" s="3647"/>
      <c r="AX111" s="3647"/>
      <c r="AY111" s="3628"/>
      <c r="AZ111" s="3628"/>
      <c r="BA111" s="3631"/>
      <c r="BB111" s="3644"/>
      <c r="BC111" s="3667"/>
      <c r="BD111" s="3640"/>
      <c r="BE111" s="3638"/>
      <c r="BF111" s="3640"/>
      <c r="BG111" s="3640"/>
      <c r="BH111" s="1475"/>
      <c r="BI111" s="1475"/>
      <c r="BJ111" s="3627"/>
      <c r="BK111" s="3192"/>
      <c r="BL111" s="591"/>
      <c r="BM111" s="3671"/>
      <c r="BN111" s="3672"/>
      <c r="BO111" s="551">
        <v>0.75</v>
      </c>
      <c r="BP111" s="494" t="s">
        <v>4916</v>
      </c>
      <c r="BQ111" s="97" t="s">
        <v>4988</v>
      </c>
      <c r="BR111" s="169" t="str">
        <f t="shared" si="37"/>
        <v>En gestión</v>
      </c>
      <c r="BS111" s="169" t="str">
        <f t="shared" si="38"/>
        <v>En gestión</v>
      </c>
      <c r="BT111" s="3673"/>
      <c r="BU111" s="1877"/>
      <c r="BV111" s="1877"/>
      <c r="BW111" s="3344"/>
      <c r="BX111" s="3344"/>
      <c r="BY111" s="3458"/>
      <c r="BZ111" s="3027"/>
      <c r="CA111" s="3455"/>
      <c r="CB111" s="3457"/>
      <c r="CC111" s="3649"/>
      <c r="CD111" s="3527"/>
      <c r="CE111" s="3527"/>
      <c r="CF111" s="3192"/>
      <c r="CG111" s="3192"/>
      <c r="CH111" s="3192"/>
      <c r="CI111" s="3192"/>
      <c r="CJ111" s="591"/>
      <c r="CK111" s="3671"/>
      <c r="CL111" s="3672"/>
      <c r="CM111" s="905">
        <v>1</v>
      </c>
      <c r="CN111" s="494" t="s">
        <v>4916</v>
      </c>
      <c r="CO111" s="97" t="s">
        <v>4990</v>
      </c>
      <c r="CP111" s="169" t="str">
        <f t="shared" si="53"/>
        <v>Terminado</v>
      </c>
      <c r="CQ111" s="169" t="str">
        <f t="shared" si="54"/>
        <v>Terminado</v>
      </c>
      <c r="CR111" s="3673"/>
      <c r="CS111" s="1877"/>
      <c r="CT111" s="1877"/>
      <c r="CU111" s="3344"/>
      <c r="CV111" s="3344"/>
      <c r="CW111" s="1865"/>
      <c r="CX111" s="2382"/>
      <c r="CY111" s="3670"/>
      <c r="CZ111" s="3403"/>
      <c r="DA111" s="2869"/>
      <c r="DB111" s="3403"/>
      <c r="DC111" s="3403"/>
      <c r="DD111" s="3611"/>
      <c r="DE111" s="3192"/>
      <c r="DF111" s="3192"/>
      <c r="DG111" s="3192"/>
      <c r="DH111" s="3192"/>
      <c r="DJ111" s="1241" t="s">
        <v>8427</v>
      </c>
      <c r="DK111" s="1220"/>
      <c r="DL111" s="3327"/>
    </row>
    <row r="112" spans="1:116" s="514" customFormat="1" ht="137.25" hidden="1" customHeight="1" x14ac:dyDescent="0.45">
      <c r="A112" s="3617" t="s">
        <v>50</v>
      </c>
      <c r="B112" s="3619" t="s">
        <v>4994</v>
      </c>
      <c r="C112" s="3658" t="s">
        <v>4995</v>
      </c>
      <c r="D112" s="3325" t="s">
        <v>4391</v>
      </c>
      <c r="E112" s="608" t="s">
        <v>4996</v>
      </c>
      <c r="F112" s="609" t="s">
        <v>4997</v>
      </c>
      <c r="G112" s="610">
        <v>0.5</v>
      </c>
      <c r="H112" s="611" t="s">
        <v>4552</v>
      </c>
      <c r="I112" s="611">
        <v>44915</v>
      </c>
      <c r="J112" s="610">
        <v>0.25</v>
      </c>
      <c r="K112" s="612">
        <v>0.5</v>
      </c>
      <c r="L112" s="613">
        <v>0.9</v>
      </c>
      <c r="M112" s="614">
        <v>1</v>
      </c>
      <c r="N112" s="3623">
        <v>94026667</v>
      </c>
      <c r="O112" s="3623">
        <v>3382522</v>
      </c>
      <c r="P112" s="591"/>
      <c r="Q112" s="3755">
        <f>+SUMPRODUCT(S112:S113,G112:G113)</f>
        <v>0.125</v>
      </c>
      <c r="R112" s="3752" t="s">
        <v>4553</v>
      </c>
      <c r="S112" s="538">
        <v>0.25</v>
      </c>
      <c r="T112" s="622" t="s">
        <v>4998</v>
      </c>
      <c r="U112" s="622" t="s">
        <v>4999</v>
      </c>
      <c r="V112" s="8" t="str">
        <f t="shared" si="68"/>
        <v>En gestión</v>
      </c>
      <c r="W112" s="8" t="str">
        <f t="shared" si="69"/>
        <v>En gestión</v>
      </c>
      <c r="X112" s="3757" t="s">
        <v>5000</v>
      </c>
      <c r="Y112" s="1877">
        <f>SUMPRODUCT(S112:S113,G112:G113)</f>
        <v>0.125</v>
      </c>
      <c r="Z112" s="1877">
        <f>SUMPRODUCT(G112:G113,J112:J113)</f>
        <v>0.25</v>
      </c>
      <c r="AA112" s="3628" t="str">
        <f>IF(Z112&lt;1%,"Sin iniciar",IF(Z112=100%,"Terminado","En gestión"))</f>
        <v>En gestión</v>
      </c>
      <c r="AB112" s="3628" t="str">
        <f>IF(Y112&lt;1%,"Sin iniciar",IF(Y112=100%,"Terminado","En gestión"))</f>
        <v>En gestión</v>
      </c>
      <c r="AC112" s="3748"/>
      <c r="AD112" s="3633">
        <v>3382522</v>
      </c>
      <c r="AE112" s="3634">
        <v>3628093</v>
      </c>
      <c r="AF112" s="3634">
        <v>907023</v>
      </c>
      <c r="AG112" s="3633">
        <v>94026667</v>
      </c>
      <c r="AH112" s="2107">
        <v>94026667</v>
      </c>
      <c r="AI112" s="2107">
        <v>11300000</v>
      </c>
      <c r="AJ112" s="1474" t="s">
        <v>2024</v>
      </c>
      <c r="AK112" s="1474" t="s">
        <v>5001</v>
      </c>
      <c r="AL112" s="3626" t="s">
        <v>5002</v>
      </c>
      <c r="AM112" s="3192" t="s">
        <v>5003</v>
      </c>
      <c r="AN112" s="591"/>
      <c r="AO112" s="3750">
        <f>(0.25*G112)+(0*G113)+0.13</f>
        <v>0.255</v>
      </c>
      <c r="AP112" s="3752" t="s">
        <v>5004</v>
      </c>
      <c r="AQ112" s="538">
        <v>0.5</v>
      </c>
      <c r="AR112" s="14" t="s">
        <v>5005</v>
      </c>
      <c r="AS112" s="14" t="s">
        <v>4999</v>
      </c>
      <c r="AT112" s="8" t="str">
        <f t="shared" si="80"/>
        <v>En gestión</v>
      </c>
      <c r="AU112" s="8" t="str">
        <f t="shared" si="81"/>
        <v>En gestión</v>
      </c>
      <c r="AV112" s="3658" t="s">
        <v>5006</v>
      </c>
      <c r="AW112" s="3731">
        <f t="array" ref="AW112">SUMPRODUCT(G112:G113*AQ112:AQ113)</f>
        <v>0.25</v>
      </c>
      <c r="AX112" s="3731">
        <f t="array" ref="AX112">SUMPRODUCT(G112:G113*K112:K113)</f>
        <v>0.5</v>
      </c>
      <c r="AY112" s="3536" t="str">
        <f t="shared" ref="AY112" si="86">IF(AX112&lt;1%,"Sin iniciar",IF(AX112=100%,"Terminado","En gestión"))</f>
        <v>En gestión</v>
      </c>
      <c r="AZ112" s="3551" t="str">
        <f t="shared" ref="AZ112" si="87">IF(AW112&lt;1%,"Sin iniciar",IF(AW112=100%,"Terminado","En gestión"))</f>
        <v>En gestión</v>
      </c>
      <c r="BA112" s="1751" t="s">
        <v>4985</v>
      </c>
      <c r="BB112" s="3644">
        <v>3628093</v>
      </c>
      <c r="BC112" s="3667">
        <v>3628093</v>
      </c>
      <c r="BD112" s="3676">
        <v>1814046.5</v>
      </c>
      <c r="BE112" s="3712">
        <v>94026667</v>
      </c>
      <c r="BF112" s="3676">
        <v>94026666.670000002</v>
      </c>
      <c r="BG112" s="3676">
        <v>24600000</v>
      </c>
      <c r="BH112" s="1474" t="s">
        <v>2024</v>
      </c>
      <c r="BI112" s="1474" t="s">
        <v>5001</v>
      </c>
      <c r="BJ112" s="3626" t="s">
        <v>5002</v>
      </c>
      <c r="BK112" s="3192" t="s">
        <v>5003</v>
      </c>
      <c r="BL112" s="591"/>
      <c r="BM112" s="3671">
        <f>(0.4*G112)+(1*G113)+0.26</f>
        <v>0.96</v>
      </c>
      <c r="BN112" s="3362" t="s">
        <v>5007</v>
      </c>
      <c r="BO112" s="551">
        <v>0.9</v>
      </c>
      <c r="BP112" s="97" t="s">
        <v>5008</v>
      </c>
      <c r="BQ112" s="97" t="s">
        <v>5009</v>
      </c>
      <c r="BR112" s="169" t="str">
        <f t="shared" ref="BR112:BR118" si="88">IF(L112&lt;1%,"Sin iniciar",IF(L112=100%,"Terminado","En gestión"))</f>
        <v>En gestión</v>
      </c>
      <c r="BS112" s="169" t="str">
        <f t="shared" ref="BS112:BS118" si="89">IF(BO112&lt;1%,"Sin iniciar",IF(BO112=100%,"Terminado","En gestión"))</f>
        <v>En gestión</v>
      </c>
      <c r="BT112" s="1720" t="s">
        <v>7490</v>
      </c>
      <c r="BU112" s="3741">
        <f>SUMPRODUCT(G105:G107,BO105:BO107)</f>
        <v>0.72</v>
      </c>
      <c r="BV112" s="1877">
        <f>SUMPRODUCT(G111:G113,L111:L113)</f>
        <v>1.0050000000000001</v>
      </c>
      <c r="BW112" s="3344" t="str">
        <f>IF(BV112&lt;1%,"Sin iniciar",IF(BV112=100%,"Terminado","En gestión"))</f>
        <v>En gestión</v>
      </c>
      <c r="BX112" s="3344" t="str">
        <f>IF(BU112&lt;1%,"Sin iniciar",IF(BU112=100%,"Terminado","En gestión"))</f>
        <v>En gestión</v>
      </c>
      <c r="BY112" s="3458"/>
      <c r="BZ112" s="3027">
        <v>3628093</v>
      </c>
      <c r="CA112" s="3455">
        <v>3628093</v>
      </c>
      <c r="CB112" s="3691">
        <v>2721069.75</v>
      </c>
      <c r="CC112" s="3649">
        <v>94026666.670000002</v>
      </c>
      <c r="CD112" s="3527">
        <v>94026666.670000002</v>
      </c>
      <c r="CE112" s="3527">
        <v>65600000</v>
      </c>
      <c r="CF112" s="3192" t="s">
        <v>2024</v>
      </c>
      <c r="CG112" s="3192" t="s">
        <v>5001</v>
      </c>
      <c r="CH112" s="3192" t="s">
        <v>5002</v>
      </c>
      <c r="CI112" s="3192" t="s">
        <v>5003</v>
      </c>
      <c r="CJ112" s="591"/>
      <c r="CK112" s="3671">
        <v>1</v>
      </c>
      <c r="CL112" s="3362" t="s">
        <v>5007</v>
      </c>
      <c r="CM112" s="905">
        <v>1</v>
      </c>
      <c r="CN112" s="97" t="s">
        <v>5010</v>
      </c>
      <c r="CO112" s="97" t="s">
        <v>5011</v>
      </c>
      <c r="CP112" s="169" t="str">
        <f t="shared" si="53"/>
        <v>Terminado</v>
      </c>
      <c r="CQ112" s="169" t="str">
        <f t="shared" si="54"/>
        <v>Terminado</v>
      </c>
      <c r="CR112" s="1720" t="s">
        <v>7491</v>
      </c>
      <c r="CS112" s="1877">
        <f t="shared" ref="CS112" si="90">SUMPRODUCT(G112:G113,CM112:CM113)</f>
        <v>1</v>
      </c>
      <c r="CT112" s="1877">
        <f t="shared" ref="CT112" si="91">SUMPRODUCT(G112:G113,M112:M113)</f>
        <v>1</v>
      </c>
      <c r="CU112" s="3344" t="str">
        <f t="shared" ref="CU112" si="92">IF(CT112&lt;1%,"Sin iniciar",IF(CT112=100%,"Terminado","En gestión"))</f>
        <v>Terminado</v>
      </c>
      <c r="CV112" s="3344" t="str">
        <f t="shared" ref="CV112" si="93">IF(CS112&lt;1%,"Sin iniciar",IF(CS112=100%,"Terminado","En gestión"))</f>
        <v>Terminado</v>
      </c>
      <c r="CW112" s="2649" t="s">
        <v>37</v>
      </c>
      <c r="CX112" s="2382">
        <v>3628093</v>
      </c>
      <c r="CY112" s="3670">
        <v>3628093</v>
      </c>
      <c r="CZ112" s="3653">
        <v>3628093</v>
      </c>
      <c r="DA112" s="3652">
        <v>94026666.670000002</v>
      </c>
      <c r="DB112" s="3653">
        <v>94026666.670000002</v>
      </c>
      <c r="DC112" s="3653">
        <v>94026666.670000002</v>
      </c>
      <c r="DD112" s="3611">
        <v>94026666.670000002</v>
      </c>
      <c r="DE112" s="3192" t="s">
        <v>2024</v>
      </c>
      <c r="DF112" s="3192" t="s">
        <v>5001</v>
      </c>
      <c r="DG112" s="3192" t="s">
        <v>5002</v>
      </c>
      <c r="DH112" s="3192" t="s">
        <v>5003</v>
      </c>
      <c r="DJ112" s="1220" t="s">
        <v>8269</v>
      </c>
      <c r="DK112" s="1220" t="s">
        <v>8331</v>
      </c>
      <c r="DL112" s="3325" t="s">
        <v>8271</v>
      </c>
    </row>
    <row r="113" spans="1:116" s="514" customFormat="1" ht="137.25" hidden="1" customHeight="1" x14ac:dyDescent="0.45">
      <c r="A113" s="3617"/>
      <c r="B113" s="3619"/>
      <c r="C113" s="3658"/>
      <c r="D113" s="3327"/>
      <c r="E113" s="608" t="s">
        <v>5012</v>
      </c>
      <c r="F113" s="609" t="s">
        <v>7492</v>
      </c>
      <c r="G113" s="610">
        <v>0.5</v>
      </c>
      <c r="H113" s="611" t="s">
        <v>4552</v>
      </c>
      <c r="I113" s="611">
        <v>44915</v>
      </c>
      <c r="J113" s="610">
        <v>0.25</v>
      </c>
      <c r="K113" s="612">
        <v>0.5</v>
      </c>
      <c r="L113" s="613">
        <v>0.6</v>
      </c>
      <c r="M113" s="614">
        <v>1</v>
      </c>
      <c r="N113" s="3623"/>
      <c r="O113" s="3623"/>
      <c r="P113" s="591"/>
      <c r="Q113" s="3756"/>
      <c r="R113" s="3753"/>
      <c r="S113" s="538">
        <v>0</v>
      </c>
      <c r="T113" s="627" t="s">
        <v>4985</v>
      </c>
      <c r="U113" s="627" t="s">
        <v>37</v>
      </c>
      <c r="V113" s="8" t="str">
        <f>IF(J113&lt;1%,"Sin iniciar",IF(J113=100%,"Terminado","En gestión"))</f>
        <v>En gestión</v>
      </c>
      <c r="W113" s="8" t="str">
        <f t="shared" si="69"/>
        <v>Sin iniciar</v>
      </c>
      <c r="X113" s="3758"/>
      <c r="Y113" s="1877"/>
      <c r="Z113" s="1877"/>
      <c r="AA113" s="3628"/>
      <c r="AB113" s="3628"/>
      <c r="AC113" s="3749"/>
      <c r="AD113" s="3633"/>
      <c r="AE113" s="3634"/>
      <c r="AF113" s="3634"/>
      <c r="AG113" s="3633"/>
      <c r="AH113" s="3746"/>
      <c r="AI113" s="3746"/>
      <c r="AJ113" s="1475"/>
      <c r="AK113" s="1475"/>
      <c r="AL113" s="3627"/>
      <c r="AM113" s="3192"/>
      <c r="AN113" s="591"/>
      <c r="AO113" s="3751">
        <f>+SUMPRODUCT(AQ113,G113)</f>
        <v>0</v>
      </c>
      <c r="AP113" s="3753"/>
      <c r="AQ113" s="538">
        <v>0</v>
      </c>
      <c r="AR113" s="14" t="s">
        <v>4985</v>
      </c>
      <c r="AS113" s="320" t="s">
        <v>2483</v>
      </c>
      <c r="AT113" s="8" t="str">
        <f t="shared" si="80"/>
        <v>En gestión</v>
      </c>
      <c r="AU113" s="8" t="str">
        <f t="shared" si="81"/>
        <v>Sin iniciar</v>
      </c>
      <c r="AV113" s="3658"/>
      <c r="AW113" s="3733"/>
      <c r="AX113" s="3733"/>
      <c r="AY113" s="3503"/>
      <c r="AZ113" s="3505"/>
      <c r="BA113" s="1753"/>
      <c r="BB113" s="3644"/>
      <c r="BC113" s="3667"/>
      <c r="BD113" s="3640"/>
      <c r="BE113" s="3638"/>
      <c r="BF113" s="3640"/>
      <c r="BG113" s="3640"/>
      <c r="BH113" s="1475"/>
      <c r="BI113" s="1475"/>
      <c r="BJ113" s="3627"/>
      <c r="BK113" s="3192"/>
      <c r="BL113" s="591"/>
      <c r="BM113" s="3671" t="e">
        <f>+SUMPRODUCT(BO113,AE113)</f>
        <v>#VALUE!</v>
      </c>
      <c r="BN113" s="3362"/>
      <c r="BO113" s="551">
        <v>1</v>
      </c>
      <c r="BP113" s="97" t="s">
        <v>7493</v>
      </c>
      <c r="BQ113" s="97" t="s">
        <v>5013</v>
      </c>
      <c r="BR113" s="169" t="str">
        <f t="shared" si="88"/>
        <v>En gestión</v>
      </c>
      <c r="BS113" s="169" t="str">
        <f t="shared" si="89"/>
        <v>Terminado</v>
      </c>
      <c r="BT113" s="1720"/>
      <c r="BU113" s="3741"/>
      <c r="BV113" s="1877"/>
      <c r="BW113" s="3344"/>
      <c r="BX113" s="3344"/>
      <c r="BY113" s="3458"/>
      <c r="BZ113" s="3027"/>
      <c r="CA113" s="3455"/>
      <c r="CB113" s="3457"/>
      <c r="CC113" s="3649"/>
      <c r="CD113" s="3527"/>
      <c r="CE113" s="3527"/>
      <c r="CF113" s="3192"/>
      <c r="CG113" s="3192"/>
      <c r="CH113" s="3192"/>
      <c r="CI113" s="3192"/>
      <c r="CJ113" s="591"/>
      <c r="CK113" s="3671" t="e">
        <f t="shared" ref="CK113" si="94">+SUMPRODUCT(CM113,BC113)</f>
        <v>#VALUE!</v>
      </c>
      <c r="CL113" s="3362"/>
      <c r="CM113" s="905">
        <v>1</v>
      </c>
      <c r="CN113" s="97" t="s">
        <v>7493</v>
      </c>
      <c r="CO113" s="97" t="s">
        <v>5014</v>
      </c>
      <c r="CP113" s="169" t="str">
        <f t="shared" si="53"/>
        <v>Terminado</v>
      </c>
      <c r="CQ113" s="169" t="str">
        <f t="shared" si="54"/>
        <v>Terminado</v>
      </c>
      <c r="CR113" s="1720"/>
      <c r="CS113" s="1877"/>
      <c r="CT113" s="1877"/>
      <c r="CU113" s="3344"/>
      <c r="CV113" s="3344"/>
      <c r="CW113" s="1865"/>
      <c r="CX113" s="2382"/>
      <c r="CY113" s="3670"/>
      <c r="CZ113" s="3403"/>
      <c r="DA113" s="2869"/>
      <c r="DB113" s="3403"/>
      <c r="DC113" s="3403"/>
      <c r="DD113" s="3611"/>
      <c r="DE113" s="3192"/>
      <c r="DF113" s="3192"/>
      <c r="DG113" s="3192"/>
      <c r="DH113" s="3192"/>
      <c r="DJ113" s="1220" t="s">
        <v>8269</v>
      </c>
      <c r="DK113" s="1220" t="s">
        <v>8331</v>
      </c>
      <c r="DL113" s="3327"/>
    </row>
    <row r="114" spans="1:116" s="514" customFormat="1" ht="107.25" hidden="1" x14ac:dyDescent="0.45">
      <c r="A114" s="3617" t="s">
        <v>50</v>
      </c>
      <c r="B114" s="3619" t="s">
        <v>5015</v>
      </c>
      <c r="C114" s="3658" t="s">
        <v>5016</v>
      </c>
      <c r="D114" s="3325" t="s">
        <v>4391</v>
      </c>
      <c r="E114" s="608" t="s">
        <v>5017</v>
      </c>
      <c r="F114" s="609" t="s">
        <v>5018</v>
      </c>
      <c r="G114" s="610">
        <v>0.5</v>
      </c>
      <c r="H114" s="611" t="s">
        <v>4552</v>
      </c>
      <c r="I114" s="611">
        <v>44915</v>
      </c>
      <c r="J114" s="610">
        <v>0.25</v>
      </c>
      <c r="K114" s="612">
        <v>0.5</v>
      </c>
      <c r="L114" s="613">
        <v>0.75</v>
      </c>
      <c r="M114" s="614">
        <v>1</v>
      </c>
      <c r="N114" s="3623">
        <v>115363333</v>
      </c>
      <c r="O114" s="3623">
        <v>950711</v>
      </c>
      <c r="P114" s="591"/>
      <c r="Q114" s="3755">
        <f>+SUMPRODUCT(S114:S115,G114:G115)</f>
        <v>0.25</v>
      </c>
      <c r="R114" s="3762" t="s">
        <v>4553</v>
      </c>
      <c r="S114" s="538">
        <v>0.25</v>
      </c>
      <c r="T114" s="14" t="s">
        <v>5019</v>
      </c>
      <c r="U114" s="11" t="s">
        <v>5020</v>
      </c>
      <c r="V114" s="8" t="str">
        <f>IF(J114&lt;1%,"Sin iniciar",IF(J114=100%,"Terminado","En gestión"))</f>
        <v>En gestión</v>
      </c>
      <c r="W114" s="8" t="str">
        <f t="shared" si="69"/>
        <v>En gestión</v>
      </c>
      <c r="X114" s="3757" t="s">
        <v>5021</v>
      </c>
      <c r="Y114" s="1877">
        <f>SUMPRODUCT(S114:S115,G114:G115)</f>
        <v>0.25</v>
      </c>
      <c r="Z114" s="1877">
        <f>SUMPRODUCT(G114:G115,J114:J115)</f>
        <v>0.25</v>
      </c>
      <c r="AA114" s="3628" t="str">
        <f>IF(Z114&lt;1%,"Sin iniciar",IF(Z114=100%,"Terminado","En gestión"))</f>
        <v>En gestión</v>
      </c>
      <c r="AB114" s="3628" t="str">
        <f>IF(Y114&lt;1%,"Sin iniciar",IF(Y114=100%,"Terminado","En gestión"))</f>
        <v>En gestión</v>
      </c>
      <c r="AC114" s="3759"/>
      <c r="AD114" s="3633">
        <v>950711</v>
      </c>
      <c r="AE114" s="3634">
        <v>1019732</v>
      </c>
      <c r="AF114" s="3634">
        <v>254933</v>
      </c>
      <c r="AG114" s="3633">
        <v>115363333</v>
      </c>
      <c r="AH114" s="2107">
        <v>115363333</v>
      </c>
      <c r="AI114" s="2107">
        <v>15700000</v>
      </c>
      <c r="AJ114" s="1474" t="s">
        <v>2024</v>
      </c>
      <c r="AK114" s="1474" t="s">
        <v>5001</v>
      </c>
      <c r="AL114" s="3626" t="s">
        <v>5002</v>
      </c>
      <c r="AM114" s="3192" t="s">
        <v>5022</v>
      </c>
      <c r="AN114" s="591"/>
      <c r="AO114" s="3765">
        <f>(0.25*G114)+(0.25*G115)+0.25</f>
        <v>0.5</v>
      </c>
      <c r="AP114" s="3762" t="s">
        <v>4847</v>
      </c>
      <c r="AQ114" s="538">
        <v>0.5</v>
      </c>
      <c r="AR114" s="14" t="s">
        <v>5023</v>
      </c>
      <c r="AS114" s="14" t="s">
        <v>5024</v>
      </c>
      <c r="AT114" s="8" t="str">
        <f t="shared" si="80"/>
        <v>En gestión</v>
      </c>
      <c r="AU114" s="8" t="str">
        <f t="shared" si="81"/>
        <v>En gestión</v>
      </c>
      <c r="AV114" s="3658" t="s">
        <v>5021</v>
      </c>
      <c r="AW114" s="3731">
        <f t="array" ref="AW114">SUMPRODUCT(G114:G115*AQ114:AQ115)</f>
        <v>0.5</v>
      </c>
      <c r="AX114" s="3731">
        <f t="array" ref="AX114">SUMPRODUCT(G114:G115*K114:K115)</f>
        <v>0.5</v>
      </c>
      <c r="AY114" s="3536" t="str">
        <f t="shared" ref="AY114" si="95">IF(AX114&lt;1%,"Sin iniciar",IF(AX114=100%,"Terminado","En gestión"))</f>
        <v>En gestión</v>
      </c>
      <c r="AZ114" s="3551" t="str">
        <f t="shared" ref="AZ114" si="96">IF(AW114&lt;1%,"Sin iniciar",IF(AW114=100%,"Terminado","En gestión"))</f>
        <v>En gestión</v>
      </c>
      <c r="BA114" s="3479"/>
      <c r="BB114" s="3644">
        <v>1019732</v>
      </c>
      <c r="BC114" s="3667">
        <v>1019732</v>
      </c>
      <c r="BD114" s="3676">
        <v>509866.13</v>
      </c>
      <c r="BE114" s="3712">
        <v>115363333</v>
      </c>
      <c r="BF114" s="3676">
        <v>115363333.33</v>
      </c>
      <c r="BG114" s="3676">
        <v>34800000</v>
      </c>
      <c r="BH114" s="1474" t="s">
        <v>2024</v>
      </c>
      <c r="BI114" s="1474" t="s">
        <v>5001</v>
      </c>
      <c r="BJ114" s="3626" t="s">
        <v>5002</v>
      </c>
      <c r="BK114" s="3192" t="s">
        <v>5022</v>
      </c>
      <c r="BL114" s="591"/>
      <c r="BM114" s="3671">
        <f>(0.25*G114)+(0.25*G115)+0.5</f>
        <v>0.75</v>
      </c>
      <c r="BN114" s="3362" t="s">
        <v>4563</v>
      </c>
      <c r="BO114" s="551">
        <v>0.75</v>
      </c>
      <c r="BP114" s="97" t="s">
        <v>5025</v>
      </c>
      <c r="BQ114" s="98" t="s">
        <v>5026</v>
      </c>
      <c r="BR114" s="169" t="str">
        <f t="shared" si="88"/>
        <v>En gestión</v>
      </c>
      <c r="BS114" s="169" t="str">
        <f t="shared" si="89"/>
        <v>En gestión</v>
      </c>
      <c r="BT114" s="1720" t="s">
        <v>5021</v>
      </c>
      <c r="BU114" s="1877">
        <f t="shared" ref="BU114" si="97">SUMPRODUCT(G114:G116,BO114:BO116)</f>
        <v>0.88200000000000001</v>
      </c>
      <c r="BV114" s="1877">
        <f t="shared" ref="BV114" si="98">SUMPRODUCT(G114:G116,L114:L116)</f>
        <v>0.88200000000000001</v>
      </c>
      <c r="BW114" s="3344" t="str">
        <f t="shared" ref="BW114" si="99">IF(BV114&lt;1%,"Sin iniciar",IF(BV114=100%,"Terminado","En gestión"))</f>
        <v>En gestión</v>
      </c>
      <c r="BX114" s="3344" t="str">
        <f t="shared" ref="BX114" si="100">IF(BU114&lt;1%,"Sin iniciar",IF(BU114=100%,"Terminado","En gestión"))</f>
        <v>En gestión</v>
      </c>
      <c r="BY114" s="3458"/>
      <c r="BZ114" s="3027">
        <v>1019732</v>
      </c>
      <c r="CA114" s="3455">
        <v>1019732</v>
      </c>
      <c r="CB114" s="3691">
        <v>764799.19</v>
      </c>
      <c r="CC114" s="3649">
        <v>115363333.33</v>
      </c>
      <c r="CD114" s="3527">
        <v>115363333.33</v>
      </c>
      <c r="CE114" s="3527">
        <v>76300000</v>
      </c>
      <c r="CF114" s="3192" t="s">
        <v>2024</v>
      </c>
      <c r="CG114" s="3192" t="s">
        <v>5001</v>
      </c>
      <c r="CH114" s="3192" t="s">
        <v>5002</v>
      </c>
      <c r="CI114" s="3192" t="s">
        <v>5022</v>
      </c>
      <c r="CJ114" s="591"/>
      <c r="CK114" s="3671">
        <v>1</v>
      </c>
      <c r="CL114" s="3362" t="s">
        <v>4563</v>
      </c>
      <c r="CM114" s="905">
        <v>1</v>
      </c>
      <c r="CN114" s="97" t="s">
        <v>5027</v>
      </c>
      <c r="CO114" s="97" t="s">
        <v>5028</v>
      </c>
      <c r="CP114" s="169" t="str">
        <f t="shared" si="53"/>
        <v>Terminado</v>
      </c>
      <c r="CQ114" s="169" t="str">
        <f t="shared" si="54"/>
        <v>Terminado</v>
      </c>
      <c r="CR114" s="1720" t="s">
        <v>5029</v>
      </c>
      <c r="CS114" s="1877">
        <f t="shared" ref="CS114" si="101">SUMPRODUCT(G114:G115,CM114:CM115)</f>
        <v>1</v>
      </c>
      <c r="CT114" s="1877">
        <f t="shared" ref="CT114" si="102">SUMPRODUCT(G114:G115,M114:M115)</f>
        <v>1</v>
      </c>
      <c r="CU114" s="3344" t="str">
        <f t="shared" ref="CU114" si="103">IF(CT114&lt;1%,"Sin iniciar",IF(CT114=100%,"Terminado","En gestión"))</f>
        <v>Terminado</v>
      </c>
      <c r="CV114" s="3344" t="str">
        <f t="shared" ref="CV114" si="104">IF(CS114&lt;1%,"Sin iniciar",IF(CS114=100%,"Terminado","En gestión"))</f>
        <v>Terminado</v>
      </c>
      <c r="CW114" s="2649" t="s">
        <v>37</v>
      </c>
      <c r="CX114" s="2382">
        <v>1019732</v>
      </c>
      <c r="CY114" s="3670">
        <v>1019732</v>
      </c>
      <c r="CZ114" s="3653">
        <v>1019732.25</v>
      </c>
      <c r="DA114" s="3652">
        <v>115363333.33</v>
      </c>
      <c r="DB114" s="3653">
        <v>115363333.33</v>
      </c>
      <c r="DC114" s="3653">
        <v>112750000</v>
      </c>
      <c r="DD114" s="3611">
        <v>115363333.33</v>
      </c>
      <c r="DE114" s="3192" t="s">
        <v>2024</v>
      </c>
      <c r="DF114" s="3192" t="s">
        <v>5001</v>
      </c>
      <c r="DG114" s="3192" t="s">
        <v>5002</v>
      </c>
      <c r="DH114" s="3192" t="s">
        <v>5022</v>
      </c>
      <c r="DJ114" s="1220" t="s">
        <v>8269</v>
      </c>
      <c r="DK114" s="1220" t="s">
        <v>8331</v>
      </c>
      <c r="DL114" s="3325" t="s">
        <v>8271</v>
      </c>
    </row>
    <row r="115" spans="1:116" s="514" customFormat="1" ht="109.5" hidden="1" x14ac:dyDescent="0.45">
      <c r="A115" s="3617"/>
      <c r="B115" s="3619"/>
      <c r="C115" s="3658"/>
      <c r="D115" s="3327"/>
      <c r="E115" s="608" t="s">
        <v>5030</v>
      </c>
      <c r="F115" s="609" t="s">
        <v>5031</v>
      </c>
      <c r="G115" s="610">
        <v>0.5</v>
      </c>
      <c r="H115" s="611" t="s">
        <v>4552</v>
      </c>
      <c r="I115" s="611">
        <v>44915</v>
      </c>
      <c r="J115" s="610">
        <v>0.25</v>
      </c>
      <c r="K115" s="612">
        <v>0.5</v>
      </c>
      <c r="L115" s="613">
        <v>0.75</v>
      </c>
      <c r="M115" s="614">
        <v>1</v>
      </c>
      <c r="N115" s="3761"/>
      <c r="O115" s="3761"/>
      <c r="P115" s="591"/>
      <c r="Q115" s="3756"/>
      <c r="R115" s="3763"/>
      <c r="S115" s="538">
        <v>0.25</v>
      </c>
      <c r="T115" s="14" t="s">
        <v>5032</v>
      </c>
      <c r="U115" s="11" t="s">
        <v>5033</v>
      </c>
      <c r="V115" s="8" t="str">
        <f>IF(J115&lt;1%,"Sin iniciar",IF(J115=100%,"Terminado","En gestión"))</f>
        <v>En gestión</v>
      </c>
      <c r="W115" s="8" t="str">
        <f t="shared" si="69"/>
        <v>En gestión</v>
      </c>
      <c r="X115" s="3764"/>
      <c r="Y115" s="1877"/>
      <c r="Z115" s="1877"/>
      <c r="AA115" s="3628"/>
      <c r="AB115" s="3628"/>
      <c r="AC115" s="3760"/>
      <c r="AD115" s="3633"/>
      <c r="AE115" s="3634"/>
      <c r="AF115" s="3634"/>
      <c r="AG115" s="3633"/>
      <c r="AH115" s="3746"/>
      <c r="AI115" s="3746"/>
      <c r="AJ115" s="1475"/>
      <c r="AK115" s="1475"/>
      <c r="AL115" s="3627"/>
      <c r="AM115" s="3192"/>
      <c r="AN115" s="591"/>
      <c r="AO115" s="3766">
        <f>+SUMPRODUCT(AQ115,G115)</f>
        <v>0.25</v>
      </c>
      <c r="AP115" s="3763"/>
      <c r="AQ115" s="538">
        <v>0.5</v>
      </c>
      <c r="AR115" s="14" t="s">
        <v>5034</v>
      </c>
      <c r="AS115" s="14" t="s">
        <v>5035</v>
      </c>
      <c r="AT115" s="8" t="str">
        <f t="shared" si="80"/>
        <v>En gestión</v>
      </c>
      <c r="AU115" s="8" t="str">
        <f t="shared" si="81"/>
        <v>En gestión</v>
      </c>
      <c r="AV115" s="3658"/>
      <c r="AW115" s="3733"/>
      <c r="AX115" s="3733"/>
      <c r="AY115" s="3503"/>
      <c r="AZ115" s="3505"/>
      <c r="BA115" s="3481"/>
      <c r="BB115" s="3644"/>
      <c r="BC115" s="3667"/>
      <c r="BD115" s="3640"/>
      <c r="BE115" s="3638"/>
      <c r="BF115" s="3640"/>
      <c r="BG115" s="3640"/>
      <c r="BH115" s="1475"/>
      <c r="BI115" s="1475"/>
      <c r="BJ115" s="3627"/>
      <c r="BK115" s="3192"/>
      <c r="BL115" s="591"/>
      <c r="BM115" s="3671" t="e">
        <f>+SUMPRODUCT(BO115,AE115)</f>
        <v>#VALUE!</v>
      </c>
      <c r="BN115" s="3362"/>
      <c r="BO115" s="551">
        <v>0.75</v>
      </c>
      <c r="BP115" s="97" t="s">
        <v>5036</v>
      </c>
      <c r="BQ115" s="98" t="s">
        <v>5037</v>
      </c>
      <c r="BR115" s="169" t="str">
        <f t="shared" si="88"/>
        <v>En gestión</v>
      </c>
      <c r="BS115" s="169" t="str">
        <f t="shared" si="89"/>
        <v>En gestión</v>
      </c>
      <c r="BT115" s="1720"/>
      <c r="BU115" s="1877"/>
      <c r="BV115" s="1877"/>
      <c r="BW115" s="3344"/>
      <c r="BX115" s="3344"/>
      <c r="BY115" s="3458"/>
      <c r="BZ115" s="3027"/>
      <c r="CA115" s="3455"/>
      <c r="CB115" s="3457"/>
      <c r="CC115" s="3649"/>
      <c r="CD115" s="3527"/>
      <c r="CE115" s="3527"/>
      <c r="CF115" s="3192"/>
      <c r="CG115" s="3192"/>
      <c r="CH115" s="3192"/>
      <c r="CI115" s="3192"/>
      <c r="CJ115" s="591"/>
      <c r="CK115" s="3671" t="e">
        <f t="shared" ref="CK115" si="105">+SUMPRODUCT(CM115,BC115)</f>
        <v>#VALUE!</v>
      </c>
      <c r="CL115" s="3362"/>
      <c r="CM115" s="905">
        <v>1</v>
      </c>
      <c r="CN115" s="98" t="s">
        <v>5038</v>
      </c>
      <c r="CO115" s="97" t="s">
        <v>7494</v>
      </c>
      <c r="CP115" s="169" t="str">
        <f t="shared" si="53"/>
        <v>Terminado</v>
      </c>
      <c r="CQ115" s="169" t="str">
        <f t="shared" si="54"/>
        <v>Terminado</v>
      </c>
      <c r="CR115" s="1720"/>
      <c r="CS115" s="1877"/>
      <c r="CT115" s="1877"/>
      <c r="CU115" s="3344"/>
      <c r="CV115" s="3344"/>
      <c r="CW115" s="1865"/>
      <c r="CX115" s="2382"/>
      <c r="CY115" s="3670"/>
      <c r="CZ115" s="3403"/>
      <c r="DA115" s="2869"/>
      <c r="DB115" s="3403"/>
      <c r="DC115" s="3403"/>
      <c r="DD115" s="3611"/>
      <c r="DE115" s="3192"/>
      <c r="DF115" s="3192"/>
      <c r="DG115" s="3192"/>
      <c r="DH115" s="3192"/>
      <c r="DJ115" s="1220" t="s">
        <v>8269</v>
      </c>
      <c r="DK115" s="1220" t="s">
        <v>8331</v>
      </c>
      <c r="DL115" s="3327"/>
    </row>
    <row r="116" spans="1:116" s="514" customFormat="1" ht="107.25" x14ac:dyDescent="0.45">
      <c r="A116" s="3767" t="s">
        <v>50</v>
      </c>
      <c r="B116" s="3769" t="s">
        <v>5039</v>
      </c>
      <c r="C116" s="3325" t="s">
        <v>5040</v>
      </c>
      <c r="D116" s="3325" t="s">
        <v>4391</v>
      </c>
      <c r="E116" s="608" t="s">
        <v>5041</v>
      </c>
      <c r="F116" s="609" t="s">
        <v>4882</v>
      </c>
      <c r="G116" s="610">
        <v>0.33</v>
      </c>
      <c r="H116" s="611">
        <v>44805</v>
      </c>
      <c r="I116" s="611">
        <v>44926</v>
      </c>
      <c r="J116" s="610">
        <v>0</v>
      </c>
      <c r="K116" s="612">
        <v>0</v>
      </c>
      <c r="L116" s="613">
        <v>0.4</v>
      </c>
      <c r="M116" s="651">
        <v>1</v>
      </c>
      <c r="N116" s="3027">
        <v>21000000</v>
      </c>
      <c r="O116" s="3027">
        <v>0</v>
      </c>
      <c r="P116" s="591"/>
      <c r="Q116" s="3771">
        <v>0</v>
      </c>
      <c r="R116" s="3325" t="s">
        <v>2384</v>
      </c>
      <c r="S116" s="538">
        <v>0</v>
      </c>
      <c r="T116" s="14" t="s">
        <v>2384</v>
      </c>
      <c r="U116" s="14" t="s">
        <v>2384</v>
      </c>
      <c r="V116" s="8" t="str">
        <f t="shared" ref="V116:V123" si="106">IF(J116&lt;1%,"Sin iniciar",IF(J116=100%,"Terminado","En gestión"))</f>
        <v>Sin iniciar</v>
      </c>
      <c r="W116" s="335" t="str">
        <f t="shared" si="69"/>
        <v>Sin iniciar</v>
      </c>
      <c r="X116" s="3325" t="s">
        <v>2384</v>
      </c>
      <c r="Y116" s="1877">
        <f>SUMPRODUCT(S116:S118,G116:G118)</f>
        <v>0</v>
      </c>
      <c r="Z116" s="1877">
        <f>SUMPRODUCT(G116:G118,J116:J118)</f>
        <v>0</v>
      </c>
      <c r="AA116" s="3628" t="str">
        <f>IF(Z116&lt;1%,"Sin iniciar",IF(Z116=100%,"Terminado","En gestión"))</f>
        <v>Sin iniciar</v>
      </c>
      <c r="AB116" s="3628" t="str">
        <f>IF(Y116&lt;1%,"Sin iniciar",IF(Y116=100%,"Terminado","En gestión"))</f>
        <v>Sin iniciar</v>
      </c>
      <c r="AC116" s="3657"/>
      <c r="AD116" s="3633">
        <v>0</v>
      </c>
      <c r="AE116" s="3634">
        <v>0</v>
      </c>
      <c r="AF116" s="3634">
        <v>0</v>
      </c>
      <c r="AG116" s="2382">
        <v>21000000</v>
      </c>
      <c r="AH116" s="3772">
        <v>0</v>
      </c>
      <c r="AI116" s="3772">
        <v>0</v>
      </c>
      <c r="AJ116" s="1474" t="s">
        <v>7407</v>
      </c>
      <c r="AK116" s="1474" t="s">
        <v>55</v>
      </c>
      <c r="AL116" s="1474" t="s">
        <v>56</v>
      </c>
      <c r="AM116" s="1474" t="s">
        <v>7408</v>
      </c>
      <c r="AN116" s="591"/>
      <c r="AO116" s="3774">
        <v>0</v>
      </c>
      <c r="AP116" s="3325" t="s">
        <v>2384</v>
      </c>
      <c r="AQ116" s="538">
        <v>0</v>
      </c>
      <c r="AR116" s="14" t="s">
        <v>2384</v>
      </c>
      <c r="AS116" s="14" t="s">
        <v>2384</v>
      </c>
      <c r="AT116" s="8" t="str">
        <f t="shared" si="80"/>
        <v>Sin iniciar</v>
      </c>
      <c r="AU116" s="8" t="str">
        <f t="shared" si="81"/>
        <v>Sin iniciar</v>
      </c>
      <c r="AV116" s="3325" t="s">
        <v>2384</v>
      </c>
      <c r="AW116" s="3647">
        <f>SUMPRODUCT(G116:G118,AQ116:AQ118)</f>
        <v>0</v>
      </c>
      <c r="AX116" s="3647">
        <f>SUMPRODUCT(G116:G118,K116:K118)</f>
        <v>0</v>
      </c>
      <c r="AY116" s="3628" t="str">
        <f>IF(AX116&lt;1%,"Sin iniciar",IF(AX116=100%,"Terminado","En gestión"))</f>
        <v>Sin iniciar</v>
      </c>
      <c r="AZ116" s="3628" t="str">
        <f>IF(AW116&lt;1%,"Sin iniciar",IF(AW116=100%,"Terminado","En gestión"))</f>
        <v>Sin iniciar</v>
      </c>
      <c r="BA116" s="3657"/>
      <c r="BB116" s="3644">
        <v>0</v>
      </c>
      <c r="BC116" s="3676">
        <v>0</v>
      </c>
      <c r="BD116" s="3641">
        <v>0</v>
      </c>
      <c r="BE116" s="3348">
        <v>21000000</v>
      </c>
      <c r="BF116" s="3349">
        <v>21000000</v>
      </c>
      <c r="BG116" s="3676">
        <v>0</v>
      </c>
      <c r="BH116" s="1474" t="s">
        <v>7407</v>
      </c>
      <c r="BI116" s="1474" t="s">
        <v>55</v>
      </c>
      <c r="BJ116" s="1474" t="s">
        <v>56</v>
      </c>
      <c r="BK116" s="1474" t="s">
        <v>7408</v>
      </c>
      <c r="BL116" s="591"/>
      <c r="BM116" s="3671">
        <f>(0.4*G116)+(0.4*G117)+(0.4*G118)</f>
        <v>0.4</v>
      </c>
      <c r="BN116" s="3672" t="s">
        <v>5042</v>
      </c>
      <c r="BO116" s="551">
        <v>0.4</v>
      </c>
      <c r="BP116" s="309" t="s">
        <v>5043</v>
      </c>
      <c r="BQ116" s="309" t="s">
        <v>5044</v>
      </c>
      <c r="BR116" s="169" t="str">
        <f t="shared" si="88"/>
        <v>En gestión</v>
      </c>
      <c r="BS116" s="169" t="str">
        <f t="shared" si="89"/>
        <v>En gestión</v>
      </c>
      <c r="BT116" s="3776" t="s">
        <v>7495</v>
      </c>
      <c r="BU116" s="1877">
        <f>SUMPRODUCT(G116:G118,BO116:BO118)</f>
        <v>0.4</v>
      </c>
      <c r="BV116" s="1877">
        <f>SUMPRODUCT(G116:G118,L116:L118)</f>
        <v>0.4</v>
      </c>
      <c r="BW116" s="3344" t="str">
        <f>IF(BV116&lt;1%,"Sin iniciar",IF(BV116=100%,"Terminado","En gestión"))</f>
        <v>En gestión</v>
      </c>
      <c r="BX116" s="3344" t="str">
        <f>IF(BU116&lt;1%,"Sin iniciar",IF(BU116=100%,"Terminado","En gestión"))</f>
        <v>En gestión</v>
      </c>
      <c r="BY116" s="3458"/>
      <c r="BZ116" s="3348">
        <v>0</v>
      </c>
      <c r="CA116" s="3350">
        <v>0</v>
      </c>
      <c r="CB116" s="3350">
        <v>0</v>
      </c>
      <c r="CC116" s="3348">
        <v>21000000</v>
      </c>
      <c r="CD116" s="3349">
        <v>21000000</v>
      </c>
      <c r="CE116" s="3350">
        <v>4200000</v>
      </c>
      <c r="CF116" s="1474" t="s">
        <v>7407</v>
      </c>
      <c r="CG116" s="1474" t="s">
        <v>55</v>
      </c>
      <c r="CH116" s="1474" t="s">
        <v>56</v>
      </c>
      <c r="CI116" s="1474" t="s">
        <v>7408</v>
      </c>
      <c r="CJ116" s="591"/>
      <c r="CK116" s="3671">
        <v>1</v>
      </c>
      <c r="CL116" s="3672" t="s">
        <v>5045</v>
      </c>
      <c r="CM116" s="905">
        <v>1</v>
      </c>
      <c r="CN116" s="78" t="s">
        <v>5046</v>
      </c>
      <c r="CO116" s="309" t="s">
        <v>5047</v>
      </c>
      <c r="CP116" s="169" t="str">
        <f t="shared" si="53"/>
        <v>Terminado</v>
      </c>
      <c r="CQ116" s="169" t="str">
        <f t="shared" si="54"/>
        <v>Terminado</v>
      </c>
      <c r="CR116" s="3776" t="s">
        <v>7496</v>
      </c>
      <c r="CS116" s="1877">
        <f>SUMPRODUCT(G116:G118,CM116:CM118)</f>
        <v>1</v>
      </c>
      <c r="CT116" s="1877">
        <f>SUMPRODUCT(G116:G118,M116:M118)</f>
        <v>1</v>
      </c>
      <c r="CU116" s="3344" t="str">
        <f t="shared" ref="CU116" si="107">IF(CT116&lt;1%,"Sin iniciar",IF(CT116=100%,"Terminado","En gestión"))</f>
        <v>Terminado</v>
      </c>
      <c r="CV116" s="3344" t="str">
        <f t="shared" ref="CV116" si="108">IF(CS116&lt;1%,"Sin iniciar",IF(CS116=100%,"Terminado","En gestión"))</f>
        <v>Terminado</v>
      </c>
      <c r="CW116" s="2649" t="s">
        <v>37</v>
      </c>
      <c r="CX116" s="2382">
        <v>0</v>
      </c>
      <c r="CY116" s="3403">
        <v>0</v>
      </c>
      <c r="CZ116" s="3403">
        <v>0</v>
      </c>
      <c r="DA116" s="3652">
        <v>21000000</v>
      </c>
      <c r="DB116" s="3653">
        <v>20860000</v>
      </c>
      <c r="DC116" s="3653">
        <v>16800000</v>
      </c>
      <c r="DD116" s="3611">
        <v>20860000</v>
      </c>
      <c r="DE116" s="1474" t="s">
        <v>7407</v>
      </c>
      <c r="DF116" s="1474" t="s">
        <v>55</v>
      </c>
      <c r="DG116" s="1474" t="s">
        <v>56</v>
      </c>
      <c r="DH116" s="1474" t="s">
        <v>7408</v>
      </c>
      <c r="DJ116" s="1241" t="s">
        <v>8427</v>
      </c>
      <c r="DK116" s="1220"/>
      <c r="DL116" s="3325"/>
    </row>
    <row r="117" spans="1:116" s="514" customFormat="1" ht="109.5" x14ac:dyDescent="0.45">
      <c r="A117" s="3768"/>
      <c r="B117" s="3770"/>
      <c r="C117" s="3326"/>
      <c r="D117" s="3326"/>
      <c r="E117" s="608" t="s">
        <v>5048</v>
      </c>
      <c r="F117" s="609" t="s">
        <v>53</v>
      </c>
      <c r="G117" s="610">
        <v>0.33</v>
      </c>
      <c r="H117" s="611">
        <v>44805</v>
      </c>
      <c r="I117" s="611">
        <v>44926</v>
      </c>
      <c r="J117" s="610">
        <v>0</v>
      </c>
      <c r="K117" s="612">
        <v>0</v>
      </c>
      <c r="L117" s="613">
        <v>0.4</v>
      </c>
      <c r="M117" s="651">
        <v>1</v>
      </c>
      <c r="N117" s="3027"/>
      <c r="O117" s="3027"/>
      <c r="P117" s="591"/>
      <c r="Q117" s="3326"/>
      <c r="R117" s="3326"/>
      <c r="S117" s="538">
        <v>0</v>
      </c>
      <c r="T117" s="14" t="s">
        <v>2384</v>
      </c>
      <c r="U117" s="14" t="s">
        <v>2384</v>
      </c>
      <c r="V117" s="8" t="str">
        <f t="shared" si="106"/>
        <v>Sin iniciar</v>
      </c>
      <c r="W117" s="335" t="str">
        <f t="shared" si="69"/>
        <v>Sin iniciar</v>
      </c>
      <c r="X117" s="3326"/>
      <c r="Y117" s="1877"/>
      <c r="Z117" s="1877"/>
      <c r="AA117" s="3628"/>
      <c r="AB117" s="3628"/>
      <c r="AC117" s="3630"/>
      <c r="AD117" s="3633"/>
      <c r="AE117" s="3634"/>
      <c r="AF117" s="3634"/>
      <c r="AG117" s="2382"/>
      <c r="AH117" s="3772"/>
      <c r="AI117" s="3772"/>
      <c r="AJ117" s="1474"/>
      <c r="AK117" s="1474"/>
      <c r="AL117" s="1474"/>
      <c r="AM117" s="1474"/>
      <c r="AN117" s="591"/>
      <c r="AO117" s="1671"/>
      <c r="AP117" s="3326"/>
      <c r="AQ117" s="538">
        <v>0</v>
      </c>
      <c r="AR117" s="14" t="s">
        <v>2384</v>
      </c>
      <c r="AS117" s="14" t="s">
        <v>2384</v>
      </c>
      <c r="AT117" s="8" t="str">
        <f t="shared" si="80"/>
        <v>Sin iniciar</v>
      </c>
      <c r="AU117" s="8" t="str">
        <f t="shared" si="81"/>
        <v>Sin iniciar</v>
      </c>
      <c r="AV117" s="3326"/>
      <c r="AW117" s="3647"/>
      <c r="AX117" s="3647"/>
      <c r="AY117" s="3628"/>
      <c r="AZ117" s="3628"/>
      <c r="BA117" s="3630"/>
      <c r="BB117" s="3644"/>
      <c r="BC117" s="3640"/>
      <c r="BD117" s="3641"/>
      <c r="BE117" s="3348"/>
      <c r="BF117" s="3349"/>
      <c r="BG117" s="3640"/>
      <c r="BH117" s="1474"/>
      <c r="BI117" s="1474"/>
      <c r="BJ117" s="1474"/>
      <c r="BK117" s="1474"/>
      <c r="BL117" s="591"/>
      <c r="BM117" s="3671"/>
      <c r="BN117" s="3672"/>
      <c r="BO117" s="551">
        <v>0.4</v>
      </c>
      <c r="BP117" s="309" t="s">
        <v>7497</v>
      </c>
      <c r="BQ117" s="309" t="s">
        <v>5044</v>
      </c>
      <c r="BR117" s="169" t="str">
        <f t="shared" si="88"/>
        <v>En gestión</v>
      </c>
      <c r="BS117" s="169" t="str">
        <f t="shared" si="89"/>
        <v>En gestión</v>
      </c>
      <c r="BT117" s="3776"/>
      <c r="BU117" s="1877"/>
      <c r="BV117" s="1877"/>
      <c r="BW117" s="3344"/>
      <c r="BX117" s="3344"/>
      <c r="BY117" s="3458"/>
      <c r="BZ117" s="3348"/>
      <c r="CA117" s="3350"/>
      <c r="CB117" s="3350"/>
      <c r="CC117" s="3348"/>
      <c r="CD117" s="3349"/>
      <c r="CE117" s="3350"/>
      <c r="CF117" s="1474"/>
      <c r="CG117" s="1474"/>
      <c r="CH117" s="1474"/>
      <c r="CI117" s="1474"/>
      <c r="CJ117" s="591"/>
      <c r="CK117" s="3671"/>
      <c r="CL117" s="3672"/>
      <c r="CM117" s="905">
        <v>1</v>
      </c>
      <c r="CN117" s="78" t="s">
        <v>5049</v>
      </c>
      <c r="CO117" s="309" t="s">
        <v>5047</v>
      </c>
      <c r="CP117" s="169" t="str">
        <f t="shared" si="53"/>
        <v>Terminado</v>
      </c>
      <c r="CQ117" s="169" t="str">
        <f t="shared" si="54"/>
        <v>Terminado</v>
      </c>
      <c r="CR117" s="3776"/>
      <c r="CS117" s="1877"/>
      <c r="CT117" s="1877"/>
      <c r="CU117" s="3344"/>
      <c r="CV117" s="3344"/>
      <c r="CW117" s="1864"/>
      <c r="CX117" s="2382"/>
      <c r="CY117" s="3403"/>
      <c r="CZ117" s="3403"/>
      <c r="DA117" s="2869"/>
      <c r="DB117" s="3403"/>
      <c r="DC117" s="3403"/>
      <c r="DD117" s="3611"/>
      <c r="DE117" s="1474"/>
      <c r="DF117" s="1474"/>
      <c r="DG117" s="1474"/>
      <c r="DH117" s="1474"/>
      <c r="DJ117" s="1241" t="s">
        <v>8427</v>
      </c>
      <c r="DK117" s="1220"/>
      <c r="DL117" s="3326"/>
    </row>
    <row r="118" spans="1:116" s="514" customFormat="1" ht="109.5" x14ac:dyDescent="0.45">
      <c r="A118" s="3616"/>
      <c r="B118" s="3618"/>
      <c r="C118" s="3327"/>
      <c r="D118" s="3327"/>
      <c r="E118" s="608" t="s">
        <v>5050</v>
      </c>
      <c r="F118" s="609" t="s">
        <v>4889</v>
      </c>
      <c r="G118" s="610">
        <v>0.34</v>
      </c>
      <c r="H118" s="611">
        <v>44805</v>
      </c>
      <c r="I118" s="611">
        <v>44926</v>
      </c>
      <c r="J118" s="610">
        <v>0</v>
      </c>
      <c r="K118" s="612">
        <v>0</v>
      </c>
      <c r="L118" s="613">
        <v>0.4</v>
      </c>
      <c r="M118" s="651">
        <v>1</v>
      </c>
      <c r="N118" s="3027"/>
      <c r="O118" s="3027"/>
      <c r="P118" s="591"/>
      <c r="Q118" s="3327"/>
      <c r="R118" s="3327"/>
      <c r="S118" s="538">
        <v>0</v>
      </c>
      <c r="T118" s="14" t="s">
        <v>2384</v>
      </c>
      <c r="U118" s="14" t="s">
        <v>2384</v>
      </c>
      <c r="V118" s="8" t="str">
        <f t="shared" si="106"/>
        <v>Sin iniciar</v>
      </c>
      <c r="W118" s="335" t="str">
        <f t="shared" si="69"/>
        <v>Sin iniciar</v>
      </c>
      <c r="X118" s="3327"/>
      <c r="Y118" s="1877"/>
      <c r="Z118" s="1877"/>
      <c r="AA118" s="3628"/>
      <c r="AB118" s="3628"/>
      <c r="AC118" s="3631"/>
      <c r="AD118" s="3633"/>
      <c r="AE118" s="3634"/>
      <c r="AF118" s="3634"/>
      <c r="AG118" s="2382"/>
      <c r="AH118" s="3773"/>
      <c r="AI118" s="3773"/>
      <c r="AJ118" s="1475"/>
      <c r="AK118" s="1475"/>
      <c r="AL118" s="1475"/>
      <c r="AM118" s="1475"/>
      <c r="AN118" s="591"/>
      <c r="AO118" s="1672"/>
      <c r="AP118" s="3327"/>
      <c r="AQ118" s="538">
        <v>0</v>
      </c>
      <c r="AR118" s="14" t="s">
        <v>2384</v>
      </c>
      <c r="AS118" s="14" t="s">
        <v>2384</v>
      </c>
      <c r="AT118" s="8" t="str">
        <f t="shared" si="80"/>
        <v>Sin iniciar</v>
      </c>
      <c r="AU118" s="8" t="str">
        <f t="shared" si="81"/>
        <v>Sin iniciar</v>
      </c>
      <c r="AV118" s="3327"/>
      <c r="AW118" s="3647"/>
      <c r="AX118" s="3647"/>
      <c r="AY118" s="3628"/>
      <c r="AZ118" s="3628"/>
      <c r="BA118" s="3631"/>
      <c r="BB118" s="3644"/>
      <c r="BC118" s="3641"/>
      <c r="BD118" s="3641"/>
      <c r="BE118" s="3348"/>
      <c r="BF118" s="3349"/>
      <c r="BG118" s="3641"/>
      <c r="BH118" s="1475"/>
      <c r="BI118" s="1475"/>
      <c r="BJ118" s="1475"/>
      <c r="BK118" s="1475"/>
      <c r="BL118" s="591"/>
      <c r="BM118" s="3671"/>
      <c r="BN118" s="3672"/>
      <c r="BO118" s="551">
        <v>0.4</v>
      </c>
      <c r="BP118" s="309" t="s">
        <v>7498</v>
      </c>
      <c r="BQ118" s="309" t="s">
        <v>5051</v>
      </c>
      <c r="BR118" s="169" t="str">
        <f t="shared" si="88"/>
        <v>En gestión</v>
      </c>
      <c r="BS118" s="169" t="str">
        <f t="shared" si="89"/>
        <v>En gestión</v>
      </c>
      <c r="BT118" s="3776"/>
      <c r="BU118" s="1877"/>
      <c r="BV118" s="1877"/>
      <c r="BW118" s="3344"/>
      <c r="BX118" s="3344"/>
      <c r="BY118" s="3458"/>
      <c r="BZ118" s="3348"/>
      <c r="CA118" s="3350"/>
      <c r="CB118" s="3350"/>
      <c r="CC118" s="3348"/>
      <c r="CD118" s="3349"/>
      <c r="CE118" s="3350"/>
      <c r="CF118" s="1475"/>
      <c r="CG118" s="1475"/>
      <c r="CH118" s="1475"/>
      <c r="CI118" s="1475"/>
      <c r="CJ118" s="591"/>
      <c r="CK118" s="3671"/>
      <c r="CL118" s="3672"/>
      <c r="CM118" s="905">
        <v>1</v>
      </c>
      <c r="CN118" s="78" t="s">
        <v>5052</v>
      </c>
      <c r="CO118" s="309" t="s">
        <v>5047</v>
      </c>
      <c r="CP118" s="169" t="str">
        <f t="shared" si="53"/>
        <v>Terminado</v>
      </c>
      <c r="CQ118" s="169" t="str">
        <f t="shared" si="54"/>
        <v>Terminado</v>
      </c>
      <c r="CR118" s="3776"/>
      <c r="CS118" s="1877"/>
      <c r="CT118" s="1877"/>
      <c r="CU118" s="3344"/>
      <c r="CV118" s="3344"/>
      <c r="CW118" s="1865"/>
      <c r="CX118" s="2382"/>
      <c r="CY118" s="3403"/>
      <c r="CZ118" s="3403"/>
      <c r="DA118" s="2869"/>
      <c r="DB118" s="3403"/>
      <c r="DC118" s="3403"/>
      <c r="DD118" s="3611"/>
      <c r="DE118" s="1475"/>
      <c r="DF118" s="1475"/>
      <c r="DG118" s="1475"/>
      <c r="DH118" s="1475"/>
      <c r="DJ118" s="1241" t="s">
        <v>8427</v>
      </c>
      <c r="DK118" s="1220"/>
      <c r="DL118" s="3327"/>
    </row>
    <row r="119" spans="1:116" s="514" customFormat="1" ht="252" hidden="1" customHeight="1" x14ac:dyDescent="0.45">
      <c r="A119" s="598" t="s">
        <v>57</v>
      </c>
      <c r="B119" s="652" t="s">
        <v>5053</v>
      </c>
      <c r="C119" s="653" t="s">
        <v>5054</v>
      </c>
      <c r="D119" s="653" t="s">
        <v>5055</v>
      </c>
      <c r="E119" s="654" t="s">
        <v>5056</v>
      </c>
      <c r="F119" s="655" t="s">
        <v>5057</v>
      </c>
      <c r="G119" s="656">
        <v>1</v>
      </c>
      <c r="H119" s="657">
        <v>44577</v>
      </c>
      <c r="I119" s="657">
        <v>44925</v>
      </c>
      <c r="J119" s="632">
        <v>0.25</v>
      </c>
      <c r="K119" s="561">
        <v>0.5</v>
      </c>
      <c r="L119" s="658">
        <v>0.75</v>
      </c>
      <c r="M119" s="659">
        <v>1</v>
      </c>
      <c r="N119" s="441">
        <v>0</v>
      </c>
      <c r="O119" s="441">
        <v>2607039.6</v>
      </c>
      <c r="P119" s="487"/>
      <c r="Q119" s="453">
        <v>0.25</v>
      </c>
      <c r="R119" s="441" t="s">
        <v>5058</v>
      </c>
      <c r="S119" s="660">
        <v>0.25</v>
      </c>
      <c r="T119" s="20" t="s">
        <v>5059</v>
      </c>
      <c r="U119" s="20" t="s">
        <v>5060</v>
      </c>
      <c r="V119" s="148" t="str">
        <f t="shared" si="106"/>
        <v>En gestión</v>
      </c>
      <c r="W119" s="148" t="str">
        <f t="shared" si="69"/>
        <v>En gestión</v>
      </c>
      <c r="X119" s="443" t="s">
        <v>5061</v>
      </c>
      <c r="Y119" s="157">
        <f>S119*G119</f>
        <v>0.25</v>
      </c>
      <c r="Z119" s="157">
        <f>J119*G119</f>
        <v>0.25</v>
      </c>
      <c r="AA119" s="502" t="str">
        <f t="shared" ref="AA119:AA124" si="109">IF(Z119&lt;1%,"Sin iniciar",IF(Z119=100%,"Terminado","En gestión"))</f>
        <v>En gestión</v>
      </c>
      <c r="AB119" s="502" t="str">
        <f t="shared" ref="AB119:AB124" si="110">IF(Y119&lt;1%,"Sin iniciar",IF(Y119=100%,"Terminado","En gestión"))</f>
        <v>En gestión</v>
      </c>
      <c r="AC119" s="32"/>
      <c r="AD119" s="780">
        <v>2607039.6</v>
      </c>
      <c r="AE119" s="794">
        <v>1788136.2</v>
      </c>
      <c r="AF119" s="795">
        <v>447034.05</v>
      </c>
      <c r="AG119" s="780">
        <v>0</v>
      </c>
      <c r="AH119" s="781">
        <v>0</v>
      </c>
      <c r="AI119" s="782">
        <v>0</v>
      </c>
      <c r="AJ119" s="448" t="s">
        <v>44</v>
      </c>
      <c r="AK119" s="448" t="s">
        <v>44</v>
      </c>
      <c r="AL119" s="448" t="s">
        <v>44</v>
      </c>
      <c r="AM119" s="448" t="s">
        <v>44</v>
      </c>
      <c r="AN119" s="511"/>
      <c r="AO119" s="453">
        <v>0.5</v>
      </c>
      <c r="AP119" s="441" t="s">
        <v>5062</v>
      </c>
      <c r="AQ119" s="529">
        <v>0.5</v>
      </c>
      <c r="AR119" s="20" t="s">
        <v>5063</v>
      </c>
      <c r="AS119" s="655" t="s">
        <v>5057</v>
      </c>
      <c r="AT119" s="148" t="str">
        <f>IF(K119&lt;1%,"Sin iniciar",IF(K119=100%,"Terminado","En gestión"))</f>
        <v>En gestión</v>
      </c>
      <c r="AU119" s="148" t="str">
        <f t="shared" si="81"/>
        <v>En gestión</v>
      </c>
      <c r="AV119" s="20" t="s">
        <v>5063</v>
      </c>
      <c r="AW119" s="503">
        <f>AQ119*G119</f>
        <v>0.5</v>
      </c>
      <c r="AX119" s="503">
        <f>K119*G119</f>
        <v>0.5</v>
      </c>
      <c r="AY119" s="502" t="str">
        <f>IF(AX119&lt;1%,"Sin iniciar",IF(AX119=100%,"Terminado","En gestión"))</f>
        <v>En gestión</v>
      </c>
      <c r="AZ119" s="502" t="str">
        <f>IF(AW119&lt;1%,"Sin iniciar",IF(AW119=100%,"Terminado","En gestión"))</f>
        <v>En gestión</v>
      </c>
      <c r="BA119" s="32"/>
      <c r="BB119" s="804">
        <v>1788136.2</v>
      </c>
      <c r="BC119" s="810">
        <v>1788136.2</v>
      </c>
      <c r="BD119" s="814">
        <v>894068</v>
      </c>
      <c r="BE119" s="108">
        <v>0</v>
      </c>
      <c r="BF119" s="815">
        <v>0</v>
      </c>
      <c r="BG119" s="815">
        <v>0</v>
      </c>
      <c r="BH119" s="20" t="s">
        <v>44</v>
      </c>
      <c r="BI119" s="20" t="s">
        <v>44</v>
      </c>
      <c r="BJ119" s="466" t="s">
        <v>44</v>
      </c>
      <c r="BK119" s="97" t="s">
        <v>44</v>
      </c>
      <c r="BL119" s="511"/>
      <c r="BM119" s="754">
        <v>0.75</v>
      </c>
      <c r="BN119" s="450" t="s">
        <v>5064</v>
      </c>
      <c r="BO119" s="551">
        <v>0.75</v>
      </c>
      <c r="BP119" s="852" t="s">
        <v>5065</v>
      </c>
      <c r="BQ119" s="516" t="s">
        <v>5057</v>
      </c>
      <c r="BR119" s="169" t="str">
        <f>IF(L119&lt;1%,"Sin iniciar",IF(L119=100%,"Terminado","En gestión"))</f>
        <v>En gestión</v>
      </c>
      <c r="BS119" s="169" t="str">
        <f t="shared" ref="BS119:BS124" si="111">IF(BO119&lt;1%,"Sin iniciar",IF(BO119=100%,"Terminado","En gestión"))</f>
        <v>En gestión</v>
      </c>
      <c r="BT119" s="97" t="s">
        <v>5065</v>
      </c>
      <c r="BU119" s="160">
        <f>SUMPRODUCT(G119,BO119)</f>
        <v>0.75</v>
      </c>
      <c r="BV119" s="160">
        <f>SUMPRODUCT(G119,L119)</f>
        <v>0.75</v>
      </c>
      <c r="BW119" s="711" t="str">
        <f>IF(BV119&lt;1%,"Sin iniciar",IF(BV119=100%,"Terminado","En gestión"))</f>
        <v>En gestión</v>
      </c>
      <c r="BX119" s="711" t="str">
        <f>IF(BU119&lt;1%,"Sin iniciar",IF(BU119=100%,"Terminado","En gestión"))</f>
        <v>En gestión</v>
      </c>
      <c r="BY119" s="98"/>
      <c r="BZ119" s="763">
        <v>1788136.2</v>
      </c>
      <c r="CA119" s="764">
        <v>1788136.2</v>
      </c>
      <c r="CB119" s="764">
        <v>1341102</v>
      </c>
      <c r="CC119" s="468">
        <v>0</v>
      </c>
      <c r="CD119" s="765">
        <v>0</v>
      </c>
      <c r="CE119" s="765">
        <v>0</v>
      </c>
      <c r="CF119" s="98" t="s">
        <v>44</v>
      </c>
      <c r="CG119" s="98" t="s">
        <v>44</v>
      </c>
      <c r="CH119" s="98" t="s">
        <v>44</v>
      </c>
      <c r="CI119" s="98" t="s">
        <v>44</v>
      </c>
      <c r="CJ119" s="511"/>
      <c r="CK119" s="754">
        <v>1</v>
      </c>
      <c r="CL119" s="450" t="s">
        <v>5066</v>
      </c>
      <c r="CM119" s="905">
        <v>1</v>
      </c>
      <c r="CN119" s="97" t="s">
        <v>5067</v>
      </c>
      <c r="CO119" s="97" t="s">
        <v>5068</v>
      </c>
      <c r="CP119" s="169" t="str">
        <f>IF(M119&lt;1%,"Sin iniciar",IF(M119=100%,"Terminado","En gestión"))</f>
        <v>Terminado</v>
      </c>
      <c r="CQ119" s="169" t="str">
        <f>IF(CM119&lt;1%,"Sin iniciar",IF(CM119=100%,"Terminado","En gestión"))</f>
        <v>Terminado</v>
      </c>
      <c r="CR119" s="97" t="s">
        <v>5069</v>
      </c>
      <c r="CS119" s="160">
        <f>SUMPRODUCT(G119:G119,CM119:CM119)</f>
        <v>1</v>
      </c>
      <c r="CT119" s="160">
        <f>SUMPRODUCT(G119:G119,M119:M119)</f>
        <v>1</v>
      </c>
      <c r="CU119" s="711" t="str">
        <f>IF(CT119&lt;1%,"Sin iniciar",IF(CT119=100%,"Terminado","En gestión"))</f>
        <v>Terminado</v>
      </c>
      <c r="CV119" s="711" t="str">
        <f>IF(CS119&lt;1%,"Sin iniciar",IF(CS119=100%,"Terminado","En gestión"))</f>
        <v>Terminado</v>
      </c>
      <c r="CW119" s="98" t="s">
        <v>37</v>
      </c>
      <c r="CX119" s="107">
        <v>1788136.2</v>
      </c>
      <c r="CY119" s="893">
        <v>1788136.2</v>
      </c>
      <c r="CZ119" s="902">
        <v>1788136.2</v>
      </c>
      <c r="DA119" s="463">
        <v>0</v>
      </c>
      <c r="DB119" s="890">
        <v>0</v>
      </c>
      <c r="DC119" s="893">
        <v>0</v>
      </c>
      <c r="DD119" s="107">
        <v>0</v>
      </c>
      <c r="DE119" s="916" t="s">
        <v>44</v>
      </c>
      <c r="DF119" s="916" t="s">
        <v>44</v>
      </c>
      <c r="DG119" s="916" t="s">
        <v>44</v>
      </c>
      <c r="DH119" s="916" t="s">
        <v>44</v>
      </c>
      <c r="DJ119" s="1220" t="s">
        <v>8269</v>
      </c>
      <c r="DK119" s="1220" t="s">
        <v>8331</v>
      </c>
      <c r="DL119" s="653" t="s">
        <v>8271</v>
      </c>
    </row>
    <row r="120" spans="1:116" s="514" customFormat="1" ht="256.5" hidden="1" customHeight="1" x14ac:dyDescent="0.45">
      <c r="A120" s="606" t="s">
        <v>57</v>
      </c>
      <c r="B120" s="662" t="s">
        <v>5070</v>
      </c>
      <c r="C120" s="663" t="s">
        <v>5071</v>
      </c>
      <c r="D120" s="663" t="s">
        <v>5072</v>
      </c>
      <c r="E120" s="664" t="s">
        <v>5073</v>
      </c>
      <c r="F120" s="630" t="s">
        <v>5074</v>
      </c>
      <c r="G120" s="665">
        <v>1</v>
      </c>
      <c r="H120" s="666">
        <v>44567</v>
      </c>
      <c r="I120" s="666">
        <v>44925</v>
      </c>
      <c r="J120" s="633">
        <v>1</v>
      </c>
      <c r="K120" s="612">
        <v>1</v>
      </c>
      <c r="L120" s="667">
        <v>1</v>
      </c>
      <c r="M120" s="668">
        <v>1</v>
      </c>
      <c r="N120" s="162">
        <v>0</v>
      </c>
      <c r="O120" s="162">
        <v>20053095.600000001</v>
      </c>
      <c r="P120" s="487"/>
      <c r="Q120" s="669">
        <v>1</v>
      </c>
      <c r="R120" s="162" t="s">
        <v>5075</v>
      </c>
      <c r="S120" s="670">
        <v>1</v>
      </c>
      <c r="T120" s="14" t="s">
        <v>7499</v>
      </c>
      <c r="U120" s="14" t="s">
        <v>5076</v>
      </c>
      <c r="V120" s="8" t="str">
        <f t="shared" si="106"/>
        <v>Terminado</v>
      </c>
      <c r="W120" s="8" t="str">
        <f t="shared" si="69"/>
        <v>Terminado</v>
      </c>
      <c r="X120" s="627" t="s">
        <v>7500</v>
      </c>
      <c r="Y120" s="157">
        <f>S120*G120</f>
        <v>1</v>
      </c>
      <c r="Z120" s="157">
        <f>J120*G120</f>
        <v>1</v>
      </c>
      <c r="AA120" s="502" t="str">
        <f t="shared" si="109"/>
        <v>Terminado</v>
      </c>
      <c r="AB120" s="502" t="str">
        <f t="shared" si="110"/>
        <v>Terminado</v>
      </c>
      <c r="AC120" s="11"/>
      <c r="AD120" s="783">
        <v>20053095.600000001</v>
      </c>
      <c r="AE120" s="794">
        <v>20053095.600000001</v>
      </c>
      <c r="AF120" s="795">
        <v>5013273.9000000004</v>
      </c>
      <c r="AG120" s="783">
        <v>0</v>
      </c>
      <c r="AH120" s="781">
        <v>0</v>
      </c>
      <c r="AI120" s="782">
        <v>0</v>
      </c>
      <c r="AJ120" s="441">
        <v>0</v>
      </c>
      <c r="AK120" s="448" t="s">
        <v>44</v>
      </c>
      <c r="AL120" s="448" t="s">
        <v>44</v>
      </c>
      <c r="AM120" s="448" t="s">
        <v>44</v>
      </c>
      <c r="AN120" s="511"/>
      <c r="AO120" s="669">
        <v>1</v>
      </c>
      <c r="AP120" s="162" t="s">
        <v>5077</v>
      </c>
      <c r="AQ120" s="538">
        <v>1</v>
      </c>
      <c r="AR120" s="162" t="s">
        <v>5077</v>
      </c>
      <c r="AS120" s="162" t="s">
        <v>5077</v>
      </c>
      <c r="AT120" s="8" t="str">
        <f>IF(K120&lt;1%,"Sin iniciar",IF(K120=100%,"Terminado","En gestión"))</f>
        <v>Terminado</v>
      </c>
      <c r="AU120" s="8" t="str">
        <f t="shared" si="81"/>
        <v>Terminado</v>
      </c>
      <c r="AV120" s="162" t="s">
        <v>5077</v>
      </c>
      <c r="AW120" s="503">
        <f t="shared" ref="AW120:AW123" si="112">AQ120*G120</f>
        <v>1</v>
      </c>
      <c r="AX120" s="503">
        <f t="shared" ref="AX120:AX123" si="113">K120*G120</f>
        <v>1</v>
      </c>
      <c r="AY120" s="502" t="str">
        <f t="shared" ref="AY120:AY123" si="114">IF(AX120&lt;1%,"Sin iniciar",IF(AX120=100%,"Terminado","En gestión"))</f>
        <v>Terminado</v>
      </c>
      <c r="AZ120" s="502" t="str">
        <f t="shared" ref="AZ120:AZ123" si="115">IF(AW120&lt;1%,"Sin iniciar",IF(AW120=100%,"Terminado","En gestión"))</f>
        <v>Terminado</v>
      </c>
      <c r="BA120" s="11"/>
      <c r="BB120" s="803">
        <v>20053095.600000001</v>
      </c>
      <c r="BC120" s="810">
        <v>20053095.600000001</v>
      </c>
      <c r="BD120" s="814">
        <v>10026547.800000001</v>
      </c>
      <c r="BE120" s="108">
        <v>0</v>
      </c>
      <c r="BF120" s="815">
        <v>0</v>
      </c>
      <c r="BG120" s="815">
        <v>0</v>
      </c>
      <c r="BH120" s="20" t="s">
        <v>44</v>
      </c>
      <c r="BI120" s="20" t="s">
        <v>44</v>
      </c>
      <c r="BJ120" s="466" t="s">
        <v>44</v>
      </c>
      <c r="BK120" s="97" t="s">
        <v>44</v>
      </c>
      <c r="BL120" s="511"/>
      <c r="BM120" s="844">
        <v>1</v>
      </c>
      <c r="BN120" s="723" t="s">
        <v>5077</v>
      </c>
      <c r="BO120" s="551">
        <v>1</v>
      </c>
      <c r="BP120" s="723" t="s">
        <v>5077</v>
      </c>
      <c r="BQ120" s="723" t="s">
        <v>5077</v>
      </c>
      <c r="BR120" s="169" t="str">
        <f>IF(L120&lt;1%,"Sin iniciar",IF(L120=100%,"Terminado","En gestión"))</f>
        <v>Terminado</v>
      </c>
      <c r="BS120" s="169" t="str">
        <f t="shared" si="111"/>
        <v>Terminado</v>
      </c>
      <c r="BT120" s="97" t="s">
        <v>5077</v>
      </c>
      <c r="BU120" s="160">
        <f t="shared" ref="BU120:BU123" si="116">SUMPRODUCT(G120,BO120)</f>
        <v>1</v>
      </c>
      <c r="BV120" s="160">
        <f t="shared" ref="BV120:BV123" si="117">SUMPRODUCT(G120,L120)</f>
        <v>1</v>
      </c>
      <c r="BW120" s="711" t="str">
        <f t="shared" ref="BW120:BW123" si="118">IF(BV120&lt;1%,"Sin iniciar",IF(BV120=100%,"Terminado","En gestión"))</f>
        <v>Terminado</v>
      </c>
      <c r="BX120" s="711" t="str">
        <f t="shared" ref="BX120:BX123" si="119">IF(BU120&lt;1%,"Sin iniciar",IF(BU120=100%,"Terminado","En gestión"))</f>
        <v>Terminado</v>
      </c>
      <c r="BY120" s="98"/>
      <c r="BZ120" s="763">
        <v>20053096</v>
      </c>
      <c r="CA120" s="764">
        <v>20053095.600000001</v>
      </c>
      <c r="CB120" s="764">
        <v>15039821.700000001</v>
      </c>
      <c r="CC120" s="468">
        <v>0</v>
      </c>
      <c r="CD120" s="765">
        <v>0</v>
      </c>
      <c r="CE120" s="765">
        <v>0</v>
      </c>
      <c r="CF120" s="98" t="s">
        <v>44</v>
      </c>
      <c r="CG120" s="98" t="s">
        <v>44</v>
      </c>
      <c r="CH120" s="98" t="s">
        <v>44</v>
      </c>
      <c r="CI120" s="98" t="s">
        <v>44</v>
      </c>
      <c r="CJ120" s="511"/>
      <c r="CK120" s="754">
        <v>1</v>
      </c>
      <c r="CL120" s="98" t="s">
        <v>106</v>
      </c>
      <c r="CM120" s="905">
        <v>1</v>
      </c>
      <c r="CN120" s="98" t="s">
        <v>106</v>
      </c>
      <c r="CO120" s="97" t="s">
        <v>5076</v>
      </c>
      <c r="CP120" s="169" t="str">
        <f>IF(M120&lt;1%,"Sin iniciar",IF(M120=100%,"Terminado","En gestión"))</f>
        <v>Terminado</v>
      </c>
      <c r="CQ120" s="169" t="str">
        <f>IF(CM120&lt;1%,"Sin iniciar",IF(CM120=100%,"Terminado","En gestión"))</f>
        <v>Terminado</v>
      </c>
      <c r="CR120" s="98" t="s">
        <v>1292</v>
      </c>
      <c r="CS120" s="160">
        <f t="shared" ref="CS120:CS123" si="120">SUMPRODUCT(G120:G120,CM120:CM120)</f>
        <v>1</v>
      </c>
      <c r="CT120" s="160">
        <f t="shared" ref="CT120:CT123" si="121">SUMPRODUCT(G120:G120,M120:M120)</f>
        <v>1</v>
      </c>
      <c r="CU120" s="711" t="str">
        <f t="shared" ref="CU120:CU123" si="122">IF(CT120&lt;1%,"Sin iniciar",IF(CT120=100%,"Terminado","En gestión"))</f>
        <v>Terminado</v>
      </c>
      <c r="CV120" s="711" t="str">
        <f t="shared" ref="CV120:CV123" si="123">IF(CS120&lt;1%,"Sin iniciar",IF(CS120=100%,"Terminado","En gestión"))</f>
        <v>Terminado</v>
      </c>
      <c r="CW120" s="98" t="s">
        <v>37</v>
      </c>
      <c r="CX120" s="770">
        <v>20053095.600000001</v>
      </c>
      <c r="CY120" s="900">
        <v>20053095.600000001</v>
      </c>
      <c r="CZ120" s="891">
        <v>20053095.600000001</v>
      </c>
      <c r="DA120" s="463">
        <v>0</v>
      </c>
      <c r="DB120" s="890">
        <v>0</v>
      </c>
      <c r="DC120" s="890">
        <v>0</v>
      </c>
      <c r="DD120" s="463">
        <v>0</v>
      </c>
      <c r="DE120" s="916" t="s">
        <v>44</v>
      </c>
      <c r="DF120" s="916" t="s">
        <v>44</v>
      </c>
      <c r="DG120" s="916" t="s">
        <v>44</v>
      </c>
      <c r="DH120" s="916" t="s">
        <v>44</v>
      </c>
      <c r="DJ120" s="1220" t="s">
        <v>8269</v>
      </c>
      <c r="DK120" s="1220" t="s">
        <v>8270</v>
      </c>
      <c r="DL120" s="1234" t="s">
        <v>8428</v>
      </c>
    </row>
    <row r="121" spans="1:116" s="514" customFormat="1" ht="129" hidden="1" customHeight="1" x14ac:dyDescent="0.45">
      <c r="A121" s="606" t="s">
        <v>57</v>
      </c>
      <c r="B121" s="662" t="s">
        <v>5078</v>
      </c>
      <c r="C121" s="663" t="s">
        <v>5079</v>
      </c>
      <c r="D121" s="663" t="s">
        <v>5080</v>
      </c>
      <c r="E121" s="664" t="s">
        <v>5081</v>
      </c>
      <c r="F121" s="630" t="s">
        <v>5082</v>
      </c>
      <c r="G121" s="665">
        <v>1</v>
      </c>
      <c r="H121" s="666">
        <v>44577</v>
      </c>
      <c r="I121" s="666">
        <v>44925</v>
      </c>
      <c r="J121" s="633">
        <v>0.25</v>
      </c>
      <c r="K121" s="612">
        <v>0.5</v>
      </c>
      <c r="L121" s="667">
        <v>0.75</v>
      </c>
      <c r="M121" s="668">
        <v>1</v>
      </c>
      <c r="N121" s="162">
        <v>0</v>
      </c>
      <c r="O121" s="162">
        <v>4430146.8</v>
      </c>
      <c r="P121" s="487"/>
      <c r="Q121" s="669">
        <v>0.17</v>
      </c>
      <c r="R121" s="162" t="s">
        <v>7501</v>
      </c>
      <c r="S121" s="670">
        <v>0.17</v>
      </c>
      <c r="T121" s="14" t="s">
        <v>5083</v>
      </c>
      <c r="U121" s="14" t="s">
        <v>7502</v>
      </c>
      <c r="V121" s="8" t="str">
        <f t="shared" si="106"/>
        <v>En gestión</v>
      </c>
      <c r="W121" s="8" t="str">
        <f t="shared" si="69"/>
        <v>En gestión</v>
      </c>
      <c r="X121" s="629" t="s">
        <v>7503</v>
      </c>
      <c r="Y121" s="157">
        <f>S121*G121</f>
        <v>0.17</v>
      </c>
      <c r="Z121" s="157">
        <f>J121*G121</f>
        <v>0.25</v>
      </c>
      <c r="AA121" s="502" t="str">
        <f t="shared" si="109"/>
        <v>En gestión</v>
      </c>
      <c r="AB121" s="502" t="str">
        <f t="shared" si="110"/>
        <v>En gestión</v>
      </c>
      <c r="AC121" s="14" t="s">
        <v>7504</v>
      </c>
      <c r="AD121" s="783">
        <v>4430146.8</v>
      </c>
      <c r="AE121" s="794">
        <v>4430146.8</v>
      </c>
      <c r="AF121" s="795">
        <v>1107536.7</v>
      </c>
      <c r="AG121" s="783">
        <v>0</v>
      </c>
      <c r="AH121" s="781">
        <v>0</v>
      </c>
      <c r="AI121" s="782">
        <v>0</v>
      </c>
      <c r="AJ121" s="441">
        <v>0</v>
      </c>
      <c r="AK121" s="448" t="s">
        <v>44</v>
      </c>
      <c r="AL121" s="448" t="s">
        <v>44</v>
      </c>
      <c r="AM121" s="448" t="s">
        <v>44</v>
      </c>
      <c r="AN121" s="511"/>
      <c r="AO121" s="669">
        <v>0.5</v>
      </c>
      <c r="AP121" s="162" t="s">
        <v>7501</v>
      </c>
      <c r="AQ121" s="538">
        <v>0.5</v>
      </c>
      <c r="AR121" s="14" t="s">
        <v>5084</v>
      </c>
      <c r="AS121" s="14" t="s">
        <v>5085</v>
      </c>
      <c r="AT121" s="8" t="str">
        <f>IF(K121&lt;1%,"Sin iniciar",IF(K121=100%,"Terminado","En gestión"))</f>
        <v>En gestión</v>
      </c>
      <c r="AU121" s="8" t="str">
        <f t="shared" si="81"/>
        <v>En gestión</v>
      </c>
      <c r="AV121" s="14" t="s">
        <v>5086</v>
      </c>
      <c r="AW121" s="503">
        <f t="shared" si="112"/>
        <v>0.5</v>
      </c>
      <c r="AX121" s="503">
        <f t="shared" si="113"/>
        <v>0.5</v>
      </c>
      <c r="AY121" s="502" t="str">
        <f t="shared" si="114"/>
        <v>En gestión</v>
      </c>
      <c r="AZ121" s="502" t="str">
        <f t="shared" si="115"/>
        <v>En gestión</v>
      </c>
      <c r="BA121" s="11"/>
      <c r="BB121" s="803">
        <v>4430146.8</v>
      </c>
      <c r="BC121" s="810">
        <v>4430146.8</v>
      </c>
      <c r="BD121" s="814">
        <v>2215073.4</v>
      </c>
      <c r="BE121" s="108">
        <v>0</v>
      </c>
      <c r="BF121" s="815">
        <v>0</v>
      </c>
      <c r="BG121" s="815">
        <v>0</v>
      </c>
      <c r="BH121" s="20" t="s">
        <v>44</v>
      </c>
      <c r="BI121" s="20" t="s">
        <v>44</v>
      </c>
      <c r="BJ121" s="466" t="s">
        <v>44</v>
      </c>
      <c r="BK121" s="97" t="s">
        <v>44</v>
      </c>
      <c r="BL121" s="511"/>
      <c r="BM121" s="754">
        <v>0.75</v>
      </c>
      <c r="BN121" s="450" t="s">
        <v>7505</v>
      </c>
      <c r="BO121" s="551">
        <v>0.75</v>
      </c>
      <c r="BP121" s="97" t="s">
        <v>5087</v>
      </c>
      <c r="BQ121" s="97" t="s">
        <v>5088</v>
      </c>
      <c r="BR121" s="169" t="str">
        <f>IF(L121&lt;1%,"Sin iniciar",IF(L121=100%,"Terminado","En gestión"))</f>
        <v>En gestión</v>
      </c>
      <c r="BS121" s="169" t="str">
        <f t="shared" si="111"/>
        <v>En gestión</v>
      </c>
      <c r="BT121" s="97" t="s">
        <v>7506</v>
      </c>
      <c r="BU121" s="160">
        <f t="shared" si="116"/>
        <v>0.75</v>
      </c>
      <c r="BV121" s="160">
        <f t="shared" si="117"/>
        <v>0.75</v>
      </c>
      <c r="BW121" s="711" t="str">
        <f t="shared" si="118"/>
        <v>En gestión</v>
      </c>
      <c r="BX121" s="711" t="str">
        <f t="shared" si="119"/>
        <v>En gestión</v>
      </c>
      <c r="BY121" s="98"/>
      <c r="BZ121" s="763">
        <v>4430147</v>
      </c>
      <c r="CA121" s="764">
        <v>4430146.8</v>
      </c>
      <c r="CB121" s="764">
        <v>3322610.0999999996</v>
      </c>
      <c r="CC121" s="468">
        <v>0</v>
      </c>
      <c r="CD121" s="765">
        <v>0</v>
      </c>
      <c r="CE121" s="765">
        <v>0</v>
      </c>
      <c r="CF121" s="98" t="s">
        <v>44</v>
      </c>
      <c r="CG121" s="98" t="s">
        <v>44</v>
      </c>
      <c r="CH121" s="98" t="s">
        <v>44</v>
      </c>
      <c r="CI121" s="98" t="s">
        <v>44</v>
      </c>
      <c r="CJ121" s="511"/>
      <c r="CK121" s="754">
        <v>1</v>
      </c>
      <c r="CL121" s="97" t="s">
        <v>7507</v>
      </c>
      <c r="CM121" s="905">
        <v>1</v>
      </c>
      <c r="CN121" s="97" t="s">
        <v>5089</v>
      </c>
      <c r="CO121" s="97" t="s">
        <v>5090</v>
      </c>
      <c r="CP121" s="169" t="str">
        <f>IF(M121&lt;1%,"Sin iniciar",IF(M121=100%,"Terminado","En gestión"))</f>
        <v>Terminado</v>
      </c>
      <c r="CQ121" s="169" t="str">
        <f>IF(CM121&lt;1%,"Sin iniciar",IF(CM121=100%,"Terminado","En gestión"))</f>
        <v>Terminado</v>
      </c>
      <c r="CR121" s="97" t="s">
        <v>7508</v>
      </c>
      <c r="CS121" s="160">
        <f t="shared" si="120"/>
        <v>1</v>
      </c>
      <c r="CT121" s="160">
        <f t="shared" si="121"/>
        <v>1</v>
      </c>
      <c r="CU121" s="711" t="str">
        <f t="shared" si="122"/>
        <v>Terminado</v>
      </c>
      <c r="CV121" s="711" t="str">
        <f t="shared" si="123"/>
        <v>Terminado</v>
      </c>
      <c r="CW121" s="98" t="s">
        <v>37</v>
      </c>
      <c r="CX121" s="770">
        <v>4430146.8</v>
      </c>
      <c r="CY121" s="900">
        <v>4430146.8</v>
      </c>
      <c r="CZ121" s="891">
        <v>4430146.8</v>
      </c>
      <c r="DA121" s="463">
        <v>0</v>
      </c>
      <c r="DB121" s="890">
        <v>0</v>
      </c>
      <c r="DC121" s="890">
        <v>0</v>
      </c>
      <c r="DD121" s="463">
        <v>0</v>
      </c>
      <c r="DE121" s="916" t="s">
        <v>44</v>
      </c>
      <c r="DF121" s="916" t="s">
        <v>44</v>
      </c>
      <c r="DG121" s="916" t="s">
        <v>44</v>
      </c>
      <c r="DH121" s="916" t="s">
        <v>44</v>
      </c>
      <c r="DJ121" s="1224" t="s">
        <v>8310</v>
      </c>
      <c r="DK121" s="1220" t="s">
        <v>8465</v>
      </c>
      <c r="DL121" s="1233" t="s">
        <v>8461</v>
      </c>
    </row>
    <row r="122" spans="1:116" s="514" customFormat="1" ht="134.25" hidden="1" customHeight="1" x14ac:dyDescent="0.45">
      <c r="A122" s="606" t="s">
        <v>57</v>
      </c>
      <c r="B122" s="662" t="s">
        <v>5091</v>
      </c>
      <c r="C122" s="663" t="s">
        <v>5092</v>
      </c>
      <c r="D122" s="663" t="s">
        <v>5093</v>
      </c>
      <c r="E122" s="664" t="s">
        <v>5094</v>
      </c>
      <c r="F122" s="630" t="s">
        <v>5095</v>
      </c>
      <c r="G122" s="665">
        <v>1</v>
      </c>
      <c r="H122" s="666">
        <v>44577</v>
      </c>
      <c r="I122" s="666">
        <v>44925</v>
      </c>
      <c r="J122" s="633">
        <v>0.25</v>
      </c>
      <c r="K122" s="612">
        <v>0.5</v>
      </c>
      <c r="L122" s="667">
        <v>0.75</v>
      </c>
      <c r="M122" s="668">
        <v>1</v>
      </c>
      <c r="N122" s="162">
        <v>0</v>
      </c>
      <c r="O122" s="162">
        <v>5241532.8</v>
      </c>
      <c r="P122" s="487"/>
      <c r="Q122" s="669">
        <v>0.25</v>
      </c>
      <c r="R122" s="162" t="s">
        <v>7509</v>
      </c>
      <c r="S122" s="670">
        <v>0.25</v>
      </c>
      <c r="T122" s="14" t="s">
        <v>5096</v>
      </c>
      <c r="U122" s="11" t="s">
        <v>7510</v>
      </c>
      <c r="V122" s="8" t="str">
        <f t="shared" si="106"/>
        <v>En gestión</v>
      </c>
      <c r="W122" s="8" t="str">
        <f t="shared" si="69"/>
        <v>En gestión</v>
      </c>
      <c r="X122" s="14" t="s">
        <v>5097</v>
      </c>
      <c r="Y122" s="157">
        <f>S122*G122</f>
        <v>0.25</v>
      </c>
      <c r="Z122" s="157">
        <f>J122*G122</f>
        <v>0.25</v>
      </c>
      <c r="AA122" s="502" t="str">
        <f t="shared" si="109"/>
        <v>En gestión</v>
      </c>
      <c r="AB122" s="502" t="str">
        <f t="shared" si="110"/>
        <v>En gestión</v>
      </c>
      <c r="AC122" s="14" t="s">
        <v>5097</v>
      </c>
      <c r="AD122" s="783">
        <v>5241532.8</v>
      </c>
      <c r="AE122" s="794">
        <v>5241532.8</v>
      </c>
      <c r="AF122" s="795">
        <v>1310383.2</v>
      </c>
      <c r="AG122" s="783">
        <v>0</v>
      </c>
      <c r="AH122" s="781">
        <v>0</v>
      </c>
      <c r="AI122" s="782">
        <v>0</v>
      </c>
      <c r="AJ122" s="162">
        <v>0</v>
      </c>
      <c r="AK122" s="447" t="s">
        <v>44</v>
      </c>
      <c r="AL122" s="447" t="s">
        <v>44</v>
      </c>
      <c r="AM122" s="447" t="s">
        <v>44</v>
      </c>
      <c r="AN122" s="511"/>
      <c r="AO122" s="669">
        <v>1</v>
      </c>
      <c r="AP122" s="162" t="s">
        <v>5098</v>
      </c>
      <c r="AQ122" s="538">
        <v>1</v>
      </c>
      <c r="AR122" s="627" t="s">
        <v>5099</v>
      </c>
      <c r="AS122" s="14" t="s">
        <v>5100</v>
      </c>
      <c r="AT122" s="8" t="str">
        <f>IF(K122&lt;1%,"Sin iniciar",IF(K122=100%,"Terminado","En gestión"))</f>
        <v>En gestión</v>
      </c>
      <c r="AU122" s="8" t="str">
        <f t="shared" si="81"/>
        <v>Terminado</v>
      </c>
      <c r="AV122" s="14" t="s">
        <v>5101</v>
      </c>
      <c r="AW122" s="503">
        <f t="shared" si="112"/>
        <v>1</v>
      </c>
      <c r="AX122" s="503">
        <f t="shared" si="113"/>
        <v>0.5</v>
      </c>
      <c r="AY122" s="502" t="str">
        <f t="shared" si="114"/>
        <v>En gestión</v>
      </c>
      <c r="AZ122" s="502" t="str">
        <f t="shared" si="115"/>
        <v>Terminado</v>
      </c>
      <c r="BA122" s="11"/>
      <c r="BB122" s="803">
        <v>5241532.8</v>
      </c>
      <c r="BC122" s="810">
        <v>5241532.8</v>
      </c>
      <c r="BD122" s="814">
        <v>2620766.4</v>
      </c>
      <c r="BE122" s="816">
        <v>0</v>
      </c>
      <c r="BF122" s="814">
        <v>0</v>
      </c>
      <c r="BG122" s="814">
        <v>0</v>
      </c>
      <c r="BH122" s="447" t="s">
        <v>44</v>
      </c>
      <c r="BI122" s="447" t="s">
        <v>44</v>
      </c>
      <c r="BJ122" s="865" t="s">
        <v>44</v>
      </c>
      <c r="BK122" s="861" t="s">
        <v>44</v>
      </c>
      <c r="BL122" s="511"/>
      <c r="BM122" s="754">
        <v>1</v>
      </c>
      <c r="BN122" s="450" t="s">
        <v>5102</v>
      </c>
      <c r="BO122" s="551">
        <v>1</v>
      </c>
      <c r="BP122" s="723" t="s">
        <v>5102</v>
      </c>
      <c r="BQ122" s="723" t="s">
        <v>5102</v>
      </c>
      <c r="BR122" s="169" t="str">
        <f>IF(L122&lt;1%,"Sin iniciar",IF(L122=100%,"Terminado","En gestión"))</f>
        <v>En gestión</v>
      </c>
      <c r="BS122" s="169" t="str">
        <f t="shared" si="111"/>
        <v>Terminado</v>
      </c>
      <c r="BT122" s="97" t="s">
        <v>5102</v>
      </c>
      <c r="BU122" s="160">
        <f t="shared" si="116"/>
        <v>1</v>
      </c>
      <c r="BV122" s="160">
        <f t="shared" si="117"/>
        <v>0.75</v>
      </c>
      <c r="BW122" s="711" t="str">
        <f t="shared" si="118"/>
        <v>En gestión</v>
      </c>
      <c r="BX122" s="711" t="str">
        <f t="shared" si="119"/>
        <v>Terminado</v>
      </c>
      <c r="BY122" s="98"/>
      <c r="BZ122" s="763">
        <v>5241533</v>
      </c>
      <c r="CA122" s="764">
        <v>5241532.8</v>
      </c>
      <c r="CB122" s="764">
        <v>3931149.5999999996</v>
      </c>
      <c r="CC122" s="450">
        <v>0</v>
      </c>
      <c r="CD122" s="860">
        <v>0</v>
      </c>
      <c r="CE122" s="860">
        <v>0</v>
      </c>
      <c r="CF122" s="861" t="s">
        <v>44</v>
      </c>
      <c r="CG122" s="861" t="s">
        <v>44</v>
      </c>
      <c r="CH122" s="861" t="s">
        <v>44</v>
      </c>
      <c r="CI122" s="861" t="s">
        <v>44</v>
      </c>
      <c r="CJ122" s="511"/>
      <c r="CK122" s="754">
        <v>1</v>
      </c>
      <c r="CL122" s="98" t="s">
        <v>5103</v>
      </c>
      <c r="CM122" s="905">
        <v>1</v>
      </c>
      <c r="CN122" s="98" t="s">
        <v>5103</v>
      </c>
      <c r="CO122" s="97" t="s">
        <v>5100</v>
      </c>
      <c r="CP122" s="169" t="str">
        <f>IF(M122&lt;1%,"Sin iniciar",IF(M122=100%,"Terminado","En gestión"))</f>
        <v>Terminado</v>
      </c>
      <c r="CQ122" s="169" t="str">
        <f>IF(CM122&lt;1%,"Sin iniciar",IF(CM122=100%,"Terminado","En gestión"))</f>
        <v>Terminado</v>
      </c>
      <c r="CR122" s="98" t="s">
        <v>1292</v>
      </c>
      <c r="CS122" s="160">
        <f t="shared" si="120"/>
        <v>1</v>
      </c>
      <c r="CT122" s="160">
        <f t="shared" si="121"/>
        <v>1</v>
      </c>
      <c r="CU122" s="711" t="str">
        <f t="shared" si="122"/>
        <v>Terminado</v>
      </c>
      <c r="CV122" s="711" t="str">
        <f t="shared" si="123"/>
        <v>Terminado</v>
      </c>
      <c r="CW122" s="98" t="s">
        <v>37</v>
      </c>
      <c r="CX122" s="917">
        <v>5241533</v>
      </c>
      <c r="CY122" s="901">
        <v>5241532.8</v>
      </c>
      <c r="CZ122" s="901">
        <v>5241533</v>
      </c>
      <c r="DA122" s="770">
        <v>0</v>
      </c>
      <c r="DB122" s="900">
        <v>0</v>
      </c>
      <c r="DC122" s="900">
        <v>0</v>
      </c>
      <c r="DD122" s="918">
        <v>0</v>
      </c>
      <c r="DE122" s="861" t="s">
        <v>44</v>
      </c>
      <c r="DF122" s="861" t="s">
        <v>44</v>
      </c>
      <c r="DG122" s="861" t="s">
        <v>44</v>
      </c>
      <c r="DH122" s="861" t="s">
        <v>44</v>
      </c>
      <c r="DJ122" s="1220" t="s">
        <v>8269</v>
      </c>
      <c r="DK122" s="1220" t="s">
        <v>8280</v>
      </c>
      <c r="DL122" s="1221" t="s">
        <v>8271</v>
      </c>
    </row>
    <row r="123" spans="1:116" s="514" customFormat="1" ht="236.25" hidden="1" x14ac:dyDescent="0.45">
      <c r="A123" s="606" t="s">
        <v>57</v>
      </c>
      <c r="B123" s="662" t="s">
        <v>5104</v>
      </c>
      <c r="C123" s="663" t="s">
        <v>5105</v>
      </c>
      <c r="D123" s="663" t="s">
        <v>5055</v>
      </c>
      <c r="E123" s="664" t="s">
        <v>5106</v>
      </c>
      <c r="F123" s="630" t="s">
        <v>5107</v>
      </c>
      <c r="G123" s="665">
        <v>1</v>
      </c>
      <c r="H123" s="666">
        <v>44577</v>
      </c>
      <c r="I123" s="666">
        <v>44925</v>
      </c>
      <c r="J123" s="633">
        <v>0.25</v>
      </c>
      <c r="K123" s="612">
        <v>0.5</v>
      </c>
      <c r="L123" s="667">
        <v>0.75</v>
      </c>
      <c r="M123" s="668">
        <v>1</v>
      </c>
      <c r="N123" s="162">
        <v>220000000</v>
      </c>
      <c r="O123" s="162">
        <v>12216294.6</v>
      </c>
      <c r="P123" s="487"/>
      <c r="Q123" s="669">
        <v>0.25</v>
      </c>
      <c r="R123" s="441" t="s">
        <v>5108</v>
      </c>
      <c r="S123" s="670">
        <v>0.25</v>
      </c>
      <c r="T123" s="663" t="s">
        <v>5109</v>
      </c>
      <c r="U123" s="11" t="s">
        <v>5110</v>
      </c>
      <c r="V123" s="8" t="str">
        <f t="shared" si="106"/>
        <v>En gestión</v>
      </c>
      <c r="W123" s="8" t="str">
        <f t="shared" si="69"/>
        <v>En gestión</v>
      </c>
      <c r="X123" s="629" t="s">
        <v>5111</v>
      </c>
      <c r="Y123" s="157">
        <f>S123*G123</f>
        <v>0.25</v>
      </c>
      <c r="Z123" s="157">
        <f>J123*G123</f>
        <v>0.25</v>
      </c>
      <c r="AA123" s="502" t="str">
        <f t="shared" si="109"/>
        <v>En gestión</v>
      </c>
      <c r="AB123" s="502" t="str">
        <f t="shared" si="110"/>
        <v>En gestión</v>
      </c>
      <c r="AC123" s="663" t="s">
        <v>5109</v>
      </c>
      <c r="AD123" s="783">
        <v>12216294.6</v>
      </c>
      <c r="AE123" s="794">
        <v>7152544.7999999998</v>
      </c>
      <c r="AF123" s="795">
        <v>1788136.2</v>
      </c>
      <c r="AG123" s="783">
        <v>220000000</v>
      </c>
      <c r="AH123" s="784">
        <v>220000000</v>
      </c>
      <c r="AI123" s="784">
        <v>11186860</v>
      </c>
      <c r="AJ123" s="447" t="s">
        <v>45</v>
      </c>
      <c r="AK123" s="447" t="s">
        <v>5112</v>
      </c>
      <c r="AL123" s="447" t="s">
        <v>5113</v>
      </c>
      <c r="AM123" s="447" t="s">
        <v>5114</v>
      </c>
      <c r="AN123" s="511"/>
      <c r="AO123" s="669">
        <v>0.5</v>
      </c>
      <c r="AP123" s="441" t="s">
        <v>5108</v>
      </c>
      <c r="AQ123" s="538">
        <v>0.5</v>
      </c>
      <c r="AR123" s="663" t="s">
        <v>5115</v>
      </c>
      <c r="AS123" s="11" t="s">
        <v>5110</v>
      </c>
      <c r="AT123" s="8" t="str">
        <f>IF(K123&lt;1%,"Sin iniciar",IF(K123=100%,"Terminado","En gestión"))</f>
        <v>En gestión</v>
      </c>
      <c r="AU123" s="8" t="str">
        <f t="shared" si="81"/>
        <v>En gestión</v>
      </c>
      <c r="AV123" s="663" t="s">
        <v>5115</v>
      </c>
      <c r="AW123" s="503">
        <f t="shared" si="112"/>
        <v>0.5</v>
      </c>
      <c r="AX123" s="503">
        <f t="shared" si="113"/>
        <v>0.5</v>
      </c>
      <c r="AY123" s="502" t="str">
        <f t="shared" si="114"/>
        <v>En gestión</v>
      </c>
      <c r="AZ123" s="502" t="str">
        <f t="shared" si="115"/>
        <v>En gestión</v>
      </c>
      <c r="BA123" s="11"/>
      <c r="BB123" s="804">
        <v>7152544.7999999998</v>
      </c>
      <c r="BC123" s="810">
        <v>7152544.7999999998</v>
      </c>
      <c r="BD123" s="814">
        <v>3576272.4</v>
      </c>
      <c r="BE123" s="816">
        <v>220000000</v>
      </c>
      <c r="BF123" s="808">
        <v>220000000</v>
      </c>
      <c r="BG123" s="808">
        <v>66685625</v>
      </c>
      <c r="BH123" s="447" t="s">
        <v>45</v>
      </c>
      <c r="BI123" s="447" t="s">
        <v>5112</v>
      </c>
      <c r="BJ123" s="865" t="s">
        <v>5113</v>
      </c>
      <c r="BK123" s="861" t="s">
        <v>5114</v>
      </c>
      <c r="BL123" s="511"/>
      <c r="BM123" s="844">
        <v>0.75</v>
      </c>
      <c r="BN123" s="450" t="s">
        <v>5064</v>
      </c>
      <c r="BO123" s="551">
        <v>0.75</v>
      </c>
      <c r="BP123" s="97" t="s">
        <v>5065</v>
      </c>
      <c r="BQ123" s="97" t="s">
        <v>5110</v>
      </c>
      <c r="BR123" s="169" t="str">
        <f>IF(L123&lt;1%,"Sin iniciar",IF(L123=100%,"Terminado","En gestión"))</f>
        <v>En gestión</v>
      </c>
      <c r="BS123" s="169" t="str">
        <f t="shared" si="111"/>
        <v>En gestión</v>
      </c>
      <c r="BT123" s="97" t="s">
        <v>5065</v>
      </c>
      <c r="BU123" s="160">
        <f t="shared" si="116"/>
        <v>0.75</v>
      </c>
      <c r="BV123" s="160">
        <f t="shared" si="117"/>
        <v>0.75</v>
      </c>
      <c r="BW123" s="711" t="str">
        <f t="shared" si="118"/>
        <v>En gestión</v>
      </c>
      <c r="BX123" s="711" t="str">
        <f t="shared" si="119"/>
        <v>En gestión</v>
      </c>
      <c r="BY123" s="98"/>
      <c r="BZ123" s="763">
        <v>7152544.7999999998</v>
      </c>
      <c r="CA123" s="764">
        <v>7152544.7999999998</v>
      </c>
      <c r="CB123" s="764">
        <v>5364408.5999999996</v>
      </c>
      <c r="CC123" s="450">
        <v>220000000</v>
      </c>
      <c r="CD123" s="543">
        <v>225633257</v>
      </c>
      <c r="CE123" s="543">
        <v>120395420</v>
      </c>
      <c r="CF123" s="861" t="s">
        <v>45</v>
      </c>
      <c r="CG123" s="861" t="s">
        <v>5112</v>
      </c>
      <c r="CH123" s="861" t="s">
        <v>5113</v>
      </c>
      <c r="CI123" s="861" t="s">
        <v>5114</v>
      </c>
      <c r="CJ123" s="511"/>
      <c r="CK123" s="754">
        <v>1</v>
      </c>
      <c r="CL123" s="450" t="s">
        <v>5066</v>
      </c>
      <c r="CM123" s="905">
        <v>1</v>
      </c>
      <c r="CN123" s="97" t="s">
        <v>5116</v>
      </c>
      <c r="CO123" s="97" t="s">
        <v>5068</v>
      </c>
      <c r="CP123" s="169" t="str">
        <f>IF(M123&lt;1%,"Sin iniciar",IF(M123=100%,"Terminado","En gestión"))</f>
        <v>Terminado</v>
      </c>
      <c r="CQ123" s="169" t="str">
        <f>IF(CM123&lt;1%,"Sin iniciar",IF(CM123=100%,"Terminado","En gestión"))</f>
        <v>Terminado</v>
      </c>
      <c r="CR123" s="97" t="s">
        <v>5117</v>
      </c>
      <c r="CS123" s="160">
        <f t="shared" si="120"/>
        <v>1</v>
      </c>
      <c r="CT123" s="160">
        <f t="shared" si="121"/>
        <v>1</v>
      </c>
      <c r="CU123" s="711" t="str">
        <f t="shared" si="122"/>
        <v>Terminado</v>
      </c>
      <c r="CV123" s="711" t="str">
        <f t="shared" si="123"/>
        <v>Terminado</v>
      </c>
      <c r="CW123" s="98" t="s">
        <v>37</v>
      </c>
      <c r="CX123" s="918">
        <v>7152544.7999999998</v>
      </c>
      <c r="CY123" s="902">
        <v>7152544.7999999998</v>
      </c>
      <c r="CZ123" s="900">
        <v>7152544.7999999998</v>
      </c>
      <c r="DA123" s="770">
        <v>220000000</v>
      </c>
      <c r="DB123" s="891">
        <v>225633257</v>
      </c>
      <c r="DC123" s="891">
        <v>192082979</v>
      </c>
      <c r="DD123" s="771">
        <v>199682998.34</v>
      </c>
      <c r="DE123" s="861" t="s">
        <v>45</v>
      </c>
      <c r="DF123" s="861" t="s">
        <v>5112</v>
      </c>
      <c r="DG123" s="861" t="s">
        <v>5113</v>
      </c>
      <c r="DH123" s="861" t="s">
        <v>5114</v>
      </c>
      <c r="DJ123" s="1220" t="s">
        <v>8269</v>
      </c>
      <c r="DK123" s="1220" t="s">
        <v>8331</v>
      </c>
      <c r="DL123" s="663" t="s">
        <v>8271</v>
      </c>
    </row>
    <row r="124" spans="1:116" ht="211.5" hidden="1" customHeight="1" x14ac:dyDescent="0.45">
      <c r="A124" s="3398" t="s">
        <v>58</v>
      </c>
      <c r="B124" s="3399" t="s">
        <v>5118</v>
      </c>
      <c r="C124" s="3088" t="s">
        <v>5119</v>
      </c>
      <c r="D124" s="3127" t="s">
        <v>5120</v>
      </c>
      <c r="E124" s="504" t="s">
        <v>5121</v>
      </c>
      <c r="F124" s="452" t="s">
        <v>5122</v>
      </c>
      <c r="G124" s="505">
        <v>0.4</v>
      </c>
      <c r="H124" s="506">
        <v>44576</v>
      </c>
      <c r="I124" s="506">
        <v>44926</v>
      </c>
      <c r="J124" s="507">
        <v>0.05</v>
      </c>
      <c r="K124" s="561">
        <v>0.1</v>
      </c>
      <c r="L124" s="671">
        <v>0.5</v>
      </c>
      <c r="M124" s="668">
        <v>1</v>
      </c>
      <c r="N124" s="1765">
        <v>165191256</v>
      </c>
      <c r="O124" s="1765">
        <v>19893641.850000001</v>
      </c>
      <c r="P124" s="487"/>
      <c r="Q124" s="3337" t="s">
        <v>5123</v>
      </c>
      <c r="R124" s="3337" t="s">
        <v>5124</v>
      </c>
      <c r="S124" s="529">
        <v>0.4</v>
      </c>
      <c r="T124" s="452" t="s">
        <v>5125</v>
      </c>
      <c r="U124" s="452" t="s">
        <v>5126</v>
      </c>
      <c r="V124" s="192" t="str">
        <f>IF(K124&lt;1%,"Sin iniciar",IF(K124=100%,"Terminado","En gestión"))</f>
        <v>En gestión</v>
      </c>
      <c r="W124" s="192" t="str">
        <f t="shared" si="69"/>
        <v>En gestión</v>
      </c>
      <c r="X124" s="3337" t="s">
        <v>5127</v>
      </c>
      <c r="Y124" s="1286">
        <f>SUMPRODUCT(S124:S126,G124:G126)</f>
        <v>0.23500000000000004</v>
      </c>
      <c r="Z124" s="1286">
        <f>SUMPRODUCT(G124:G126,J124:J126)</f>
        <v>9.5000000000000001E-2</v>
      </c>
      <c r="AA124" s="3777" t="str">
        <f t="shared" si="109"/>
        <v>En gestión</v>
      </c>
      <c r="AB124" s="3777" t="str">
        <f t="shared" si="110"/>
        <v>En gestión</v>
      </c>
      <c r="AC124" s="3479"/>
      <c r="AD124" s="3780">
        <v>19893641.850000001</v>
      </c>
      <c r="AE124" s="3429">
        <v>19893641.850000001</v>
      </c>
      <c r="AF124" s="3429">
        <v>4973410.4625000004</v>
      </c>
      <c r="AG124" s="3780">
        <v>165191256</v>
      </c>
      <c r="AH124" s="2989">
        <v>165191256</v>
      </c>
      <c r="AI124" s="2989">
        <v>28587156.5</v>
      </c>
      <c r="AJ124" s="3337" t="s">
        <v>5128</v>
      </c>
      <c r="AK124" s="3337" t="s">
        <v>1347</v>
      </c>
      <c r="AL124" s="3337" t="s">
        <v>1348</v>
      </c>
      <c r="AM124" s="3337" t="s">
        <v>5129</v>
      </c>
      <c r="AN124" s="672"/>
      <c r="AO124" s="3508">
        <v>0.48</v>
      </c>
      <c r="AP124" s="1474" t="s">
        <v>5130</v>
      </c>
      <c r="AQ124" s="564">
        <v>0.85</v>
      </c>
      <c r="AR124" s="9" t="s">
        <v>5131</v>
      </c>
      <c r="AS124" s="9" t="s">
        <v>5132</v>
      </c>
      <c r="AT124" s="148" t="str">
        <f t="shared" ref="AT124:AT148" si="124">IF(K124&lt;1%,"Sin iniciar",IF(K124=100%,"Terminado","En gestión"))</f>
        <v>En gestión</v>
      </c>
      <c r="AU124" s="148" t="str">
        <f t="shared" si="81"/>
        <v>En gestión</v>
      </c>
      <c r="AV124" s="1482" t="s">
        <v>5133</v>
      </c>
      <c r="AW124" s="3384">
        <f>SUMPRODUCT(G124:G126,AQ124:AQ126)</f>
        <v>0.77499999999999991</v>
      </c>
      <c r="AX124" s="3384">
        <f>SUMPRODUCT(G124:G126,K124:K126)</f>
        <v>0.31</v>
      </c>
      <c r="AY124" s="3777" t="str">
        <f>IF(AX124&lt;1%,"Sin iniciar",IF(AX124=100%,"Terminado","En gestión"))</f>
        <v>En gestión</v>
      </c>
      <c r="AZ124" s="3777" t="str">
        <f>IF(AW124&lt;1%,"Sin iniciar",IF(AW124=100%,"Terminado","En gestión"))</f>
        <v>En gestión</v>
      </c>
      <c r="BA124" s="3479"/>
      <c r="BB124" s="3643">
        <v>19893641.850000001</v>
      </c>
      <c r="BC124" s="3640">
        <v>19893641.850000001</v>
      </c>
      <c r="BD124" s="3640">
        <v>9946821</v>
      </c>
      <c r="BE124" s="3785">
        <v>165191256</v>
      </c>
      <c r="BF124" s="3640">
        <v>165191256</v>
      </c>
      <c r="BG124" s="3787" t="s">
        <v>5134</v>
      </c>
      <c r="BH124" s="3337" t="s">
        <v>5128</v>
      </c>
      <c r="BI124" s="3337" t="s">
        <v>1347</v>
      </c>
      <c r="BJ124" s="3789" t="s">
        <v>1348</v>
      </c>
      <c r="BK124" s="3362" t="s">
        <v>5129</v>
      </c>
      <c r="BM124" s="844">
        <v>0.85</v>
      </c>
      <c r="BN124" s="3791" t="s">
        <v>7312</v>
      </c>
      <c r="BO124" s="1023">
        <v>0.85</v>
      </c>
      <c r="BP124" s="1007" t="s">
        <v>5131</v>
      </c>
      <c r="BQ124" s="1007" t="s">
        <v>7511</v>
      </c>
      <c r="BR124" s="169" t="str">
        <f t="shared" ref="BR124:BR148" si="125">IF(L124&lt;1%,"Sin iniciar",IF(L124=100%,"Terminado","En gestión"))</f>
        <v>En gestión</v>
      </c>
      <c r="BS124" s="169" t="str">
        <f t="shared" si="111"/>
        <v>En gestión</v>
      </c>
      <c r="BT124" s="1700" t="s">
        <v>7313</v>
      </c>
      <c r="BU124" s="1877">
        <f>SUMPRODUCT(G124:G126,BO124:BO126)</f>
        <v>0.85000000000000009</v>
      </c>
      <c r="BV124" s="1877">
        <f>SUMPRODUCT(G124:G126,L124:L126)</f>
        <v>0.62</v>
      </c>
      <c r="BW124" s="3344" t="str">
        <f>IF(BV124&lt;1%,"Sin iniciar",IF(BV124=100%,"Terminado","En gestión"))</f>
        <v>En gestión</v>
      </c>
      <c r="BX124" s="3344" t="str">
        <f>IF(BU124&lt;1%,"Sin iniciar",IF(BU124=100%,"Terminado","En gestión"))</f>
        <v>En gestión</v>
      </c>
      <c r="BY124" s="3458"/>
      <c r="BZ124" s="3784">
        <v>0</v>
      </c>
      <c r="CA124" s="3650">
        <v>0</v>
      </c>
      <c r="CB124" s="3650">
        <v>0</v>
      </c>
      <c r="CC124" s="1840">
        <v>165191256</v>
      </c>
      <c r="CD124" s="3424">
        <v>165191256</v>
      </c>
      <c r="CE124" s="3424">
        <v>131765598.5</v>
      </c>
      <c r="CF124" s="3362" t="s">
        <v>5128</v>
      </c>
      <c r="CG124" s="3362" t="s">
        <v>1347</v>
      </c>
      <c r="CH124" s="3362" t="s">
        <v>1348</v>
      </c>
      <c r="CI124" s="3362" t="s">
        <v>5129</v>
      </c>
      <c r="CJ124" s="511"/>
      <c r="CK124" s="3525">
        <v>0.97</v>
      </c>
      <c r="CL124" s="3783" t="s">
        <v>5135</v>
      </c>
      <c r="CM124" s="919">
        <v>0.96</v>
      </c>
      <c r="CN124" s="97" t="s">
        <v>5136</v>
      </c>
      <c r="CO124" s="13" t="s">
        <v>5137</v>
      </c>
      <c r="CP124" s="169" t="str">
        <f t="shared" ref="CP124:CP187" si="126">IF(M124&lt;1%,"Sin iniciar",IF(M124=100%,"Terminado","En gestión"))</f>
        <v>Terminado</v>
      </c>
      <c r="CQ124" s="169" t="str">
        <f t="shared" ref="CQ124:CQ148" si="127">IF(CM124&lt;1%,"Sin iniciar",IF(CM124=100%,"Terminado","En gestión"))</f>
        <v>En gestión</v>
      </c>
      <c r="CR124" s="1720" t="s">
        <v>5138</v>
      </c>
      <c r="CS124" s="1877">
        <f>SUMPRODUCT(G124:G126,CM124:CM126)</f>
        <v>0.96900000000000008</v>
      </c>
      <c r="CT124" s="1877">
        <f>SUMPRODUCT(G124:G126,M124:M126)</f>
        <v>1</v>
      </c>
      <c r="CU124" s="3794" t="str">
        <f>IF(CT124&lt;1%,"Sin iniciar",IF(CT124=100%,"Terminado","En gestión"))</f>
        <v>Terminado</v>
      </c>
      <c r="CV124" s="3794" t="str">
        <f>IF(CS124&lt;1%,"Sin iniciar",IF(CS124=100%,"Terminado","En gestión"))</f>
        <v>En gestión</v>
      </c>
      <c r="CW124" s="713" t="s">
        <v>5139</v>
      </c>
      <c r="CX124" s="3795">
        <v>19893641.850000001</v>
      </c>
      <c r="CY124" s="3465">
        <v>19893641.850000001</v>
      </c>
      <c r="CZ124" s="3465">
        <v>19893641.850000001</v>
      </c>
      <c r="DA124" s="3427">
        <v>165191256</v>
      </c>
      <c r="DB124" s="3465">
        <v>161680080</v>
      </c>
      <c r="DC124" s="3465">
        <v>161680080</v>
      </c>
      <c r="DD124" s="2382">
        <v>165191256</v>
      </c>
      <c r="DE124" s="3362" t="s">
        <v>5128</v>
      </c>
      <c r="DF124" s="3362" t="s">
        <v>1347</v>
      </c>
      <c r="DG124" s="3362" t="s">
        <v>1348</v>
      </c>
      <c r="DH124" s="3362" t="s">
        <v>5129</v>
      </c>
      <c r="DJ124" s="1220" t="s">
        <v>8273</v>
      </c>
      <c r="DK124" s="1220" t="s">
        <v>8466</v>
      </c>
      <c r="DL124" s="3330" t="s">
        <v>8467</v>
      </c>
    </row>
    <row r="125" spans="1:116" ht="282.75" hidden="1" customHeight="1" x14ac:dyDescent="0.45">
      <c r="A125" s="3398"/>
      <c r="B125" s="3399"/>
      <c r="C125" s="3088"/>
      <c r="D125" s="3127"/>
      <c r="E125" s="515" t="s">
        <v>5140</v>
      </c>
      <c r="F125" s="492" t="s">
        <v>5141</v>
      </c>
      <c r="G125" s="517">
        <v>0.3</v>
      </c>
      <c r="H125" s="518">
        <v>44576</v>
      </c>
      <c r="I125" s="518">
        <v>44926</v>
      </c>
      <c r="J125" s="519">
        <v>0.05</v>
      </c>
      <c r="K125" s="612">
        <v>0.1</v>
      </c>
      <c r="L125" s="675">
        <v>0.5</v>
      </c>
      <c r="M125" s="668">
        <v>1</v>
      </c>
      <c r="N125" s="2970"/>
      <c r="O125" s="2970"/>
      <c r="P125" s="487"/>
      <c r="Q125" s="3620"/>
      <c r="R125" s="3620"/>
      <c r="S125" s="538">
        <v>0.05</v>
      </c>
      <c r="T125" s="452" t="s">
        <v>5142</v>
      </c>
      <c r="U125" s="452" t="s">
        <v>5143</v>
      </c>
      <c r="V125" s="193" t="str">
        <f t="shared" ref="V125:V148" si="128">IF(K125&lt;1%,"Sin iniciar",IF(K125=100%,"Terminado","En gestión"))</f>
        <v>En gestión</v>
      </c>
      <c r="W125" s="193" t="str">
        <f t="shared" si="69"/>
        <v>En gestión</v>
      </c>
      <c r="X125" s="3620"/>
      <c r="Y125" s="1303"/>
      <c r="Z125" s="1303"/>
      <c r="AA125" s="3778"/>
      <c r="AB125" s="3778"/>
      <c r="AC125" s="3480"/>
      <c r="AD125" s="3781"/>
      <c r="AE125" s="3634"/>
      <c r="AF125" s="3634"/>
      <c r="AG125" s="3781"/>
      <c r="AH125" s="2973"/>
      <c r="AI125" s="2973"/>
      <c r="AJ125" s="3620"/>
      <c r="AK125" s="3620"/>
      <c r="AL125" s="3620"/>
      <c r="AM125" s="3620"/>
      <c r="AN125" s="672"/>
      <c r="AO125" s="2665"/>
      <c r="AP125" s="1474"/>
      <c r="AQ125" s="564">
        <v>0.5</v>
      </c>
      <c r="AR125" s="9" t="s">
        <v>5144</v>
      </c>
      <c r="AS125" s="9" t="s">
        <v>5145</v>
      </c>
      <c r="AT125" s="8" t="str">
        <f t="shared" si="124"/>
        <v>En gestión</v>
      </c>
      <c r="AU125" s="8" t="str">
        <f t="shared" si="81"/>
        <v>En gestión</v>
      </c>
      <c r="AV125" s="1482"/>
      <c r="AW125" s="3782">
        <f t="shared" ref="AW125:AW148" si="129">SUMPRODUCT(G125:G131,AQ125:AQ131)</f>
        <v>0.93620000000000003</v>
      </c>
      <c r="AX125" s="3782">
        <f t="shared" ref="AX125:AX148" si="130">SUMPRODUCT(G125:G131,K125:K131)</f>
        <v>0.33800000000000008</v>
      </c>
      <c r="AY125" s="3778" t="str">
        <f t="shared" ref="AY125:AY148" si="131">IF(AX125&lt;1%,"Sin iniciar",IF(AX125=100%,"Terminado","En gestión"))</f>
        <v>En gestión</v>
      </c>
      <c r="AZ125" s="3778" t="str">
        <f t="shared" ref="AZ125:AZ148" si="132">IF(AW125&lt;1%,"Sin iniciar",IF(AW125=100%,"Terminado","En gestión"))</f>
        <v>En gestión</v>
      </c>
      <c r="BA125" s="3480"/>
      <c r="BB125" s="3644"/>
      <c r="BC125" s="3641"/>
      <c r="BD125" s="3641"/>
      <c r="BE125" s="3786"/>
      <c r="BF125" s="3641"/>
      <c r="BG125" s="3677"/>
      <c r="BH125" s="3620"/>
      <c r="BI125" s="3620"/>
      <c r="BJ125" s="3790"/>
      <c r="BK125" s="3362"/>
      <c r="BM125" s="844"/>
      <c r="BN125" s="3792"/>
      <c r="BO125" s="1024">
        <v>0.8</v>
      </c>
      <c r="BP125" s="1008" t="s">
        <v>5144</v>
      </c>
      <c r="BQ125" s="1008" t="s">
        <v>5146</v>
      </c>
      <c r="BR125" s="169" t="str">
        <f t="shared" si="125"/>
        <v>En gestión</v>
      </c>
      <c r="BS125" s="169" t="str">
        <f t="shared" ref="BS125:BS148" si="133">IF(BO125&lt;1%,"Sin iniciar",IF(BO125=100%,"Terminado","En gestión"))</f>
        <v>En gestión</v>
      </c>
      <c r="BT125" s="1774"/>
      <c r="BU125" s="1877"/>
      <c r="BV125" s="1877"/>
      <c r="BW125" s="3344"/>
      <c r="BX125" s="3344"/>
      <c r="BY125" s="3458"/>
      <c r="BZ125" s="3784"/>
      <c r="CA125" s="3650"/>
      <c r="CB125" s="3650"/>
      <c r="CC125" s="1840"/>
      <c r="CD125" s="3424"/>
      <c r="CE125" s="3424"/>
      <c r="CF125" s="3362"/>
      <c r="CG125" s="3362"/>
      <c r="CH125" s="3362"/>
      <c r="CI125" s="3362"/>
      <c r="CJ125" s="511"/>
      <c r="CK125" s="3192"/>
      <c r="CL125" s="3783"/>
      <c r="CM125" s="919">
        <v>0.95</v>
      </c>
      <c r="CN125" s="97" t="s">
        <v>7512</v>
      </c>
      <c r="CO125" s="13" t="s">
        <v>5146</v>
      </c>
      <c r="CP125" s="169" t="str">
        <f t="shared" si="126"/>
        <v>Terminado</v>
      </c>
      <c r="CQ125" s="169" t="str">
        <f t="shared" si="127"/>
        <v>En gestión</v>
      </c>
      <c r="CR125" s="1720"/>
      <c r="CS125" s="1877"/>
      <c r="CT125" s="1877"/>
      <c r="CU125" s="3794"/>
      <c r="CV125" s="3794"/>
      <c r="CW125" s="915" t="s">
        <v>7513</v>
      </c>
      <c r="CX125" s="3795"/>
      <c r="CY125" s="3465"/>
      <c r="CZ125" s="3465"/>
      <c r="DA125" s="3427"/>
      <c r="DB125" s="3465"/>
      <c r="DC125" s="3465"/>
      <c r="DD125" s="2382"/>
      <c r="DE125" s="3362"/>
      <c r="DF125" s="3362"/>
      <c r="DG125" s="3362"/>
      <c r="DH125" s="3362"/>
      <c r="DJ125" s="1220" t="s">
        <v>8273</v>
      </c>
      <c r="DK125" s="1220" t="s">
        <v>8468</v>
      </c>
      <c r="DL125" s="3088"/>
    </row>
    <row r="126" spans="1:116" s="514" customFormat="1" ht="269.25" hidden="1" customHeight="1" x14ac:dyDescent="0.45">
      <c r="A126" s="3539"/>
      <c r="B126" s="3541"/>
      <c r="C126" s="3323"/>
      <c r="D126" s="3775"/>
      <c r="E126" s="515" t="s">
        <v>5147</v>
      </c>
      <c r="F126" s="492" t="s">
        <v>7514</v>
      </c>
      <c r="G126" s="517">
        <v>0.3</v>
      </c>
      <c r="H126" s="518">
        <v>44621</v>
      </c>
      <c r="I126" s="518">
        <v>44926</v>
      </c>
      <c r="J126" s="519">
        <v>0.2</v>
      </c>
      <c r="K126" s="612">
        <v>0.8</v>
      </c>
      <c r="L126" s="675">
        <v>0.9</v>
      </c>
      <c r="M126" s="668">
        <v>1</v>
      </c>
      <c r="N126" s="2970"/>
      <c r="O126" s="2970"/>
      <c r="P126" s="487"/>
      <c r="Q126" s="3620"/>
      <c r="R126" s="3620"/>
      <c r="S126" s="538">
        <v>0.2</v>
      </c>
      <c r="T126" s="452" t="s">
        <v>5148</v>
      </c>
      <c r="U126" s="452" t="s">
        <v>5149</v>
      </c>
      <c r="V126" s="193" t="str">
        <f t="shared" si="128"/>
        <v>En gestión</v>
      </c>
      <c r="W126" s="193" t="str">
        <f t="shared" si="69"/>
        <v>En gestión</v>
      </c>
      <c r="X126" s="3620"/>
      <c r="Y126" s="1303"/>
      <c r="Z126" s="1303"/>
      <c r="AA126" s="3778"/>
      <c r="AB126" s="3778"/>
      <c r="AC126" s="3779"/>
      <c r="AD126" s="3781"/>
      <c r="AE126" s="3634"/>
      <c r="AF126" s="3634"/>
      <c r="AG126" s="3781"/>
      <c r="AH126" s="2973"/>
      <c r="AI126" s="2973"/>
      <c r="AJ126" s="3620"/>
      <c r="AK126" s="3620"/>
      <c r="AL126" s="3620"/>
      <c r="AM126" s="3620"/>
      <c r="AN126" s="672"/>
      <c r="AO126" s="3509"/>
      <c r="AP126" s="1475"/>
      <c r="AQ126" s="564">
        <v>0.95</v>
      </c>
      <c r="AR126" s="9" t="s">
        <v>5150</v>
      </c>
      <c r="AS126" s="9" t="s">
        <v>5132</v>
      </c>
      <c r="AT126" s="8" t="str">
        <f t="shared" si="124"/>
        <v>En gestión</v>
      </c>
      <c r="AU126" s="8" t="str">
        <f t="shared" si="81"/>
        <v>En gestión</v>
      </c>
      <c r="AV126" s="1483"/>
      <c r="AW126" s="3782">
        <f t="shared" si="129"/>
        <v>0.79020000000000012</v>
      </c>
      <c r="AX126" s="3782">
        <f t="shared" si="130"/>
        <v>0.31600000000000006</v>
      </c>
      <c r="AY126" s="3778" t="str">
        <f t="shared" si="131"/>
        <v>En gestión</v>
      </c>
      <c r="AZ126" s="3778" t="str">
        <f t="shared" si="132"/>
        <v>En gestión</v>
      </c>
      <c r="BA126" s="3481"/>
      <c r="BB126" s="3644"/>
      <c r="BC126" s="3641"/>
      <c r="BD126" s="3641"/>
      <c r="BE126" s="3786"/>
      <c r="BF126" s="3641"/>
      <c r="BG126" s="3788"/>
      <c r="BH126" s="3620"/>
      <c r="BI126" s="3620"/>
      <c r="BJ126" s="3790"/>
      <c r="BK126" s="3362"/>
      <c r="BL126" s="591"/>
      <c r="BM126" s="844"/>
      <c r="BN126" s="3442"/>
      <c r="BO126" s="1024">
        <v>0.9</v>
      </c>
      <c r="BP126" s="1008" t="s">
        <v>5150</v>
      </c>
      <c r="BQ126" s="1009" t="s">
        <v>5152</v>
      </c>
      <c r="BR126" s="169" t="str">
        <f t="shared" si="125"/>
        <v>En gestión</v>
      </c>
      <c r="BS126" s="169" t="str">
        <f t="shared" si="133"/>
        <v>En gestión</v>
      </c>
      <c r="BT126" s="1701"/>
      <c r="BU126" s="1877"/>
      <c r="BV126" s="1877"/>
      <c r="BW126" s="3344"/>
      <c r="BX126" s="3344"/>
      <c r="BY126" s="3458"/>
      <c r="BZ126" s="3784"/>
      <c r="CA126" s="3650"/>
      <c r="CB126" s="3650"/>
      <c r="CC126" s="1840"/>
      <c r="CD126" s="3424"/>
      <c r="CE126" s="3424"/>
      <c r="CF126" s="3362"/>
      <c r="CG126" s="3362"/>
      <c r="CH126" s="3362"/>
      <c r="CI126" s="3362"/>
      <c r="CJ126" s="511"/>
      <c r="CK126" s="3192"/>
      <c r="CL126" s="3783"/>
      <c r="CM126" s="919">
        <v>1</v>
      </c>
      <c r="CN126" s="98" t="s">
        <v>5151</v>
      </c>
      <c r="CO126" s="13" t="s">
        <v>5152</v>
      </c>
      <c r="CP126" s="169" t="str">
        <f t="shared" si="126"/>
        <v>Terminado</v>
      </c>
      <c r="CQ126" s="169" t="str">
        <f t="shared" si="127"/>
        <v>Terminado</v>
      </c>
      <c r="CR126" s="1720"/>
      <c r="CS126" s="1877"/>
      <c r="CT126" s="1877"/>
      <c r="CU126" s="3794"/>
      <c r="CV126" s="3794"/>
      <c r="CW126" s="713"/>
      <c r="CX126" s="3795"/>
      <c r="CY126" s="3465"/>
      <c r="CZ126" s="3465"/>
      <c r="DA126" s="3427"/>
      <c r="DB126" s="3465"/>
      <c r="DC126" s="3465"/>
      <c r="DD126" s="2382"/>
      <c r="DE126" s="3362"/>
      <c r="DF126" s="3362"/>
      <c r="DG126" s="3362"/>
      <c r="DH126" s="3362"/>
      <c r="DJ126" s="1220" t="s">
        <v>8273</v>
      </c>
      <c r="DK126" s="1220" t="s">
        <v>8469</v>
      </c>
      <c r="DL126" s="3323"/>
    </row>
    <row r="127" spans="1:116" ht="142.5" hidden="1" customHeight="1" x14ac:dyDescent="0.45">
      <c r="A127" s="3564" t="s">
        <v>58</v>
      </c>
      <c r="B127" s="3565" t="s">
        <v>5153</v>
      </c>
      <c r="C127" s="3322" t="s">
        <v>5154</v>
      </c>
      <c r="D127" s="3793" t="s">
        <v>5155</v>
      </c>
      <c r="E127" s="515" t="s">
        <v>5156</v>
      </c>
      <c r="F127" s="492" t="s">
        <v>5157</v>
      </c>
      <c r="G127" s="517">
        <v>0.12</v>
      </c>
      <c r="H127" s="518">
        <v>44576</v>
      </c>
      <c r="I127" s="518">
        <v>44926</v>
      </c>
      <c r="J127" s="519">
        <v>0.05</v>
      </c>
      <c r="K127" s="612">
        <v>0.1</v>
      </c>
      <c r="L127" s="675">
        <v>0.5</v>
      </c>
      <c r="M127" s="668">
        <v>1</v>
      </c>
      <c r="N127" s="2970">
        <v>155916670</v>
      </c>
      <c r="O127" s="2970">
        <v>134159354.2</v>
      </c>
      <c r="P127" s="487"/>
      <c r="Q127" s="3620" t="s">
        <v>5158</v>
      </c>
      <c r="R127" s="3620" t="s">
        <v>5159</v>
      </c>
      <c r="S127" s="538">
        <v>0.05</v>
      </c>
      <c r="T127" s="452" t="s">
        <v>5160</v>
      </c>
      <c r="U127" s="452" t="s">
        <v>5161</v>
      </c>
      <c r="V127" s="193" t="str">
        <f t="shared" si="128"/>
        <v>En gestión</v>
      </c>
      <c r="W127" s="193" t="str">
        <f t="shared" si="69"/>
        <v>En gestión</v>
      </c>
      <c r="X127" s="3620" t="s">
        <v>5162</v>
      </c>
      <c r="Y127" s="1303">
        <f>SUMPRODUCT(S127:S134,G127:G134)</f>
        <v>9.0000000000000011E-2</v>
      </c>
      <c r="Z127" s="1303">
        <f>SUMPRODUCT(G127:G134,J127:J134)</f>
        <v>9.0000000000000011E-2</v>
      </c>
      <c r="AA127" s="3778" t="str">
        <f>IF(Z127&lt;1%,"Sin iniciar",IF(Z127=100%,"Terminado","En gestión"))</f>
        <v>En gestión</v>
      </c>
      <c r="AB127" s="3778" t="str">
        <f>IF(Y127&lt;1%,"Sin iniciar",IF(Y127=100%,"Terminado","En gestión"))</f>
        <v>En gestión</v>
      </c>
      <c r="AC127" s="3796"/>
      <c r="AD127" s="3781">
        <v>134159354.2</v>
      </c>
      <c r="AE127" s="3634">
        <v>134159354.2</v>
      </c>
      <c r="AF127" s="3634">
        <v>33539838.550000001</v>
      </c>
      <c r="AG127" s="3781">
        <v>155916670</v>
      </c>
      <c r="AH127" s="2973">
        <v>155916670</v>
      </c>
      <c r="AI127" s="2973">
        <v>32876620</v>
      </c>
      <c r="AJ127" s="3620" t="s">
        <v>5128</v>
      </c>
      <c r="AK127" s="3620" t="s">
        <v>5163</v>
      </c>
      <c r="AL127" s="3620" t="s">
        <v>5164</v>
      </c>
      <c r="AM127" s="3620" t="s">
        <v>5165</v>
      </c>
      <c r="AN127" s="672"/>
      <c r="AO127" s="3508">
        <v>0.62</v>
      </c>
      <c r="AP127" s="1474" t="s">
        <v>5166</v>
      </c>
      <c r="AQ127" s="564">
        <v>0.78</v>
      </c>
      <c r="AR127" s="449" t="s">
        <v>5160</v>
      </c>
      <c r="AS127" s="55" t="s">
        <v>5167</v>
      </c>
      <c r="AT127" s="8" t="str">
        <f t="shared" si="124"/>
        <v>En gestión</v>
      </c>
      <c r="AU127" s="8" t="str">
        <f t="shared" si="81"/>
        <v>En gestión</v>
      </c>
      <c r="AV127" s="1482" t="s">
        <v>5162</v>
      </c>
      <c r="AW127" s="3782">
        <f>SUMPRODUCT(G127:G134,AQ127:AQ134)</f>
        <v>0.61640000000000006</v>
      </c>
      <c r="AX127" s="3782">
        <f>SUMPRODUCT(G127:G134,K127:K134)</f>
        <v>0.18000000000000002</v>
      </c>
      <c r="AY127" s="3778" t="str">
        <f t="shared" si="131"/>
        <v>En gestión</v>
      </c>
      <c r="AZ127" s="3778" t="str">
        <f t="shared" si="132"/>
        <v>En gestión</v>
      </c>
      <c r="BA127" s="539"/>
      <c r="BB127" s="3644">
        <v>134159354.2</v>
      </c>
      <c r="BC127" s="3641">
        <v>134159354.2</v>
      </c>
      <c r="BD127" s="3797">
        <v>67079677</v>
      </c>
      <c r="BE127" s="3786">
        <v>155916670</v>
      </c>
      <c r="BF127" s="3641">
        <v>155916670</v>
      </c>
      <c r="BG127" s="3797" t="s">
        <v>5168</v>
      </c>
      <c r="BH127" s="3620" t="s">
        <v>5128</v>
      </c>
      <c r="BI127" s="3620" t="s">
        <v>5163</v>
      </c>
      <c r="BJ127" s="3790" t="s">
        <v>5164</v>
      </c>
      <c r="BK127" s="3362" t="s">
        <v>5165</v>
      </c>
      <c r="BM127" s="3799">
        <v>0.7</v>
      </c>
      <c r="BN127" s="3022" t="s">
        <v>7314</v>
      </c>
      <c r="BO127" s="1025">
        <v>0.85</v>
      </c>
      <c r="BP127" s="1010" t="s">
        <v>5160</v>
      </c>
      <c r="BQ127" s="1011" t="s">
        <v>7515</v>
      </c>
      <c r="BR127" s="169" t="str">
        <f t="shared" si="125"/>
        <v>En gestión</v>
      </c>
      <c r="BS127" s="169" t="str">
        <f t="shared" si="133"/>
        <v>En gestión</v>
      </c>
      <c r="BT127" s="1700" t="s">
        <v>5162</v>
      </c>
      <c r="BU127" s="1877">
        <f>SUMPRODUCT(G127:G134,BO127:BO134)</f>
        <v>0.70920000000000005</v>
      </c>
      <c r="BV127" s="1877">
        <f>SUMPRODUCT(G127:G134,L127:L134)</f>
        <v>0.56400000000000006</v>
      </c>
      <c r="BW127" s="3344" t="str">
        <f>IF(BV127&lt;1%,"Sin iniciar",IF(BV127=100%,"Terminado","En gestión"))</f>
        <v>En gestión</v>
      </c>
      <c r="BX127" s="3344" t="str">
        <f>IF(BU127&lt;1%,"Sin iniciar",IF(BU127=100%,"Terminado","En gestión"))</f>
        <v>En gestión</v>
      </c>
      <c r="BY127" s="3458"/>
      <c r="BZ127" s="3784">
        <v>0</v>
      </c>
      <c r="CA127" s="3650">
        <v>0</v>
      </c>
      <c r="CB127" s="3650">
        <v>0</v>
      </c>
      <c r="CC127" s="1840">
        <v>155916670</v>
      </c>
      <c r="CD127" s="3807">
        <v>155916670</v>
      </c>
      <c r="CE127" s="3424">
        <v>132453170</v>
      </c>
      <c r="CF127" s="3362" t="s">
        <v>5128</v>
      </c>
      <c r="CG127" s="3362" t="s">
        <v>5163</v>
      </c>
      <c r="CH127" s="3362" t="s">
        <v>5164</v>
      </c>
      <c r="CI127" s="3362" t="s">
        <v>5165</v>
      </c>
      <c r="CJ127" s="511"/>
      <c r="CK127" s="3362" t="s">
        <v>5169</v>
      </c>
      <c r="CL127" s="3362" t="s">
        <v>5170</v>
      </c>
      <c r="CM127" s="919">
        <v>0.95</v>
      </c>
      <c r="CN127" s="796" t="s">
        <v>5171</v>
      </c>
      <c r="CO127" s="97" t="s">
        <v>5172</v>
      </c>
      <c r="CP127" s="169" t="str">
        <f t="shared" si="126"/>
        <v>Terminado</v>
      </c>
      <c r="CQ127" s="169" t="str">
        <f t="shared" si="127"/>
        <v>En gestión</v>
      </c>
      <c r="CR127" s="3362" t="s">
        <v>7516</v>
      </c>
      <c r="CS127" s="3802">
        <f>SUMPRODUCT(G127:G134,CM127:CM134)</f>
        <v>0.90360000000000007</v>
      </c>
      <c r="CT127" s="3802">
        <f>SUMPRODUCT(G127:G134,M127:M134)</f>
        <v>1</v>
      </c>
      <c r="CU127" s="3805" t="str">
        <f t="shared" ref="CU127:CU134" si="134">IF(CT127&lt;1%,"Sin iniciar",IF(CT127=100%,"Terminado","En gestión"))</f>
        <v>Terminado</v>
      </c>
      <c r="CV127" s="3806" t="str">
        <f t="shared" ref="CV127:CV134" si="135">IF(CS127&lt;1%,"Sin iniciar",IF(CS127=100%,"Terminado","En gestión"))</f>
        <v>En gestión</v>
      </c>
      <c r="CW127" s="457" t="s">
        <v>5173</v>
      </c>
      <c r="CX127" s="3795">
        <v>134159354.2</v>
      </c>
      <c r="CY127" s="3465">
        <v>134159354.2</v>
      </c>
      <c r="CZ127" s="3465">
        <v>134159354.2</v>
      </c>
      <c r="DA127" s="3427">
        <v>155916670</v>
      </c>
      <c r="DB127" s="3465">
        <v>140516670</v>
      </c>
      <c r="DC127" s="3465">
        <v>140516670</v>
      </c>
      <c r="DD127" s="2382">
        <v>155916670</v>
      </c>
      <c r="DE127" s="3362" t="s">
        <v>5128</v>
      </c>
      <c r="DF127" s="3362" t="s">
        <v>5163</v>
      </c>
      <c r="DG127" s="3362" t="s">
        <v>5164</v>
      </c>
      <c r="DH127" s="3362" t="s">
        <v>5165</v>
      </c>
      <c r="DJ127" s="1220" t="s">
        <v>8269</v>
      </c>
      <c r="DK127" s="1220" t="s">
        <v>8470</v>
      </c>
      <c r="DL127" s="3322" t="s">
        <v>8471</v>
      </c>
    </row>
    <row r="128" spans="1:116" ht="305.25" hidden="1" customHeight="1" x14ac:dyDescent="0.45">
      <c r="A128" s="3398"/>
      <c r="B128" s="3399"/>
      <c r="C128" s="3088"/>
      <c r="D128" s="3127"/>
      <c r="E128" s="515" t="s">
        <v>5174</v>
      </c>
      <c r="F128" s="492" t="s">
        <v>5175</v>
      </c>
      <c r="G128" s="517">
        <v>0.12</v>
      </c>
      <c r="H128" s="518">
        <v>44576</v>
      </c>
      <c r="I128" s="518">
        <v>44926</v>
      </c>
      <c r="J128" s="519">
        <v>0.05</v>
      </c>
      <c r="K128" s="612">
        <v>0.1</v>
      </c>
      <c r="L128" s="675">
        <v>0.5</v>
      </c>
      <c r="M128" s="668">
        <v>1</v>
      </c>
      <c r="N128" s="2970"/>
      <c r="O128" s="2970"/>
      <c r="P128" s="487"/>
      <c r="Q128" s="3620"/>
      <c r="R128" s="3620"/>
      <c r="S128" s="538">
        <v>0.05</v>
      </c>
      <c r="T128" s="452" t="s">
        <v>5160</v>
      </c>
      <c r="U128" s="452" t="s">
        <v>7517</v>
      </c>
      <c r="V128" s="193" t="str">
        <f t="shared" si="128"/>
        <v>En gestión</v>
      </c>
      <c r="W128" s="193" t="str">
        <f t="shared" si="69"/>
        <v>En gestión</v>
      </c>
      <c r="X128" s="3620"/>
      <c r="Y128" s="1303"/>
      <c r="Z128" s="1303"/>
      <c r="AA128" s="3778"/>
      <c r="AB128" s="3778"/>
      <c r="AC128" s="3480"/>
      <c r="AD128" s="3781"/>
      <c r="AE128" s="3634"/>
      <c r="AF128" s="3634"/>
      <c r="AG128" s="3781"/>
      <c r="AH128" s="2973"/>
      <c r="AI128" s="2973"/>
      <c r="AJ128" s="3620"/>
      <c r="AK128" s="3620"/>
      <c r="AL128" s="3620"/>
      <c r="AM128" s="3620"/>
      <c r="AN128" s="672"/>
      <c r="AO128" s="2665"/>
      <c r="AP128" s="1474"/>
      <c r="AQ128" s="564">
        <v>0.78</v>
      </c>
      <c r="AR128" s="449" t="s">
        <v>5160</v>
      </c>
      <c r="AS128" s="55" t="s">
        <v>7518</v>
      </c>
      <c r="AT128" s="8" t="str">
        <f t="shared" si="124"/>
        <v>En gestión</v>
      </c>
      <c r="AU128" s="8" t="str">
        <f t="shared" si="81"/>
        <v>En gestión</v>
      </c>
      <c r="AV128" s="1482"/>
      <c r="AW128" s="3782">
        <f t="shared" si="129"/>
        <v>0.52280000000000004</v>
      </c>
      <c r="AX128" s="3782">
        <f t="shared" si="130"/>
        <v>0.16800000000000001</v>
      </c>
      <c r="AY128" s="3778" t="str">
        <f t="shared" si="131"/>
        <v>En gestión</v>
      </c>
      <c r="AZ128" s="3778" t="str">
        <f t="shared" si="132"/>
        <v>En gestión</v>
      </c>
      <c r="BA128" s="539"/>
      <c r="BB128" s="3644"/>
      <c r="BC128" s="3641"/>
      <c r="BD128" s="3798"/>
      <c r="BE128" s="3786"/>
      <c r="BF128" s="3641"/>
      <c r="BG128" s="3798"/>
      <c r="BH128" s="3620"/>
      <c r="BI128" s="3620"/>
      <c r="BJ128" s="3790"/>
      <c r="BK128" s="3362"/>
      <c r="BM128" s="3800"/>
      <c r="BN128" s="3023"/>
      <c r="BO128" s="1026">
        <v>0.85</v>
      </c>
      <c r="BP128" s="1010" t="s">
        <v>5160</v>
      </c>
      <c r="BQ128" s="1012" t="s">
        <v>7315</v>
      </c>
      <c r="BR128" s="169" t="str">
        <f t="shared" si="125"/>
        <v>En gestión</v>
      </c>
      <c r="BS128" s="169" t="str">
        <f t="shared" si="133"/>
        <v>En gestión</v>
      </c>
      <c r="BT128" s="1774"/>
      <c r="BU128" s="1877"/>
      <c r="BV128" s="1877"/>
      <c r="BW128" s="3344"/>
      <c r="BX128" s="3344"/>
      <c r="BY128" s="3458"/>
      <c r="BZ128" s="3784"/>
      <c r="CA128" s="3650"/>
      <c r="CB128" s="3650"/>
      <c r="CC128" s="1840"/>
      <c r="CD128" s="3807"/>
      <c r="CE128" s="3424"/>
      <c r="CF128" s="3362"/>
      <c r="CG128" s="3362"/>
      <c r="CH128" s="3362"/>
      <c r="CI128" s="3362"/>
      <c r="CJ128" s="511"/>
      <c r="CK128" s="3362"/>
      <c r="CL128" s="3362"/>
      <c r="CM128" s="919">
        <v>0.95</v>
      </c>
      <c r="CN128" s="796" t="s">
        <v>7519</v>
      </c>
      <c r="CO128" s="97" t="s">
        <v>5176</v>
      </c>
      <c r="CP128" s="169" t="str">
        <f t="shared" si="126"/>
        <v>Terminado</v>
      </c>
      <c r="CQ128" s="169" t="str">
        <f t="shared" si="127"/>
        <v>En gestión</v>
      </c>
      <c r="CR128" s="3362"/>
      <c r="CS128" s="3803"/>
      <c r="CT128" s="3803"/>
      <c r="CU128" s="3805" t="str">
        <f t="shared" si="134"/>
        <v>Sin iniciar</v>
      </c>
      <c r="CV128" s="3806" t="str">
        <f t="shared" si="135"/>
        <v>Sin iniciar</v>
      </c>
      <c r="CW128" s="457" t="s">
        <v>7520</v>
      </c>
      <c r="CX128" s="3795"/>
      <c r="CY128" s="3465"/>
      <c r="CZ128" s="3465"/>
      <c r="DA128" s="3427"/>
      <c r="DB128" s="3465"/>
      <c r="DC128" s="3465"/>
      <c r="DD128" s="2382"/>
      <c r="DE128" s="3362"/>
      <c r="DF128" s="3362"/>
      <c r="DG128" s="3362"/>
      <c r="DH128" s="3362"/>
      <c r="DJ128" s="1220" t="s">
        <v>8269</v>
      </c>
      <c r="DK128" s="1220" t="s">
        <v>8470</v>
      </c>
      <c r="DL128" s="3088"/>
    </row>
    <row r="129" spans="1:116" ht="270.75" hidden="1" customHeight="1" x14ac:dyDescent="0.45">
      <c r="A129" s="3398"/>
      <c r="B129" s="3399"/>
      <c r="C129" s="3088"/>
      <c r="D129" s="3127"/>
      <c r="E129" s="515" t="s">
        <v>5177</v>
      </c>
      <c r="F129" s="492" t="s">
        <v>5178</v>
      </c>
      <c r="G129" s="517">
        <v>0.16</v>
      </c>
      <c r="H129" s="518">
        <v>44576</v>
      </c>
      <c r="I129" s="518">
        <v>44926</v>
      </c>
      <c r="J129" s="519">
        <v>0.05</v>
      </c>
      <c r="K129" s="612">
        <v>0.1</v>
      </c>
      <c r="L129" s="675">
        <v>0.5</v>
      </c>
      <c r="M129" s="668">
        <v>1</v>
      </c>
      <c r="N129" s="2970"/>
      <c r="O129" s="2970"/>
      <c r="P129" s="487"/>
      <c r="Q129" s="3620"/>
      <c r="R129" s="3620"/>
      <c r="S129" s="538">
        <v>0.05</v>
      </c>
      <c r="T129" s="452" t="s">
        <v>5160</v>
      </c>
      <c r="U129" s="452" t="s">
        <v>7521</v>
      </c>
      <c r="V129" s="193" t="str">
        <f t="shared" si="128"/>
        <v>En gestión</v>
      </c>
      <c r="W129" s="193" t="str">
        <f t="shared" si="69"/>
        <v>En gestión</v>
      </c>
      <c r="X129" s="3620"/>
      <c r="Y129" s="1303"/>
      <c r="Z129" s="1303"/>
      <c r="AA129" s="3778"/>
      <c r="AB129" s="3778"/>
      <c r="AC129" s="3480"/>
      <c r="AD129" s="3781"/>
      <c r="AE129" s="3634"/>
      <c r="AF129" s="3634"/>
      <c r="AG129" s="3781"/>
      <c r="AH129" s="2973"/>
      <c r="AI129" s="2973"/>
      <c r="AJ129" s="3620"/>
      <c r="AK129" s="3620"/>
      <c r="AL129" s="3620"/>
      <c r="AM129" s="3620"/>
      <c r="AN129" s="672"/>
      <c r="AO129" s="2665"/>
      <c r="AP129" s="1474"/>
      <c r="AQ129" s="564">
        <v>0.9</v>
      </c>
      <c r="AR129" s="449" t="s">
        <v>5160</v>
      </c>
      <c r="AS129" s="55" t="s">
        <v>7522</v>
      </c>
      <c r="AT129" s="8" t="str">
        <f t="shared" si="124"/>
        <v>En gestión</v>
      </c>
      <c r="AU129" s="8" t="str">
        <f t="shared" si="81"/>
        <v>En gestión</v>
      </c>
      <c r="AV129" s="1482"/>
      <c r="AW129" s="3782">
        <f t="shared" si="129"/>
        <v>0.72920000000000007</v>
      </c>
      <c r="AX129" s="3782">
        <f t="shared" si="130"/>
        <v>0.45599999999999996</v>
      </c>
      <c r="AY129" s="3778" t="str">
        <f t="shared" si="131"/>
        <v>En gestión</v>
      </c>
      <c r="AZ129" s="3778" t="str">
        <f t="shared" si="132"/>
        <v>En gestión</v>
      </c>
      <c r="BA129" s="539"/>
      <c r="BB129" s="3644"/>
      <c r="BC129" s="3641"/>
      <c r="BD129" s="3798"/>
      <c r="BE129" s="3786"/>
      <c r="BF129" s="3641"/>
      <c r="BG129" s="3798"/>
      <c r="BH129" s="3620"/>
      <c r="BI129" s="3620"/>
      <c r="BJ129" s="3790"/>
      <c r="BK129" s="3362"/>
      <c r="BM129" s="3800"/>
      <c r="BN129" s="3023"/>
      <c r="BO129" s="1026">
        <v>0.95</v>
      </c>
      <c r="BP129" s="1010" t="s">
        <v>5160</v>
      </c>
      <c r="BQ129" s="1013" t="s">
        <v>7316</v>
      </c>
      <c r="BR129" s="169" t="str">
        <f t="shared" si="125"/>
        <v>En gestión</v>
      </c>
      <c r="BS129" s="169" t="str">
        <f t="shared" si="133"/>
        <v>En gestión</v>
      </c>
      <c r="BT129" s="1774"/>
      <c r="BU129" s="1877"/>
      <c r="BV129" s="1877"/>
      <c r="BW129" s="3344"/>
      <c r="BX129" s="3344"/>
      <c r="BY129" s="3458"/>
      <c r="BZ129" s="3784"/>
      <c r="CA129" s="3650"/>
      <c r="CB129" s="3650"/>
      <c r="CC129" s="1840"/>
      <c r="CD129" s="3807"/>
      <c r="CE129" s="3424"/>
      <c r="CF129" s="3362"/>
      <c r="CG129" s="3362"/>
      <c r="CH129" s="3362"/>
      <c r="CI129" s="3362"/>
      <c r="CJ129" s="511"/>
      <c r="CK129" s="3362"/>
      <c r="CL129" s="3362"/>
      <c r="CM129" s="919">
        <v>0.96</v>
      </c>
      <c r="CN129" s="796" t="s">
        <v>5179</v>
      </c>
      <c r="CO129" s="97" t="s">
        <v>5180</v>
      </c>
      <c r="CP129" s="169" t="str">
        <f t="shared" si="126"/>
        <v>Terminado</v>
      </c>
      <c r="CQ129" s="169" t="str">
        <f t="shared" si="127"/>
        <v>En gestión</v>
      </c>
      <c r="CR129" s="3362"/>
      <c r="CS129" s="3803"/>
      <c r="CT129" s="3803"/>
      <c r="CU129" s="3805" t="str">
        <f t="shared" si="134"/>
        <v>Sin iniciar</v>
      </c>
      <c r="CV129" s="3806" t="str">
        <f t="shared" si="135"/>
        <v>Sin iniciar</v>
      </c>
      <c r="CW129" s="457" t="s">
        <v>5181</v>
      </c>
      <c r="CX129" s="3795"/>
      <c r="CY129" s="3465"/>
      <c r="CZ129" s="3465"/>
      <c r="DA129" s="3427"/>
      <c r="DB129" s="3465"/>
      <c r="DC129" s="3465"/>
      <c r="DD129" s="2382"/>
      <c r="DE129" s="3362"/>
      <c r="DF129" s="3362"/>
      <c r="DG129" s="3362"/>
      <c r="DH129" s="3362"/>
      <c r="DJ129" s="1220" t="s">
        <v>8269</v>
      </c>
      <c r="DK129" s="1220" t="s">
        <v>8470</v>
      </c>
      <c r="DL129" s="3088"/>
    </row>
    <row r="130" spans="1:116" ht="233.25" hidden="1" customHeight="1" x14ac:dyDescent="0.45">
      <c r="A130" s="3398"/>
      <c r="B130" s="3399"/>
      <c r="C130" s="3088"/>
      <c r="D130" s="3127"/>
      <c r="E130" s="515" t="s">
        <v>5182</v>
      </c>
      <c r="F130" s="492" t="s">
        <v>5183</v>
      </c>
      <c r="G130" s="517">
        <v>0.12</v>
      </c>
      <c r="H130" s="518">
        <v>44576</v>
      </c>
      <c r="I130" s="518">
        <v>44926</v>
      </c>
      <c r="J130" s="519">
        <v>0.05</v>
      </c>
      <c r="K130" s="612">
        <v>0.1</v>
      </c>
      <c r="L130" s="675">
        <v>0.5</v>
      </c>
      <c r="M130" s="668">
        <v>1</v>
      </c>
      <c r="N130" s="2970"/>
      <c r="O130" s="2970"/>
      <c r="P130" s="487"/>
      <c r="Q130" s="3620"/>
      <c r="R130" s="3620"/>
      <c r="S130" s="538">
        <v>0.05</v>
      </c>
      <c r="T130" s="452" t="s">
        <v>5184</v>
      </c>
      <c r="U130" s="452" t="s">
        <v>5185</v>
      </c>
      <c r="V130" s="193" t="str">
        <f t="shared" si="128"/>
        <v>En gestión</v>
      </c>
      <c r="W130" s="193" t="str">
        <f t="shared" si="69"/>
        <v>En gestión</v>
      </c>
      <c r="X130" s="3620"/>
      <c r="Y130" s="1303"/>
      <c r="Z130" s="1303"/>
      <c r="AA130" s="3778"/>
      <c r="AB130" s="3778"/>
      <c r="AC130" s="3480"/>
      <c r="AD130" s="3781"/>
      <c r="AE130" s="3634"/>
      <c r="AF130" s="3634"/>
      <c r="AG130" s="3781"/>
      <c r="AH130" s="2973"/>
      <c r="AI130" s="2973"/>
      <c r="AJ130" s="3620"/>
      <c r="AK130" s="3620"/>
      <c r="AL130" s="3620"/>
      <c r="AM130" s="3620"/>
      <c r="AN130" s="672"/>
      <c r="AO130" s="2665"/>
      <c r="AP130" s="1474"/>
      <c r="AQ130" s="564">
        <v>0.55000000000000004</v>
      </c>
      <c r="AR130" s="449" t="s">
        <v>7523</v>
      </c>
      <c r="AS130" s="55" t="s">
        <v>5186</v>
      </c>
      <c r="AT130" s="8" t="str">
        <f t="shared" si="124"/>
        <v>En gestión</v>
      </c>
      <c r="AU130" s="8" t="str">
        <f t="shared" si="81"/>
        <v>En gestión</v>
      </c>
      <c r="AV130" s="1482"/>
      <c r="AW130" s="3782">
        <f t="shared" si="129"/>
        <v>0.88519999999999999</v>
      </c>
      <c r="AX130" s="3782">
        <f t="shared" si="130"/>
        <v>0.74</v>
      </c>
      <c r="AY130" s="3778" t="str">
        <f t="shared" si="131"/>
        <v>En gestión</v>
      </c>
      <c r="AZ130" s="3778" t="str">
        <f t="shared" si="132"/>
        <v>En gestión</v>
      </c>
      <c r="BA130" s="539"/>
      <c r="BB130" s="3644"/>
      <c r="BC130" s="3641"/>
      <c r="BD130" s="3798"/>
      <c r="BE130" s="3786"/>
      <c r="BF130" s="3641"/>
      <c r="BG130" s="3798"/>
      <c r="BH130" s="3620"/>
      <c r="BI130" s="3620"/>
      <c r="BJ130" s="3790"/>
      <c r="BK130" s="3362"/>
      <c r="BM130" s="3800"/>
      <c r="BN130" s="3023"/>
      <c r="BO130" s="1026">
        <v>0.65</v>
      </c>
      <c r="BP130" s="1010" t="s">
        <v>7523</v>
      </c>
      <c r="BQ130" s="1013" t="s">
        <v>7524</v>
      </c>
      <c r="BR130" s="169" t="str">
        <f t="shared" si="125"/>
        <v>En gestión</v>
      </c>
      <c r="BS130" s="169" t="str">
        <f t="shared" si="133"/>
        <v>En gestión</v>
      </c>
      <c r="BT130" s="1774"/>
      <c r="BU130" s="1877"/>
      <c r="BV130" s="1877"/>
      <c r="BW130" s="3344"/>
      <c r="BX130" s="3344"/>
      <c r="BY130" s="3458"/>
      <c r="BZ130" s="3784"/>
      <c r="CA130" s="3650"/>
      <c r="CB130" s="3650"/>
      <c r="CC130" s="1840"/>
      <c r="CD130" s="3807"/>
      <c r="CE130" s="3424"/>
      <c r="CF130" s="3362"/>
      <c r="CG130" s="3362"/>
      <c r="CH130" s="3362"/>
      <c r="CI130" s="3362"/>
      <c r="CJ130" s="511"/>
      <c r="CK130" s="3362"/>
      <c r="CL130" s="3362"/>
      <c r="CM130" s="919">
        <v>0.91</v>
      </c>
      <c r="CN130" s="796" t="s">
        <v>5187</v>
      </c>
      <c r="CO130" s="97" t="s">
        <v>5188</v>
      </c>
      <c r="CP130" s="169" t="str">
        <f t="shared" si="126"/>
        <v>Terminado</v>
      </c>
      <c r="CQ130" s="169" t="str">
        <f t="shared" si="127"/>
        <v>En gestión</v>
      </c>
      <c r="CR130" s="3362"/>
      <c r="CS130" s="3803"/>
      <c r="CT130" s="3803"/>
      <c r="CU130" s="3805" t="str">
        <f t="shared" si="134"/>
        <v>Sin iniciar</v>
      </c>
      <c r="CV130" s="3806" t="str">
        <f t="shared" si="135"/>
        <v>Sin iniciar</v>
      </c>
      <c r="CW130" s="457" t="s">
        <v>5189</v>
      </c>
      <c r="CX130" s="3795"/>
      <c r="CY130" s="3465"/>
      <c r="CZ130" s="3465"/>
      <c r="DA130" s="3427"/>
      <c r="DB130" s="3465"/>
      <c r="DC130" s="3465"/>
      <c r="DD130" s="2382"/>
      <c r="DE130" s="3362"/>
      <c r="DF130" s="3362"/>
      <c r="DG130" s="3362"/>
      <c r="DH130" s="3362"/>
      <c r="DJ130" s="1220" t="s">
        <v>8269</v>
      </c>
      <c r="DK130" s="1220" t="s">
        <v>8470</v>
      </c>
      <c r="DL130" s="3088"/>
    </row>
    <row r="131" spans="1:116" ht="252.75" hidden="1" customHeight="1" x14ac:dyDescent="0.45">
      <c r="A131" s="3398"/>
      <c r="B131" s="3399"/>
      <c r="C131" s="3088"/>
      <c r="D131" s="3127"/>
      <c r="E131" s="515" t="s">
        <v>5190</v>
      </c>
      <c r="F131" s="492" t="s">
        <v>5191</v>
      </c>
      <c r="G131" s="517">
        <v>0.16</v>
      </c>
      <c r="H131" s="518">
        <v>44576</v>
      </c>
      <c r="I131" s="518">
        <v>44926</v>
      </c>
      <c r="J131" s="519">
        <v>0.05</v>
      </c>
      <c r="K131" s="612">
        <v>0.1</v>
      </c>
      <c r="L131" s="675">
        <v>0.5</v>
      </c>
      <c r="M131" s="668">
        <v>1</v>
      </c>
      <c r="N131" s="2970"/>
      <c r="O131" s="2970"/>
      <c r="P131" s="487"/>
      <c r="Q131" s="3620"/>
      <c r="R131" s="3620"/>
      <c r="S131" s="538">
        <v>0.05</v>
      </c>
      <c r="T131" s="452" t="s">
        <v>5192</v>
      </c>
      <c r="U131" s="452" t="s">
        <v>5193</v>
      </c>
      <c r="V131" s="193" t="str">
        <f t="shared" si="128"/>
        <v>En gestión</v>
      </c>
      <c r="W131" s="193" t="str">
        <f t="shared" si="69"/>
        <v>En gestión</v>
      </c>
      <c r="X131" s="3620"/>
      <c r="Y131" s="1303"/>
      <c r="Z131" s="1303"/>
      <c r="AA131" s="3778"/>
      <c r="AB131" s="3778"/>
      <c r="AC131" s="3480"/>
      <c r="AD131" s="3781"/>
      <c r="AE131" s="3634"/>
      <c r="AF131" s="3634"/>
      <c r="AG131" s="3781"/>
      <c r="AH131" s="2973"/>
      <c r="AI131" s="2973"/>
      <c r="AJ131" s="3620"/>
      <c r="AK131" s="3620"/>
      <c r="AL131" s="3620"/>
      <c r="AM131" s="3620"/>
      <c r="AN131" s="672"/>
      <c r="AO131" s="2665"/>
      <c r="AP131" s="1474"/>
      <c r="AQ131" s="564">
        <v>0.65</v>
      </c>
      <c r="AR131" s="449" t="s">
        <v>5194</v>
      </c>
      <c r="AS131" s="55" t="s">
        <v>5195</v>
      </c>
      <c r="AT131" s="8" t="str">
        <f t="shared" si="124"/>
        <v>En gestión</v>
      </c>
      <c r="AU131" s="8" t="str">
        <f t="shared" si="81"/>
        <v>En gestión</v>
      </c>
      <c r="AV131" s="1482"/>
      <c r="AW131" s="3782">
        <f t="shared" si="129"/>
        <v>0.99419999999999997</v>
      </c>
      <c r="AX131" s="3782">
        <f t="shared" si="130"/>
        <v>0.90300000000000002</v>
      </c>
      <c r="AY131" s="3778" t="str">
        <f t="shared" si="131"/>
        <v>En gestión</v>
      </c>
      <c r="AZ131" s="3778" t="str">
        <f t="shared" si="132"/>
        <v>En gestión</v>
      </c>
      <c r="BA131" s="539"/>
      <c r="BB131" s="3644"/>
      <c r="BC131" s="3641"/>
      <c r="BD131" s="3798"/>
      <c r="BE131" s="3786"/>
      <c r="BF131" s="3641"/>
      <c r="BG131" s="3798"/>
      <c r="BH131" s="3620"/>
      <c r="BI131" s="3620"/>
      <c r="BJ131" s="3790"/>
      <c r="BK131" s="3362"/>
      <c r="BM131" s="3800"/>
      <c r="BN131" s="3023"/>
      <c r="BO131" s="1026">
        <v>0.69</v>
      </c>
      <c r="BP131" s="1010" t="s">
        <v>5194</v>
      </c>
      <c r="BQ131" s="1013" t="s">
        <v>7317</v>
      </c>
      <c r="BR131" s="169" t="str">
        <f t="shared" si="125"/>
        <v>En gestión</v>
      </c>
      <c r="BS131" s="169" t="str">
        <f t="shared" si="133"/>
        <v>En gestión</v>
      </c>
      <c r="BT131" s="1774"/>
      <c r="BU131" s="1877"/>
      <c r="BV131" s="1877"/>
      <c r="BW131" s="3344"/>
      <c r="BX131" s="3344"/>
      <c r="BY131" s="3458"/>
      <c r="BZ131" s="3784"/>
      <c r="CA131" s="3650"/>
      <c r="CB131" s="3650"/>
      <c r="CC131" s="1840"/>
      <c r="CD131" s="3807"/>
      <c r="CE131" s="3424"/>
      <c r="CF131" s="3362"/>
      <c r="CG131" s="3362"/>
      <c r="CH131" s="3362"/>
      <c r="CI131" s="3362"/>
      <c r="CJ131" s="511"/>
      <c r="CK131" s="3362"/>
      <c r="CL131" s="3362"/>
      <c r="CM131" s="919">
        <v>0.83</v>
      </c>
      <c r="CN131" s="796" t="s">
        <v>5196</v>
      </c>
      <c r="CO131" s="97" t="s">
        <v>5197</v>
      </c>
      <c r="CP131" s="169" t="str">
        <f t="shared" si="126"/>
        <v>Terminado</v>
      </c>
      <c r="CQ131" s="169" t="str">
        <f t="shared" si="127"/>
        <v>En gestión</v>
      </c>
      <c r="CR131" s="3362"/>
      <c r="CS131" s="3803"/>
      <c r="CT131" s="3803"/>
      <c r="CU131" s="3805" t="str">
        <f t="shared" si="134"/>
        <v>Sin iniciar</v>
      </c>
      <c r="CV131" s="3806" t="str">
        <f t="shared" si="135"/>
        <v>Sin iniciar</v>
      </c>
      <c r="CW131" s="457" t="s">
        <v>7525</v>
      </c>
      <c r="CX131" s="3795"/>
      <c r="CY131" s="3465"/>
      <c r="CZ131" s="3465"/>
      <c r="DA131" s="3427"/>
      <c r="DB131" s="3465"/>
      <c r="DC131" s="3465"/>
      <c r="DD131" s="2382"/>
      <c r="DE131" s="3362"/>
      <c r="DF131" s="3362"/>
      <c r="DG131" s="3362"/>
      <c r="DH131" s="3362"/>
      <c r="DJ131" s="1220" t="s">
        <v>8269</v>
      </c>
      <c r="DK131" s="1220" t="s">
        <v>8470</v>
      </c>
      <c r="DL131" s="3088"/>
    </row>
    <row r="132" spans="1:116" ht="183.75" hidden="1" customHeight="1" x14ac:dyDescent="0.45">
      <c r="A132" s="3398"/>
      <c r="B132" s="3399"/>
      <c r="C132" s="3088"/>
      <c r="D132" s="3127"/>
      <c r="E132" s="515" t="s">
        <v>5198</v>
      </c>
      <c r="F132" s="492" t="s">
        <v>5199</v>
      </c>
      <c r="G132" s="517">
        <v>0.08</v>
      </c>
      <c r="H132" s="518">
        <v>44576</v>
      </c>
      <c r="I132" s="518">
        <v>44926</v>
      </c>
      <c r="J132" s="519">
        <v>0.05</v>
      </c>
      <c r="K132" s="612">
        <v>0.1</v>
      </c>
      <c r="L132" s="675">
        <v>0.5</v>
      </c>
      <c r="M132" s="668">
        <v>1</v>
      </c>
      <c r="N132" s="2970"/>
      <c r="O132" s="2970"/>
      <c r="P132" s="487"/>
      <c r="Q132" s="3620"/>
      <c r="R132" s="3620"/>
      <c r="S132" s="538">
        <v>0.05</v>
      </c>
      <c r="T132" s="452" t="s">
        <v>5200</v>
      </c>
      <c r="U132" s="452" t="s">
        <v>7526</v>
      </c>
      <c r="V132" s="193" t="str">
        <f t="shared" si="128"/>
        <v>En gestión</v>
      </c>
      <c r="W132" s="193" t="str">
        <f t="shared" si="69"/>
        <v>En gestión</v>
      </c>
      <c r="X132" s="3620"/>
      <c r="Y132" s="1303"/>
      <c r="Z132" s="1303"/>
      <c r="AA132" s="3778"/>
      <c r="AB132" s="3778"/>
      <c r="AC132" s="3480"/>
      <c r="AD132" s="3781"/>
      <c r="AE132" s="3634"/>
      <c r="AF132" s="3634"/>
      <c r="AG132" s="3781"/>
      <c r="AH132" s="2973"/>
      <c r="AI132" s="2973"/>
      <c r="AJ132" s="3620"/>
      <c r="AK132" s="3620"/>
      <c r="AL132" s="3620"/>
      <c r="AM132" s="3620"/>
      <c r="AN132" s="672"/>
      <c r="AO132" s="2665"/>
      <c r="AP132" s="1474"/>
      <c r="AQ132" s="564">
        <v>0.05</v>
      </c>
      <c r="AR132" s="449" t="s">
        <v>7527</v>
      </c>
      <c r="AS132" s="55" t="s">
        <v>7528</v>
      </c>
      <c r="AT132" s="8" t="str">
        <f t="shared" si="124"/>
        <v>En gestión</v>
      </c>
      <c r="AU132" s="8" t="str">
        <f t="shared" si="81"/>
        <v>En gestión</v>
      </c>
      <c r="AV132" s="1482"/>
      <c r="AW132" s="3782">
        <f t="shared" si="129"/>
        <v>1.0902000000000001</v>
      </c>
      <c r="AX132" s="3782">
        <f t="shared" si="130"/>
        <v>1.087</v>
      </c>
      <c r="AY132" s="3778" t="str">
        <f t="shared" si="131"/>
        <v>En gestión</v>
      </c>
      <c r="AZ132" s="3778" t="str">
        <f t="shared" si="132"/>
        <v>En gestión</v>
      </c>
      <c r="BA132" s="677" t="s">
        <v>7529</v>
      </c>
      <c r="BB132" s="3644"/>
      <c r="BC132" s="3641"/>
      <c r="BD132" s="3798"/>
      <c r="BE132" s="3786"/>
      <c r="BF132" s="3641"/>
      <c r="BG132" s="3798"/>
      <c r="BH132" s="3620"/>
      <c r="BI132" s="3620"/>
      <c r="BJ132" s="3790"/>
      <c r="BK132" s="3362"/>
      <c r="BM132" s="3800"/>
      <c r="BN132" s="3023"/>
      <c r="BO132" s="1026">
        <v>0.3</v>
      </c>
      <c r="BP132" s="1010" t="s">
        <v>7318</v>
      </c>
      <c r="BQ132" s="1014" t="s">
        <v>3594</v>
      </c>
      <c r="BR132" s="169" t="str">
        <f t="shared" si="125"/>
        <v>En gestión</v>
      </c>
      <c r="BS132" s="169" t="str">
        <f t="shared" si="133"/>
        <v>En gestión</v>
      </c>
      <c r="BT132" s="1774"/>
      <c r="BU132" s="1877"/>
      <c r="BV132" s="1877"/>
      <c r="BW132" s="3344"/>
      <c r="BX132" s="3344"/>
      <c r="BY132" s="3458"/>
      <c r="BZ132" s="3784"/>
      <c r="CA132" s="3650"/>
      <c r="CB132" s="3650"/>
      <c r="CC132" s="1840"/>
      <c r="CD132" s="3807"/>
      <c r="CE132" s="3424"/>
      <c r="CF132" s="3362"/>
      <c r="CG132" s="3362"/>
      <c r="CH132" s="3362"/>
      <c r="CI132" s="3362"/>
      <c r="CJ132" s="511"/>
      <c r="CK132" s="3362"/>
      <c r="CL132" s="3362"/>
      <c r="CM132" s="919">
        <v>0.9</v>
      </c>
      <c r="CN132" s="796" t="s">
        <v>5201</v>
      </c>
      <c r="CO132" s="97" t="s">
        <v>5202</v>
      </c>
      <c r="CP132" s="169" t="str">
        <f t="shared" si="126"/>
        <v>Terminado</v>
      </c>
      <c r="CQ132" s="169" t="str">
        <f t="shared" si="127"/>
        <v>En gestión</v>
      </c>
      <c r="CR132" s="3362"/>
      <c r="CS132" s="3803"/>
      <c r="CT132" s="3803"/>
      <c r="CU132" s="3805" t="str">
        <f t="shared" si="134"/>
        <v>Sin iniciar</v>
      </c>
      <c r="CV132" s="3806" t="str">
        <f t="shared" si="135"/>
        <v>Sin iniciar</v>
      </c>
      <c r="CW132" s="457" t="s">
        <v>5203</v>
      </c>
      <c r="CX132" s="3795"/>
      <c r="CY132" s="3465"/>
      <c r="CZ132" s="3465"/>
      <c r="DA132" s="3427"/>
      <c r="DB132" s="3465"/>
      <c r="DC132" s="3465"/>
      <c r="DD132" s="2382"/>
      <c r="DE132" s="3362"/>
      <c r="DF132" s="3362"/>
      <c r="DG132" s="3362"/>
      <c r="DH132" s="3362"/>
      <c r="DJ132" s="1220" t="s">
        <v>8269</v>
      </c>
      <c r="DK132" s="1220" t="s">
        <v>8470</v>
      </c>
      <c r="DL132" s="3088"/>
    </row>
    <row r="133" spans="1:116" ht="199.5" hidden="1" customHeight="1" x14ac:dyDescent="0.45">
      <c r="A133" s="3398"/>
      <c r="B133" s="3399"/>
      <c r="C133" s="3088"/>
      <c r="D133" s="3127"/>
      <c r="E133" s="515" t="s">
        <v>5204</v>
      </c>
      <c r="F133" s="492" t="s">
        <v>5205</v>
      </c>
      <c r="G133" s="517">
        <v>0.08</v>
      </c>
      <c r="H133" s="518">
        <v>44576</v>
      </c>
      <c r="I133" s="518">
        <v>44926</v>
      </c>
      <c r="J133" s="519">
        <v>0.05</v>
      </c>
      <c r="K133" s="612">
        <v>0.1</v>
      </c>
      <c r="L133" s="675">
        <v>0.5</v>
      </c>
      <c r="M133" s="668">
        <v>1</v>
      </c>
      <c r="N133" s="2970"/>
      <c r="O133" s="2970"/>
      <c r="P133" s="487"/>
      <c r="Q133" s="3620"/>
      <c r="R133" s="3620"/>
      <c r="S133" s="538">
        <v>0.05</v>
      </c>
      <c r="T133" s="452" t="s">
        <v>7530</v>
      </c>
      <c r="U133" s="452" t="s">
        <v>7531</v>
      </c>
      <c r="V133" s="193" t="str">
        <f t="shared" si="128"/>
        <v>En gestión</v>
      </c>
      <c r="W133" s="193" t="str">
        <f t="shared" si="69"/>
        <v>En gestión</v>
      </c>
      <c r="X133" s="3620"/>
      <c r="Y133" s="1303"/>
      <c r="Z133" s="1303"/>
      <c r="AA133" s="3778"/>
      <c r="AB133" s="3778"/>
      <c r="AC133" s="3480"/>
      <c r="AD133" s="3781"/>
      <c r="AE133" s="3634"/>
      <c r="AF133" s="3634"/>
      <c r="AG133" s="3781"/>
      <c r="AH133" s="2973"/>
      <c r="AI133" s="2973"/>
      <c r="AJ133" s="3620"/>
      <c r="AK133" s="3620"/>
      <c r="AL133" s="3620"/>
      <c r="AM133" s="3620"/>
      <c r="AN133" s="672"/>
      <c r="AO133" s="2665"/>
      <c r="AP133" s="1474"/>
      <c r="AQ133" s="564">
        <v>0.05</v>
      </c>
      <c r="AR133" s="449" t="s">
        <v>7532</v>
      </c>
      <c r="AS133" s="55" t="s">
        <v>7531</v>
      </c>
      <c r="AT133" s="8" t="str">
        <f t="shared" si="124"/>
        <v>En gestión</v>
      </c>
      <c r="AU133" s="8" t="str">
        <f t="shared" si="81"/>
        <v>En gestión</v>
      </c>
      <c r="AV133" s="1482"/>
      <c r="AW133" s="3782">
        <f t="shared" si="129"/>
        <v>1.1362000000000001</v>
      </c>
      <c r="AX133" s="3782">
        <f t="shared" si="130"/>
        <v>1.179</v>
      </c>
      <c r="AY133" s="3778" t="str">
        <f t="shared" si="131"/>
        <v>En gestión</v>
      </c>
      <c r="AZ133" s="3778" t="str">
        <f t="shared" si="132"/>
        <v>En gestión</v>
      </c>
      <c r="BA133" s="678" t="s">
        <v>7533</v>
      </c>
      <c r="BB133" s="3644"/>
      <c r="BC133" s="3641"/>
      <c r="BD133" s="3798"/>
      <c r="BE133" s="3786"/>
      <c r="BF133" s="3641"/>
      <c r="BG133" s="3798"/>
      <c r="BH133" s="3620"/>
      <c r="BI133" s="3620"/>
      <c r="BJ133" s="3790"/>
      <c r="BK133" s="3362"/>
      <c r="BM133" s="3800"/>
      <c r="BN133" s="3023"/>
      <c r="BO133" s="1026">
        <v>0.3</v>
      </c>
      <c r="BP133" s="1010" t="s">
        <v>7532</v>
      </c>
      <c r="BQ133" s="1014" t="s">
        <v>7319</v>
      </c>
      <c r="BR133" s="169" t="str">
        <f t="shared" si="125"/>
        <v>En gestión</v>
      </c>
      <c r="BS133" s="169" t="str">
        <f t="shared" si="133"/>
        <v>En gestión</v>
      </c>
      <c r="BT133" s="1774"/>
      <c r="BU133" s="1877"/>
      <c r="BV133" s="1877"/>
      <c r="BW133" s="3344"/>
      <c r="BX133" s="3344"/>
      <c r="BY133" s="3458"/>
      <c r="BZ133" s="3784"/>
      <c r="CA133" s="3650"/>
      <c r="CB133" s="3650"/>
      <c r="CC133" s="1840"/>
      <c r="CD133" s="3807"/>
      <c r="CE133" s="3424"/>
      <c r="CF133" s="3362"/>
      <c r="CG133" s="3362"/>
      <c r="CH133" s="3362"/>
      <c r="CI133" s="3362"/>
      <c r="CJ133" s="511"/>
      <c r="CK133" s="3362"/>
      <c r="CL133" s="3362"/>
      <c r="CM133" s="919">
        <v>0.9</v>
      </c>
      <c r="CN133" s="796" t="s">
        <v>5206</v>
      </c>
      <c r="CO133" s="97" t="s">
        <v>7534</v>
      </c>
      <c r="CP133" s="169" t="str">
        <f t="shared" si="126"/>
        <v>Terminado</v>
      </c>
      <c r="CQ133" s="169" t="str">
        <f t="shared" si="127"/>
        <v>En gestión</v>
      </c>
      <c r="CR133" s="3362"/>
      <c r="CS133" s="3803"/>
      <c r="CT133" s="3803"/>
      <c r="CU133" s="3805" t="str">
        <f t="shared" si="134"/>
        <v>Sin iniciar</v>
      </c>
      <c r="CV133" s="3806" t="str">
        <f t="shared" si="135"/>
        <v>Sin iniciar</v>
      </c>
      <c r="CW133" s="457" t="s">
        <v>5207</v>
      </c>
      <c r="CX133" s="3795"/>
      <c r="CY133" s="3465"/>
      <c r="CZ133" s="3465"/>
      <c r="DA133" s="3427"/>
      <c r="DB133" s="3465"/>
      <c r="DC133" s="3465"/>
      <c r="DD133" s="2382"/>
      <c r="DE133" s="3362"/>
      <c r="DF133" s="3362"/>
      <c r="DG133" s="3362"/>
      <c r="DH133" s="3362"/>
      <c r="DJ133" s="1220" t="s">
        <v>8269</v>
      </c>
      <c r="DK133" s="1220" t="s">
        <v>8470</v>
      </c>
      <c r="DL133" s="3088"/>
    </row>
    <row r="134" spans="1:116" ht="206.25" hidden="1" customHeight="1" x14ac:dyDescent="0.45">
      <c r="A134" s="3539"/>
      <c r="B134" s="3541"/>
      <c r="C134" s="3323"/>
      <c r="D134" s="3775"/>
      <c r="E134" s="515" t="s">
        <v>5208</v>
      </c>
      <c r="F134" s="492" t="s">
        <v>5209</v>
      </c>
      <c r="G134" s="517">
        <v>0.16</v>
      </c>
      <c r="H134" s="518">
        <v>44593</v>
      </c>
      <c r="I134" s="518">
        <v>44926</v>
      </c>
      <c r="J134" s="519">
        <v>0.3</v>
      </c>
      <c r="K134" s="612">
        <v>0.6</v>
      </c>
      <c r="L134" s="675">
        <v>0.9</v>
      </c>
      <c r="M134" s="668">
        <v>1</v>
      </c>
      <c r="N134" s="2970"/>
      <c r="O134" s="2970"/>
      <c r="P134" s="487"/>
      <c r="Q134" s="3620"/>
      <c r="R134" s="3620"/>
      <c r="S134" s="538">
        <v>0.3</v>
      </c>
      <c r="T134" s="452" t="s">
        <v>5210</v>
      </c>
      <c r="U134" s="452" t="s">
        <v>7535</v>
      </c>
      <c r="V134" s="193" t="str">
        <f t="shared" si="128"/>
        <v>En gestión</v>
      </c>
      <c r="W134" s="193" t="str">
        <f t="shared" si="69"/>
        <v>En gestión</v>
      </c>
      <c r="X134" s="3620"/>
      <c r="Y134" s="1303"/>
      <c r="Z134" s="1303"/>
      <c r="AA134" s="3778"/>
      <c r="AB134" s="3778"/>
      <c r="AC134" s="3779"/>
      <c r="AD134" s="3781"/>
      <c r="AE134" s="3634"/>
      <c r="AF134" s="3634"/>
      <c r="AG134" s="3781"/>
      <c r="AH134" s="2973"/>
      <c r="AI134" s="2973"/>
      <c r="AJ134" s="3620"/>
      <c r="AK134" s="3620"/>
      <c r="AL134" s="3620"/>
      <c r="AM134" s="3620"/>
      <c r="AN134" s="672"/>
      <c r="AO134" s="2665"/>
      <c r="AP134" s="1475"/>
      <c r="AQ134" s="564">
        <v>0.67</v>
      </c>
      <c r="AR134" s="449" t="s">
        <v>5211</v>
      </c>
      <c r="AS134" s="55" t="s">
        <v>5212</v>
      </c>
      <c r="AT134" s="8" t="str">
        <f t="shared" si="124"/>
        <v>En gestión</v>
      </c>
      <c r="AU134" s="8" t="str">
        <f t="shared" si="81"/>
        <v>En gestión</v>
      </c>
      <c r="AV134" s="1483"/>
      <c r="AW134" s="3782">
        <f t="shared" si="129"/>
        <v>1.1322000000000001</v>
      </c>
      <c r="AX134" s="3782">
        <f t="shared" si="130"/>
        <v>1.2110000000000001</v>
      </c>
      <c r="AY134" s="3778" t="str">
        <f t="shared" si="131"/>
        <v>En gestión</v>
      </c>
      <c r="AZ134" s="3778" t="str">
        <f t="shared" si="132"/>
        <v>En gestión</v>
      </c>
      <c r="BA134" s="539"/>
      <c r="BB134" s="3644"/>
      <c r="BC134" s="3641"/>
      <c r="BD134" s="3798"/>
      <c r="BE134" s="3786"/>
      <c r="BF134" s="3641"/>
      <c r="BG134" s="3798"/>
      <c r="BH134" s="3620"/>
      <c r="BI134" s="3620"/>
      <c r="BJ134" s="3790"/>
      <c r="BK134" s="3362"/>
      <c r="BM134" s="3801"/>
      <c r="BN134" s="2813"/>
      <c r="BO134" s="1026">
        <v>0.73</v>
      </c>
      <c r="BP134" s="1010" t="s">
        <v>5211</v>
      </c>
      <c r="BQ134" s="1013" t="s">
        <v>7320</v>
      </c>
      <c r="BR134" s="169" t="str">
        <f t="shared" si="125"/>
        <v>En gestión</v>
      </c>
      <c r="BS134" s="169" t="str">
        <f t="shared" si="133"/>
        <v>En gestión</v>
      </c>
      <c r="BT134" s="1701"/>
      <c r="BU134" s="1877"/>
      <c r="BV134" s="1877"/>
      <c r="BW134" s="3344"/>
      <c r="BX134" s="3344"/>
      <c r="BY134" s="3458"/>
      <c r="BZ134" s="3784"/>
      <c r="CA134" s="3650"/>
      <c r="CB134" s="3650"/>
      <c r="CC134" s="1840"/>
      <c r="CD134" s="3807"/>
      <c r="CE134" s="3424"/>
      <c r="CF134" s="3362"/>
      <c r="CG134" s="3362"/>
      <c r="CH134" s="3362"/>
      <c r="CI134" s="3362"/>
      <c r="CJ134" s="511"/>
      <c r="CK134" s="3362"/>
      <c r="CL134" s="3362"/>
      <c r="CM134" s="919">
        <v>0.85</v>
      </c>
      <c r="CN134" s="796" t="s">
        <v>5213</v>
      </c>
      <c r="CO134" s="97" t="s">
        <v>7536</v>
      </c>
      <c r="CP134" s="169" t="str">
        <f t="shared" si="126"/>
        <v>Terminado</v>
      </c>
      <c r="CQ134" s="169" t="str">
        <f t="shared" si="127"/>
        <v>En gestión</v>
      </c>
      <c r="CR134" s="3362"/>
      <c r="CS134" s="3804"/>
      <c r="CT134" s="3804"/>
      <c r="CU134" s="3805" t="str">
        <f t="shared" si="134"/>
        <v>Sin iniciar</v>
      </c>
      <c r="CV134" s="3806" t="str">
        <f t="shared" si="135"/>
        <v>Sin iniciar</v>
      </c>
      <c r="CW134" s="857" t="s">
        <v>5214</v>
      </c>
      <c r="CX134" s="3795"/>
      <c r="CY134" s="3465"/>
      <c r="CZ134" s="3465"/>
      <c r="DA134" s="3427"/>
      <c r="DB134" s="3465"/>
      <c r="DC134" s="3465"/>
      <c r="DD134" s="2382"/>
      <c r="DE134" s="3362"/>
      <c r="DF134" s="3362"/>
      <c r="DG134" s="3362"/>
      <c r="DH134" s="3362"/>
      <c r="DJ134" s="1220" t="s">
        <v>8269</v>
      </c>
      <c r="DK134" s="1220" t="s">
        <v>8470</v>
      </c>
      <c r="DL134" s="3323"/>
    </row>
    <row r="135" spans="1:116" s="514" customFormat="1" ht="247.5" hidden="1" customHeight="1" x14ac:dyDescent="0.45">
      <c r="A135" s="557" t="s">
        <v>58</v>
      </c>
      <c r="B135" s="558" t="s">
        <v>5215</v>
      </c>
      <c r="C135" s="219" t="s">
        <v>5216</v>
      </c>
      <c r="D135" s="219" t="s">
        <v>5217</v>
      </c>
      <c r="E135" s="515" t="s">
        <v>5218</v>
      </c>
      <c r="F135" s="516" t="s">
        <v>5219</v>
      </c>
      <c r="G135" s="517">
        <v>1</v>
      </c>
      <c r="H135" s="518">
        <v>44576</v>
      </c>
      <c r="I135" s="518">
        <v>44918</v>
      </c>
      <c r="J135" s="519">
        <v>0.1</v>
      </c>
      <c r="K135" s="612">
        <v>0.3</v>
      </c>
      <c r="L135" s="675">
        <v>0.6</v>
      </c>
      <c r="M135" s="668">
        <v>1</v>
      </c>
      <c r="N135" s="162">
        <v>34949085</v>
      </c>
      <c r="O135" s="162">
        <v>57861035.5</v>
      </c>
      <c r="P135" s="487"/>
      <c r="Q135" s="679">
        <v>0.1</v>
      </c>
      <c r="R135" s="348" t="s">
        <v>5220</v>
      </c>
      <c r="S135" s="580">
        <v>0.1</v>
      </c>
      <c r="T135" s="680" t="s">
        <v>5221</v>
      </c>
      <c r="U135" s="452" t="s">
        <v>5222</v>
      </c>
      <c r="V135" s="193" t="str">
        <f t="shared" si="128"/>
        <v>En gestión</v>
      </c>
      <c r="W135" s="193" t="str">
        <f t="shared" si="69"/>
        <v>En gestión</v>
      </c>
      <c r="X135" s="90" t="s">
        <v>5223</v>
      </c>
      <c r="Y135" s="165">
        <f>S135*G135</f>
        <v>0.1</v>
      </c>
      <c r="Z135" s="165">
        <f>J135*G135</f>
        <v>0.1</v>
      </c>
      <c r="AA135" s="676" t="str">
        <f>IF(Z135&lt;1%,"Sin iniciar",IF(Z135=100%,"Terminado","En gestión"))</f>
        <v>En gestión</v>
      </c>
      <c r="AB135" s="676" t="str">
        <f>IF(Y135&lt;1%,"Sin iniciar",IF(Y135=100%,"Terminado","En gestión"))</f>
        <v>En gestión</v>
      </c>
      <c r="AC135" s="681"/>
      <c r="AD135" s="783">
        <v>57861035.5</v>
      </c>
      <c r="AE135" s="793">
        <v>57861035.5</v>
      </c>
      <c r="AF135" s="793">
        <v>14465258.875</v>
      </c>
      <c r="AG135" s="783">
        <v>34949085</v>
      </c>
      <c r="AH135" s="778">
        <v>34949085</v>
      </c>
      <c r="AI135" s="778">
        <v>3597908.5</v>
      </c>
      <c r="AJ135" s="609" t="s">
        <v>5128</v>
      </c>
      <c r="AK135" s="609" t="s">
        <v>1942</v>
      </c>
      <c r="AL135" s="609" t="s">
        <v>1943</v>
      </c>
      <c r="AM135" s="609" t="s">
        <v>1944</v>
      </c>
      <c r="AN135" s="682"/>
      <c r="AO135" s="683">
        <v>0.3</v>
      </c>
      <c r="AP135" s="89" t="s">
        <v>5224</v>
      </c>
      <c r="AQ135" s="564">
        <v>0.3</v>
      </c>
      <c r="AR135" s="7" t="s">
        <v>7537</v>
      </c>
      <c r="AS135" s="7" t="s">
        <v>5225</v>
      </c>
      <c r="AT135" s="8" t="str">
        <f t="shared" si="124"/>
        <v>En gestión</v>
      </c>
      <c r="AU135" s="8" t="str">
        <f t="shared" si="81"/>
        <v>En gestión</v>
      </c>
      <c r="AV135" s="684" t="s">
        <v>7538</v>
      </c>
      <c r="AW135" s="567">
        <f>AQ135*G135</f>
        <v>0.3</v>
      </c>
      <c r="AX135" s="567">
        <f>SUMPRODUCT(G135,K135)</f>
        <v>0.3</v>
      </c>
      <c r="AY135" s="676" t="str">
        <f t="shared" si="131"/>
        <v>En gestión</v>
      </c>
      <c r="AZ135" s="676" t="str">
        <f t="shared" si="132"/>
        <v>En gestión</v>
      </c>
      <c r="BA135" s="539"/>
      <c r="BB135" s="803">
        <v>57861035.5</v>
      </c>
      <c r="BC135" s="808">
        <v>57861035.5</v>
      </c>
      <c r="BD135" s="799">
        <v>28930518</v>
      </c>
      <c r="BE135" s="817">
        <v>34949085</v>
      </c>
      <c r="BF135" s="808">
        <v>38800947.75</v>
      </c>
      <c r="BG135" s="799">
        <v>10793725.5</v>
      </c>
      <c r="BH135" s="609" t="s">
        <v>5128</v>
      </c>
      <c r="BI135" s="609" t="s">
        <v>1942</v>
      </c>
      <c r="BJ135" s="866" t="s">
        <v>1943</v>
      </c>
      <c r="BK135" s="494" t="s">
        <v>1944</v>
      </c>
      <c r="BL135" s="591"/>
      <c r="BM135" s="683">
        <v>0.6</v>
      </c>
      <c r="BN135" s="78" t="s">
        <v>5226</v>
      </c>
      <c r="BO135" s="848">
        <v>0.6</v>
      </c>
      <c r="BP135" s="13" t="s">
        <v>5227</v>
      </c>
      <c r="BQ135" s="13" t="s">
        <v>5225</v>
      </c>
      <c r="BR135" s="169" t="str">
        <f t="shared" si="125"/>
        <v>En gestión</v>
      </c>
      <c r="BS135" s="169" t="str">
        <f t="shared" si="133"/>
        <v>En gestión</v>
      </c>
      <c r="BT135" s="833" t="s">
        <v>5228</v>
      </c>
      <c r="BU135" s="160">
        <f>SUMPRODUCT(G135,BO135)</f>
        <v>0.6</v>
      </c>
      <c r="BV135" s="160">
        <f>SUMPRODUCT(G135,L135)</f>
        <v>0.6</v>
      </c>
      <c r="BW135" s="711" t="str">
        <f>IF(BV135&lt;1%,"Sin iniciar",IF(BV135=100%,"Terminado","En gestión"))</f>
        <v>En gestión</v>
      </c>
      <c r="BX135" s="711" t="str">
        <f>IF(BU135&lt;1%,"Sin iniciar",IF(BU135=100%,"Terminado","En gestión"))</f>
        <v>En gestión</v>
      </c>
      <c r="BY135" s="547"/>
      <c r="BZ135" s="825">
        <v>0</v>
      </c>
      <c r="CA135" s="826">
        <v>0</v>
      </c>
      <c r="CB135" s="826">
        <v>0</v>
      </c>
      <c r="CC135" s="490">
        <v>38800947.75</v>
      </c>
      <c r="CD135" s="888">
        <v>38800947.75</v>
      </c>
      <c r="CE135" s="888">
        <v>25185359.5</v>
      </c>
      <c r="CF135" s="494" t="s">
        <v>5128</v>
      </c>
      <c r="CG135" s="494" t="s">
        <v>1942</v>
      </c>
      <c r="CH135" s="494" t="s">
        <v>1943</v>
      </c>
      <c r="CI135" s="494" t="s">
        <v>1944</v>
      </c>
      <c r="CJ135" s="511"/>
      <c r="CK135" s="869">
        <v>1</v>
      </c>
      <c r="CL135" s="494" t="s">
        <v>5229</v>
      </c>
      <c r="CM135" s="905">
        <v>1</v>
      </c>
      <c r="CN135" s="97" t="s">
        <v>5230</v>
      </c>
      <c r="CO135" s="97" t="s">
        <v>5231</v>
      </c>
      <c r="CP135" s="169" t="str">
        <f t="shared" si="126"/>
        <v>Terminado</v>
      </c>
      <c r="CQ135" s="169" t="str">
        <f t="shared" si="127"/>
        <v>Terminado</v>
      </c>
      <c r="CR135" s="97" t="s">
        <v>5230</v>
      </c>
      <c r="CS135" s="160">
        <f>SUMPRODUCT(G135*CM135)</f>
        <v>1</v>
      </c>
      <c r="CT135" s="160">
        <f>SUMPRODUCT(G135*M135)</f>
        <v>1</v>
      </c>
      <c r="CU135" s="711" t="str">
        <f>IF(CT135&lt;1%,"Sin iniciar",IF(CT135=100%,"Terminado","En gestión"))</f>
        <v>Terminado</v>
      </c>
      <c r="CV135" s="711" t="str">
        <f>IF(CS135&lt;1%,"Sin iniciar",IF(CS135=100%,"Terminado","En gestión"))</f>
        <v>Terminado</v>
      </c>
      <c r="CW135" s="98" t="s">
        <v>37</v>
      </c>
      <c r="CX135" s="920">
        <v>57861035.5</v>
      </c>
      <c r="CY135" s="891">
        <v>57861035.5</v>
      </c>
      <c r="CZ135" s="891">
        <v>57861035.5</v>
      </c>
      <c r="DA135" s="897">
        <v>38800947.75</v>
      </c>
      <c r="DB135" s="896">
        <v>38800947.75</v>
      </c>
      <c r="DC135" s="896">
        <v>37516993.5</v>
      </c>
      <c r="DD135" s="921">
        <v>38544156.899999999</v>
      </c>
      <c r="DE135" s="494" t="s">
        <v>5128</v>
      </c>
      <c r="DF135" s="494" t="s">
        <v>1942</v>
      </c>
      <c r="DG135" s="494" t="s">
        <v>1943</v>
      </c>
      <c r="DH135" s="494" t="s">
        <v>1944</v>
      </c>
      <c r="DJ135" s="1220" t="s">
        <v>8269</v>
      </c>
      <c r="DK135" s="1220" t="s">
        <v>8331</v>
      </c>
      <c r="DL135" s="219" t="s">
        <v>8271</v>
      </c>
    </row>
    <row r="136" spans="1:116" s="514" customFormat="1" ht="185.25" hidden="1" customHeight="1" x14ac:dyDescent="0.45">
      <c r="A136" s="3538" t="s">
        <v>58</v>
      </c>
      <c r="B136" s="3540" t="s">
        <v>5232</v>
      </c>
      <c r="C136" s="3087" t="s">
        <v>5233</v>
      </c>
      <c r="D136" s="3126" t="s">
        <v>5234</v>
      </c>
      <c r="E136" s="515" t="s">
        <v>5235</v>
      </c>
      <c r="F136" s="516" t="s">
        <v>5236</v>
      </c>
      <c r="G136" s="517">
        <v>0.3</v>
      </c>
      <c r="H136" s="518">
        <v>44572</v>
      </c>
      <c r="I136" s="518">
        <v>44681</v>
      </c>
      <c r="J136" s="519">
        <v>0.5</v>
      </c>
      <c r="K136" s="612">
        <v>1</v>
      </c>
      <c r="L136" s="675">
        <v>1</v>
      </c>
      <c r="M136" s="668">
        <v>1</v>
      </c>
      <c r="N136" s="2970">
        <v>52242644</v>
      </c>
      <c r="O136" s="2970">
        <v>144623272.59999999</v>
      </c>
      <c r="P136" s="487"/>
      <c r="Q136" s="3620" t="s">
        <v>5123</v>
      </c>
      <c r="R136" s="3620" t="s">
        <v>5237</v>
      </c>
      <c r="S136" s="538">
        <v>0.5</v>
      </c>
      <c r="T136" s="680" t="s">
        <v>7539</v>
      </c>
      <c r="U136" s="452" t="s">
        <v>5238</v>
      </c>
      <c r="V136" s="193" t="str">
        <f t="shared" si="128"/>
        <v>Terminado</v>
      </c>
      <c r="W136" s="193" t="str">
        <f t="shared" si="69"/>
        <v>En gestión</v>
      </c>
      <c r="X136" s="3620" t="s">
        <v>5239</v>
      </c>
      <c r="Y136" s="1303">
        <f>SUMPRODUCT(S136:S137,G136:G137)</f>
        <v>0.15</v>
      </c>
      <c r="Z136" s="1303">
        <f>SUMPRODUCT(G136:G137,J136:J137)</f>
        <v>0.15</v>
      </c>
      <c r="AA136" s="3778" t="str">
        <f>IF(Z136&lt;1%,"Sin iniciar",IF(Z136=100%,"Terminado","En gestión"))</f>
        <v>En gestión</v>
      </c>
      <c r="AB136" s="3778" t="str">
        <f>IF(Y136&lt;1%,"Sin iniciar",IF(Y136=100%,"Terminado","En gestión"))</f>
        <v>En gestión</v>
      </c>
      <c r="AC136" s="3796"/>
      <c r="AD136" s="3781">
        <v>144623272.59999999</v>
      </c>
      <c r="AE136" s="3634">
        <v>144623272.59999999</v>
      </c>
      <c r="AF136" s="3634">
        <v>36155818.149999999</v>
      </c>
      <c r="AG136" s="3781">
        <v>52242644</v>
      </c>
      <c r="AH136" s="2973">
        <v>52242644</v>
      </c>
      <c r="AI136" s="2973">
        <v>5183985</v>
      </c>
      <c r="AJ136" s="3620" t="s">
        <v>5128</v>
      </c>
      <c r="AK136" s="3620" t="s">
        <v>5240</v>
      </c>
      <c r="AL136" s="3620" t="s">
        <v>5241</v>
      </c>
      <c r="AM136" s="3620" t="s">
        <v>5242</v>
      </c>
      <c r="AN136" s="672"/>
      <c r="AO136" s="3548">
        <v>0.48</v>
      </c>
      <c r="AP136" s="2664" t="s">
        <v>7540</v>
      </c>
      <c r="AQ136" s="580">
        <v>1</v>
      </c>
      <c r="AR136" s="7" t="s">
        <v>5243</v>
      </c>
      <c r="AS136" s="7" t="s">
        <v>5244</v>
      </c>
      <c r="AT136" s="8" t="str">
        <f t="shared" si="124"/>
        <v>Terminado</v>
      </c>
      <c r="AU136" s="8" t="str">
        <f t="shared" si="81"/>
        <v>Terminado</v>
      </c>
      <c r="AV136" s="1717" t="s">
        <v>5245</v>
      </c>
      <c r="AW136" s="3782">
        <f>SUMPRODUCT(G136:G137,AQ136:AQ137)</f>
        <v>0.47499999999999998</v>
      </c>
      <c r="AX136" s="3782">
        <f>SUMPRODUCT(G136:G137,K136:K137)</f>
        <v>0.47499999999999998</v>
      </c>
      <c r="AY136" s="3778" t="str">
        <f t="shared" si="131"/>
        <v>En gestión</v>
      </c>
      <c r="AZ136" s="3778" t="str">
        <f t="shared" si="132"/>
        <v>En gestión</v>
      </c>
      <c r="BA136" s="3479"/>
      <c r="BB136" s="3644">
        <v>144623272.59999999</v>
      </c>
      <c r="BC136" s="3641">
        <v>144623272.59999999</v>
      </c>
      <c r="BD136" s="3615">
        <v>75311637</v>
      </c>
      <c r="BE136" s="3786">
        <v>52242644</v>
      </c>
      <c r="BF136" s="3641">
        <v>52242644</v>
      </c>
      <c r="BG136" s="3615" t="s">
        <v>5246</v>
      </c>
      <c r="BH136" s="3620" t="s">
        <v>5128</v>
      </c>
      <c r="BI136" s="3620" t="s">
        <v>5240</v>
      </c>
      <c r="BJ136" s="3790" t="s">
        <v>5241</v>
      </c>
      <c r="BK136" s="3362" t="s">
        <v>5242</v>
      </c>
      <c r="BL136" s="591"/>
      <c r="BM136" s="3525">
        <v>0.79</v>
      </c>
      <c r="BN136" s="13" t="s">
        <v>5247</v>
      </c>
      <c r="BO136" s="848">
        <v>1</v>
      </c>
      <c r="BP136" s="13" t="s">
        <v>5247</v>
      </c>
      <c r="BQ136" s="835" t="s">
        <v>2812</v>
      </c>
      <c r="BR136" s="169" t="str">
        <f t="shared" si="125"/>
        <v>Terminado</v>
      </c>
      <c r="BS136" s="169" t="str">
        <f t="shared" si="133"/>
        <v>Terminado</v>
      </c>
      <c r="BT136" s="1902" t="s">
        <v>5248</v>
      </c>
      <c r="BU136" s="1877">
        <f>SUMPRODUCT(G136:G137,BO136:BO137)</f>
        <v>0.78999999999999992</v>
      </c>
      <c r="BV136" s="1877">
        <f>SUMPRODUCT(G136:G137,L136:L137)</f>
        <v>0.78999999999999992</v>
      </c>
      <c r="BW136" s="3344" t="str">
        <f>IF(BV136&lt;1%,"Sin iniciar",IF(BV136=100%,"Terminado","En gestión"))</f>
        <v>En gestión</v>
      </c>
      <c r="BX136" s="3344" t="str">
        <f>IF(BU136&lt;1%,"Sin iniciar",IF(BU136=100%,"Terminado","En gestión"))</f>
        <v>En gestión</v>
      </c>
      <c r="BY136" s="3458"/>
      <c r="BZ136" s="3784">
        <v>0</v>
      </c>
      <c r="CA136" s="3650">
        <v>0</v>
      </c>
      <c r="CB136" s="3650">
        <v>0</v>
      </c>
      <c r="CC136" s="1840">
        <v>52242644</v>
      </c>
      <c r="CD136" s="3424">
        <v>52242644</v>
      </c>
      <c r="CE136" s="3424">
        <v>26185828.5</v>
      </c>
      <c r="CF136" s="3362" t="s">
        <v>5128</v>
      </c>
      <c r="CG136" s="3362" t="s">
        <v>5240</v>
      </c>
      <c r="CH136" s="3362" t="s">
        <v>5241</v>
      </c>
      <c r="CI136" s="3362" t="s">
        <v>5242</v>
      </c>
      <c r="CJ136" s="511"/>
      <c r="CK136" s="3369">
        <v>1</v>
      </c>
      <c r="CL136" s="2966" t="s">
        <v>5249</v>
      </c>
      <c r="CM136" s="905">
        <v>1</v>
      </c>
      <c r="CN136" s="13" t="s">
        <v>5247</v>
      </c>
      <c r="CO136" s="13" t="s">
        <v>5247</v>
      </c>
      <c r="CP136" s="169" t="str">
        <f t="shared" si="126"/>
        <v>Terminado</v>
      </c>
      <c r="CQ136" s="169" t="str">
        <f t="shared" si="127"/>
        <v>Terminado</v>
      </c>
      <c r="CR136" s="2966" t="s">
        <v>5250</v>
      </c>
      <c r="CS136" s="1877">
        <f>SUMPRODUCT(G136:G137,CM136:CM137)</f>
        <v>1</v>
      </c>
      <c r="CT136" s="1877">
        <f>SUMPRODUCT(G136:G137,M136:M137)</f>
        <v>1</v>
      </c>
      <c r="CU136" s="3344" t="str">
        <f>IF(CT136&lt;1%,"Sin iniciar",IF(CT136=100%,"Terminado","En gestión"))</f>
        <v>Terminado</v>
      </c>
      <c r="CV136" s="3344" t="str">
        <f>IF(CS136&lt;1%,"Sin iniciar",IF(CS136=100%,"Terminado","En gestión"))</f>
        <v>Terminado</v>
      </c>
      <c r="CW136" s="98" t="s">
        <v>37</v>
      </c>
      <c r="CX136" s="3795">
        <v>144623272.59999999</v>
      </c>
      <c r="CY136" s="3465">
        <v>144623272.59999999</v>
      </c>
      <c r="CZ136" s="3465">
        <v>144623272.59999999</v>
      </c>
      <c r="DA136" s="3427">
        <v>52242644</v>
      </c>
      <c r="DB136" s="3465">
        <v>52242644</v>
      </c>
      <c r="DC136" s="3465">
        <v>45337367.5</v>
      </c>
      <c r="DD136" s="2382">
        <v>52150367.5</v>
      </c>
      <c r="DE136" s="3362" t="s">
        <v>5128</v>
      </c>
      <c r="DF136" s="3362" t="s">
        <v>5240</v>
      </c>
      <c r="DG136" s="3362" t="s">
        <v>5241</v>
      </c>
      <c r="DH136" s="3362" t="s">
        <v>5242</v>
      </c>
      <c r="DJ136" s="1220" t="s">
        <v>8269</v>
      </c>
      <c r="DK136" s="1220" t="s">
        <v>8270</v>
      </c>
      <c r="DL136" s="3316" t="s">
        <v>8271</v>
      </c>
    </row>
    <row r="137" spans="1:116" s="514" customFormat="1" ht="233.25" hidden="1" customHeight="1" x14ac:dyDescent="0.45">
      <c r="A137" s="3539"/>
      <c r="B137" s="3541"/>
      <c r="C137" s="3323"/>
      <c r="D137" s="3775"/>
      <c r="E137" s="515" t="s">
        <v>5251</v>
      </c>
      <c r="F137" s="516" t="s">
        <v>5252</v>
      </c>
      <c r="G137" s="517">
        <v>0.7</v>
      </c>
      <c r="H137" s="518">
        <v>44682</v>
      </c>
      <c r="I137" s="518">
        <v>44925</v>
      </c>
      <c r="J137" s="519">
        <v>0</v>
      </c>
      <c r="K137" s="612">
        <v>0.25</v>
      </c>
      <c r="L137" s="675">
        <v>0.7</v>
      </c>
      <c r="M137" s="668">
        <v>1</v>
      </c>
      <c r="N137" s="2970"/>
      <c r="O137" s="2970"/>
      <c r="P137" s="487"/>
      <c r="Q137" s="3620"/>
      <c r="R137" s="3620"/>
      <c r="S137" s="538">
        <v>0</v>
      </c>
      <c r="T137" s="210" t="s">
        <v>2717</v>
      </c>
      <c r="U137" s="210" t="s">
        <v>2717</v>
      </c>
      <c r="V137" s="193" t="str">
        <f t="shared" si="128"/>
        <v>En gestión</v>
      </c>
      <c r="W137" s="193" t="str">
        <f t="shared" si="69"/>
        <v>Sin iniciar</v>
      </c>
      <c r="X137" s="3620"/>
      <c r="Y137" s="1303"/>
      <c r="Z137" s="1303"/>
      <c r="AA137" s="3778"/>
      <c r="AB137" s="3778"/>
      <c r="AC137" s="3779"/>
      <c r="AD137" s="3781"/>
      <c r="AE137" s="3634"/>
      <c r="AF137" s="3634"/>
      <c r="AG137" s="3781"/>
      <c r="AH137" s="2973"/>
      <c r="AI137" s="2973"/>
      <c r="AJ137" s="3620"/>
      <c r="AK137" s="3620"/>
      <c r="AL137" s="3620"/>
      <c r="AM137" s="3620"/>
      <c r="AN137" s="672"/>
      <c r="AO137" s="3509"/>
      <c r="AP137" s="3509"/>
      <c r="AQ137" s="564">
        <v>0.25</v>
      </c>
      <c r="AR137" s="9" t="s">
        <v>5253</v>
      </c>
      <c r="AS137" s="9" t="s">
        <v>5254</v>
      </c>
      <c r="AT137" s="8" t="str">
        <f t="shared" si="124"/>
        <v>En gestión</v>
      </c>
      <c r="AU137" s="8" t="str">
        <f t="shared" si="81"/>
        <v>En gestión</v>
      </c>
      <c r="AV137" s="3809"/>
      <c r="AW137" s="3782">
        <f t="shared" si="129"/>
        <v>0.79999999999999993</v>
      </c>
      <c r="AX137" s="3782">
        <f t="shared" si="130"/>
        <v>0.69</v>
      </c>
      <c r="AY137" s="3778" t="str">
        <f t="shared" si="131"/>
        <v>En gestión</v>
      </c>
      <c r="AZ137" s="3778" t="str">
        <f t="shared" si="132"/>
        <v>En gestión</v>
      </c>
      <c r="BA137" s="3810"/>
      <c r="BB137" s="3644"/>
      <c r="BC137" s="3641"/>
      <c r="BD137" s="3808"/>
      <c r="BE137" s="3786"/>
      <c r="BF137" s="3641"/>
      <c r="BG137" s="3808"/>
      <c r="BH137" s="3620"/>
      <c r="BI137" s="3620"/>
      <c r="BJ137" s="3790"/>
      <c r="BK137" s="3362"/>
      <c r="BL137" s="591"/>
      <c r="BM137" s="3192"/>
      <c r="BN137" s="78" t="s">
        <v>5255</v>
      </c>
      <c r="BO137" s="848">
        <v>0.7</v>
      </c>
      <c r="BP137" s="13" t="s">
        <v>5256</v>
      </c>
      <c r="BQ137" s="13" t="s">
        <v>5257</v>
      </c>
      <c r="BR137" s="169" t="str">
        <f t="shared" si="125"/>
        <v>En gestión</v>
      </c>
      <c r="BS137" s="169" t="str">
        <f t="shared" si="133"/>
        <v>En gestión</v>
      </c>
      <c r="BT137" s="1902"/>
      <c r="BU137" s="1877"/>
      <c r="BV137" s="1877"/>
      <c r="BW137" s="3344"/>
      <c r="BX137" s="3344"/>
      <c r="BY137" s="3458"/>
      <c r="BZ137" s="3784"/>
      <c r="CA137" s="3650"/>
      <c r="CB137" s="3650"/>
      <c r="CC137" s="1840"/>
      <c r="CD137" s="3424"/>
      <c r="CE137" s="3424"/>
      <c r="CF137" s="3362"/>
      <c r="CG137" s="3362"/>
      <c r="CH137" s="3362"/>
      <c r="CI137" s="3362"/>
      <c r="CJ137" s="511"/>
      <c r="CK137" s="3369"/>
      <c r="CL137" s="2966"/>
      <c r="CM137" s="905">
        <v>1</v>
      </c>
      <c r="CN137" s="13" t="s">
        <v>7541</v>
      </c>
      <c r="CO137" s="13" t="s">
        <v>7542</v>
      </c>
      <c r="CP137" s="169" t="str">
        <f t="shared" si="126"/>
        <v>Terminado</v>
      </c>
      <c r="CQ137" s="169" t="str">
        <f t="shared" si="127"/>
        <v>Terminado</v>
      </c>
      <c r="CR137" s="2966"/>
      <c r="CS137" s="1877"/>
      <c r="CT137" s="1877"/>
      <c r="CU137" s="3344"/>
      <c r="CV137" s="3344"/>
      <c r="CW137" s="98" t="s">
        <v>37</v>
      </c>
      <c r="CX137" s="3795"/>
      <c r="CY137" s="3465"/>
      <c r="CZ137" s="3465"/>
      <c r="DA137" s="3427"/>
      <c r="DB137" s="3465"/>
      <c r="DC137" s="3465"/>
      <c r="DD137" s="2382"/>
      <c r="DE137" s="3362"/>
      <c r="DF137" s="3362"/>
      <c r="DG137" s="3362"/>
      <c r="DH137" s="3362"/>
      <c r="DJ137" s="1220" t="s">
        <v>8269</v>
      </c>
      <c r="DK137" s="1220" t="s">
        <v>8331</v>
      </c>
      <c r="DL137" s="3324"/>
    </row>
    <row r="138" spans="1:116" s="514" customFormat="1" ht="132" hidden="1" customHeight="1" x14ac:dyDescent="0.45">
      <c r="A138" s="3564" t="s">
        <v>58</v>
      </c>
      <c r="B138" s="3565" t="s">
        <v>5258</v>
      </c>
      <c r="C138" s="3322" t="s">
        <v>5259</v>
      </c>
      <c r="D138" s="3793" t="s">
        <v>59</v>
      </c>
      <c r="E138" s="515" t="s">
        <v>5260</v>
      </c>
      <c r="F138" s="494" t="s">
        <v>5261</v>
      </c>
      <c r="G138" s="517">
        <v>0.5</v>
      </c>
      <c r="H138" s="518">
        <v>44572</v>
      </c>
      <c r="I138" s="518">
        <v>44925</v>
      </c>
      <c r="J138" s="519">
        <v>0.1</v>
      </c>
      <c r="K138" s="612">
        <v>0.4</v>
      </c>
      <c r="L138" s="675">
        <v>0.7</v>
      </c>
      <c r="M138" s="668">
        <v>1</v>
      </c>
      <c r="N138" s="2970">
        <v>18252644</v>
      </c>
      <c r="O138" s="2970">
        <v>136787081.68000001</v>
      </c>
      <c r="P138" s="487"/>
      <c r="Q138" s="3338" t="s">
        <v>5262</v>
      </c>
      <c r="R138" s="3338" t="s">
        <v>7543</v>
      </c>
      <c r="S138" s="538">
        <v>0.1</v>
      </c>
      <c r="T138" s="7" t="s">
        <v>7544</v>
      </c>
      <c r="U138" s="7" t="s">
        <v>7545</v>
      </c>
      <c r="V138" s="193" t="str">
        <f t="shared" si="128"/>
        <v>En gestión</v>
      </c>
      <c r="W138" s="193" t="str">
        <f t="shared" si="69"/>
        <v>En gestión</v>
      </c>
      <c r="X138" s="3813" t="s">
        <v>7546</v>
      </c>
      <c r="Y138" s="1285">
        <f>SUMPRODUCT(S138:S141,G138:G141)</f>
        <v>0.05</v>
      </c>
      <c r="Z138" s="1285">
        <f>SUMPRODUCT(G138:G141,J138:J141)</f>
        <v>0.05</v>
      </c>
      <c r="AA138" s="3815" t="str">
        <f>IF(Z138&lt;1%,"Sin iniciar",IF(Z138=100%,"Terminado","En gestión"))</f>
        <v>En gestión</v>
      </c>
      <c r="AB138" s="3815" t="str">
        <f>IF(Y138&lt;1%,"Sin iniciar",IF(Y138=100%,"Terminado","En gestión"))</f>
        <v>En gestión</v>
      </c>
      <c r="AC138" s="3796"/>
      <c r="AD138" s="3781">
        <v>136787081.68000001</v>
      </c>
      <c r="AE138" s="3634">
        <v>136787081.68000001</v>
      </c>
      <c r="AF138" s="3634">
        <v>34196770.420000002</v>
      </c>
      <c r="AG138" s="3781">
        <v>18252644</v>
      </c>
      <c r="AH138" s="3474">
        <v>18252644</v>
      </c>
      <c r="AI138" s="3474">
        <v>1784985</v>
      </c>
      <c r="AJ138" s="3813" t="s">
        <v>5128</v>
      </c>
      <c r="AK138" s="3813" t="s">
        <v>5240</v>
      </c>
      <c r="AL138" s="3813" t="s">
        <v>5241</v>
      </c>
      <c r="AM138" s="3813" t="s">
        <v>5242</v>
      </c>
      <c r="AN138" s="455"/>
      <c r="AO138" s="3531">
        <v>0.45</v>
      </c>
      <c r="AP138" s="3817" t="s">
        <v>7548</v>
      </c>
      <c r="AQ138" s="685">
        <v>0.4</v>
      </c>
      <c r="AR138" s="7" t="s">
        <v>7547</v>
      </c>
      <c r="AS138" s="7" t="s">
        <v>7549</v>
      </c>
      <c r="AT138" s="8" t="str">
        <f t="shared" si="124"/>
        <v>En gestión</v>
      </c>
      <c r="AU138" s="8" t="str">
        <f t="shared" si="81"/>
        <v>En gestión</v>
      </c>
      <c r="AV138" s="1717" t="s">
        <v>7550</v>
      </c>
      <c r="AW138" s="3818">
        <f>SUMPRODUCT(G138:G141,AQ138:AQ141)</f>
        <v>0.45</v>
      </c>
      <c r="AX138" s="3818">
        <f>SUMPRODUCT(G138:G141,K138:K141)</f>
        <v>0.34000000000000008</v>
      </c>
      <c r="AY138" s="3815" t="str">
        <f t="shared" si="131"/>
        <v>En gestión</v>
      </c>
      <c r="AZ138" s="3815" t="str">
        <f t="shared" si="132"/>
        <v>En gestión</v>
      </c>
      <c r="BA138" s="311" t="s">
        <v>2812</v>
      </c>
      <c r="BB138" s="3644">
        <v>136787081.68000001</v>
      </c>
      <c r="BC138" s="3641">
        <v>136787081.68000001</v>
      </c>
      <c r="BD138" s="3797">
        <v>68393541</v>
      </c>
      <c r="BE138" s="3786">
        <v>18252644</v>
      </c>
      <c r="BF138" s="3719">
        <v>18252644</v>
      </c>
      <c r="BG138" s="3797">
        <v>6005332.5</v>
      </c>
      <c r="BH138" s="3813" t="s">
        <v>5128</v>
      </c>
      <c r="BI138" s="3813" t="s">
        <v>5240</v>
      </c>
      <c r="BJ138" s="3821" t="s">
        <v>5241</v>
      </c>
      <c r="BK138" s="3362" t="s">
        <v>5242</v>
      </c>
      <c r="BL138" s="591"/>
      <c r="BM138" s="3525">
        <v>0.81</v>
      </c>
      <c r="BN138" s="3192" t="s">
        <v>7551</v>
      </c>
      <c r="BO138" s="862">
        <v>0.7</v>
      </c>
      <c r="BP138" s="78" t="s">
        <v>7552</v>
      </c>
      <c r="BQ138" s="13" t="s">
        <v>5263</v>
      </c>
      <c r="BR138" s="169" t="str">
        <f t="shared" si="125"/>
        <v>En gestión</v>
      </c>
      <c r="BS138" s="169" t="str">
        <f t="shared" si="133"/>
        <v>En gestión</v>
      </c>
      <c r="BT138" s="3192" t="s">
        <v>7553</v>
      </c>
      <c r="BU138" s="1877">
        <f>SUMPRODUCT(G138:G141,BO138:BO141)</f>
        <v>0.81</v>
      </c>
      <c r="BV138" s="1877">
        <f>SUMPRODUCT(G138:G141,L138:L141)</f>
        <v>0.78</v>
      </c>
      <c r="BW138" s="3344" t="str">
        <f>IF(BV138&lt;1%,"Sin iniciar",IF(BV138=100%,"Terminado","En gestión"))</f>
        <v>En gestión</v>
      </c>
      <c r="BX138" s="3344" t="str">
        <f>IF(BU138&lt;1%,"Sin iniciar",IF(BU138=100%,"Terminado","En gestión"))</f>
        <v>En gestión</v>
      </c>
      <c r="BY138" s="3458"/>
      <c r="BZ138" s="3784">
        <v>0</v>
      </c>
      <c r="CA138" s="3650">
        <v>0</v>
      </c>
      <c r="CB138" s="3650">
        <v>0</v>
      </c>
      <c r="CC138" s="3819">
        <v>18252644</v>
      </c>
      <c r="CD138" s="3820">
        <v>18252644</v>
      </c>
      <c r="CE138" s="3820">
        <v>12589828.5</v>
      </c>
      <c r="CF138" s="3362" t="s">
        <v>5128</v>
      </c>
      <c r="CG138" s="3362" t="s">
        <v>5240</v>
      </c>
      <c r="CH138" s="3362" t="s">
        <v>5241</v>
      </c>
      <c r="CI138" s="3362" t="s">
        <v>5242</v>
      </c>
      <c r="CJ138" s="511"/>
      <c r="CK138" s="3369">
        <v>1</v>
      </c>
      <c r="CL138" s="2966" t="s">
        <v>7554</v>
      </c>
      <c r="CM138" s="905">
        <v>1</v>
      </c>
      <c r="CN138" s="97" t="s">
        <v>5264</v>
      </c>
      <c r="CO138" s="97" t="s">
        <v>5263</v>
      </c>
      <c r="CP138" s="169" t="str">
        <f t="shared" si="126"/>
        <v>Terminado</v>
      </c>
      <c r="CQ138" s="169" t="str">
        <f t="shared" si="127"/>
        <v>Terminado</v>
      </c>
      <c r="CR138" s="2956" t="s">
        <v>5265</v>
      </c>
      <c r="CS138" s="1877">
        <f>SUMPRODUCT(G138:G141,CM138:CM141)</f>
        <v>1</v>
      </c>
      <c r="CT138" s="1877">
        <f>SUMPRODUCT(G138:G141,M138:M141)</f>
        <v>1</v>
      </c>
      <c r="CU138" s="3344" t="str">
        <f>IF(CT138&lt;1%,"Sin iniciar",IF(CT138=100%,"Terminado","En gestión"))</f>
        <v>Terminado</v>
      </c>
      <c r="CV138" s="3344" t="str">
        <f>IF(CS138&lt;1%,"Sin iniciar",IF(CS138=100%,"Terminado","En gestión"))</f>
        <v>Terminado</v>
      </c>
      <c r="CW138" s="2649" t="s">
        <v>37</v>
      </c>
      <c r="CX138" s="3795">
        <v>136787081.68000001</v>
      </c>
      <c r="CY138" s="3465">
        <v>136787081.68000001</v>
      </c>
      <c r="CZ138" s="3465">
        <v>136787081.68000001</v>
      </c>
      <c r="DA138" s="3427">
        <v>18252644</v>
      </c>
      <c r="DB138" s="3465">
        <v>18252644</v>
      </c>
      <c r="DC138" s="3465">
        <v>18145367.5</v>
      </c>
      <c r="DD138" s="2382">
        <v>18160367.5</v>
      </c>
      <c r="DE138" s="3362" t="s">
        <v>5128</v>
      </c>
      <c r="DF138" s="3362" t="s">
        <v>5240</v>
      </c>
      <c r="DG138" s="3362" t="s">
        <v>5241</v>
      </c>
      <c r="DH138" s="3362" t="s">
        <v>5242</v>
      </c>
      <c r="DJ138" s="1220" t="s">
        <v>8273</v>
      </c>
      <c r="DK138" s="1220" t="s">
        <v>8472</v>
      </c>
      <c r="DL138" s="3322" t="s">
        <v>8473</v>
      </c>
    </row>
    <row r="139" spans="1:116" s="514" customFormat="1" ht="155.25" hidden="1" customHeight="1" x14ac:dyDescent="0.45">
      <c r="A139" s="3398"/>
      <c r="B139" s="3399"/>
      <c r="C139" s="3088"/>
      <c r="D139" s="3127"/>
      <c r="E139" s="515" t="s">
        <v>5266</v>
      </c>
      <c r="F139" s="516" t="s">
        <v>5267</v>
      </c>
      <c r="G139" s="517">
        <v>0.1</v>
      </c>
      <c r="H139" s="518">
        <v>44690</v>
      </c>
      <c r="I139" s="518">
        <v>44742</v>
      </c>
      <c r="J139" s="519">
        <v>0</v>
      </c>
      <c r="K139" s="612">
        <v>1</v>
      </c>
      <c r="L139" s="675">
        <v>1</v>
      </c>
      <c r="M139" s="668">
        <v>1</v>
      </c>
      <c r="N139" s="2970"/>
      <c r="O139" s="2970"/>
      <c r="P139" s="487"/>
      <c r="Q139" s="3132"/>
      <c r="R139" s="3132"/>
      <c r="S139" s="538">
        <v>0</v>
      </c>
      <c r="T139" s="210" t="s">
        <v>2717</v>
      </c>
      <c r="U139" s="210" t="s">
        <v>2717</v>
      </c>
      <c r="V139" s="193" t="str">
        <f t="shared" si="128"/>
        <v>Terminado</v>
      </c>
      <c r="W139" s="193" t="str">
        <f t="shared" si="69"/>
        <v>Sin iniciar</v>
      </c>
      <c r="X139" s="3127"/>
      <c r="Y139" s="1454"/>
      <c r="Z139" s="1454"/>
      <c r="AA139" s="3816"/>
      <c r="AB139" s="3816"/>
      <c r="AC139" s="3480"/>
      <c r="AD139" s="3781"/>
      <c r="AE139" s="3634"/>
      <c r="AF139" s="3634"/>
      <c r="AG139" s="3781"/>
      <c r="AH139" s="3811"/>
      <c r="AI139" s="3811"/>
      <c r="AJ139" s="3127"/>
      <c r="AK139" s="3127"/>
      <c r="AL139" s="3127"/>
      <c r="AM139" s="3127"/>
      <c r="AN139" s="455"/>
      <c r="AO139" s="2665"/>
      <c r="AP139" s="2665"/>
      <c r="AQ139" s="686">
        <v>0.5</v>
      </c>
      <c r="AR139" s="9" t="s">
        <v>7555</v>
      </c>
      <c r="AS139" s="9" t="s">
        <v>7556</v>
      </c>
      <c r="AT139" s="8" t="str">
        <f t="shared" si="124"/>
        <v>Terminado</v>
      </c>
      <c r="AU139" s="8" t="str">
        <f t="shared" si="81"/>
        <v>En gestión</v>
      </c>
      <c r="AV139" s="1729"/>
      <c r="AW139" s="3383">
        <f t="shared" si="129"/>
        <v>0.55000000000000004</v>
      </c>
      <c r="AX139" s="3383">
        <f t="shared" si="130"/>
        <v>0.44</v>
      </c>
      <c r="AY139" s="3816" t="str">
        <f t="shared" si="131"/>
        <v>En gestión</v>
      </c>
      <c r="AZ139" s="3816" t="str">
        <f t="shared" si="132"/>
        <v>En gestión</v>
      </c>
      <c r="BA139" s="313" t="s">
        <v>7557</v>
      </c>
      <c r="BB139" s="3644"/>
      <c r="BC139" s="3641"/>
      <c r="BD139" s="3798"/>
      <c r="BE139" s="3786"/>
      <c r="BF139" s="3720"/>
      <c r="BG139" s="3798"/>
      <c r="BH139" s="3127"/>
      <c r="BI139" s="3127"/>
      <c r="BJ139" s="3104"/>
      <c r="BK139" s="3362"/>
      <c r="BL139" s="591"/>
      <c r="BM139" s="3192"/>
      <c r="BN139" s="3192"/>
      <c r="BO139" s="862">
        <v>1</v>
      </c>
      <c r="BP139" s="13" t="s">
        <v>7558</v>
      </c>
      <c r="BQ139" s="13" t="s">
        <v>5268</v>
      </c>
      <c r="BR139" s="169" t="str">
        <f t="shared" si="125"/>
        <v>Terminado</v>
      </c>
      <c r="BS139" s="169" t="str">
        <f t="shared" si="133"/>
        <v>Terminado</v>
      </c>
      <c r="BT139" s="3192"/>
      <c r="BU139" s="1877"/>
      <c r="BV139" s="1877"/>
      <c r="BW139" s="3344"/>
      <c r="BX139" s="3344"/>
      <c r="BY139" s="3458"/>
      <c r="BZ139" s="3784"/>
      <c r="CA139" s="3650"/>
      <c r="CB139" s="3650"/>
      <c r="CC139" s="3819"/>
      <c r="CD139" s="3820"/>
      <c r="CE139" s="3820"/>
      <c r="CF139" s="3362"/>
      <c r="CG139" s="3362"/>
      <c r="CH139" s="3362"/>
      <c r="CI139" s="3362"/>
      <c r="CJ139" s="511"/>
      <c r="CK139" s="3369"/>
      <c r="CL139" s="2966"/>
      <c r="CM139" s="905">
        <v>1</v>
      </c>
      <c r="CN139" s="97" t="s">
        <v>5269</v>
      </c>
      <c r="CO139" s="97" t="s">
        <v>5269</v>
      </c>
      <c r="CP139" s="169" t="str">
        <f t="shared" si="126"/>
        <v>Terminado</v>
      </c>
      <c r="CQ139" s="169" t="str">
        <f t="shared" si="127"/>
        <v>Terminado</v>
      </c>
      <c r="CR139" s="2956"/>
      <c r="CS139" s="1877"/>
      <c r="CT139" s="1877"/>
      <c r="CU139" s="3344"/>
      <c r="CV139" s="3344"/>
      <c r="CW139" s="1864"/>
      <c r="CX139" s="3795"/>
      <c r="CY139" s="3465"/>
      <c r="CZ139" s="3465"/>
      <c r="DA139" s="3427"/>
      <c r="DB139" s="3465"/>
      <c r="DC139" s="3465"/>
      <c r="DD139" s="2382"/>
      <c r="DE139" s="3362"/>
      <c r="DF139" s="3362"/>
      <c r="DG139" s="3362"/>
      <c r="DH139" s="3362"/>
      <c r="DJ139" s="1220" t="s">
        <v>8273</v>
      </c>
      <c r="DK139" s="1220" t="s">
        <v>8474</v>
      </c>
      <c r="DL139" s="3088"/>
    </row>
    <row r="140" spans="1:116" s="514" customFormat="1" ht="155.25" hidden="1" customHeight="1" x14ac:dyDescent="0.45">
      <c r="A140" s="3398"/>
      <c r="B140" s="3399"/>
      <c r="C140" s="3088"/>
      <c r="D140" s="3127"/>
      <c r="E140" s="515" t="s">
        <v>5270</v>
      </c>
      <c r="F140" s="516" t="s">
        <v>5271</v>
      </c>
      <c r="G140" s="517">
        <v>0.2</v>
      </c>
      <c r="H140" s="518">
        <v>44690</v>
      </c>
      <c r="I140" s="518">
        <v>44865</v>
      </c>
      <c r="J140" s="519">
        <v>0</v>
      </c>
      <c r="K140" s="612">
        <v>0.2</v>
      </c>
      <c r="L140" s="675">
        <v>0.65</v>
      </c>
      <c r="M140" s="668">
        <v>1</v>
      </c>
      <c r="N140" s="2970"/>
      <c r="O140" s="2970"/>
      <c r="P140" s="487"/>
      <c r="Q140" s="3132"/>
      <c r="R140" s="3132"/>
      <c r="S140" s="538">
        <v>0</v>
      </c>
      <c r="T140" s="210" t="s">
        <v>2717</v>
      </c>
      <c r="U140" s="210" t="s">
        <v>2717</v>
      </c>
      <c r="V140" s="193" t="str">
        <f t="shared" si="128"/>
        <v>En gestión</v>
      </c>
      <c r="W140" s="193" t="str">
        <f t="shared" si="69"/>
        <v>Sin iniciar</v>
      </c>
      <c r="X140" s="3127"/>
      <c r="Y140" s="1454"/>
      <c r="Z140" s="1454"/>
      <c r="AA140" s="3816"/>
      <c r="AB140" s="3816"/>
      <c r="AC140" s="3480"/>
      <c r="AD140" s="3781"/>
      <c r="AE140" s="3634"/>
      <c r="AF140" s="3634"/>
      <c r="AG140" s="3781"/>
      <c r="AH140" s="3811"/>
      <c r="AI140" s="3811"/>
      <c r="AJ140" s="3127"/>
      <c r="AK140" s="3127"/>
      <c r="AL140" s="3127"/>
      <c r="AM140" s="3127"/>
      <c r="AN140" s="455"/>
      <c r="AO140" s="2665"/>
      <c r="AP140" s="2665"/>
      <c r="AQ140" s="686">
        <v>0</v>
      </c>
      <c r="AR140" s="9" t="s">
        <v>7559</v>
      </c>
      <c r="AS140" s="9" t="s">
        <v>2812</v>
      </c>
      <c r="AT140" s="8" t="str">
        <f t="shared" si="124"/>
        <v>En gestión</v>
      </c>
      <c r="AU140" s="8" t="str">
        <f t="shared" si="81"/>
        <v>Sin iniciar</v>
      </c>
      <c r="AV140" s="1729"/>
      <c r="AW140" s="3383">
        <f t="shared" si="129"/>
        <v>0.57500000000000007</v>
      </c>
      <c r="AX140" s="3383">
        <f t="shared" si="130"/>
        <v>0.41500000000000004</v>
      </c>
      <c r="AY140" s="3816" t="str">
        <f t="shared" si="131"/>
        <v>En gestión</v>
      </c>
      <c r="AZ140" s="3816" t="str">
        <f t="shared" si="132"/>
        <v>En gestión</v>
      </c>
      <c r="BA140" s="220" t="s">
        <v>5272</v>
      </c>
      <c r="BB140" s="3644"/>
      <c r="BC140" s="3641"/>
      <c r="BD140" s="3798"/>
      <c r="BE140" s="3786"/>
      <c r="BF140" s="3720"/>
      <c r="BG140" s="3798"/>
      <c r="BH140" s="3127"/>
      <c r="BI140" s="3127"/>
      <c r="BJ140" s="3104"/>
      <c r="BK140" s="3362"/>
      <c r="BL140" s="591"/>
      <c r="BM140" s="3192"/>
      <c r="BN140" s="3192"/>
      <c r="BO140" s="862">
        <v>0.8</v>
      </c>
      <c r="BP140" s="13" t="s">
        <v>7560</v>
      </c>
      <c r="BQ140" s="13" t="s">
        <v>5273</v>
      </c>
      <c r="BR140" s="169" t="str">
        <f t="shared" si="125"/>
        <v>En gestión</v>
      </c>
      <c r="BS140" s="169" t="str">
        <f t="shared" si="133"/>
        <v>En gestión</v>
      </c>
      <c r="BT140" s="3192"/>
      <c r="BU140" s="1877"/>
      <c r="BV140" s="1877"/>
      <c r="BW140" s="3344"/>
      <c r="BX140" s="3344"/>
      <c r="BY140" s="3458"/>
      <c r="BZ140" s="3784"/>
      <c r="CA140" s="3650"/>
      <c r="CB140" s="3650"/>
      <c r="CC140" s="3819"/>
      <c r="CD140" s="3820"/>
      <c r="CE140" s="3820"/>
      <c r="CF140" s="3362"/>
      <c r="CG140" s="3362"/>
      <c r="CH140" s="3362"/>
      <c r="CI140" s="3362"/>
      <c r="CJ140" s="511"/>
      <c r="CK140" s="3369"/>
      <c r="CL140" s="2966"/>
      <c r="CM140" s="905">
        <v>1</v>
      </c>
      <c r="CN140" s="97" t="s">
        <v>5274</v>
      </c>
      <c r="CO140" s="97" t="s">
        <v>5275</v>
      </c>
      <c r="CP140" s="169" t="str">
        <f t="shared" si="126"/>
        <v>Terminado</v>
      </c>
      <c r="CQ140" s="169" t="str">
        <f t="shared" si="127"/>
        <v>Terminado</v>
      </c>
      <c r="CR140" s="2956"/>
      <c r="CS140" s="1877"/>
      <c r="CT140" s="1877"/>
      <c r="CU140" s="3344"/>
      <c r="CV140" s="3344"/>
      <c r="CW140" s="1864"/>
      <c r="CX140" s="3795"/>
      <c r="CY140" s="3465"/>
      <c r="CZ140" s="3465"/>
      <c r="DA140" s="3427"/>
      <c r="DB140" s="3465"/>
      <c r="DC140" s="3465"/>
      <c r="DD140" s="2382"/>
      <c r="DE140" s="3362"/>
      <c r="DF140" s="3362"/>
      <c r="DG140" s="3362"/>
      <c r="DH140" s="3362"/>
      <c r="DJ140" s="1220" t="s">
        <v>8273</v>
      </c>
      <c r="DK140" s="1220" t="s">
        <v>8475</v>
      </c>
      <c r="DL140" s="3088"/>
    </row>
    <row r="141" spans="1:116" s="514" customFormat="1" ht="157.5" hidden="1" x14ac:dyDescent="0.45">
      <c r="A141" s="3539"/>
      <c r="B141" s="3541"/>
      <c r="C141" s="3323"/>
      <c r="D141" s="3128"/>
      <c r="E141" s="515" t="s">
        <v>5276</v>
      </c>
      <c r="F141" s="516" t="s">
        <v>5277</v>
      </c>
      <c r="G141" s="517">
        <v>0.2</v>
      </c>
      <c r="H141" s="518">
        <v>44896</v>
      </c>
      <c r="I141" s="518">
        <v>44772</v>
      </c>
      <c r="J141" s="519">
        <v>0</v>
      </c>
      <c r="K141" s="612">
        <v>0</v>
      </c>
      <c r="L141" s="675">
        <v>1</v>
      </c>
      <c r="M141" s="668">
        <v>1</v>
      </c>
      <c r="N141" s="2970"/>
      <c r="O141" s="2970"/>
      <c r="P141" s="487"/>
      <c r="Q141" s="3337"/>
      <c r="R141" s="3337"/>
      <c r="S141" s="538">
        <v>0</v>
      </c>
      <c r="T141" s="210" t="s">
        <v>2717</v>
      </c>
      <c r="U141" s="210" t="s">
        <v>2717</v>
      </c>
      <c r="V141" s="193" t="str">
        <f t="shared" si="128"/>
        <v>Sin iniciar</v>
      </c>
      <c r="W141" s="193" t="str">
        <f t="shared" si="69"/>
        <v>Sin iniciar</v>
      </c>
      <c r="X141" s="3814"/>
      <c r="Y141" s="1286"/>
      <c r="Z141" s="1286"/>
      <c r="AA141" s="3777"/>
      <c r="AB141" s="3777"/>
      <c r="AC141" s="3779"/>
      <c r="AD141" s="3781"/>
      <c r="AE141" s="3634"/>
      <c r="AF141" s="3634"/>
      <c r="AG141" s="3781"/>
      <c r="AH141" s="3812"/>
      <c r="AI141" s="3812"/>
      <c r="AJ141" s="3814"/>
      <c r="AK141" s="3814"/>
      <c r="AL141" s="3814"/>
      <c r="AM141" s="3814"/>
      <c r="AN141" s="455"/>
      <c r="AO141" s="3509"/>
      <c r="AP141" s="3509"/>
      <c r="AQ141" s="686">
        <v>1</v>
      </c>
      <c r="AR141" s="9" t="s">
        <v>5278</v>
      </c>
      <c r="AS141" s="9" t="s">
        <v>5279</v>
      </c>
      <c r="AT141" s="8" t="str">
        <f t="shared" si="124"/>
        <v>Sin iniciar</v>
      </c>
      <c r="AU141" s="8" t="str">
        <f t="shared" si="81"/>
        <v>Terminado</v>
      </c>
      <c r="AV141" s="1725"/>
      <c r="AW141" s="3384">
        <f t="shared" si="129"/>
        <v>0.64000000000000012</v>
      </c>
      <c r="AX141" s="3384">
        <f t="shared" si="130"/>
        <v>0.44</v>
      </c>
      <c r="AY141" s="3777" t="str">
        <f t="shared" si="131"/>
        <v>En gestión</v>
      </c>
      <c r="AZ141" s="3777" t="str">
        <f t="shared" si="132"/>
        <v>En gestión</v>
      </c>
      <c r="BA141" s="313" t="s">
        <v>2812</v>
      </c>
      <c r="BB141" s="3644"/>
      <c r="BC141" s="3641"/>
      <c r="BD141" s="3808"/>
      <c r="BE141" s="3786"/>
      <c r="BF141" s="3721"/>
      <c r="BG141" s="3808"/>
      <c r="BH141" s="3814"/>
      <c r="BI141" s="3814"/>
      <c r="BJ141" s="3822"/>
      <c r="BK141" s="3362"/>
      <c r="BL141" s="591"/>
      <c r="BM141" s="3192"/>
      <c r="BN141" s="3192"/>
      <c r="BO141" s="862">
        <v>1</v>
      </c>
      <c r="BP141" s="13" t="s">
        <v>5280</v>
      </c>
      <c r="BQ141" s="13" t="s">
        <v>5281</v>
      </c>
      <c r="BR141" s="169" t="str">
        <f t="shared" si="125"/>
        <v>Terminado</v>
      </c>
      <c r="BS141" s="169" t="str">
        <f t="shared" si="133"/>
        <v>Terminado</v>
      </c>
      <c r="BT141" s="3192"/>
      <c r="BU141" s="1877"/>
      <c r="BV141" s="1877"/>
      <c r="BW141" s="3344"/>
      <c r="BX141" s="3344"/>
      <c r="BY141" s="3458"/>
      <c r="BZ141" s="3784"/>
      <c r="CA141" s="3650"/>
      <c r="CB141" s="3650"/>
      <c r="CC141" s="3819"/>
      <c r="CD141" s="3820"/>
      <c r="CE141" s="3820"/>
      <c r="CF141" s="3362"/>
      <c r="CG141" s="3362"/>
      <c r="CH141" s="3362"/>
      <c r="CI141" s="3362"/>
      <c r="CJ141" s="511"/>
      <c r="CK141" s="3369"/>
      <c r="CL141" s="2966"/>
      <c r="CM141" s="905">
        <v>1</v>
      </c>
      <c r="CN141" s="98" t="s">
        <v>5269</v>
      </c>
      <c r="CO141" s="98" t="s">
        <v>5269</v>
      </c>
      <c r="CP141" s="169" t="str">
        <f t="shared" si="126"/>
        <v>Terminado</v>
      </c>
      <c r="CQ141" s="169" t="str">
        <f t="shared" si="127"/>
        <v>Terminado</v>
      </c>
      <c r="CR141" s="2956"/>
      <c r="CS141" s="1877"/>
      <c r="CT141" s="1877"/>
      <c r="CU141" s="3344"/>
      <c r="CV141" s="3344"/>
      <c r="CW141" s="1865"/>
      <c r="CX141" s="3795"/>
      <c r="CY141" s="3465"/>
      <c r="CZ141" s="3465"/>
      <c r="DA141" s="3427"/>
      <c r="DB141" s="3465"/>
      <c r="DC141" s="3465"/>
      <c r="DD141" s="2382"/>
      <c r="DE141" s="3362"/>
      <c r="DF141" s="3362"/>
      <c r="DG141" s="3362"/>
      <c r="DH141" s="3362"/>
      <c r="DJ141" s="1220" t="s">
        <v>8273</v>
      </c>
      <c r="DK141" s="1220" t="s">
        <v>8320</v>
      </c>
      <c r="DL141" s="3323"/>
    </row>
    <row r="142" spans="1:116" s="514" customFormat="1" ht="272.25" hidden="1" customHeight="1" x14ac:dyDescent="0.45">
      <c r="A142" s="3564" t="s">
        <v>58</v>
      </c>
      <c r="B142" s="3565" t="s">
        <v>5282</v>
      </c>
      <c r="C142" s="3322" t="s">
        <v>5283</v>
      </c>
      <c r="D142" s="3103" t="s">
        <v>5284</v>
      </c>
      <c r="E142" s="515" t="s">
        <v>5285</v>
      </c>
      <c r="F142" s="516" t="s">
        <v>5286</v>
      </c>
      <c r="G142" s="517">
        <v>0.2</v>
      </c>
      <c r="H142" s="518">
        <v>44564</v>
      </c>
      <c r="I142" s="518">
        <v>44910</v>
      </c>
      <c r="J142" s="519">
        <v>0.25</v>
      </c>
      <c r="K142" s="612">
        <v>0.5</v>
      </c>
      <c r="L142" s="675">
        <v>0.75</v>
      </c>
      <c r="M142" s="668">
        <v>1</v>
      </c>
      <c r="N142" s="2970">
        <v>138079840</v>
      </c>
      <c r="O142" s="2970">
        <v>853477361</v>
      </c>
      <c r="P142" s="487"/>
      <c r="Q142" s="3338" t="s">
        <v>5287</v>
      </c>
      <c r="R142" s="3338" t="s">
        <v>7561</v>
      </c>
      <c r="S142" s="567">
        <v>0.25</v>
      </c>
      <c r="T142" s="210" t="s">
        <v>5288</v>
      </c>
      <c r="U142" s="210" t="s">
        <v>5289</v>
      </c>
      <c r="V142" s="193" t="str">
        <f t="shared" si="128"/>
        <v>En gestión</v>
      </c>
      <c r="W142" s="193" t="str">
        <f t="shared" si="69"/>
        <v>En gestión</v>
      </c>
      <c r="X142" s="3813" t="s">
        <v>7562</v>
      </c>
      <c r="Y142" s="1285">
        <f>SUMPRODUCT(S142:S148,G142:G148)</f>
        <v>0.25</v>
      </c>
      <c r="Z142" s="1285">
        <f>SUMPRODUCT(G142:G148,J142:J148)</f>
        <v>0.25</v>
      </c>
      <c r="AA142" s="3815" t="str">
        <f>IF(Z142&lt;1%,"Sin iniciar",IF(Z142=100%,"Terminado","En gestión"))</f>
        <v>En gestión</v>
      </c>
      <c r="AB142" s="3815" t="str">
        <f>IF(Y142&lt;1%,"Sin iniciar",IF(Y142=100%,"Terminado","En gestión"))</f>
        <v>En gestión</v>
      </c>
      <c r="AC142" s="3796"/>
      <c r="AD142" s="3781">
        <v>853477361</v>
      </c>
      <c r="AE142" s="3634">
        <v>853477361</v>
      </c>
      <c r="AF142" s="3634">
        <v>213369340.25</v>
      </c>
      <c r="AG142" s="3781">
        <v>138079840</v>
      </c>
      <c r="AH142" s="3474">
        <v>138079840</v>
      </c>
      <c r="AI142" s="3474">
        <v>21476498.600000001</v>
      </c>
      <c r="AJ142" s="3813" t="s">
        <v>5128</v>
      </c>
      <c r="AK142" s="3813" t="s">
        <v>5290</v>
      </c>
      <c r="AL142" s="3813" t="s">
        <v>5291</v>
      </c>
      <c r="AM142" s="3813" t="s">
        <v>5292</v>
      </c>
      <c r="AN142" s="455"/>
      <c r="AO142" s="3824">
        <v>0.25</v>
      </c>
      <c r="AP142" s="1474" t="s">
        <v>7562</v>
      </c>
      <c r="AQ142" s="564">
        <v>0.5</v>
      </c>
      <c r="AR142" s="9" t="s">
        <v>5293</v>
      </c>
      <c r="AS142" s="9" t="s">
        <v>5294</v>
      </c>
      <c r="AT142" s="8" t="str">
        <f t="shared" si="124"/>
        <v>En gestión</v>
      </c>
      <c r="AU142" s="8" t="str">
        <f t="shared" si="81"/>
        <v>En gestión</v>
      </c>
      <c r="AV142" s="1482" t="s">
        <v>7562</v>
      </c>
      <c r="AW142" s="3818">
        <f>SUMPRODUCT(G142:G148,AQ142:AQ148)</f>
        <v>0.54800000000000004</v>
      </c>
      <c r="AX142" s="3818">
        <f>SUMPRODUCT(G142:G148,K142:K148)</f>
        <v>0.5</v>
      </c>
      <c r="AY142" s="3815" t="str">
        <f t="shared" si="131"/>
        <v>En gestión</v>
      </c>
      <c r="AZ142" s="3815" t="str">
        <f t="shared" si="132"/>
        <v>En gestión</v>
      </c>
      <c r="BA142" s="3827"/>
      <c r="BB142" s="3644">
        <v>853477361</v>
      </c>
      <c r="BC142" s="3641">
        <v>853477361</v>
      </c>
      <c r="BD142" s="3797">
        <v>426738681</v>
      </c>
      <c r="BE142" s="3786">
        <v>138079840</v>
      </c>
      <c r="BF142" s="3719">
        <v>138079840</v>
      </c>
      <c r="BG142" s="3797">
        <v>45010264</v>
      </c>
      <c r="BH142" s="3813" t="s">
        <v>5128</v>
      </c>
      <c r="BI142" s="3813" t="s">
        <v>5290</v>
      </c>
      <c r="BJ142" s="3821" t="s">
        <v>5291</v>
      </c>
      <c r="BK142" s="3362" t="s">
        <v>5292</v>
      </c>
      <c r="BL142" s="591"/>
      <c r="BM142" s="3825">
        <v>12</v>
      </c>
      <c r="BN142" s="3192" t="s">
        <v>7562</v>
      </c>
      <c r="BO142" s="848">
        <v>0.75</v>
      </c>
      <c r="BP142" s="13" t="s">
        <v>7563</v>
      </c>
      <c r="BQ142" s="13" t="s">
        <v>7564</v>
      </c>
      <c r="BR142" s="169" t="str">
        <f t="shared" si="125"/>
        <v>En gestión</v>
      </c>
      <c r="BS142" s="169" t="str">
        <f t="shared" si="133"/>
        <v>En gestión</v>
      </c>
      <c r="BT142" s="3192" t="s">
        <v>7562</v>
      </c>
      <c r="BU142" s="1877">
        <f>SUMPRODUCT(G142:G148,BO142:BO148)</f>
        <v>0.78</v>
      </c>
      <c r="BV142" s="1877">
        <f>SUMPRODUCT(G142:G148,L142:L148)</f>
        <v>0.78</v>
      </c>
      <c r="BW142" s="3344" t="str">
        <f>IF(BV142&lt;1%,"Sin iniciar",IF(BV142=100%,"Terminado","En gestión"))</f>
        <v>En gestión</v>
      </c>
      <c r="BX142" s="3344" t="str">
        <f>IF(BU142&lt;1%,"Sin iniciar",IF(BU142=100%,"Terminado","En gestión"))</f>
        <v>En gestión</v>
      </c>
      <c r="BY142" s="3458"/>
      <c r="BZ142" s="3784"/>
      <c r="CA142" s="3650">
        <v>0</v>
      </c>
      <c r="CB142" s="3650">
        <v>0</v>
      </c>
      <c r="CC142" s="3819">
        <v>138079840</v>
      </c>
      <c r="CD142" s="3820">
        <v>138079840</v>
      </c>
      <c r="CE142" s="3820">
        <v>108437391.40000001</v>
      </c>
      <c r="CF142" s="3362" t="s">
        <v>5128</v>
      </c>
      <c r="CG142" s="3362" t="s">
        <v>5290</v>
      </c>
      <c r="CH142" s="3362" t="s">
        <v>5291</v>
      </c>
      <c r="CI142" s="3362" t="s">
        <v>5292</v>
      </c>
      <c r="CJ142" s="511"/>
      <c r="CK142" s="3828">
        <v>0.99</v>
      </c>
      <c r="CL142" s="3829" t="s">
        <v>5295</v>
      </c>
      <c r="CM142" s="919">
        <v>1</v>
      </c>
      <c r="CN142" s="97" t="s">
        <v>7565</v>
      </c>
      <c r="CO142" s="97" t="s">
        <v>5296</v>
      </c>
      <c r="CP142" s="169" t="str">
        <f t="shared" si="126"/>
        <v>Terminado</v>
      </c>
      <c r="CQ142" s="169" t="str">
        <f t="shared" si="127"/>
        <v>Terminado</v>
      </c>
      <c r="CR142" s="1720" t="s">
        <v>5297</v>
      </c>
      <c r="CS142" s="1877">
        <f>SUMPRODUCT(G142:G148,CM142:CM148)</f>
        <v>1</v>
      </c>
      <c r="CT142" s="1877">
        <f>SUMPRODUCT(G142:G148,M142:M148)</f>
        <v>1</v>
      </c>
      <c r="CU142" s="3794" t="str">
        <f>IF(CT142&lt;1%,"Sin iniciar",IF(CT142=100%,"Terminado","En gestión"))</f>
        <v>Terminado</v>
      </c>
      <c r="CV142" s="3794" t="str">
        <f>IF(CS142&lt;1%,"Sin iniciar",IF(CS142=100%,"Terminado","En gestión"))</f>
        <v>Terminado</v>
      </c>
      <c r="CW142" s="1700" t="s">
        <v>37</v>
      </c>
      <c r="CX142" s="3795">
        <v>853477361</v>
      </c>
      <c r="CY142" s="3465">
        <v>853477361</v>
      </c>
      <c r="CZ142" s="3465">
        <v>853477361</v>
      </c>
      <c r="DA142" s="3427">
        <v>138079840</v>
      </c>
      <c r="DB142" s="3465">
        <v>138079840</v>
      </c>
      <c r="DC142" s="3465">
        <v>138079840</v>
      </c>
      <c r="DD142" s="2382">
        <v>138079840</v>
      </c>
      <c r="DE142" s="3362" t="s">
        <v>5128</v>
      </c>
      <c r="DF142" s="3362" t="s">
        <v>5290</v>
      </c>
      <c r="DG142" s="3362" t="s">
        <v>5291</v>
      </c>
      <c r="DH142" s="3362" t="s">
        <v>5292</v>
      </c>
      <c r="DJ142" s="1220" t="s">
        <v>8273</v>
      </c>
      <c r="DK142" s="1220" t="s">
        <v>8476</v>
      </c>
      <c r="DL142" s="3322" t="s">
        <v>8477</v>
      </c>
    </row>
    <row r="143" spans="1:116" s="514" customFormat="1" ht="367.5" hidden="1" customHeight="1" x14ac:dyDescent="0.45">
      <c r="A143" s="3398"/>
      <c r="B143" s="3399"/>
      <c r="C143" s="3088"/>
      <c r="D143" s="3104"/>
      <c r="E143" s="515" t="s">
        <v>5298</v>
      </c>
      <c r="F143" s="516" t="s">
        <v>5299</v>
      </c>
      <c r="G143" s="517">
        <v>0.15</v>
      </c>
      <c r="H143" s="518">
        <v>44564</v>
      </c>
      <c r="I143" s="518">
        <v>44910</v>
      </c>
      <c r="J143" s="519">
        <v>0.25</v>
      </c>
      <c r="K143" s="612">
        <v>0.5</v>
      </c>
      <c r="L143" s="675">
        <v>0.75</v>
      </c>
      <c r="M143" s="668">
        <v>1</v>
      </c>
      <c r="N143" s="2970"/>
      <c r="O143" s="2970"/>
      <c r="P143" s="591"/>
      <c r="Q143" s="3132"/>
      <c r="R143" s="3132"/>
      <c r="S143" s="567">
        <v>0.25</v>
      </c>
      <c r="T143" s="7" t="s">
        <v>5300</v>
      </c>
      <c r="U143" s="7" t="s">
        <v>5301</v>
      </c>
      <c r="V143" s="193" t="str">
        <f t="shared" si="128"/>
        <v>En gestión</v>
      </c>
      <c r="W143" s="193" t="str">
        <f t="shared" si="69"/>
        <v>En gestión</v>
      </c>
      <c r="X143" s="3127"/>
      <c r="Y143" s="1454"/>
      <c r="Z143" s="1454"/>
      <c r="AA143" s="3816"/>
      <c r="AB143" s="3816"/>
      <c r="AC143" s="3480"/>
      <c r="AD143" s="3781"/>
      <c r="AE143" s="3634"/>
      <c r="AF143" s="3634"/>
      <c r="AG143" s="3781"/>
      <c r="AH143" s="3811"/>
      <c r="AI143" s="3811"/>
      <c r="AJ143" s="3127"/>
      <c r="AK143" s="3127"/>
      <c r="AL143" s="3127"/>
      <c r="AM143" s="3127"/>
      <c r="AN143" s="672"/>
      <c r="AO143" s="1474"/>
      <c r="AP143" s="1474"/>
      <c r="AQ143" s="564">
        <v>0.5</v>
      </c>
      <c r="AR143" s="89" t="s">
        <v>7566</v>
      </c>
      <c r="AS143" s="9" t="s">
        <v>5302</v>
      </c>
      <c r="AT143" s="8" t="str">
        <f t="shared" si="124"/>
        <v>En gestión</v>
      </c>
      <c r="AU143" s="8" t="str">
        <f t="shared" si="81"/>
        <v>En gestión</v>
      </c>
      <c r="AV143" s="1482"/>
      <c r="AW143" s="3383">
        <f t="shared" si="129"/>
        <v>0.65800000000000003</v>
      </c>
      <c r="AX143" s="3383">
        <f t="shared" si="130"/>
        <v>0.61</v>
      </c>
      <c r="AY143" s="3816" t="str">
        <f t="shared" si="131"/>
        <v>En gestión</v>
      </c>
      <c r="AZ143" s="3816" t="str">
        <f t="shared" si="132"/>
        <v>En gestión</v>
      </c>
      <c r="BA143" s="3480"/>
      <c r="BB143" s="3644"/>
      <c r="BC143" s="3641"/>
      <c r="BD143" s="3798"/>
      <c r="BE143" s="3786"/>
      <c r="BF143" s="3720"/>
      <c r="BG143" s="3798"/>
      <c r="BH143" s="3127"/>
      <c r="BI143" s="3127"/>
      <c r="BJ143" s="3104"/>
      <c r="BK143" s="3362"/>
      <c r="BL143" s="591"/>
      <c r="BM143" s="3825"/>
      <c r="BN143" s="3192"/>
      <c r="BO143" s="848">
        <v>0.75</v>
      </c>
      <c r="BP143" s="78" t="s">
        <v>7567</v>
      </c>
      <c r="BQ143" s="13" t="s">
        <v>7568</v>
      </c>
      <c r="BR143" s="169" t="str">
        <f t="shared" si="125"/>
        <v>En gestión</v>
      </c>
      <c r="BS143" s="169" t="str">
        <f t="shared" si="133"/>
        <v>En gestión</v>
      </c>
      <c r="BT143" s="3192"/>
      <c r="BU143" s="1877"/>
      <c r="BV143" s="1877"/>
      <c r="BW143" s="3344"/>
      <c r="BX143" s="3344"/>
      <c r="BY143" s="3458"/>
      <c r="BZ143" s="3784"/>
      <c r="CA143" s="3650"/>
      <c r="CB143" s="3650"/>
      <c r="CC143" s="3819"/>
      <c r="CD143" s="3820"/>
      <c r="CE143" s="3820"/>
      <c r="CF143" s="3362"/>
      <c r="CG143" s="3362"/>
      <c r="CH143" s="3362"/>
      <c r="CI143" s="3362"/>
      <c r="CJ143" s="591"/>
      <c r="CK143" s="3828"/>
      <c r="CL143" s="3829"/>
      <c r="CM143" s="919">
        <v>1</v>
      </c>
      <c r="CN143" s="97" t="s">
        <v>5303</v>
      </c>
      <c r="CO143" s="97" t="s">
        <v>5304</v>
      </c>
      <c r="CP143" s="169" t="str">
        <f t="shared" si="126"/>
        <v>Terminado</v>
      </c>
      <c r="CQ143" s="169" t="str">
        <f t="shared" si="127"/>
        <v>Terminado</v>
      </c>
      <c r="CR143" s="1720"/>
      <c r="CS143" s="1877"/>
      <c r="CT143" s="1877"/>
      <c r="CU143" s="3794"/>
      <c r="CV143" s="3794"/>
      <c r="CW143" s="1774"/>
      <c r="CX143" s="3795"/>
      <c r="CY143" s="3465"/>
      <c r="CZ143" s="3465"/>
      <c r="DA143" s="3427"/>
      <c r="DB143" s="3465"/>
      <c r="DC143" s="3465"/>
      <c r="DD143" s="2382"/>
      <c r="DE143" s="3362"/>
      <c r="DF143" s="3362"/>
      <c r="DG143" s="3362"/>
      <c r="DH143" s="3362"/>
      <c r="DJ143" s="1220" t="s">
        <v>8273</v>
      </c>
      <c r="DK143" s="1220" t="s">
        <v>8478</v>
      </c>
      <c r="DL143" s="3088"/>
    </row>
    <row r="144" spans="1:116" s="514" customFormat="1" ht="310.5" hidden="1" customHeight="1" x14ac:dyDescent="0.45">
      <c r="A144" s="3398"/>
      <c r="B144" s="3399"/>
      <c r="C144" s="3088"/>
      <c r="D144" s="3104"/>
      <c r="E144" s="515" t="s">
        <v>5305</v>
      </c>
      <c r="F144" s="516" t="s">
        <v>5306</v>
      </c>
      <c r="G144" s="517">
        <v>0.15</v>
      </c>
      <c r="H144" s="518">
        <v>44564</v>
      </c>
      <c r="I144" s="518">
        <v>44910</v>
      </c>
      <c r="J144" s="519">
        <v>0.25</v>
      </c>
      <c r="K144" s="612">
        <v>0.5</v>
      </c>
      <c r="L144" s="675">
        <v>0.75</v>
      </c>
      <c r="M144" s="668">
        <v>1</v>
      </c>
      <c r="N144" s="2970"/>
      <c r="O144" s="2970"/>
      <c r="P144" s="591"/>
      <c r="Q144" s="3132"/>
      <c r="R144" s="3132"/>
      <c r="S144" s="567">
        <v>0.25</v>
      </c>
      <c r="T144" s="7" t="s">
        <v>5307</v>
      </c>
      <c r="U144" s="7" t="s">
        <v>5308</v>
      </c>
      <c r="V144" s="193" t="str">
        <f t="shared" si="128"/>
        <v>En gestión</v>
      </c>
      <c r="W144" s="193" t="str">
        <f t="shared" si="69"/>
        <v>En gestión</v>
      </c>
      <c r="X144" s="3127"/>
      <c r="Y144" s="1454"/>
      <c r="Z144" s="1454"/>
      <c r="AA144" s="3816"/>
      <c r="AB144" s="3816"/>
      <c r="AC144" s="3480"/>
      <c r="AD144" s="3781"/>
      <c r="AE144" s="3634"/>
      <c r="AF144" s="3634"/>
      <c r="AG144" s="3781"/>
      <c r="AH144" s="3811"/>
      <c r="AI144" s="3811"/>
      <c r="AJ144" s="3127"/>
      <c r="AK144" s="3127"/>
      <c r="AL144" s="3127"/>
      <c r="AM144" s="3127"/>
      <c r="AN144" s="672"/>
      <c r="AO144" s="1474"/>
      <c r="AP144" s="1474"/>
      <c r="AQ144" s="564">
        <v>0.5</v>
      </c>
      <c r="AR144" s="9" t="s">
        <v>5309</v>
      </c>
      <c r="AS144" s="159" t="s">
        <v>5310</v>
      </c>
      <c r="AT144" s="8" t="str">
        <f t="shared" si="124"/>
        <v>En gestión</v>
      </c>
      <c r="AU144" s="8" t="str">
        <f t="shared" si="81"/>
        <v>En gestión</v>
      </c>
      <c r="AV144" s="1482"/>
      <c r="AW144" s="3383">
        <f t="shared" si="129"/>
        <v>0.88300000000000001</v>
      </c>
      <c r="AX144" s="3383">
        <f t="shared" si="130"/>
        <v>0.83499999999999996</v>
      </c>
      <c r="AY144" s="3816" t="str">
        <f t="shared" si="131"/>
        <v>En gestión</v>
      </c>
      <c r="AZ144" s="3816" t="str">
        <f t="shared" si="132"/>
        <v>En gestión</v>
      </c>
      <c r="BA144" s="3480"/>
      <c r="BB144" s="3644"/>
      <c r="BC144" s="3641"/>
      <c r="BD144" s="3798"/>
      <c r="BE144" s="3786"/>
      <c r="BF144" s="3720"/>
      <c r="BG144" s="3798"/>
      <c r="BH144" s="3127"/>
      <c r="BI144" s="3127"/>
      <c r="BJ144" s="3104"/>
      <c r="BK144" s="3362"/>
      <c r="BL144" s="591"/>
      <c r="BM144" s="3825"/>
      <c r="BN144" s="3192"/>
      <c r="BO144" s="848">
        <v>0.75</v>
      </c>
      <c r="BP144" s="13" t="s">
        <v>5309</v>
      </c>
      <c r="BQ144" s="835" t="s">
        <v>5310</v>
      </c>
      <c r="BR144" s="169" t="str">
        <f t="shared" si="125"/>
        <v>En gestión</v>
      </c>
      <c r="BS144" s="169" t="str">
        <f t="shared" si="133"/>
        <v>En gestión</v>
      </c>
      <c r="BT144" s="3192"/>
      <c r="BU144" s="1877"/>
      <c r="BV144" s="1877"/>
      <c r="BW144" s="3344"/>
      <c r="BX144" s="3344"/>
      <c r="BY144" s="3458"/>
      <c r="BZ144" s="3784"/>
      <c r="CA144" s="3650"/>
      <c r="CB144" s="3650"/>
      <c r="CC144" s="3819"/>
      <c r="CD144" s="3820"/>
      <c r="CE144" s="3820"/>
      <c r="CF144" s="3362"/>
      <c r="CG144" s="3362"/>
      <c r="CH144" s="3362"/>
      <c r="CI144" s="3362"/>
      <c r="CJ144" s="591"/>
      <c r="CK144" s="3828"/>
      <c r="CL144" s="3829"/>
      <c r="CM144" s="919">
        <v>1</v>
      </c>
      <c r="CN144" s="98" t="s">
        <v>5311</v>
      </c>
      <c r="CO144" s="97" t="s">
        <v>5312</v>
      </c>
      <c r="CP144" s="169" t="str">
        <f t="shared" si="126"/>
        <v>Terminado</v>
      </c>
      <c r="CQ144" s="169" t="str">
        <f t="shared" si="127"/>
        <v>Terminado</v>
      </c>
      <c r="CR144" s="1720"/>
      <c r="CS144" s="1877"/>
      <c r="CT144" s="1877"/>
      <c r="CU144" s="3794"/>
      <c r="CV144" s="3794"/>
      <c r="CW144" s="1774"/>
      <c r="CX144" s="3795"/>
      <c r="CY144" s="3465"/>
      <c r="CZ144" s="3465"/>
      <c r="DA144" s="3427"/>
      <c r="DB144" s="3465"/>
      <c r="DC144" s="3465"/>
      <c r="DD144" s="2382"/>
      <c r="DE144" s="3362"/>
      <c r="DF144" s="3362"/>
      <c r="DG144" s="3362"/>
      <c r="DH144" s="3362"/>
      <c r="DJ144" s="1220" t="s">
        <v>8273</v>
      </c>
      <c r="DK144" s="1220" t="s">
        <v>8479</v>
      </c>
      <c r="DL144" s="3088"/>
    </row>
    <row r="145" spans="1:116" s="514" customFormat="1" ht="63" hidden="1" customHeight="1" x14ac:dyDescent="0.45">
      <c r="A145" s="3398"/>
      <c r="B145" s="3399"/>
      <c r="C145" s="3088"/>
      <c r="D145" s="3104"/>
      <c r="E145" s="515" t="s">
        <v>5313</v>
      </c>
      <c r="F145" s="516" t="s">
        <v>5314</v>
      </c>
      <c r="G145" s="517">
        <v>0.1</v>
      </c>
      <c r="H145" s="518">
        <v>44564</v>
      </c>
      <c r="I145" s="518">
        <v>44910</v>
      </c>
      <c r="J145" s="519">
        <v>0.25</v>
      </c>
      <c r="K145" s="612">
        <v>0.5</v>
      </c>
      <c r="L145" s="675">
        <v>0.75</v>
      </c>
      <c r="M145" s="668">
        <v>1</v>
      </c>
      <c r="N145" s="2970"/>
      <c r="O145" s="2970"/>
      <c r="P145" s="591"/>
      <c r="Q145" s="3132"/>
      <c r="R145" s="3132"/>
      <c r="S145" s="567">
        <v>0.25</v>
      </c>
      <c r="T145" s="7" t="s">
        <v>7569</v>
      </c>
      <c r="U145" s="7" t="s">
        <v>7570</v>
      </c>
      <c r="V145" s="193" t="str">
        <f t="shared" si="128"/>
        <v>En gestión</v>
      </c>
      <c r="W145" s="193" t="str">
        <f t="shared" si="69"/>
        <v>En gestión</v>
      </c>
      <c r="X145" s="3127"/>
      <c r="Y145" s="1454"/>
      <c r="Z145" s="1454"/>
      <c r="AA145" s="3816"/>
      <c r="AB145" s="3816"/>
      <c r="AC145" s="3480"/>
      <c r="AD145" s="3781"/>
      <c r="AE145" s="3634"/>
      <c r="AF145" s="3634"/>
      <c r="AG145" s="3781"/>
      <c r="AH145" s="3811"/>
      <c r="AI145" s="3811"/>
      <c r="AJ145" s="3127"/>
      <c r="AK145" s="3127"/>
      <c r="AL145" s="3127"/>
      <c r="AM145" s="3127"/>
      <c r="AN145" s="672"/>
      <c r="AO145" s="1474"/>
      <c r="AP145" s="1474"/>
      <c r="AQ145" s="564">
        <v>0.5</v>
      </c>
      <c r="AR145" s="89" t="s">
        <v>5315</v>
      </c>
      <c r="AS145" s="159" t="s">
        <v>5316</v>
      </c>
      <c r="AT145" s="8" t="str">
        <f t="shared" si="124"/>
        <v>En gestión</v>
      </c>
      <c r="AU145" s="8" t="str">
        <f t="shared" si="81"/>
        <v>En gestión</v>
      </c>
      <c r="AV145" s="1482"/>
      <c r="AW145" s="3383">
        <f t="shared" si="129"/>
        <v>0.88800000000000012</v>
      </c>
      <c r="AX145" s="3383">
        <f t="shared" si="130"/>
        <v>0.84000000000000008</v>
      </c>
      <c r="AY145" s="3816" t="str">
        <f t="shared" si="131"/>
        <v>En gestión</v>
      </c>
      <c r="AZ145" s="3816" t="str">
        <f t="shared" si="132"/>
        <v>En gestión</v>
      </c>
      <c r="BA145" s="3480"/>
      <c r="BB145" s="3644"/>
      <c r="BC145" s="3641"/>
      <c r="BD145" s="3798"/>
      <c r="BE145" s="3786"/>
      <c r="BF145" s="3720"/>
      <c r="BG145" s="3798"/>
      <c r="BH145" s="3127"/>
      <c r="BI145" s="3127"/>
      <c r="BJ145" s="3104"/>
      <c r="BK145" s="3362"/>
      <c r="BL145" s="591"/>
      <c r="BM145" s="3825"/>
      <c r="BN145" s="3192"/>
      <c r="BO145" s="848">
        <v>0.75</v>
      </c>
      <c r="BP145" s="78" t="s">
        <v>5317</v>
      </c>
      <c r="BQ145" s="835" t="s">
        <v>7571</v>
      </c>
      <c r="BR145" s="169" t="str">
        <f t="shared" si="125"/>
        <v>En gestión</v>
      </c>
      <c r="BS145" s="169" t="str">
        <f t="shared" si="133"/>
        <v>En gestión</v>
      </c>
      <c r="BT145" s="3192"/>
      <c r="BU145" s="1877"/>
      <c r="BV145" s="1877"/>
      <c r="BW145" s="3344"/>
      <c r="BX145" s="3344"/>
      <c r="BY145" s="3458"/>
      <c r="BZ145" s="3784"/>
      <c r="CA145" s="3650"/>
      <c r="CB145" s="3650"/>
      <c r="CC145" s="3819"/>
      <c r="CD145" s="3820"/>
      <c r="CE145" s="3820"/>
      <c r="CF145" s="3362"/>
      <c r="CG145" s="3362"/>
      <c r="CH145" s="3362"/>
      <c r="CI145" s="3362"/>
      <c r="CJ145" s="591"/>
      <c r="CK145" s="3828"/>
      <c r="CL145" s="3829"/>
      <c r="CM145" s="919">
        <v>1</v>
      </c>
      <c r="CN145" s="98" t="s">
        <v>5318</v>
      </c>
      <c r="CO145" s="97" t="s">
        <v>5319</v>
      </c>
      <c r="CP145" s="169" t="str">
        <f t="shared" si="126"/>
        <v>Terminado</v>
      </c>
      <c r="CQ145" s="169" t="str">
        <f t="shared" si="127"/>
        <v>Terminado</v>
      </c>
      <c r="CR145" s="1720"/>
      <c r="CS145" s="1877"/>
      <c r="CT145" s="1877"/>
      <c r="CU145" s="3794"/>
      <c r="CV145" s="3794"/>
      <c r="CW145" s="1774"/>
      <c r="CX145" s="3795"/>
      <c r="CY145" s="3465"/>
      <c r="CZ145" s="3465"/>
      <c r="DA145" s="3427"/>
      <c r="DB145" s="3465"/>
      <c r="DC145" s="3465"/>
      <c r="DD145" s="2382"/>
      <c r="DE145" s="3362"/>
      <c r="DF145" s="3362"/>
      <c r="DG145" s="3362"/>
      <c r="DH145" s="3362"/>
      <c r="DJ145" s="1220" t="s">
        <v>8273</v>
      </c>
      <c r="DK145" s="1220" t="s">
        <v>8480</v>
      </c>
      <c r="DL145" s="3088"/>
    </row>
    <row r="146" spans="1:116" s="514" customFormat="1" ht="116.25" hidden="1" x14ac:dyDescent="0.45">
      <c r="A146" s="3398"/>
      <c r="B146" s="3399"/>
      <c r="C146" s="3088"/>
      <c r="D146" s="3104"/>
      <c r="E146" s="515" t="s">
        <v>5320</v>
      </c>
      <c r="F146" s="516" t="s">
        <v>5321</v>
      </c>
      <c r="G146" s="517">
        <v>0.15</v>
      </c>
      <c r="H146" s="518">
        <v>44564</v>
      </c>
      <c r="I146" s="518">
        <v>44910</v>
      </c>
      <c r="J146" s="519">
        <v>0.25</v>
      </c>
      <c r="K146" s="612">
        <v>0.5</v>
      </c>
      <c r="L146" s="675">
        <v>0.75</v>
      </c>
      <c r="M146" s="668">
        <v>1</v>
      </c>
      <c r="N146" s="2970"/>
      <c r="O146" s="2970"/>
      <c r="P146" s="591"/>
      <c r="Q146" s="3132"/>
      <c r="R146" s="3132"/>
      <c r="S146" s="567">
        <v>0.25</v>
      </c>
      <c r="T146" s="7" t="s">
        <v>5322</v>
      </c>
      <c r="U146" s="7" t="s">
        <v>5323</v>
      </c>
      <c r="V146" s="193" t="str">
        <f t="shared" si="128"/>
        <v>En gestión</v>
      </c>
      <c r="W146" s="193" t="str">
        <f t="shared" si="69"/>
        <v>En gestión</v>
      </c>
      <c r="X146" s="3127"/>
      <c r="Y146" s="1454"/>
      <c r="Z146" s="1454"/>
      <c r="AA146" s="3816"/>
      <c r="AB146" s="3816"/>
      <c r="AC146" s="3480"/>
      <c r="AD146" s="3781"/>
      <c r="AE146" s="3634"/>
      <c r="AF146" s="3634"/>
      <c r="AG146" s="3781"/>
      <c r="AH146" s="3811"/>
      <c r="AI146" s="3811"/>
      <c r="AJ146" s="3127"/>
      <c r="AK146" s="3127"/>
      <c r="AL146" s="3127"/>
      <c r="AM146" s="3127"/>
      <c r="AN146" s="672"/>
      <c r="AO146" s="1474"/>
      <c r="AP146" s="1474"/>
      <c r="AQ146" s="564">
        <v>0.5</v>
      </c>
      <c r="AR146" s="9" t="s">
        <v>5324</v>
      </c>
      <c r="AS146" s="159" t="s">
        <v>5325</v>
      </c>
      <c r="AT146" s="8" t="str">
        <f t="shared" si="124"/>
        <v>En gestión</v>
      </c>
      <c r="AU146" s="8" t="str">
        <f t="shared" si="81"/>
        <v>En gestión</v>
      </c>
      <c r="AV146" s="1482"/>
      <c r="AW146" s="3383">
        <f t="shared" si="129"/>
        <v>1.1380000000000001</v>
      </c>
      <c r="AX146" s="3383">
        <f t="shared" si="130"/>
        <v>1.0900000000000001</v>
      </c>
      <c r="AY146" s="3816" t="str">
        <f t="shared" si="131"/>
        <v>En gestión</v>
      </c>
      <c r="AZ146" s="3816" t="str">
        <f t="shared" si="132"/>
        <v>En gestión</v>
      </c>
      <c r="BA146" s="3480"/>
      <c r="BB146" s="3644"/>
      <c r="BC146" s="3641"/>
      <c r="BD146" s="3798"/>
      <c r="BE146" s="3786"/>
      <c r="BF146" s="3720"/>
      <c r="BG146" s="3798"/>
      <c r="BH146" s="3127"/>
      <c r="BI146" s="3127"/>
      <c r="BJ146" s="3104"/>
      <c r="BK146" s="3362"/>
      <c r="BL146" s="591"/>
      <c r="BM146" s="3825"/>
      <c r="BN146" s="3192"/>
      <c r="BO146" s="848">
        <v>0.75</v>
      </c>
      <c r="BP146" s="13" t="s">
        <v>5326</v>
      </c>
      <c r="BQ146" s="835" t="s">
        <v>5325</v>
      </c>
      <c r="BR146" s="169" t="str">
        <f t="shared" si="125"/>
        <v>En gestión</v>
      </c>
      <c r="BS146" s="169" t="str">
        <f t="shared" si="133"/>
        <v>En gestión</v>
      </c>
      <c r="BT146" s="3192"/>
      <c r="BU146" s="1877"/>
      <c r="BV146" s="1877"/>
      <c r="BW146" s="3344"/>
      <c r="BX146" s="3344"/>
      <c r="BY146" s="3458"/>
      <c r="BZ146" s="3784"/>
      <c r="CA146" s="3650"/>
      <c r="CB146" s="3650"/>
      <c r="CC146" s="3819"/>
      <c r="CD146" s="3820"/>
      <c r="CE146" s="3820"/>
      <c r="CF146" s="3362"/>
      <c r="CG146" s="3362"/>
      <c r="CH146" s="3362"/>
      <c r="CI146" s="3362"/>
      <c r="CJ146" s="591"/>
      <c r="CK146" s="3828"/>
      <c r="CL146" s="3829"/>
      <c r="CM146" s="919">
        <v>1</v>
      </c>
      <c r="CN146" s="98" t="s">
        <v>5327</v>
      </c>
      <c r="CO146" s="97" t="s">
        <v>5328</v>
      </c>
      <c r="CP146" s="169" t="str">
        <f t="shared" si="126"/>
        <v>Terminado</v>
      </c>
      <c r="CQ146" s="169" t="str">
        <f t="shared" si="127"/>
        <v>Terminado</v>
      </c>
      <c r="CR146" s="1720"/>
      <c r="CS146" s="1877"/>
      <c r="CT146" s="1877"/>
      <c r="CU146" s="3794"/>
      <c r="CV146" s="3794"/>
      <c r="CW146" s="1774"/>
      <c r="CX146" s="3795"/>
      <c r="CY146" s="3465"/>
      <c r="CZ146" s="3465"/>
      <c r="DA146" s="3427"/>
      <c r="DB146" s="3465"/>
      <c r="DC146" s="3465"/>
      <c r="DD146" s="2382"/>
      <c r="DE146" s="3362"/>
      <c r="DF146" s="3362"/>
      <c r="DG146" s="3362"/>
      <c r="DH146" s="3362"/>
      <c r="DJ146" s="1220" t="s">
        <v>8273</v>
      </c>
      <c r="DK146" s="1220" t="s">
        <v>8481</v>
      </c>
      <c r="DL146" s="3088"/>
    </row>
    <row r="147" spans="1:116" s="514" customFormat="1" ht="116.25" hidden="1" x14ac:dyDescent="0.45">
      <c r="A147" s="3398"/>
      <c r="B147" s="3399"/>
      <c r="C147" s="3088"/>
      <c r="D147" s="3104"/>
      <c r="E147" s="515" t="s">
        <v>5329</v>
      </c>
      <c r="F147" s="516" t="s">
        <v>5330</v>
      </c>
      <c r="G147" s="517">
        <v>0.13</v>
      </c>
      <c r="H147" s="518">
        <v>44564</v>
      </c>
      <c r="I147" s="518">
        <v>44910</v>
      </c>
      <c r="J147" s="519">
        <v>0.25</v>
      </c>
      <c r="K147" s="612">
        <v>0.5</v>
      </c>
      <c r="L147" s="675">
        <v>0.75</v>
      </c>
      <c r="M147" s="668">
        <v>1</v>
      </c>
      <c r="N147" s="2970"/>
      <c r="O147" s="2970"/>
      <c r="P147" s="591"/>
      <c r="Q147" s="3132"/>
      <c r="R147" s="3132"/>
      <c r="S147" s="567">
        <v>0.25</v>
      </c>
      <c r="T147" s="7" t="s">
        <v>5331</v>
      </c>
      <c r="U147" s="7" t="s">
        <v>5323</v>
      </c>
      <c r="V147" s="193" t="str">
        <f t="shared" si="128"/>
        <v>En gestión</v>
      </c>
      <c r="W147" s="193" t="str">
        <f t="shared" si="69"/>
        <v>En gestión</v>
      </c>
      <c r="X147" s="3127"/>
      <c r="Y147" s="1454"/>
      <c r="Z147" s="1454"/>
      <c r="AA147" s="3816"/>
      <c r="AB147" s="3816"/>
      <c r="AC147" s="3480"/>
      <c r="AD147" s="3781"/>
      <c r="AE147" s="3634"/>
      <c r="AF147" s="3634"/>
      <c r="AG147" s="3781"/>
      <c r="AH147" s="3811"/>
      <c r="AI147" s="3811"/>
      <c r="AJ147" s="3127"/>
      <c r="AK147" s="3127"/>
      <c r="AL147" s="3127"/>
      <c r="AM147" s="3127"/>
      <c r="AN147" s="672"/>
      <c r="AO147" s="1474"/>
      <c r="AP147" s="1474"/>
      <c r="AQ147" s="564">
        <v>0.5</v>
      </c>
      <c r="AR147" s="159" t="s">
        <v>5332</v>
      </c>
      <c r="AS147" s="159" t="s">
        <v>5325</v>
      </c>
      <c r="AT147" s="8" t="str">
        <f t="shared" si="124"/>
        <v>En gestión</v>
      </c>
      <c r="AU147" s="8" t="str">
        <f t="shared" si="81"/>
        <v>En gestión</v>
      </c>
      <c r="AV147" s="1482"/>
      <c r="AW147" s="3383">
        <f t="shared" si="129"/>
        <v>1.6130000000000002</v>
      </c>
      <c r="AX147" s="3383">
        <f t="shared" si="130"/>
        <v>1.5650000000000002</v>
      </c>
      <c r="AY147" s="3816" t="str">
        <f t="shared" si="131"/>
        <v>En gestión</v>
      </c>
      <c r="AZ147" s="3816" t="str">
        <f t="shared" si="132"/>
        <v>En gestión</v>
      </c>
      <c r="BA147" s="3480"/>
      <c r="BB147" s="3644"/>
      <c r="BC147" s="3641"/>
      <c r="BD147" s="3808"/>
      <c r="BE147" s="3786"/>
      <c r="BF147" s="3720"/>
      <c r="BG147" s="3808"/>
      <c r="BH147" s="3127"/>
      <c r="BI147" s="3127"/>
      <c r="BJ147" s="3104"/>
      <c r="BK147" s="3362"/>
      <c r="BL147" s="591"/>
      <c r="BM147" s="3825"/>
      <c r="BN147" s="3192"/>
      <c r="BO147" s="848">
        <v>0.75</v>
      </c>
      <c r="BP147" s="13" t="s">
        <v>5332</v>
      </c>
      <c r="BQ147" s="835" t="s">
        <v>5325</v>
      </c>
      <c r="BR147" s="169" t="str">
        <f t="shared" si="125"/>
        <v>En gestión</v>
      </c>
      <c r="BS147" s="169" t="str">
        <f t="shared" si="133"/>
        <v>En gestión</v>
      </c>
      <c r="BT147" s="3192"/>
      <c r="BU147" s="1877"/>
      <c r="BV147" s="1877"/>
      <c r="BW147" s="3344"/>
      <c r="BX147" s="3344"/>
      <c r="BY147" s="3458"/>
      <c r="BZ147" s="3784"/>
      <c r="CA147" s="3650"/>
      <c r="CB147" s="3650"/>
      <c r="CC147" s="3819"/>
      <c r="CD147" s="3820"/>
      <c r="CE147" s="3820"/>
      <c r="CF147" s="3362"/>
      <c r="CG147" s="3362"/>
      <c r="CH147" s="3362"/>
      <c r="CI147" s="3362"/>
      <c r="CJ147" s="591"/>
      <c r="CK147" s="3828"/>
      <c r="CL147" s="3829"/>
      <c r="CM147" s="919">
        <v>1</v>
      </c>
      <c r="CN147" s="97" t="s">
        <v>5333</v>
      </c>
      <c r="CO147" s="97" t="s">
        <v>5334</v>
      </c>
      <c r="CP147" s="169" t="str">
        <f t="shared" si="126"/>
        <v>Terminado</v>
      </c>
      <c r="CQ147" s="169" t="str">
        <f t="shared" si="127"/>
        <v>Terminado</v>
      </c>
      <c r="CR147" s="1720"/>
      <c r="CS147" s="1877"/>
      <c r="CT147" s="1877"/>
      <c r="CU147" s="3794"/>
      <c r="CV147" s="3794"/>
      <c r="CW147" s="1774"/>
      <c r="CX147" s="3795"/>
      <c r="CY147" s="3465"/>
      <c r="CZ147" s="3465"/>
      <c r="DA147" s="3427"/>
      <c r="DB147" s="3465"/>
      <c r="DC147" s="3465"/>
      <c r="DD147" s="2382"/>
      <c r="DE147" s="3362"/>
      <c r="DF147" s="3362"/>
      <c r="DG147" s="3362"/>
      <c r="DH147" s="3362"/>
      <c r="DJ147" s="1220" t="s">
        <v>8273</v>
      </c>
      <c r="DK147" s="1220" t="s">
        <v>8482</v>
      </c>
      <c r="DL147" s="3088"/>
    </row>
    <row r="148" spans="1:116" s="514" customFormat="1" ht="157.5" hidden="1" x14ac:dyDescent="0.45">
      <c r="A148" s="3539"/>
      <c r="B148" s="3541"/>
      <c r="C148" s="3323"/>
      <c r="D148" s="3823"/>
      <c r="E148" s="515" t="s">
        <v>5335</v>
      </c>
      <c r="F148" s="516" t="s">
        <v>5336</v>
      </c>
      <c r="G148" s="517">
        <v>0.12</v>
      </c>
      <c r="H148" s="518">
        <v>44564</v>
      </c>
      <c r="I148" s="518">
        <v>44772</v>
      </c>
      <c r="J148" s="519">
        <v>0.25</v>
      </c>
      <c r="K148" s="612">
        <v>0.5</v>
      </c>
      <c r="L148" s="675">
        <v>1</v>
      </c>
      <c r="M148" s="668">
        <v>1</v>
      </c>
      <c r="N148" s="2970"/>
      <c r="O148" s="2970"/>
      <c r="P148" s="591"/>
      <c r="Q148" s="3337"/>
      <c r="R148" s="3337"/>
      <c r="S148" s="567">
        <v>0.25</v>
      </c>
      <c r="T148" s="7" t="s">
        <v>5337</v>
      </c>
      <c r="U148" s="7" t="s">
        <v>5338</v>
      </c>
      <c r="V148" s="193" t="str">
        <f t="shared" si="128"/>
        <v>En gestión</v>
      </c>
      <c r="W148" s="193" t="str">
        <f t="shared" si="69"/>
        <v>En gestión</v>
      </c>
      <c r="X148" s="3814"/>
      <c r="Y148" s="1286"/>
      <c r="Z148" s="1286"/>
      <c r="AA148" s="3777"/>
      <c r="AB148" s="3777"/>
      <c r="AC148" s="3481"/>
      <c r="AD148" s="3781"/>
      <c r="AE148" s="3634"/>
      <c r="AF148" s="3634"/>
      <c r="AG148" s="3781"/>
      <c r="AH148" s="3812"/>
      <c r="AI148" s="3812"/>
      <c r="AJ148" s="3814"/>
      <c r="AK148" s="3814"/>
      <c r="AL148" s="3814"/>
      <c r="AM148" s="3814"/>
      <c r="AN148" s="672"/>
      <c r="AO148" s="1475"/>
      <c r="AP148" s="1475"/>
      <c r="AQ148" s="564">
        <v>0.9</v>
      </c>
      <c r="AR148" s="9" t="s">
        <v>5339</v>
      </c>
      <c r="AS148" s="159" t="s">
        <v>5340</v>
      </c>
      <c r="AT148" s="8" t="str">
        <f t="shared" si="124"/>
        <v>En gestión</v>
      </c>
      <c r="AU148" s="8" t="str">
        <f t="shared" si="81"/>
        <v>En gestión</v>
      </c>
      <c r="AV148" s="1483"/>
      <c r="AW148" s="3384">
        <f t="shared" si="129"/>
        <v>1.698</v>
      </c>
      <c r="AX148" s="3384">
        <f t="shared" si="130"/>
        <v>1.6500000000000001</v>
      </c>
      <c r="AY148" s="3777" t="str">
        <f t="shared" si="131"/>
        <v>En gestión</v>
      </c>
      <c r="AZ148" s="3777" t="str">
        <f t="shared" si="132"/>
        <v>En gestión</v>
      </c>
      <c r="BA148" s="3481"/>
      <c r="BB148" s="3644"/>
      <c r="BC148" s="3676"/>
      <c r="BD148" s="3797"/>
      <c r="BE148" s="3826"/>
      <c r="BF148" s="3721"/>
      <c r="BG148" s="3797"/>
      <c r="BH148" s="3814"/>
      <c r="BI148" s="3814"/>
      <c r="BJ148" s="3822"/>
      <c r="BK148" s="3362"/>
      <c r="BL148" s="591"/>
      <c r="BM148" s="3825"/>
      <c r="BN148" s="3192"/>
      <c r="BO148" s="848">
        <v>1</v>
      </c>
      <c r="BP148" s="13" t="s">
        <v>5341</v>
      </c>
      <c r="BQ148" s="835" t="s">
        <v>5342</v>
      </c>
      <c r="BR148" s="169" t="str">
        <f t="shared" si="125"/>
        <v>Terminado</v>
      </c>
      <c r="BS148" s="169" t="str">
        <f t="shared" si="133"/>
        <v>Terminado</v>
      </c>
      <c r="BT148" s="3192"/>
      <c r="BU148" s="1877"/>
      <c r="BV148" s="1877"/>
      <c r="BW148" s="3344"/>
      <c r="BX148" s="3344"/>
      <c r="BY148" s="3458"/>
      <c r="BZ148" s="3784"/>
      <c r="CA148" s="3650"/>
      <c r="CB148" s="3650"/>
      <c r="CC148" s="3819"/>
      <c r="CD148" s="3820"/>
      <c r="CE148" s="3820"/>
      <c r="CF148" s="3362"/>
      <c r="CG148" s="3362"/>
      <c r="CH148" s="3362"/>
      <c r="CI148" s="3362"/>
      <c r="CJ148" s="591"/>
      <c r="CK148" s="3828"/>
      <c r="CL148" s="3829"/>
      <c r="CM148" s="919">
        <v>1</v>
      </c>
      <c r="CN148" s="98" t="s">
        <v>5343</v>
      </c>
      <c r="CO148" s="97" t="s">
        <v>5344</v>
      </c>
      <c r="CP148" s="169" t="str">
        <f t="shared" si="126"/>
        <v>Terminado</v>
      </c>
      <c r="CQ148" s="169" t="str">
        <f t="shared" si="127"/>
        <v>Terminado</v>
      </c>
      <c r="CR148" s="1720"/>
      <c r="CS148" s="1877"/>
      <c r="CT148" s="1877"/>
      <c r="CU148" s="3794"/>
      <c r="CV148" s="3794"/>
      <c r="CW148" s="1701"/>
      <c r="CX148" s="3795"/>
      <c r="CY148" s="3465"/>
      <c r="CZ148" s="3465"/>
      <c r="DA148" s="3427"/>
      <c r="DB148" s="3465"/>
      <c r="DC148" s="3465"/>
      <c r="DD148" s="2382"/>
      <c r="DE148" s="3362"/>
      <c r="DF148" s="3362"/>
      <c r="DG148" s="3362"/>
      <c r="DH148" s="3362"/>
      <c r="DJ148" s="1220" t="s">
        <v>8273</v>
      </c>
      <c r="DK148" s="1220" t="s">
        <v>8483</v>
      </c>
      <c r="DL148" s="3323"/>
    </row>
    <row r="149" spans="1:116" s="514" customFormat="1" ht="252.75" hidden="1" customHeight="1" x14ac:dyDescent="0.45">
      <c r="A149" s="3616" t="s">
        <v>60</v>
      </c>
      <c r="B149" s="3618" t="s">
        <v>5345</v>
      </c>
      <c r="C149" s="1753" t="s">
        <v>5346</v>
      </c>
      <c r="D149" s="1753" t="s">
        <v>5347</v>
      </c>
      <c r="E149" s="687" t="s">
        <v>5348</v>
      </c>
      <c r="F149" s="444" t="s">
        <v>5349</v>
      </c>
      <c r="G149" s="688">
        <v>0.3</v>
      </c>
      <c r="H149" s="689">
        <v>44606</v>
      </c>
      <c r="I149" s="689">
        <v>44804</v>
      </c>
      <c r="J149" s="688">
        <v>0.2</v>
      </c>
      <c r="K149" s="561">
        <v>0.7</v>
      </c>
      <c r="L149" s="443">
        <v>1</v>
      </c>
      <c r="M149" s="668">
        <v>1</v>
      </c>
      <c r="N149" s="1765">
        <v>103687820</v>
      </c>
      <c r="O149" s="1765">
        <v>293330888.66399992</v>
      </c>
      <c r="P149" s="487"/>
      <c r="Q149" s="3726">
        <v>0.16</v>
      </c>
      <c r="R149" s="1544" t="s">
        <v>5350</v>
      </c>
      <c r="S149" s="690">
        <v>0.2</v>
      </c>
      <c r="T149" s="10" t="s">
        <v>5351</v>
      </c>
      <c r="U149" s="691" t="s">
        <v>5352</v>
      </c>
      <c r="V149" s="148" t="str">
        <f>IF(J149&lt;1%,"Sin iniciar",IF(J149=100%,"Terminado","En gestión"))</f>
        <v>En gestión</v>
      </c>
      <c r="W149" s="148" t="str">
        <f>IF(S149&lt;1%,"Sin iniciar",IF(S149=100%,"Terminado","En gestión"))</f>
        <v>En gestión</v>
      </c>
      <c r="X149" s="1544" t="s">
        <v>5353</v>
      </c>
      <c r="Y149" s="3355">
        <f>SUMPRODUCT(S149:S151,G149:G151)</f>
        <v>0.16</v>
      </c>
      <c r="Z149" s="3355">
        <f>SUMPRODUCT(G149:G151,J149:J151)</f>
        <v>0.16</v>
      </c>
      <c r="AA149" s="3356" t="str">
        <f>IF(Z149&lt;1%,"Sin iniciar",IF(Z149=100%,"Terminado","En gestión"))</f>
        <v>En gestión</v>
      </c>
      <c r="AB149" s="3356" t="str">
        <f>IF(Y149&lt;1%,"Sin iniciar",IF(Y149=100%,"Terminado","En gestión"))</f>
        <v>En gestión</v>
      </c>
      <c r="AC149" s="3479"/>
      <c r="AD149" s="3780">
        <v>293330888.66399992</v>
      </c>
      <c r="AE149" s="3830">
        <v>292977972</v>
      </c>
      <c r="AF149" s="3830">
        <v>73244493.099999994</v>
      </c>
      <c r="AG149" s="3780">
        <v>103687820</v>
      </c>
      <c r="AH149" s="2989">
        <v>103687820.40000001</v>
      </c>
      <c r="AI149" s="2989">
        <v>9472544</v>
      </c>
      <c r="AJ149" s="1765" t="s">
        <v>7572</v>
      </c>
      <c r="AK149" s="1765" t="s">
        <v>2321</v>
      </c>
      <c r="AL149" s="3847" t="s">
        <v>1828</v>
      </c>
      <c r="AM149" s="1765" t="s">
        <v>5354</v>
      </c>
      <c r="AN149" s="511"/>
      <c r="AO149" s="3824">
        <v>0.59</v>
      </c>
      <c r="AP149" s="1474" t="s">
        <v>5355</v>
      </c>
      <c r="AQ149" s="564">
        <v>0.7</v>
      </c>
      <c r="AR149" s="6" t="s">
        <v>5356</v>
      </c>
      <c r="AS149" s="692" t="s">
        <v>5357</v>
      </c>
      <c r="AT149" s="148" t="str">
        <f>IF(K149&lt;1%,"Sin iniciar",IF(K149=100%,"Terminado","En gestión"))</f>
        <v>En gestión</v>
      </c>
      <c r="AU149" s="148" t="str">
        <f>IF(AQ149&lt;1%,"Sin iniciar",IF(AQ149=100%,"Terminado","En gestión"))</f>
        <v>En gestión</v>
      </c>
      <c r="AV149" s="1474" t="s">
        <v>5355</v>
      </c>
      <c r="AW149" s="3840">
        <f>SUMPRODUCT(G149:G151,AQ149:AQ151)</f>
        <v>0.59000000000000008</v>
      </c>
      <c r="AX149" s="3840">
        <f>SUMPRODUCT(G149:G151,K149:K151)</f>
        <v>0.59000000000000008</v>
      </c>
      <c r="AY149" s="3356" t="str">
        <f>IF(AX149&lt;1%,"Sin iniciar",IF(AX149=100%,"Terminado","En gestión"))</f>
        <v>En gestión</v>
      </c>
      <c r="AZ149" s="3356" t="str">
        <f>IF(AW149&lt;1%,"Sin iniciar",IF(AW149=100%,"Terminado","En gestión"))</f>
        <v>En gestión</v>
      </c>
      <c r="BA149" s="3842" t="s">
        <v>2812</v>
      </c>
      <c r="BB149" s="3845">
        <v>292977972</v>
      </c>
      <c r="BC149" s="3833">
        <v>292927555.61000001</v>
      </c>
      <c r="BD149" s="3833">
        <v>146463777.80000001</v>
      </c>
      <c r="BE149" s="3445">
        <v>103687820</v>
      </c>
      <c r="BF149" s="3834">
        <v>123687820.40000001</v>
      </c>
      <c r="BG149" s="3837">
        <v>28417632</v>
      </c>
      <c r="BH149" s="1474" t="s">
        <v>7573</v>
      </c>
      <c r="BI149" s="1474" t="s">
        <v>7574</v>
      </c>
      <c r="BJ149" s="3626" t="s">
        <v>5358</v>
      </c>
      <c r="BK149" s="3192" t="s">
        <v>5359</v>
      </c>
      <c r="BL149" s="511"/>
      <c r="BM149" s="3849">
        <v>0.95</v>
      </c>
      <c r="BN149" s="3022" t="s">
        <v>7321</v>
      </c>
      <c r="BO149" s="1025">
        <v>1</v>
      </c>
      <c r="BP149" s="1007" t="s">
        <v>7322</v>
      </c>
      <c r="BQ149" s="1015" t="s">
        <v>7323</v>
      </c>
      <c r="BR149" s="169" t="str">
        <f>IF(L149&lt;1%,"Sin iniciar",IF(L149=100%,"Terminado","En gestión"))</f>
        <v>Terminado</v>
      </c>
      <c r="BS149" s="169" t="str">
        <f>IF(BO149&lt;1%,"Sin iniciar",IF(BO149=100%,"Terminado","En gestión"))</f>
        <v>Terminado</v>
      </c>
      <c r="BT149" s="1700" t="s">
        <v>7328</v>
      </c>
      <c r="BU149" s="1877">
        <f>SUMPRODUCT(G149:G151,BO149:BO151)</f>
        <v>0.98000000000000009</v>
      </c>
      <c r="BV149" s="1877">
        <f>SUMPRODUCT(G149:G151,L149:L151)</f>
        <v>0.96000000000000008</v>
      </c>
      <c r="BW149" s="3344" t="str">
        <f>IF(BV149&lt;1%,"Sin iniciar",IF(BV149=100%,"Terminado","En gestión"))</f>
        <v>En gestión</v>
      </c>
      <c r="BX149" s="3344" t="str">
        <f>IF(BU149&lt;1%,"Sin iniciar",IF(BU149=100%,"Terminado","En gestión"))</f>
        <v>En gestión</v>
      </c>
      <c r="BY149" s="3458"/>
      <c r="BZ149" s="3784">
        <v>0</v>
      </c>
      <c r="CA149" s="3650">
        <v>0</v>
      </c>
      <c r="CB149" s="3650">
        <v>0</v>
      </c>
      <c r="CC149" s="2869">
        <v>123687820.40000001</v>
      </c>
      <c r="CD149" s="3848">
        <v>123687820.40000001</v>
      </c>
      <c r="CE149" s="3848">
        <v>74307808</v>
      </c>
      <c r="CF149" s="3192" t="s">
        <v>7573</v>
      </c>
      <c r="CG149" s="3192" t="s">
        <v>7574</v>
      </c>
      <c r="CH149" s="3192" t="s">
        <v>5358</v>
      </c>
      <c r="CI149" s="3192" t="s">
        <v>5359</v>
      </c>
      <c r="CJ149" s="511"/>
      <c r="CK149" s="3192">
        <v>100</v>
      </c>
      <c r="CL149" s="3192" t="s">
        <v>5360</v>
      </c>
      <c r="CM149" s="910">
        <v>1</v>
      </c>
      <c r="CN149" s="835" t="s">
        <v>5361</v>
      </c>
      <c r="CO149" s="835" t="s">
        <v>5361</v>
      </c>
      <c r="CP149" s="169" t="str">
        <f t="shared" si="126"/>
        <v>Terminado</v>
      </c>
      <c r="CQ149" s="169" t="str">
        <f>IF(CM149&lt;1%,"Sin iniciar",IF(CM149=100%,"Terminado","En gestión"))</f>
        <v>Terminado</v>
      </c>
      <c r="CR149" s="3192" t="s">
        <v>5362</v>
      </c>
      <c r="CS149" s="1877">
        <f>SUMPRODUCT(G149:G151,CM149:CM151)</f>
        <v>1</v>
      </c>
      <c r="CT149" s="1877">
        <f>SUMPRODUCT(G149:G151,M149:M151)</f>
        <v>1</v>
      </c>
      <c r="CU149" s="3344" t="str">
        <f>IF(CT149&lt;1%,"Sin iniciar",IF(CT149=100%,"Terminado","En gestión"))</f>
        <v>Terminado</v>
      </c>
      <c r="CV149" s="3344" t="str">
        <f>IF(CS149&lt;1%,"Sin iniciar",IF(CS149=100%,"Terminado","En gestión"))</f>
        <v>Terminado</v>
      </c>
      <c r="CW149" s="2604" t="s">
        <v>37</v>
      </c>
      <c r="CX149" s="3853" t="s">
        <v>5363</v>
      </c>
      <c r="CY149" s="3406" t="s">
        <v>5364</v>
      </c>
      <c r="CZ149" s="3406" t="s">
        <v>5364</v>
      </c>
      <c r="DA149" s="3404">
        <v>123687820.40000001</v>
      </c>
      <c r="DB149" s="3406">
        <v>123687820.40000001</v>
      </c>
      <c r="DC149" s="3406">
        <v>123687820.40000001</v>
      </c>
      <c r="DD149" s="3852">
        <v>123687820.40000001</v>
      </c>
      <c r="DE149" s="3192" t="s">
        <v>7573</v>
      </c>
      <c r="DF149" s="3192" t="s">
        <v>7574</v>
      </c>
      <c r="DG149" s="3192" t="s">
        <v>5358</v>
      </c>
      <c r="DH149" s="3192" t="s">
        <v>5359</v>
      </c>
      <c r="DJ149" s="1220" t="s">
        <v>8269</v>
      </c>
      <c r="DK149" s="1220" t="s">
        <v>8484</v>
      </c>
      <c r="DL149" s="1955" t="s">
        <v>8271</v>
      </c>
    </row>
    <row r="150" spans="1:116" s="514" customFormat="1" ht="161.25" hidden="1" customHeight="1" x14ac:dyDescent="0.45">
      <c r="A150" s="3617"/>
      <c r="B150" s="3619"/>
      <c r="C150" s="2988"/>
      <c r="D150" s="3832"/>
      <c r="E150" s="693" t="s">
        <v>5365</v>
      </c>
      <c r="F150" s="320" t="s">
        <v>5366</v>
      </c>
      <c r="G150" s="222">
        <v>0.5</v>
      </c>
      <c r="H150" s="694">
        <v>44621</v>
      </c>
      <c r="I150" s="694">
        <v>44834</v>
      </c>
      <c r="J150" s="222">
        <v>0.2</v>
      </c>
      <c r="K150" s="612">
        <v>0.6</v>
      </c>
      <c r="L150" s="629">
        <v>1</v>
      </c>
      <c r="M150" s="668">
        <v>1</v>
      </c>
      <c r="N150" s="2970"/>
      <c r="O150" s="2970"/>
      <c r="P150" s="487"/>
      <c r="Q150" s="1474"/>
      <c r="R150" s="1474"/>
      <c r="S150" s="695">
        <v>0.2</v>
      </c>
      <c r="T150" s="6" t="s">
        <v>5367</v>
      </c>
      <c r="U150" s="692" t="s">
        <v>5368</v>
      </c>
      <c r="V150" s="8" t="str">
        <f t="shared" ref="V150:V213" si="136">IF(J150&lt;1%,"Sin iniciar",IF(J150=100%,"Terminado","En gestión"))</f>
        <v>En gestión</v>
      </c>
      <c r="W150" s="8" t="str">
        <f t="shared" ref="W150:W174" si="137">IF(S150&lt;1%,"Sin iniciar",IF(S150=100%,"Terminado","En gestión"))</f>
        <v>En gestión</v>
      </c>
      <c r="X150" s="1474"/>
      <c r="Y150" s="3355"/>
      <c r="Z150" s="3355"/>
      <c r="AA150" s="3356"/>
      <c r="AB150" s="3356"/>
      <c r="AC150" s="3480"/>
      <c r="AD150" s="3781"/>
      <c r="AE150" s="3831"/>
      <c r="AF150" s="3831"/>
      <c r="AG150" s="3781"/>
      <c r="AH150" s="2973"/>
      <c r="AI150" s="2973"/>
      <c r="AJ150" s="2970"/>
      <c r="AK150" s="2970"/>
      <c r="AL150" s="1764"/>
      <c r="AM150" s="2970"/>
      <c r="AN150" s="511"/>
      <c r="AO150" s="1474"/>
      <c r="AP150" s="1474"/>
      <c r="AQ150" s="564">
        <v>0.6</v>
      </c>
      <c r="AR150" s="6" t="s">
        <v>5367</v>
      </c>
      <c r="AS150" s="692" t="s">
        <v>5368</v>
      </c>
      <c r="AT150" s="8" t="str">
        <f t="shared" ref="AT150:AT213" si="138">IF(K150&lt;1%,"Sin iniciar",IF(K150=100%,"Terminado","En gestión"))</f>
        <v>En gestión</v>
      </c>
      <c r="AU150" s="8" t="str">
        <f t="shared" ref="AU150:AU213" si="139">IF(AQ150&lt;1%,"Sin iniciar",IF(AQ150=100%,"Terminado","En gestión"))</f>
        <v>En gestión</v>
      </c>
      <c r="AV150" s="1474"/>
      <c r="AW150" s="3840"/>
      <c r="AX150" s="3840"/>
      <c r="AY150" s="3356"/>
      <c r="AZ150" s="3356"/>
      <c r="BA150" s="3843"/>
      <c r="BB150" s="3845"/>
      <c r="BC150" s="3833"/>
      <c r="BD150" s="3833"/>
      <c r="BE150" s="3445"/>
      <c r="BF150" s="3835"/>
      <c r="BG150" s="3838"/>
      <c r="BH150" s="1474"/>
      <c r="BI150" s="1474"/>
      <c r="BJ150" s="3626"/>
      <c r="BK150" s="3192"/>
      <c r="BL150" s="511"/>
      <c r="BM150" s="3850"/>
      <c r="BN150" s="3023"/>
      <c r="BO150" s="1026">
        <v>1</v>
      </c>
      <c r="BP150" s="1008" t="s">
        <v>7324</v>
      </c>
      <c r="BQ150" s="1016" t="s">
        <v>7325</v>
      </c>
      <c r="BR150" s="169" t="str">
        <f t="shared" ref="BR150:BR213" si="140">IF(L150&lt;1%,"Sin iniciar",IF(L150=100%,"Terminado","En gestión"))</f>
        <v>Terminado</v>
      </c>
      <c r="BS150" s="169" t="str">
        <f t="shared" ref="BS150:BS213" si="141">IF(BO150&lt;1%,"Sin iniciar",IF(BO150=100%,"Terminado","En gestión"))</f>
        <v>Terminado</v>
      </c>
      <c r="BT150" s="1774"/>
      <c r="BU150" s="1877"/>
      <c r="BV150" s="1877"/>
      <c r="BW150" s="3344"/>
      <c r="BX150" s="3344"/>
      <c r="BY150" s="3458"/>
      <c r="BZ150" s="3784"/>
      <c r="CA150" s="3650"/>
      <c r="CB150" s="3650"/>
      <c r="CC150" s="2869"/>
      <c r="CD150" s="3848"/>
      <c r="CE150" s="3848"/>
      <c r="CF150" s="3192"/>
      <c r="CG150" s="3192"/>
      <c r="CH150" s="3192"/>
      <c r="CI150" s="3192"/>
      <c r="CJ150" s="511"/>
      <c r="CK150" s="3192"/>
      <c r="CL150" s="3192"/>
      <c r="CM150" s="910">
        <v>1</v>
      </c>
      <c r="CN150" s="835" t="s">
        <v>5361</v>
      </c>
      <c r="CO150" s="835" t="s">
        <v>5361</v>
      </c>
      <c r="CP150" s="169" t="str">
        <f t="shared" si="126"/>
        <v>Terminado</v>
      </c>
      <c r="CQ150" s="169" t="str">
        <f t="shared" ref="CQ150:CQ213" si="142">IF(CM150&lt;1%,"Sin iniciar",IF(CM150=100%,"Terminado","En gestión"))</f>
        <v>Terminado</v>
      </c>
      <c r="CR150" s="3192"/>
      <c r="CS150" s="1877"/>
      <c r="CT150" s="1877"/>
      <c r="CU150" s="3344"/>
      <c r="CV150" s="3344"/>
      <c r="CW150" s="2605"/>
      <c r="CX150" s="3853"/>
      <c r="CY150" s="3406"/>
      <c r="CZ150" s="3406"/>
      <c r="DA150" s="3404"/>
      <c r="DB150" s="3406"/>
      <c r="DC150" s="3406"/>
      <c r="DD150" s="3852"/>
      <c r="DE150" s="3192"/>
      <c r="DF150" s="3192"/>
      <c r="DG150" s="3192"/>
      <c r="DH150" s="3192"/>
      <c r="DJ150" s="1220" t="s">
        <v>8269</v>
      </c>
      <c r="DK150" s="1220" t="s">
        <v>8484</v>
      </c>
      <c r="DL150" s="1752"/>
    </row>
    <row r="151" spans="1:116" s="514" customFormat="1" ht="183.75" hidden="1" x14ac:dyDescent="0.45">
      <c r="A151" s="3617"/>
      <c r="B151" s="3619"/>
      <c r="C151" s="2988"/>
      <c r="D151" s="3832"/>
      <c r="E151" s="693" t="s">
        <v>5369</v>
      </c>
      <c r="F151" s="320" t="s">
        <v>5370</v>
      </c>
      <c r="G151" s="222">
        <v>0.2</v>
      </c>
      <c r="H151" s="694">
        <v>44683</v>
      </c>
      <c r="I151" s="694">
        <v>44841</v>
      </c>
      <c r="J151" s="222">
        <v>0</v>
      </c>
      <c r="K151" s="612">
        <v>0.4</v>
      </c>
      <c r="L151" s="629">
        <v>0.8</v>
      </c>
      <c r="M151" s="668">
        <v>1</v>
      </c>
      <c r="N151" s="2970"/>
      <c r="O151" s="2970"/>
      <c r="P151" s="487"/>
      <c r="Q151" s="1475"/>
      <c r="R151" s="1475"/>
      <c r="S151" s="564">
        <v>0</v>
      </c>
      <c r="T151" s="159" t="s">
        <v>2599</v>
      </c>
      <c r="U151" s="159" t="s">
        <v>2599</v>
      </c>
      <c r="V151" s="8" t="str">
        <f t="shared" si="136"/>
        <v>Sin iniciar</v>
      </c>
      <c r="W151" s="8" t="str">
        <f t="shared" si="137"/>
        <v>Sin iniciar</v>
      </c>
      <c r="X151" s="1475"/>
      <c r="Y151" s="1472"/>
      <c r="Z151" s="1472"/>
      <c r="AA151" s="3357"/>
      <c r="AB151" s="3357"/>
      <c r="AC151" s="3481"/>
      <c r="AD151" s="3781"/>
      <c r="AE151" s="3831"/>
      <c r="AF151" s="3831"/>
      <c r="AG151" s="3781"/>
      <c r="AH151" s="2973"/>
      <c r="AI151" s="2973"/>
      <c r="AJ151" s="2970"/>
      <c r="AK151" s="2970"/>
      <c r="AL151" s="1765"/>
      <c r="AM151" s="2970"/>
      <c r="AN151" s="511"/>
      <c r="AO151" s="1475"/>
      <c r="AP151" s="1475"/>
      <c r="AQ151" s="564">
        <v>0.4</v>
      </c>
      <c r="AR151" s="6" t="s">
        <v>5371</v>
      </c>
      <c r="AS151" s="6" t="s">
        <v>5372</v>
      </c>
      <c r="AT151" s="8" t="str">
        <f t="shared" si="138"/>
        <v>En gestión</v>
      </c>
      <c r="AU151" s="8" t="str">
        <f t="shared" si="139"/>
        <v>En gestión</v>
      </c>
      <c r="AV151" s="1475"/>
      <c r="AW151" s="3841"/>
      <c r="AX151" s="3841"/>
      <c r="AY151" s="3357"/>
      <c r="AZ151" s="3357"/>
      <c r="BA151" s="3844"/>
      <c r="BB151" s="3846"/>
      <c r="BC151" s="3833"/>
      <c r="BD151" s="3833"/>
      <c r="BE151" s="3445"/>
      <c r="BF151" s="3836"/>
      <c r="BG151" s="3839"/>
      <c r="BH151" s="1475"/>
      <c r="BI151" s="1475"/>
      <c r="BJ151" s="3627"/>
      <c r="BK151" s="3192"/>
      <c r="BL151" s="511"/>
      <c r="BM151" s="3851"/>
      <c r="BN151" s="2813"/>
      <c r="BO151" s="1026">
        <v>0.9</v>
      </c>
      <c r="BP151" s="1008" t="s">
        <v>7326</v>
      </c>
      <c r="BQ151" s="1016" t="s">
        <v>7327</v>
      </c>
      <c r="BR151" s="169" t="str">
        <f t="shared" si="140"/>
        <v>En gestión</v>
      </c>
      <c r="BS151" s="169" t="str">
        <f t="shared" si="141"/>
        <v>En gestión</v>
      </c>
      <c r="BT151" s="1701"/>
      <c r="BU151" s="1877"/>
      <c r="BV151" s="1877"/>
      <c r="BW151" s="3344"/>
      <c r="BX151" s="3344"/>
      <c r="BY151" s="3458"/>
      <c r="BZ151" s="3784"/>
      <c r="CA151" s="3650"/>
      <c r="CB151" s="3650"/>
      <c r="CC151" s="2869"/>
      <c r="CD151" s="3848"/>
      <c r="CE151" s="3848"/>
      <c r="CF151" s="3192"/>
      <c r="CG151" s="3192"/>
      <c r="CH151" s="3192"/>
      <c r="CI151" s="3192"/>
      <c r="CJ151" s="511"/>
      <c r="CK151" s="3192"/>
      <c r="CL151" s="3192"/>
      <c r="CM151" s="910">
        <v>1</v>
      </c>
      <c r="CN151" s="13" t="s">
        <v>5373</v>
      </c>
      <c r="CO151" s="203" t="s">
        <v>5374</v>
      </c>
      <c r="CP151" s="169" t="str">
        <f t="shared" si="126"/>
        <v>Terminado</v>
      </c>
      <c r="CQ151" s="169" t="str">
        <f t="shared" si="142"/>
        <v>Terminado</v>
      </c>
      <c r="CR151" s="3192"/>
      <c r="CS151" s="1877"/>
      <c r="CT151" s="1877"/>
      <c r="CU151" s="3344"/>
      <c r="CV151" s="3344"/>
      <c r="CW151" s="2606"/>
      <c r="CX151" s="3853"/>
      <c r="CY151" s="3406"/>
      <c r="CZ151" s="3406"/>
      <c r="DA151" s="3404"/>
      <c r="DB151" s="3406"/>
      <c r="DC151" s="3406"/>
      <c r="DD151" s="3852"/>
      <c r="DE151" s="3192"/>
      <c r="DF151" s="3192"/>
      <c r="DG151" s="3192"/>
      <c r="DH151" s="3192"/>
      <c r="DJ151" s="1220" t="s">
        <v>8269</v>
      </c>
      <c r="DK151" s="1220" t="s">
        <v>8331</v>
      </c>
      <c r="DL151" s="1753"/>
    </row>
    <row r="152" spans="1:116" s="514" customFormat="1" ht="90" hidden="1" x14ac:dyDescent="0.45">
      <c r="A152" s="3617" t="s">
        <v>60</v>
      </c>
      <c r="B152" s="3619" t="s">
        <v>5375</v>
      </c>
      <c r="C152" s="2988" t="s">
        <v>5376</v>
      </c>
      <c r="D152" s="2988" t="s">
        <v>5377</v>
      </c>
      <c r="E152" s="608" t="s">
        <v>5378</v>
      </c>
      <c r="F152" s="696" t="s">
        <v>5379</v>
      </c>
      <c r="G152" s="610">
        <v>0.3</v>
      </c>
      <c r="H152" s="697">
        <v>44564</v>
      </c>
      <c r="I152" s="697">
        <v>44610</v>
      </c>
      <c r="J152" s="698">
        <v>1</v>
      </c>
      <c r="K152" s="612">
        <v>1</v>
      </c>
      <c r="L152" s="699">
        <v>1</v>
      </c>
      <c r="M152" s="668">
        <v>1</v>
      </c>
      <c r="N152" s="2970">
        <v>18375000</v>
      </c>
      <c r="O152" s="2970">
        <v>88389324.792000011</v>
      </c>
      <c r="P152" s="487"/>
      <c r="Q152" s="3824">
        <v>1</v>
      </c>
      <c r="R152" s="1474" t="s">
        <v>5380</v>
      </c>
      <c r="S152" s="564">
        <v>1</v>
      </c>
      <c r="T152" s="9" t="s">
        <v>5381</v>
      </c>
      <c r="U152" s="159" t="s">
        <v>5382</v>
      </c>
      <c r="V152" s="8" t="str">
        <f t="shared" si="136"/>
        <v>Terminado</v>
      </c>
      <c r="W152" s="8" t="str">
        <f t="shared" si="137"/>
        <v>Terminado</v>
      </c>
      <c r="X152" s="1474" t="s">
        <v>5383</v>
      </c>
      <c r="Y152" s="3854">
        <f>SUMPRODUCT(S152:S154,G152:G154)</f>
        <v>1</v>
      </c>
      <c r="Z152" s="3854">
        <f>SUMPRODUCT(G152:G154,J152:J154)</f>
        <v>1</v>
      </c>
      <c r="AA152" s="3478" t="str">
        <f>IF(Z152&lt;1%,"Sin iniciar",IF(Z152=100%,"Terminado","En gestión"))</f>
        <v>Terminado</v>
      </c>
      <c r="AB152" s="3478" t="str">
        <f>IF(Y152&lt;1%,"Sin iniciar",IF(Y152=100%,"Terminado","En gestión"))</f>
        <v>Terminado</v>
      </c>
      <c r="AC152" s="3479"/>
      <c r="AD152" s="3781">
        <v>88389324.792000011</v>
      </c>
      <c r="AE152" s="3831">
        <v>88036408</v>
      </c>
      <c r="AF152" s="3831">
        <v>22009102.100000001</v>
      </c>
      <c r="AG152" s="3781">
        <v>18375000</v>
      </c>
      <c r="AH152" s="2973">
        <v>18375000</v>
      </c>
      <c r="AI152" s="2973">
        <v>1750000</v>
      </c>
      <c r="AJ152" s="2970" t="s">
        <v>7572</v>
      </c>
      <c r="AK152" s="2970" t="s">
        <v>7575</v>
      </c>
      <c r="AL152" s="2970" t="s">
        <v>5384</v>
      </c>
      <c r="AM152" s="2970" t="s">
        <v>5385</v>
      </c>
      <c r="AN152" s="511"/>
      <c r="AO152" s="3824">
        <v>1</v>
      </c>
      <c r="AP152" s="1474" t="s">
        <v>5386</v>
      </c>
      <c r="AQ152" s="564">
        <v>1</v>
      </c>
      <c r="AR152" s="159" t="s">
        <v>5387</v>
      </c>
      <c r="AS152" s="159" t="s">
        <v>5387</v>
      </c>
      <c r="AT152" s="8" t="str">
        <f t="shared" si="138"/>
        <v>Terminado</v>
      </c>
      <c r="AU152" s="8" t="str">
        <f t="shared" si="139"/>
        <v>Terminado</v>
      </c>
      <c r="AV152" s="1474" t="s">
        <v>5386</v>
      </c>
      <c r="AW152" s="3840">
        <f t="shared" ref="AW152" si="143">SUMPRODUCT(G152:G154,AQ152:AQ154)</f>
        <v>1</v>
      </c>
      <c r="AX152" s="3840">
        <f t="shared" ref="AX152" si="144">SUMPRODUCT(G152:G154,K152:K154)</f>
        <v>1</v>
      </c>
      <c r="AY152" s="3356" t="str">
        <f t="shared" ref="AY152" si="145">IF(AX152&lt;1%,"Sin iniciar",IF(AX152=100%,"Terminado","En gestión"))</f>
        <v>Terminado</v>
      </c>
      <c r="AZ152" s="3356" t="str">
        <f t="shared" ref="AZ152" si="146">IF(AW152&lt;1%,"Sin iniciar",IF(AW152=100%,"Terminado","En gestión"))</f>
        <v>Terminado</v>
      </c>
      <c r="BA152" s="3855" t="s">
        <v>2812</v>
      </c>
      <c r="BB152" s="3856">
        <v>88036408</v>
      </c>
      <c r="BC152" s="3838">
        <v>87985991.739999995</v>
      </c>
      <c r="BD152" s="3838">
        <v>43992995.899999999</v>
      </c>
      <c r="BE152" s="3858">
        <v>18375000</v>
      </c>
      <c r="BF152" s="3860">
        <v>18375000</v>
      </c>
      <c r="BG152" s="3863">
        <v>5250000</v>
      </c>
      <c r="BH152" s="1474" t="s">
        <v>7573</v>
      </c>
      <c r="BI152" s="1474" t="s">
        <v>7576</v>
      </c>
      <c r="BJ152" s="3626" t="s">
        <v>5388</v>
      </c>
      <c r="BK152" s="3192" t="s">
        <v>5389</v>
      </c>
      <c r="BL152" s="511"/>
      <c r="BM152" s="3849">
        <v>1</v>
      </c>
      <c r="BN152" s="3022" t="s">
        <v>7329</v>
      </c>
      <c r="BO152" s="1026">
        <v>1</v>
      </c>
      <c r="BP152" s="1009" t="s">
        <v>7330</v>
      </c>
      <c r="BQ152" s="1009" t="s">
        <v>2765</v>
      </c>
      <c r="BR152" s="169" t="str">
        <f t="shared" si="140"/>
        <v>Terminado</v>
      </c>
      <c r="BS152" s="169" t="str">
        <f t="shared" si="141"/>
        <v>Terminado</v>
      </c>
      <c r="BT152" s="1700" t="s">
        <v>7331</v>
      </c>
      <c r="BU152" s="1877">
        <f>SUMPRODUCT(G152:G154,BO152:BO154)</f>
        <v>1</v>
      </c>
      <c r="BV152" s="1877">
        <f>SUMPRODUCT(G152:G154,L152:L154)</f>
        <v>1</v>
      </c>
      <c r="BW152" s="3344" t="str">
        <f>IF(BV152&lt;1%,"Sin iniciar",IF(BV152=100%,"Terminado","En gestión"))</f>
        <v>Terminado</v>
      </c>
      <c r="BX152" s="3344" t="str">
        <f>IF(BU152&lt;1%,"Sin iniciar",IF(BU152=100%,"Terminado","En gestión"))</f>
        <v>Terminado</v>
      </c>
      <c r="BY152" s="3458"/>
      <c r="BZ152" s="3784">
        <v>0</v>
      </c>
      <c r="CA152" s="3650">
        <v>0</v>
      </c>
      <c r="CB152" s="3650">
        <v>0</v>
      </c>
      <c r="CC152" s="2869">
        <v>18375000</v>
      </c>
      <c r="CD152" s="3848">
        <v>123687820.40000001</v>
      </c>
      <c r="CE152" s="3848">
        <v>74307808</v>
      </c>
      <c r="CF152" s="3192" t="s">
        <v>7573</v>
      </c>
      <c r="CG152" s="3192" t="s">
        <v>7576</v>
      </c>
      <c r="CH152" s="3192" t="s">
        <v>5388</v>
      </c>
      <c r="CI152" s="3192" t="s">
        <v>5389</v>
      </c>
      <c r="CJ152" s="511"/>
      <c r="CK152" s="3192">
        <v>100</v>
      </c>
      <c r="CL152" s="3192" t="s">
        <v>5390</v>
      </c>
      <c r="CM152" s="910">
        <v>1</v>
      </c>
      <c r="CN152" s="835" t="s">
        <v>5391</v>
      </c>
      <c r="CO152" s="835" t="s">
        <v>5391</v>
      </c>
      <c r="CP152" s="169" t="str">
        <f t="shared" si="126"/>
        <v>Terminado</v>
      </c>
      <c r="CQ152" s="169" t="str">
        <f t="shared" si="142"/>
        <v>Terminado</v>
      </c>
      <c r="CR152" s="3192" t="s">
        <v>5392</v>
      </c>
      <c r="CS152" s="1877">
        <f t="shared" ref="CS152" si="147">SUMPRODUCT(G152:G154,CM152:CM154)</f>
        <v>1</v>
      </c>
      <c r="CT152" s="1877">
        <f t="shared" ref="CT152" si="148">SUMPRODUCT(G152:G154,M152:M154)</f>
        <v>1</v>
      </c>
      <c r="CU152" s="3344" t="str">
        <f t="shared" ref="CU152:CU182" si="149">IF(CT152&lt;1%,"Sin iniciar",IF(CT152=100%,"Terminado","En gestión"))</f>
        <v>Terminado</v>
      </c>
      <c r="CV152" s="3344" t="str">
        <f t="shared" ref="CV152" si="150">IF(CS152&lt;1%,"Sin iniciar",IF(CS152=100%,"Terminado","En gestión"))</f>
        <v>Terminado</v>
      </c>
      <c r="CW152" s="2604" t="s">
        <v>37</v>
      </c>
      <c r="CX152" s="3853" t="s">
        <v>5393</v>
      </c>
      <c r="CY152" s="3406" t="s">
        <v>5394</v>
      </c>
      <c r="CZ152" s="3406" t="s">
        <v>5394</v>
      </c>
      <c r="DA152" s="3404">
        <v>18375000</v>
      </c>
      <c r="DB152" s="3406">
        <v>18375000</v>
      </c>
      <c r="DC152" s="3406">
        <v>18375000</v>
      </c>
      <c r="DD152" s="3852">
        <v>18375000</v>
      </c>
      <c r="DE152" s="3192" t="s">
        <v>7573</v>
      </c>
      <c r="DF152" s="3192" t="s">
        <v>7576</v>
      </c>
      <c r="DG152" s="3192" t="s">
        <v>5388</v>
      </c>
      <c r="DH152" s="3192" t="s">
        <v>5389</v>
      </c>
      <c r="DJ152" s="1220" t="s">
        <v>8269</v>
      </c>
      <c r="DK152" s="1220" t="s">
        <v>8270</v>
      </c>
      <c r="DL152" s="1751" t="s">
        <v>8428</v>
      </c>
    </row>
    <row r="153" spans="1:116" s="514" customFormat="1" ht="131.25" hidden="1" x14ac:dyDescent="0.45">
      <c r="A153" s="3617"/>
      <c r="B153" s="3619"/>
      <c r="C153" s="2988"/>
      <c r="D153" s="3832"/>
      <c r="E153" s="608" t="s">
        <v>5395</v>
      </c>
      <c r="F153" s="696" t="s">
        <v>5396</v>
      </c>
      <c r="G153" s="610">
        <v>0.55000000000000004</v>
      </c>
      <c r="H153" s="697">
        <v>44575</v>
      </c>
      <c r="I153" s="697">
        <v>44620</v>
      </c>
      <c r="J153" s="698">
        <v>1</v>
      </c>
      <c r="K153" s="612">
        <v>1</v>
      </c>
      <c r="L153" s="699">
        <v>1</v>
      </c>
      <c r="M153" s="668">
        <v>1</v>
      </c>
      <c r="N153" s="2970"/>
      <c r="O153" s="2970"/>
      <c r="P153" s="487"/>
      <c r="Q153" s="1474"/>
      <c r="R153" s="1474"/>
      <c r="S153" s="564">
        <v>1</v>
      </c>
      <c r="T153" s="9" t="s">
        <v>5397</v>
      </c>
      <c r="U153" s="159" t="s">
        <v>5398</v>
      </c>
      <c r="V153" s="8" t="str">
        <f t="shared" si="136"/>
        <v>Terminado</v>
      </c>
      <c r="W153" s="8" t="str">
        <f t="shared" si="137"/>
        <v>Terminado</v>
      </c>
      <c r="X153" s="1474"/>
      <c r="Y153" s="3355"/>
      <c r="Z153" s="3355"/>
      <c r="AA153" s="3356"/>
      <c r="AB153" s="3356"/>
      <c r="AC153" s="3480"/>
      <c r="AD153" s="3781"/>
      <c r="AE153" s="3831"/>
      <c r="AF153" s="3831"/>
      <c r="AG153" s="3781"/>
      <c r="AH153" s="2973"/>
      <c r="AI153" s="2973"/>
      <c r="AJ153" s="2970"/>
      <c r="AK153" s="2970"/>
      <c r="AL153" s="2970"/>
      <c r="AM153" s="2970"/>
      <c r="AN153" s="511"/>
      <c r="AO153" s="1474"/>
      <c r="AP153" s="1474"/>
      <c r="AQ153" s="564">
        <v>1</v>
      </c>
      <c r="AR153" s="159" t="s">
        <v>5387</v>
      </c>
      <c r="AS153" s="159" t="s">
        <v>5387</v>
      </c>
      <c r="AT153" s="8" t="str">
        <f t="shared" si="138"/>
        <v>Terminado</v>
      </c>
      <c r="AU153" s="8" t="str">
        <f t="shared" si="139"/>
        <v>Terminado</v>
      </c>
      <c r="AV153" s="1474"/>
      <c r="AW153" s="3840"/>
      <c r="AX153" s="3840"/>
      <c r="AY153" s="3356"/>
      <c r="AZ153" s="3356"/>
      <c r="BA153" s="3843"/>
      <c r="BB153" s="3856"/>
      <c r="BC153" s="3838"/>
      <c r="BD153" s="3838"/>
      <c r="BE153" s="3859"/>
      <c r="BF153" s="3861"/>
      <c r="BG153" s="3838"/>
      <c r="BH153" s="1474"/>
      <c r="BI153" s="1474"/>
      <c r="BJ153" s="3626"/>
      <c r="BK153" s="3192"/>
      <c r="BL153" s="511"/>
      <c r="BM153" s="3850"/>
      <c r="BN153" s="3023"/>
      <c r="BO153" s="1026">
        <v>1</v>
      </c>
      <c r="BP153" s="1009" t="s">
        <v>7330</v>
      </c>
      <c r="BQ153" s="1009" t="s">
        <v>2765</v>
      </c>
      <c r="BR153" s="169" t="str">
        <f t="shared" si="140"/>
        <v>Terminado</v>
      </c>
      <c r="BS153" s="169" t="str">
        <f t="shared" si="141"/>
        <v>Terminado</v>
      </c>
      <c r="BT153" s="1774"/>
      <c r="BU153" s="1877"/>
      <c r="BV153" s="1877"/>
      <c r="BW153" s="3344"/>
      <c r="BX153" s="3344"/>
      <c r="BY153" s="3458"/>
      <c r="BZ153" s="3784"/>
      <c r="CA153" s="3650"/>
      <c r="CB153" s="3650"/>
      <c r="CC153" s="2869"/>
      <c r="CD153" s="3848"/>
      <c r="CE153" s="3848"/>
      <c r="CF153" s="3192"/>
      <c r="CG153" s="3192"/>
      <c r="CH153" s="3192"/>
      <c r="CI153" s="3192"/>
      <c r="CJ153" s="591"/>
      <c r="CK153" s="3192"/>
      <c r="CL153" s="3192"/>
      <c r="CM153" s="910">
        <v>1</v>
      </c>
      <c r="CN153" s="835" t="s">
        <v>5391</v>
      </c>
      <c r="CO153" s="835" t="s">
        <v>5391</v>
      </c>
      <c r="CP153" s="169" t="str">
        <f t="shared" si="126"/>
        <v>Terminado</v>
      </c>
      <c r="CQ153" s="169" t="str">
        <f t="shared" si="142"/>
        <v>Terminado</v>
      </c>
      <c r="CR153" s="3192"/>
      <c r="CS153" s="1877"/>
      <c r="CT153" s="1877"/>
      <c r="CU153" s="3344"/>
      <c r="CV153" s="3344"/>
      <c r="CW153" s="2605"/>
      <c r="CX153" s="3853"/>
      <c r="CY153" s="3406"/>
      <c r="CZ153" s="3406"/>
      <c r="DA153" s="3404"/>
      <c r="DB153" s="3406"/>
      <c r="DC153" s="3406"/>
      <c r="DD153" s="3852"/>
      <c r="DE153" s="3192"/>
      <c r="DF153" s="3192"/>
      <c r="DG153" s="3192"/>
      <c r="DH153" s="3192"/>
      <c r="DJ153" s="1220" t="s">
        <v>8269</v>
      </c>
      <c r="DK153" s="1220" t="s">
        <v>8451</v>
      </c>
      <c r="DL153" s="1752"/>
    </row>
    <row r="154" spans="1:116" s="514" customFormat="1" ht="233.25" hidden="1" customHeight="1" x14ac:dyDescent="0.45">
      <c r="A154" s="3617"/>
      <c r="B154" s="3619"/>
      <c r="C154" s="2988"/>
      <c r="D154" s="3832"/>
      <c r="E154" s="608" t="s">
        <v>5399</v>
      </c>
      <c r="F154" s="696" t="s">
        <v>5400</v>
      </c>
      <c r="G154" s="610">
        <v>0.15</v>
      </c>
      <c r="H154" s="697">
        <v>44621</v>
      </c>
      <c r="I154" s="697">
        <v>44638</v>
      </c>
      <c r="J154" s="698">
        <v>1</v>
      </c>
      <c r="K154" s="612">
        <v>1</v>
      </c>
      <c r="L154" s="699">
        <v>1</v>
      </c>
      <c r="M154" s="668">
        <v>1</v>
      </c>
      <c r="N154" s="2970"/>
      <c r="O154" s="2970"/>
      <c r="P154" s="487"/>
      <c r="Q154" s="1475"/>
      <c r="R154" s="1475"/>
      <c r="S154" s="564">
        <v>1</v>
      </c>
      <c r="T154" s="9" t="s">
        <v>5401</v>
      </c>
      <c r="U154" s="352" t="s">
        <v>5402</v>
      </c>
      <c r="V154" s="8" t="str">
        <f t="shared" si="136"/>
        <v>Terminado</v>
      </c>
      <c r="W154" s="8" t="str">
        <f t="shared" si="137"/>
        <v>Terminado</v>
      </c>
      <c r="X154" s="1475"/>
      <c r="Y154" s="1472"/>
      <c r="Z154" s="1472"/>
      <c r="AA154" s="3357"/>
      <c r="AB154" s="3357"/>
      <c r="AC154" s="3481"/>
      <c r="AD154" s="3781"/>
      <c r="AE154" s="3831"/>
      <c r="AF154" s="3831"/>
      <c r="AG154" s="3781"/>
      <c r="AH154" s="2973"/>
      <c r="AI154" s="2973"/>
      <c r="AJ154" s="2970"/>
      <c r="AK154" s="2970"/>
      <c r="AL154" s="2970"/>
      <c r="AM154" s="2970"/>
      <c r="AN154" s="511"/>
      <c r="AO154" s="1475"/>
      <c r="AP154" s="1475"/>
      <c r="AQ154" s="564">
        <v>1</v>
      </c>
      <c r="AR154" s="159" t="s">
        <v>5387</v>
      </c>
      <c r="AS154" s="159" t="s">
        <v>5387</v>
      </c>
      <c r="AT154" s="8" t="str">
        <f t="shared" si="138"/>
        <v>Terminado</v>
      </c>
      <c r="AU154" s="8" t="str">
        <f t="shared" si="139"/>
        <v>Terminado</v>
      </c>
      <c r="AV154" s="1475"/>
      <c r="AW154" s="3841"/>
      <c r="AX154" s="3841"/>
      <c r="AY154" s="3357"/>
      <c r="AZ154" s="3357"/>
      <c r="BA154" s="3844"/>
      <c r="BB154" s="3857"/>
      <c r="BC154" s="3839"/>
      <c r="BD154" s="3839"/>
      <c r="BE154" s="3859"/>
      <c r="BF154" s="3862"/>
      <c r="BG154" s="3839"/>
      <c r="BH154" s="1475"/>
      <c r="BI154" s="1475"/>
      <c r="BJ154" s="3627"/>
      <c r="BK154" s="3192"/>
      <c r="BL154" s="511"/>
      <c r="BM154" s="3851"/>
      <c r="BN154" s="2813"/>
      <c r="BO154" s="1026">
        <v>1</v>
      </c>
      <c r="BP154" s="1009" t="s">
        <v>7330</v>
      </c>
      <c r="BQ154" s="1009" t="s">
        <v>2765</v>
      </c>
      <c r="BR154" s="169" t="str">
        <f t="shared" si="140"/>
        <v>Terminado</v>
      </c>
      <c r="BS154" s="169" t="str">
        <f t="shared" si="141"/>
        <v>Terminado</v>
      </c>
      <c r="BT154" s="1701"/>
      <c r="BU154" s="1877"/>
      <c r="BV154" s="1877"/>
      <c r="BW154" s="3344"/>
      <c r="BX154" s="3344"/>
      <c r="BY154" s="3458"/>
      <c r="BZ154" s="3784"/>
      <c r="CA154" s="3650"/>
      <c r="CB154" s="3650"/>
      <c r="CC154" s="2869"/>
      <c r="CD154" s="3848"/>
      <c r="CE154" s="3848"/>
      <c r="CF154" s="3192"/>
      <c r="CG154" s="3192"/>
      <c r="CH154" s="3192"/>
      <c r="CI154" s="3192"/>
      <c r="CJ154" s="591"/>
      <c r="CK154" s="3192"/>
      <c r="CL154" s="3192"/>
      <c r="CM154" s="910">
        <v>1</v>
      </c>
      <c r="CN154" s="835" t="s">
        <v>5391</v>
      </c>
      <c r="CO154" s="835" t="s">
        <v>5391</v>
      </c>
      <c r="CP154" s="169" t="str">
        <f t="shared" si="126"/>
        <v>Terminado</v>
      </c>
      <c r="CQ154" s="169" t="str">
        <f t="shared" si="142"/>
        <v>Terminado</v>
      </c>
      <c r="CR154" s="3192"/>
      <c r="CS154" s="1877"/>
      <c r="CT154" s="1877"/>
      <c r="CU154" s="3344"/>
      <c r="CV154" s="3344"/>
      <c r="CW154" s="2606"/>
      <c r="CX154" s="3853"/>
      <c r="CY154" s="3406"/>
      <c r="CZ154" s="3406"/>
      <c r="DA154" s="3404"/>
      <c r="DB154" s="3406"/>
      <c r="DC154" s="3406"/>
      <c r="DD154" s="3852"/>
      <c r="DE154" s="3192"/>
      <c r="DF154" s="3192"/>
      <c r="DG154" s="3192"/>
      <c r="DH154" s="3192"/>
      <c r="DJ154" s="1220" t="s">
        <v>8269</v>
      </c>
      <c r="DK154" s="1220" t="s">
        <v>8485</v>
      </c>
      <c r="DL154" s="1753"/>
    </row>
    <row r="155" spans="1:116" s="514" customFormat="1" ht="157.5" hidden="1" x14ac:dyDescent="0.45">
      <c r="A155" s="3617" t="s">
        <v>60</v>
      </c>
      <c r="B155" s="3619" t="s">
        <v>5403</v>
      </c>
      <c r="C155" s="2988" t="s">
        <v>5404</v>
      </c>
      <c r="D155" s="2988" t="s">
        <v>5405</v>
      </c>
      <c r="E155" s="608" t="s">
        <v>5406</v>
      </c>
      <c r="F155" s="696" t="s">
        <v>5407</v>
      </c>
      <c r="G155" s="222">
        <v>0.3</v>
      </c>
      <c r="H155" s="694">
        <v>44593</v>
      </c>
      <c r="I155" s="694">
        <v>44664</v>
      </c>
      <c r="J155" s="222">
        <v>0.8</v>
      </c>
      <c r="K155" s="612">
        <v>1</v>
      </c>
      <c r="L155" s="629">
        <v>1</v>
      </c>
      <c r="M155" s="668">
        <v>1</v>
      </c>
      <c r="N155" s="2970">
        <v>11845000</v>
      </c>
      <c r="O155" s="2970">
        <v>53438647.991999999</v>
      </c>
      <c r="P155" s="487"/>
      <c r="Q155" s="3824">
        <v>0.56999999999999995</v>
      </c>
      <c r="R155" s="1474" t="s">
        <v>5408</v>
      </c>
      <c r="S155" s="564">
        <v>0.8</v>
      </c>
      <c r="T155" s="159" t="s">
        <v>5409</v>
      </c>
      <c r="U155" s="352" t="s">
        <v>5410</v>
      </c>
      <c r="V155" s="8" t="str">
        <f t="shared" si="136"/>
        <v>En gestión</v>
      </c>
      <c r="W155" s="8" t="str">
        <f t="shared" si="137"/>
        <v>En gestión</v>
      </c>
      <c r="X155" s="1474" t="s">
        <v>5411</v>
      </c>
      <c r="Y155" s="3854">
        <f>SUMPRODUCT(S155:S157,G155:G157)</f>
        <v>0.57000000000000006</v>
      </c>
      <c r="Z155" s="3854">
        <f>SUMPRODUCT(G155:G157,J155:J157)</f>
        <v>0.57000000000000006</v>
      </c>
      <c r="AA155" s="3478" t="str">
        <f>IF(Z155&lt;1%,"Sin iniciar",IF(Z155=100%,"Terminado","En gestión"))</f>
        <v>En gestión</v>
      </c>
      <c r="AB155" s="3478" t="str">
        <f>IF(Y155&lt;1%,"Sin iniciar",IF(Y155=100%,"Terminado","En gestión"))</f>
        <v>En gestión</v>
      </c>
      <c r="AC155" s="3479"/>
      <c r="AD155" s="3781">
        <v>53438647.991999999</v>
      </c>
      <c r="AE155" s="3831">
        <v>53085732</v>
      </c>
      <c r="AF155" s="3831">
        <v>13271432.9</v>
      </c>
      <c r="AG155" s="3781">
        <v>11845000</v>
      </c>
      <c r="AH155" s="2973">
        <v>11845000</v>
      </c>
      <c r="AI155" s="2973">
        <v>2060000</v>
      </c>
      <c r="AJ155" s="2970" t="s">
        <v>7572</v>
      </c>
      <c r="AK155" s="2970" t="s">
        <v>7577</v>
      </c>
      <c r="AL155" s="2970" t="s">
        <v>5412</v>
      </c>
      <c r="AM155" s="2970" t="s">
        <v>5413</v>
      </c>
      <c r="AN155" s="511"/>
      <c r="AO155" s="3824">
        <v>1</v>
      </c>
      <c r="AP155" s="1474" t="s">
        <v>5414</v>
      </c>
      <c r="AQ155" s="564">
        <v>1</v>
      </c>
      <c r="AR155" s="9" t="s">
        <v>5415</v>
      </c>
      <c r="AS155" s="352" t="s">
        <v>5416</v>
      </c>
      <c r="AT155" s="8" t="str">
        <f t="shared" si="138"/>
        <v>Terminado</v>
      </c>
      <c r="AU155" s="8" t="str">
        <f t="shared" si="139"/>
        <v>Terminado</v>
      </c>
      <c r="AV155" s="1474" t="s">
        <v>5417</v>
      </c>
      <c r="AW155" s="3840">
        <f t="shared" ref="AW155" si="151">SUMPRODUCT(G155:G157,AQ155:AQ157)</f>
        <v>1</v>
      </c>
      <c r="AX155" s="3840">
        <f t="shared" ref="AX155" si="152">SUMPRODUCT(G155:G157,K155:K157)</f>
        <v>1</v>
      </c>
      <c r="AY155" s="3356" t="str">
        <f t="shared" ref="AY155" si="153">IF(AX155&lt;1%,"Sin iniciar",IF(AX155=100%,"Terminado","En gestión"))</f>
        <v>Terminado</v>
      </c>
      <c r="AZ155" s="3356" t="str">
        <f t="shared" ref="AZ155" si="154">IF(AW155&lt;1%,"Sin iniciar",IF(AW155=100%,"Terminado","En gestión"))</f>
        <v>Terminado</v>
      </c>
      <c r="BA155" s="3855" t="s">
        <v>2812</v>
      </c>
      <c r="BB155" s="3856">
        <v>53085732</v>
      </c>
      <c r="BC155" s="3838">
        <v>53035314.939999998</v>
      </c>
      <c r="BD155" s="3838">
        <v>26517657.5</v>
      </c>
      <c r="BE155" s="3859">
        <v>11845000</v>
      </c>
      <c r="BF155" s="3860">
        <v>11845000</v>
      </c>
      <c r="BG155" s="3863">
        <v>2197333</v>
      </c>
      <c r="BH155" s="1474" t="s">
        <v>7573</v>
      </c>
      <c r="BI155" s="1474" t="s">
        <v>7578</v>
      </c>
      <c r="BJ155" s="3626" t="s">
        <v>5418</v>
      </c>
      <c r="BK155" s="3192" t="s">
        <v>5419</v>
      </c>
      <c r="BL155" s="511"/>
      <c r="BM155" s="3849">
        <v>1</v>
      </c>
      <c r="BN155" s="3022" t="s">
        <v>7329</v>
      </c>
      <c r="BO155" s="1026">
        <v>1</v>
      </c>
      <c r="BP155" s="1009" t="s">
        <v>7330</v>
      </c>
      <c r="BQ155" s="1009" t="s">
        <v>2765</v>
      </c>
      <c r="BR155" s="169" t="str">
        <f t="shared" si="140"/>
        <v>Terminado</v>
      </c>
      <c r="BS155" s="169" t="str">
        <f t="shared" si="141"/>
        <v>Terminado</v>
      </c>
      <c r="BT155" s="1700" t="s">
        <v>7331</v>
      </c>
      <c r="BU155" s="1877">
        <f>SUMPRODUCT(G155:G157,BO155:BO157)</f>
        <v>1</v>
      </c>
      <c r="BV155" s="1877">
        <f>SUMPRODUCT(G155:G157,L155:L157)</f>
        <v>1</v>
      </c>
      <c r="BW155" s="3344" t="str">
        <f>IF(BV156&lt;1%,"Sin iniciar",IF(BV156=100%,"Terminado","En gestión"))</f>
        <v>Sin iniciar</v>
      </c>
      <c r="BX155" s="3344" t="str">
        <f>IF(BU156&lt;1%,"Sin iniciar",IF(BU156=100%,"Terminado","En gestión"))</f>
        <v>Sin iniciar</v>
      </c>
      <c r="BY155" s="3458"/>
      <c r="BZ155" s="3864">
        <v>0</v>
      </c>
      <c r="CA155" s="3865">
        <v>0</v>
      </c>
      <c r="CB155" s="3865">
        <v>0</v>
      </c>
      <c r="CC155" s="3866">
        <v>11845000</v>
      </c>
      <c r="CD155" s="3848">
        <v>11845000</v>
      </c>
      <c r="CE155" s="3848">
        <v>7759332</v>
      </c>
      <c r="CF155" s="3192" t="s">
        <v>7573</v>
      </c>
      <c r="CG155" s="3192" t="s">
        <v>7578</v>
      </c>
      <c r="CH155" s="3192" t="s">
        <v>5418</v>
      </c>
      <c r="CI155" s="3192" t="s">
        <v>5419</v>
      </c>
      <c r="CJ155" s="591"/>
      <c r="CK155" s="3192">
        <v>100</v>
      </c>
      <c r="CL155" s="3192" t="s">
        <v>1840</v>
      </c>
      <c r="CM155" s="910">
        <v>1</v>
      </c>
      <c r="CN155" s="835" t="s">
        <v>5420</v>
      </c>
      <c r="CO155" s="835" t="s">
        <v>5420</v>
      </c>
      <c r="CP155" s="169" t="str">
        <f t="shared" si="126"/>
        <v>Terminado</v>
      </c>
      <c r="CQ155" s="169" t="str">
        <f t="shared" si="142"/>
        <v>Terminado</v>
      </c>
      <c r="CR155" s="3192" t="s">
        <v>1840</v>
      </c>
      <c r="CS155" s="1877">
        <f t="shared" ref="CS155" si="155">SUMPRODUCT(G155:G157,CM155:CM157)</f>
        <v>1</v>
      </c>
      <c r="CT155" s="1877">
        <f t="shared" ref="CT155" si="156">SUMPRODUCT(G155:G157,M155:M157)</f>
        <v>1</v>
      </c>
      <c r="CU155" s="3344" t="str">
        <f t="shared" si="149"/>
        <v>Terminado</v>
      </c>
      <c r="CV155" s="3344" t="str">
        <f t="shared" ref="CV155" si="157">IF(CS155&lt;1%,"Sin iniciar",IF(CS155=100%,"Terminado","En gestión"))</f>
        <v>Terminado</v>
      </c>
      <c r="CW155" s="2604" t="s">
        <v>37</v>
      </c>
      <c r="CX155" s="3853" t="s">
        <v>5421</v>
      </c>
      <c r="CY155" s="3406" t="s">
        <v>5422</v>
      </c>
      <c r="CZ155" s="3406" t="s">
        <v>5422</v>
      </c>
      <c r="DA155" s="3404">
        <v>11845000</v>
      </c>
      <c r="DB155" s="3406">
        <v>11845000</v>
      </c>
      <c r="DC155" s="3406">
        <v>11845000</v>
      </c>
      <c r="DD155" s="3852">
        <v>11845000</v>
      </c>
      <c r="DE155" s="3192" t="s">
        <v>7573</v>
      </c>
      <c r="DF155" s="3192" t="s">
        <v>7578</v>
      </c>
      <c r="DG155" s="3192" t="s">
        <v>5418</v>
      </c>
      <c r="DH155" s="3192" t="s">
        <v>5419</v>
      </c>
      <c r="DJ155" s="1220" t="s">
        <v>8269</v>
      </c>
      <c r="DK155" s="1220" t="s">
        <v>8486</v>
      </c>
      <c r="DL155" s="1751" t="s">
        <v>8428</v>
      </c>
    </row>
    <row r="156" spans="1:116" s="514" customFormat="1" ht="262.5" hidden="1" x14ac:dyDescent="0.45">
      <c r="A156" s="3617"/>
      <c r="B156" s="3619"/>
      <c r="C156" s="2988"/>
      <c r="D156" s="3832"/>
      <c r="E156" s="608" t="s">
        <v>5423</v>
      </c>
      <c r="F156" s="696" t="s">
        <v>5424</v>
      </c>
      <c r="G156" s="222">
        <v>0.55000000000000004</v>
      </c>
      <c r="H156" s="694">
        <v>44621</v>
      </c>
      <c r="I156" s="694">
        <v>44673</v>
      </c>
      <c r="J156" s="222">
        <v>0.6</v>
      </c>
      <c r="K156" s="612">
        <v>1</v>
      </c>
      <c r="L156" s="629">
        <v>1</v>
      </c>
      <c r="M156" s="668">
        <v>1</v>
      </c>
      <c r="N156" s="2970"/>
      <c r="O156" s="2970"/>
      <c r="P156" s="487"/>
      <c r="Q156" s="1474"/>
      <c r="R156" s="1474"/>
      <c r="S156" s="564">
        <v>0.6</v>
      </c>
      <c r="T156" s="9" t="s">
        <v>5425</v>
      </c>
      <c r="U156" s="352" t="s">
        <v>5426</v>
      </c>
      <c r="V156" s="8" t="str">
        <f t="shared" si="136"/>
        <v>En gestión</v>
      </c>
      <c r="W156" s="8" t="str">
        <f t="shared" si="137"/>
        <v>En gestión</v>
      </c>
      <c r="X156" s="1474"/>
      <c r="Y156" s="3355"/>
      <c r="Z156" s="3355"/>
      <c r="AA156" s="3356"/>
      <c r="AB156" s="3356"/>
      <c r="AC156" s="3480"/>
      <c r="AD156" s="3781"/>
      <c r="AE156" s="3831"/>
      <c r="AF156" s="3831"/>
      <c r="AG156" s="3781"/>
      <c r="AH156" s="2973"/>
      <c r="AI156" s="2973"/>
      <c r="AJ156" s="2970"/>
      <c r="AK156" s="2970"/>
      <c r="AL156" s="2970"/>
      <c r="AM156" s="2970"/>
      <c r="AN156" s="511"/>
      <c r="AO156" s="1474"/>
      <c r="AP156" s="1474"/>
      <c r="AQ156" s="564">
        <v>1</v>
      </c>
      <c r="AR156" s="9" t="s">
        <v>5427</v>
      </c>
      <c r="AS156" s="352" t="s">
        <v>5428</v>
      </c>
      <c r="AT156" s="8" t="str">
        <f t="shared" si="138"/>
        <v>Terminado</v>
      </c>
      <c r="AU156" s="8" t="str">
        <f t="shared" si="139"/>
        <v>Terminado</v>
      </c>
      <c r="AV156" s="1474"/>
      <c r="AW156" s="3840"/>
      <c r="AX156" s="3840"/>
      <c r="AY156" s="3356"/>
      <c r="AZ156" s="3356"/>
      <c r="BA156" s="3843"/>
      <c r="BB156" s="3856"/>
      <c r="BC156" s="3838"/>
      <c r="BD156" s="3838"/>
      <c r="BE156" s="3859"/>
      <c r="BF156" s="3861"/>
      <c r="BG156" s="3838"/>
      <c r="BH156" s="1474"/>
      <c r="BI156" s="1474"/>
      <c r="BJ156" s="3626"/>
      <c r="BK156" s="3192"/>
      <c r="BL156" s="511"/>
      <c r="BM156" s="3850"/>
      <c r="BN156" s="3023"/>
      <c r="BO156" s="1026">
        <v>1</v>
      </c>
      <c r="BP156" s="1009" t="s">
        <v>7330</v>
      </c>
      <c r="BQ156" s="1009" t="s">
        <v>2765</v>
      </c>
      <c r="BR156" s="169" t="str">
        <f t="shared" si="140"/>
        <v>Terminado</v>
      </c>
      <c r="BS156" s="169" t="str">
        <f t="shared" si="141"/>
        <v>Terminado</v>
      </c>
      <c r="BT156" s="1774"/>
      <c r="BU156" s="1877"/>
      <c r="BV156" s="1877"/>
      <c r="BW156" s="3344"/>
      <c r="BX156" s="3344"/>
      <c r="BY156" s="3458"/>
      <c r="BZ156" s="3864"/>
      <c r="CA156" s="3865"/>
      <c r="CB156" s="3865"/>
      <c r="CC156" s="3866"/>
      <c r="CD156" s="3848"/>
      <c r="CE156" s="3848"/>
      <c r="CF156" s="3192"/>
      <c r="CG156" s="3192"/>
      <c r="CH156" s="3192"/>
      <c r="CI156" s="3192"/>
      <c r="CJ156" s="591"/>
      <c r="CK156" s="3192"/>
      <c r="CL156" s="3192"/>
      <c r="CM156" s="910">
        <v>1</v>
      </c>
      <c r="CN156" s="835" t="s">
        <v>5420</v>
      </c>
      <c r="CO156" s="835" t="s">
        <v>5420</v>
      </c>
      <c r="CP156" s="169" t="str">
        <f t="shared" si="126"/>
        <v>Terminado</v>
      </c>
      <c r="CQ156" s="169" t="str">
        <f t="shared" si="142"/>
        <v>Terminado</v>
      </c>
      <c r="CR156" s="3192"/>
      <c r="CS156" s="1877"/>
      <c r="CT156" s="1877"/>
      <c r="CU156" s="3344"/>
      <c r="CV156" s="3344"/>
      <c r="CW156" s="2605"/>
      <c r="CX156" s="3853"/>
      <c r="CY156" s="3406"/>
      <c r="CZ156" s="3406"/>
      <c r="DA156" s="3404"/>
      <c r="DB156" s="3406"/>
      <c r="DC156" s="3406"/>
      <c r="DD156" s="3852"/>
      <c r="DE156" s="3192"/>
      <c r="DF156" s="3192"/>
      <c r="DG156" s="3192"/>
      <c r="DH156" s="3192"/>
      <c r="DJ156" s="1220" t="s">
        <v>8269</v>
      </c>
      <c r="DK156" s="1220" t="s">
        <v>8487</v>
      </c>
      <c r="DL156" s="1752"/>
    </row>
    <row r="157" spans="1:116" s="514" customFormat="1" ht="131.25" hidden="1" x14ac:dyDescent="0.45">
      <c r="A157" s="3617"/>
      <c r="B157" s="3619"/>
      <c r="C157" s="2988"/>
      <c r="D157" s="3832"/>
      <c r="E157" s="608" t="s">
        <v>5429</v>
      </c>
      <c r="F157" s="696" t="s">
        <v>5430</v>
      </c>
      <c r="G157" s="222">
        <v>0.15</v>
      </c>
      <c r="H157" s="694">
        <v>44676</v>
      </c>
      <c r="I157" s="694">
        <v>44697</v>
      </c>
      <c r="J157" s="222">
        <v>0</v>
      </c>
      <c r="K157" s="612">
        <v>1</v>
      </c>
      <c r="L157" s="629">
        <v>1</v>
      </c>
      <c r="M157" s="668">
        <v>1</v>
      </c>
      <c r="N157" s="2970"/>
      <c r="O157" s="2970"/>
      <c r="P157" s="487"/>
      <c r="Q157" s="1475"/>
      <c r="R157" s="1475"/>
      <c r="S157" s="564">
        <v>0</v>
      </c>
      <c r="T157" s="159" t="s">
        <v>2599</v>
      </c>
      <c r="U157" s="159" t="s">
        <v>2599</v>
      </c>
      <c r="V157" s="8" t="str">
        <f t="shared" si="136"/>
        <v>Sin iniciar</v>
      </c>
      <c r="W157" s="8" t="str">
        <f t="shared" si="137"/>
        <v>Sin iniciar</v>
      </c>
      <c r="X157" s="1475"/>
      <c r="Y157" s="1472"/>
      <c r="Z157" s="1472"/>
      <c r="AA157" s="3357"/>
      <c r="AB157" s="3357"/>
      <c r="AC157" s="3481"/>
      <c r="AD157" s="3781"/>
      <c r="AE157" s="3831"/>
      <c r="AF157" s="3831"/>
      <c r="AG157" s="3781"/>
      <c r="AH157" s="2973"/>
      <c r="AI157" s="2973"/>
      <c r="AJ157" s="2970"/>
      <c r="AK157" s="2970"/>
      <c r="AL157" s="2970"/>
      <c r="AM157" s="2970"/>
      <c r="AN157" s="511"/>
      <c r="AO157" s="1475"/>
      <c r="AP157" s="1475"/>
      <c r="AQ157" s="564">
        <v>1</v>
      </c>
      <c r="AR157" s="9" t="s">
        <v>5431</v>
      </c>
      <c r="AS157" s="352" t="s">
        <v>5432</v>
      </c>
      <c r="AT157" s="8" t="str">
        <f t="shared" si="138"/>
        <v>Terminado</v>
      </c>
      <c r="AU157" s="8" t="str">
        <f t="shared" si="139"/>
        <v>Terminado</v>
      </c>
      <c r="AV157" s="1475"/>
      <c r="AW157" s="3841"/>
      <c r="AX157" s="3841"/>
      <c r="AY157" s="3357"/>
      <c r="AZ157" s="3357"/>
      <c r="BA157" s="3844"/>
      <c r="BB157" s="3857"/>
      <c r="BC157" s="3839"/>
      <c r="BD157" s="3839"/>
      <c r="BE157" s="3859"/>
      <c r="BF157" s="3862"/>
      <c r="BG157" s="3839"/>
      <c r="BH157" s="1475"/>
      <c r="BI157" s="1475"/>
      <c r="BJ157" s="3627"/>
      <c r="BK157" s="3192"/>
      <c r="BL157" s="511"/>
      <c r="BM157" s="3851"/>
      <c r="BN157" s="2813"/>
      <c r="BO157" s="1026">
        <v>1</v>
      </c>
      <c r="BP157" s="1009" t="s">
        <v>7330</v>
      </c>
      <c r="BQ157" s="1009" t="s">
        <v>2765</v>
      </c>
      <c r="BR157" s="169" t="str">
        <f t="shared" si="140"/>
        <v>Terminado</v>
      </c>
      <c r="BS157" s="169" t="str">
        <f t="shared" si="141"/>
        <v>Terminado</v>
      </c>
      <c r="BT157" s="1701"/>
      <c r="BU157" s="1877"/>
      <c r="BV157" s="1877"/>
      <c r="BW157" s="3344"/>
      <c r="BX157" s="3344"/>
      <c r="BY157" s="3458"/>
      <c r="BZ157" s="3864"/>
      <c r="CA157" s="3865"/>
      <c r="CB157" s="3865"/>
      <c r="CC157" s="3866"/>
      <c r="CD157" s="3848"/>
      <c r="CE157" s="3848"/>
      <c r="CF157" s="3192"/>
      <c r="CG157" s="3192"/>
      <c r="CH157" s="3192"/>
      <c r="CI157" s="3192"/>
      <c r="CJ157" s="591"/>
      <c r="CK157" s="3192"/>
      <c r="CL157" s="3192"/>
      <c r="CM157" s="910">
        <v>1</v>
      </c>
      <c r="CN157" s="835" t="s">
        <v>5420</v>
      </c>
      <c r="CO157" s="835" t="s">
        <v>5420</v>
      </c>
      <c r="CP157" s="169" t="str">
        <f t="shared" si="126"/>
        <v>Terminado</v>
      </c>
      <c r="CQ157" s="169" t="str">
        <f t="shared" si="142"/>
        <v>Terminado</v>
      </c>
      <c r="CR157" s="3192"/>
      <c r="CS157" s="1877"/>
      <c r="CT157" s="1877"/>
      <c r="CU157" s="3344"/>
      <c r="CV157" s="3344"/>
      <c r="CW157" s="2606"/>
      <c r="CX157" s="3853"/>
      <c r="CY157" s="3406"/>
      <c r="CZ157" s="3406"/>
      <c r="DA157" s="3404"/>
      <c r="DB157" s="3406"/>
      <c r="DC157" s="3406"/>
      <c r="DD157" s="3852"/>
      <c r="DE157" s="3192"/>
      <c r="DF157" s="3192"/>
      <c r="DG157" s="3192"/>
      <c r="DH157" s="3192"/>
      <c r="DJ157" s="1220" t="s">
        <v>8269</v>
      </c>
      <c r="DK157" s="1220" t="s">
        <v>8488</v>
      </c>
      <c r="DL157" s="1753"/>
    </row>
    <row r="158" spans="1:116" s="514" customFormat="1" ht="91.5" hidden="1" x14ac:dyDescent="0.45">
      <c r="A158" s="3617" t="s">
        <v>60</v>
      </c>
      <c r="B158" s="3619" t="s">
        <v>5433</v>
      </c>
      <c r="C158" s="2988" t="s">
        <v>5434</v>
      </c>
      <c r="D158" s="2988" t="s">
        <v>5435</v>
      </c>
      <c r="E158" s="608" t="s">
        <v>5436</v>
      </c>
      <c r="F158" s="696" t="s">
        <v>5437</v>
      </c>
      <c r="G158" s="610">
        <v>0.3</v>
      </c>
      <c r="H158" s="697">
        <v>44564</v>
      </c>
      <c r="I158" s="697">
        <v>44687</v>
      </c>
      <c r="J158" s="700">
        <v>0.6</v>
      </c>
      <c r="K158" s="612">
        <v>1</v>
      </c>
      <c r="L158" s="701">
        <v>1</v>
      </c>
      <c r="M158" s="668">
        <v>1</v>
      </c>
      <c r="N158" s="2970">
        <v>0</v>
      </c>
      <c r="O158" s="2970">
        <v>62867254.055999994</v>
      </c>
      <c r="P158" s="487"/>
      <c r="Q158" s="3824">
        <v>0.51</v>
      </c>
      <c r="R158" s="1474" t="s">
        <v>5438</v>
      </c>
      <c r="S158" s="702">
        <v>0.6</v>
      </c>
      <c r="T158" s="9" t="s">
        <v>5439</v>
      </c>
      <c r="U158" s="352" t="s">
        <v>5440</v>
      </c>
      <c r="V158" s="8" t="str">
        <f t="shared" si="136"/>
        <v>En gestión</v>
      </c>
      <c r="W158" s="8" t="str">
        <f t="shared" si="137"/>
        <v>En gestión</v>
      </c>
      <c r="X158" s="1474" t="s">
        <v>5441</v>
      </c>
      <c r="Y158" s="3854">
        <f>SUMPRODUCT(S158:S160,G158:G160)</f>
        <v>0.51</v>
      </c>
      <c r="Z158" s="3854">
        <f>SUMPRODUCT(G158:G160,J158:J160)</f>
        <v>0.51</v>
      </c>
      <c r="AA158" s="3478" t="str">
        <f>IF(Z158&lt;1%,"Sin iniciar",IF(Z158=100%,"Terminado","En gestión"))</f>
        <v>En gestión</v>
      </c>
      <c r="AB158" s="3478" t="str">
        <f>IF(Y158&lt;1%,"Sin iniciar",IF(Y158=100%,"Terminado","En gestión"))</f>
        <v>En gestión</v>
      </c>
      <c r="AC158" s="3479"/>
      <c r="AD158" s="3781">
        <v>62867254.055999994</v>
      </c>
      <c r="AE158" s="3831">
        <v>62514338</v>
      </c>
      <c r="AF158" s="3831">
        <v>15628584.4</v>
      </c>
      <c r="AG158" s="3781">
        <v>0</v>
      </c>
      <c r="AH158" s="2973">
        <v>0</v>
      </c>
      <c r="AI158" s="2973">
        <v>0</v>
      </c>
      <c r="AJ158" s="2970" t="s">
        <v>44</v>
      </c>
      <c r="AK158" s="2970" t="s">
        <v>44</v>
      </c>
      <c r="AL158" s="2970" t="s">
        <v>44</v>
      </c>
      <c r="AM158" s="2970" t="s">
        <v>44</v>
      </c>
      <c r="AN158" s="511"/>
      <c r="AO158" s="3867">
        <v>0.98499999999999999</v>
      </c>
      <c r="AP158" s="1474" t="s">
        <v>5442</v>
      </c>
      <c r="AQ158" s="564">
        <v>1</v>
      </c>
      <c r="AR158" s="9" t="s">
        <v>5443</v>
      </c>
      <c r="AS158" s="353" t="s">
        <v>5444</v>
      </c>
      <c r="AT158" s="8" t="str">
        <f t="shared" si="138"/>
        <v>Terminado</v>
      </c>
      <c r="AU158" s="8" t="str">
        <f t="shared" si="139"/>
        <v>Terminado</v>
      </c>
      <c r="AV158" s="1474" t="s">
        <v>5445</v>
      </c>
      <c r="AW158" s="3840">
        <f t="shared" ref="AW158" si="158">SUMPRODUCT(G158:G160,AQ158:AQ160)</f>
        <v>0.9850000000000001</v>
      </c>
      <c r="AX158" s="3840">
        <f t="shared" ref="AX158" si="159">SUMPRODUCT(G158:G160,K158:K160)</f>
        <v>0.9850000000000001</v>
      </c>
      <c r="AY158" s="3356" t="str">
        <f t="shared" ref="AY158" si="160">IF(AX158&lt;1%,"Sin iniciar",IF(AX158=100%,"Terminado","En gestión"))</f>
        <v>En gestión</v>
      </c>
      <c r="AZ158" s="3356" t="str">
        <f t="shared" ref="AZ158" si="161">IF(AW158&lt;1%,"Sin iniciar",IF(AW158=100%,"Terminado","En gestión"))</f>
        <v>En gestión</v>
      </c>
      <c r="BA158" s="3855" t="s">
        <v>2812</v>
      </c>
      <c r="BB158" s="3856">
        <v>62514338</v>
      </c>
      <c r="BC158" s="3838">
        <v>62463921</v>
      </c>
      <c r="BD158" s="3838">
        <v>31231960.5</v>
      </c>
      <c r="BE158" s="3859">
        <v>0</v>
      </c>
      <c r="BF158" s="3860">
        <v>0</v>
      </c>
      <c r="BG158" s="3863">
        <v>0</v>
      </c>
      <c r="BH158" s="1474" t="s">
        <v>44</v>
      </c>
      <c r="BI158" s="1474" t="s">
        <v>44</v>
      </c>
      <c r="BJ158" s="3626" t="s">
        <v>44</v>
      </c>
      <c r="BK158" s="3192" t="s">
        <v>44</v>
      </c>
      <c r="BL158" s="511"/>
      <c r="BM158" s="3849">
        <v>1</v>
      </c>
      <c r="BN158" s="3022" t="s">
        <v>7332</v>
      </c>
      <c r="BO158" s="1026">
        <v>1</v>
      </c>
      <c r="BP158" s="1009" t="s">
        <v>3249</v>
      </c>
      <c r="BQ158" s="1009" t="s">
        <v>3249</v>
      </c>
      <c r="BR158" s="169" t="str">
        <f t="shared" si="140"/>
        <v>Terminado</v>
      </c>
      <c r="BS158" s="169" t="str">
        <f t="shared" si="141"/>
        <v>Terminado</v>
      </c>
      <c r="BT158" s="1700" t="s">
        <v>7335</v>
      </c>
      <c r="BU158" s="1877">
        <f>SUMPRODUCT(G158:G160,BO158:BO160)</f>
        <v>1</v>
      </c>
      <c r="BV158" s="1877">
        <f>SUMPRODUCT(G158:G160,L158:L160)</f>
        <v>1</v>
      </c>
      <c r="BW158" s="3344" t="str">
        <f>IF(BV159&lt;1%,"Sin iniciar",IF(BV159=100%,"Terminado","En gestión"))</f>
        <v>Sin iniciar</v>
      </c>
      <c r="BX158" s="3344" t="str">
        <f>IF(BU159&lt;1%,"Sin iniciar",IF(BU159=100%,"Terminado","En gestión"))</f>
        <v>Sin iniciar</v>
      </c>
      <c r="BY158" s="3458"/>
      <c r="BZ158" s="3856">
        <v>62514338</v>
      </c>
      <c r="CA158" s="3838">
        <v>62463921</v>
      </c>
      <c r="CB158" s="3838">
        <v>31231960.5</v>
      </c>
      <c r="CC158" s="3859">
        <v>0</v>
      </c>
      <c r="CD158" s="3860">
        <v>0</v>
      </c>
      <c r="CE158" s="3863">
        <v>0</v>
      </c>
      <c r="CF158" s="1474" t="s">
        <v>44</v>
      </c>
      <c r="CG158" s="1474" t="s">
        <v>44</v>
      </c>
      <c r="CH158" s="3626" t="s">
        <v>44</v>
      </c>
      <c r="CI158" s="3192" t="s">
        <v>44</v>
      </c>
      <c r="CJ158" s="591"/>
      <c r="CK158" s="3192">
        <v>100</v>
      </c>
      <c r="CL158" s="3192" t="s">
        <v>1846</v>
      </c>
      <c r="CM158" s="910">
        <v>1</v>
      </c>
      <c r="CN158" s="835" t="s">
        <v>5420</v>
      </c>
      <c r="CO158" s="835" t="s">
        <v>5420</v>
      </c>
      <c r="CP158" s="169" t="str">
        <f t="shared" si="126"/>
        <v>Terminado</v>
      </c>
      <c r="CQ158" s="169" t="str">
        <f t="shared" si="142"/>
        <v>Terminado</v>
      </c>
      <c r="CR158" s="3192" t="s">
        <v>1846</v>
      </c>
      <c r="CS158" s="1877">
        <f t="shared" ref="CS158" si="162">SUMPRODUCT(G158:G160,CM158:CM160)</f>
        <v>1</v>
      </c>
      <c r="CT158" s="1877">
        <f t="shared" ref="CT158" si="163">SUMPRODUCT(G158:G160,M158:M160)</f>
        <v>1</v>
      </c>
      <c r="CU158" s="3344" t="str">
        <f t="shared" si="149"/>
        <v>Terminado</v>
      </c>
      <c r="CV158" s="3344" t="str">
        <f t="shared" ref="CV158" si="164">IF(CS158&lt;1%,"Sin iniciar",IF(CS158=100%,"Terminado","En gestión"))</f>
        <v>Terminado</v>
      </c>
      <c r="CW158" s="2604" t="s">
        <v>37</v>
      </c>
      <c r="CX158" s="3545">
        <v>62696465.090000004</v>
      </c>
      <c r="CY158" s="3868">
        <v>62706307.740000002</v>
      </c>
      <c r="CZ158" s="3868">
        <v>62706307.740000002</v>
      </c>
      <c r="DA158" s="3427">
        <v>0</v>
      </c>
      <c r="DB158" s="3465">
        <v>0</v>
      </c>
      <c r="DC158" s="3465">
        <v>0</v>
      </c>
      <c r="DD158" s="2382">
        <v>0</v>
      </c>
      <c r="DE158" s="3192" t="s">
        <v>44</v>
      </c>
      <c r="DF158" s="3192" t="s">
        <v>44</v>
      </c>
      <c r="DG158" s="3192" t="s">
        <v>44</v>
      </c>
      <c r="DH158" s="3192" t="s">
        <v>44</v>
      </c>
      <c r="DJ158" s="1220" t="s">
        <v>8269</v>
      </c>
      <c r="DK158" s="1220" t="s">
        <v>8485</v>
      </c>
      <c r="DL158" s="1751" t="s">
        <v>8271</v>
      </c>
    </row>
    <row r="159" spans="1:116" s="514" customFormat="1" ht="131.25" hidden="1" x14ac:dyDescent="0.45">
      <c r="A159" s="3617"/>
      <c r="B159" s="3619"/>
      <c r="C159" s="2988"/>
      <c r="D159" s="3832"/>
      <c r="E159" s="608" t="s">
        <v>5446</v>
      </c>
      <c r="F159" s="696" t="s">
        <v>5447</v>
      </c>
      <c r="G159" s="610">
        <v>0.55000000000000004</v>
      </c>
      <c r="H159" s="697">
        <v>44593</v>
      </c>
      <c r="I159" s="697">
        <v>44722</v>
      </c>
      <c r="J159" s="700">
        <v>0.6</v>
      </c>
      <c r="K159" s="612">
        <v>1</v>
      </c>
      <c r="L159" s="701">
        <v>1</v>
      </c>
      <c r="M159" s="668">
        <v>1</v>
      </c>
      <c r="N159" s="2970"/>
      <c r="O159" s="2970"/>
      <c r="P159" s="487"/>
      <c r="Q159" s="1474"/>
      <c r="R159" s="1474"/>
      <c r="S159" s="702">
        <v>0.6</v>
      </c>
      <c r="T159" s="9" t="s">
        <v>5448</v>
      </c>
      <c r="U159" s="352" t="s">
        <v>5449</v>
      </c>
      <c r="V159" s="8" t="str">
        <f t="shared" si="136"/>
        <v>En gestión</v>
      </c>
      <c r="W159" s="8" t="str">
        <f t="shared" si="137"/>
        <v>En gestión</v>
      </c>
      <c r="X159" s="1474"/>
      <c r="Y159" s="3355"/>
      <c r="Z159" s="3355"/>
      <c r="AA159" s="3356"/>
      <c r="AB159" s="3356"/>
      <c r="AC159" s="3480"/>
      <c r="AD159" s="3781"/>
      <c r="AE159" s="3831"/>
      <c r="AF159" s="3831"/>
      <c r="AG159" s="3781"/>
      <c r="AH159" s="2973"/>
      <c r="AI159" s="2973"/>
      <c r="AJ159" s="2970"/>
      <c r="AK159" s="2970"/>
      <c r="AL159" s="2970"/>
      <c r="AM159" s="2970"/>
      <c r="AN159" s="511"/>
      <c r="AO159" s="1474"/>
      <c r="AP159" s="1474"/>
      <c r="AQ159" s="564">
        <v>1</v>
      </c>
      <c r="AR159" s="9" t="s">
        <v>5450</v>
      </c>
      <c r="AS159" s="353" t="s">
        <v>5451</v>
      </c>
      <c r="AT159" s="8" t="str">
        <f t="shared" si="138"/>
        <v>Terminado</v>
      </c>
      <c r="AU159" s="8" t="str">
        <f t="shared" si="139"/>
        <v>Terminado</v>
      </c>
      <c r="AV159" s="1474"/>
      <c r="AW159" s="3840"/>
      <c r="AX159" s="3840"/>
      <c r="AY159" s="3356"/>
      <c r="AZ159" s="3356"/>
      <c r="BA159" s="3843"/>
      <c r="BB159" s="3856"/>
      <c r="BC159" s="3838"/>
      <c r="BD159" s="3838"/>
      <c r="BE159" s="3859"/>
      <c r="BF159" s="3861"/>
      <c r="BG159" s="3838"/>
      <c r="BH159" s="1474"/>
      <c r="BI159" s="1474"/>
      <c r="BJ159" s="3626"/>
      <c r="BK159" s="3192"/>
      <c r="BL159" s="511"/>
      <c r="BM159" s="3850"/>
      <c r="BN159" s="3023"/>
      <c r="BO159" s="1026">
        <v>1</v>
      </c>
      <c r="BP159" s="1009" t="s">
        <v>3249</v>
      </c>
      <c r="BQ159" s="1009" t="s">
        <v>3249</v>
      </c>
      <c r="BR159" s="169" t="str">
        <f t="shared" si="140"/>
        <v>Terminado</v>
      </c>
      <c r="BS159" s="169" t="str">
        <f t="shared" si="141"/>
        <v>Terminado</v>
      </c>
      <c r="BT159" s="1774"/>
      <c r="BU159" s="1877"/>
      <c r="BV159" s="1877"/>
      <c r="BW159" s="3344"/>
      <c r="BX159" s="3344"/>
      <c r="BY159" s="3458"/>
      <c r="BZ159" s="3856"/>
      <c r="CA159" s="3838"/>
      <c r="CB159" s="3838"/>
      <c r="CC159" s="3859"/>
      <c r="CD159" s="3861"/>
      <c r="CE159" s="3838"/>
      <c r="CF159" s="1474"/>
      <c r="CG159" s="1474"/>
      <c r="CH159" s="3626"/>
      <c r="CI159" s="3192"/>
      <c r="CJ159" s="591"/>
      <c r="CK159" s="3192"/>
      <c r="CL159" s="3192"/>
      <c r="CM159" s="910">
        <v>1</v>
      </c>
      <c r="CN159" s="835" t="s">
        <v>5420</v>
      </c>
      <c r="CO159" s="835" t="s">
        <v>5420</v>
      </c>
      <c r="CP159" s="169" t="str">
        <f t="shared" si="126"/>
        <v>Terminado</v>
      </c>
      <c r="CQ159" s="169" t="str">
        <f t="shared" si="142"/>
        <v>Terminado</v>
      </c>
      <c r="CR159" s="3192"/>
      <c r="CS159" s="1877"/>
      <c r="CT159" s="1877"/>
      <c r="CU159" s="3344"/>
      <c r="CV159" s="3344"/>
      <c r="CW159" s="2605"/>
      <c r="CX159" s="3545"/>
      <c r="CY159" s="3868"/>
      <c r="CZ159" s="3868"/>
      <c r="DA159" s="3427"/>
      <c r="DB159" s="3465"/>
      <c r="DC159" s="3465"/>
      <c r="DD159" s="2382"/>
      <c r="DE159" s="3192"/>
      <c r="DF159" s="3192"/>
      <c r="DG159" s="3192"/>
      <c r="DH159" s="3192"/>
      <c r="DJ159" s="1220" t="s">
        <v>8269</v>
      </c>
      <c r="DK159" s="1220" t="s">
        <v>8485</v>
      </c>
      <c r="DL159" s="1752"/>
    </row>
    <row r="160" spans="1:116" s="514" customFormat="1" ht="105" hidden="1" x14ac:dyDescent="0.45">
      <c r="A160" s="3617"/>
      <c r="B160" s="3619"/>
      <c r="C160" s="2988"/>
      <c r="D160" s="3832"/>
      <c r="E160" s="608" t="s">
        <v>5452</v>
      </c>
      <c r="F160" s="696" t="s">
        <v>5453</v>
      </c>
      <c r="G160" s="610">
        <v>0.15</v>
      </c>
      <c r="H160" s="697">
        <v>44726</v>
      </c>
      <c r="I160" s="697">
        <v>44750</v>
      </c>
      <c r="J160" s="700">
        <v>0</v>
      </c>
      <c r="K160" s="612">
        <v>0.9</v>
      </c>
      <c r="L160" s="701">
        <v>1</v>
      </c>
      <c r="M160" s="668">
        <v>1</v>
      </c>
      <c r="N160" s="2970"/>
      <c r="O160" s="2970"/>
      <c r="P160" s="487"/>
      <c r="Q160" s="1475"/>
      <c r="R160" s="1475"/>
      <c r="S160" s="564">
        <v>0</v>
      </c>
      <c r="T160" s="159" t="s">
        <v>2599</v>
      </c>
      <c r="U160" s="159" t="s">
        <v>2599</v>
      </c>
      <c r="V160" s="8" t="str">
        <f t="shared" si="136"/>
        <v>Sin iniciar</v>
      </c>
      <c r="W160" s="8" t="str">
        <f t="shared" si="137"/>
        <v>Sin iniciar</v>
      </c>
      <c r="X160" s="1475"/>
      <c r="Y160" s="1472"/>
      <c r="Z160" s="1472"/>
      <c r="AA160" s="3357"/>
      <c r="AB160" s="3357"/>
      <c r="AC160" s="3481"/>
      <c r="AD160" s="3781"/>
      <c r="AE160" s="3831"/>
      <c r="AF160" s="3831"/>
      <c r="AG160" s="3781"/>
      <c r="AH160" s="2973"/>
      <c r="AI160" s="2973"/>
      <c r="AJ160" s="2970"/>
      <c r="AK160" s="2970"/>
      <c r="AL160" s="2970"/>
      <c r="AM160" s="2970"/>
      <c r="AN160" s="511"/>
      <c r="AO160" s="1475"/>
      <c r="AP160" s="1475"/>
      <c r="AQ160" s="564">
        <v>0.9</v>
      </c>
      <c r="AR160" s="9" t="s">
        <v>5454</v>
      </c>
      <c r="AS160" s="352" t="s">
        <v>5455</v>
      </c>
      <c r="AT160" s="8" t="str">
        <f t="shared" si="138"/>
        <v>En gestión</v>
      </c>
      <c r="AU160" s="8" t="str">
        <f t="shared" si="139"/>
        <v>En gestión</v>
      </c>
      <c r="AV160" s="1475"/>
      <c r="AW160" s="3841"/>
      <c r="AX160" s="3841"/>
      <c r="AY160" s="3357"/>
      <c r="AZ160" s="3357"/>
      <c r="BA160" s="3844"/>
      <c r="BB160" s="3857"/>
      <c r="BC160" s="3839"/>
      <c r="BD160" s="3839"/>
      <c r="BE160" s="3859"/>
      <c r="BF160" s="3862"/>
      <c r="BG160" s="3839"/>
      <c r="BH160" s="1475"/>
      <c r="BI160" s="1475"/>
      <c r="BJ160" s="3627"/>
      <c r="BK160" s="3192"/>
      <c r="BL160" s="511"/>
      <c r="BM160" s="3851"/>
      <c r="BN160" s="2813"/>
      <c r="BO160" s="1026">
        <v>1</v>
      </c>
      <c r="BP160" s="1008" t="s">
        <v>7333</v>
      </c>
      <c r="BQ160" s="1017" t="s">
        <v>7334</v>
      </c>
      <c r="BR160" s="169" t="str">
        <f t="shared" si="140"/>
        <v>Terminado</v>
      </c>
      <c r="BS160" s="169" t="str">
        <f t="shared" si="141"/>
        <v>Terminado</v>
      </c>
      <c r="BT160" s="1701"/>
      <c r="BU160" s="1877"/>
      <c r="BV160" s="1877"/>
      <c r="BW160" s="3344"/>
      <c r="BX160" s="3344"/>
      <c r="BY160" s="3458"/>
      <c r="BZ160" s="3857"/>
      <c r="CA160" s="3839"/>
      <c r="CB160" s="3839"/>
      <c r="CC160" s="3859"/>
      <c r="CD160" s="3862"/>
      <c r="CE160" s="3839"/>
      <c r="CF160" s="1475"/>
      <c r="CG160" s="1475"/>
      <c r="CH160" s="3627"/>
      <c r="CI160" s="3192"/>
      <c r="CJ160" s="591"/>
      <c r="CK160" s="3192"/>
      <c r="CL160" s="3192"/>
      <c r="CM160" s="910">
        <v>1</v>
      </c>
      <c r="CN160" s="835" t="s">
        <v>5456</v>
      </c>
      <c r="CO160" s="835" t="s">
        <v>5456</v>
      </c>
      <c r="CP160" s="169" t="str">
        <f t="shared" si="126"/>
        <v>Terminado</v>
      </c>
      <c r="CQ160" s="169" t="str">
        <f t="shared" si="142"/>
        <v>Terminado</v>
      </c>
      <c r="CR160" s="3192"/>
      <c r="CS160" s="1877"/>
      <c r="CT160" s="1877"/>
      <c r="CU160" s="3344"/>
      <c r="CV160" s="3344"/>
      <c r="CW160" s="2606"/>
      <c r="CX160" s="3545"/>
      <c r="CY160" s="3868"/>
      <c r="CZ160" s="3868"/>
      <c r="DA160" s="3427"/>
      <c r="DB160" s="3465"/>
      <c r="DC160" s="3465"/>
      <c r="DD160" s="2382"/>
      <c r="DE160" s="3192"/>
      <c r="DF160" s="3192"/>
      <c r="DG160" s="3192"/>
      <c r="DH160" s="3192"/>
      <c r="DJ160" s="1220" t="s">
        <v>8269</v>
      </c>
      <c r="DK160" s="1220" t="s">
        <v>8484</v>
      </c>
      <c r="DL160" s="1753"/>
    </row>
    <row r="161" spans="1:116" s="514" customFormat="1" ht="90" x14ac:dyDescent="0.45">
      <c r="A161" s="3617" t="s">
        <v>60</v>
      </c>
      <c r="B161" s="3619" t="s">
        <v>5457</v>
      </c>
      <c r="C161" s="2988" t="s">
        <v>5458</v>
      </c>
      <c r="D161" s="2988" t="s">
        <v>5459</v>
      </c>
      <c r="E161" s="608" t="s">
        <v>5460</v>
      </c>
      <c r="F161" s="696" t="s">
        <v>5461</v>
      </c>
      <c r="G161" s="610">
        <v>0.3</v>
      </c>
      <c r="H161" s="697">
        <v>44572</v>
      </c>
      <c r="I161" s="697">
        <v>44729</v>
      </c>
      <c r="J161" s="700">
        <v>0.5</v>
      </c>
      <c r="K161" s="612">
        <v>1</v>
      </c>
      <c r="L161" s="701">
        <v>1</v>
      </c>
      <c r="M161" s="668">
        <v>1</v>
      </c>
      <c r="N161" s="2970">
        <v>23234110</v>
      </c>
      <c r="O161" s="2970">
        <v>87221476.992000014</v>
      </c>
      <c r="P161" s="487"/>
      <c r="Q161" s="3824">
        <v>0.32</v>
      </c>
      <c r="R161" s="1474" t="s">
        <v>5462</v>
      </c>
      <c r="S161" s="564">
        <v>0.5</v>
      </c>
      <c r="T161" s="159" t="s">
        <v>5463</v>
      </c>
      <c r="U161" s="159" t="s">
        <v>5464</v>
      </c>
      <c r="V161" s="8" t="str">
        <f t="shared" si="136"/>
        <v>En gestión</v>
      </c>
      <c r="W161" s="8" t="str">
        <f t="shared" si="137"/>
        <v>En gestión</v>
      </c>
      <c r="X161" s="1474" t="s">
        <v>5465</v>
      </c>
      <c r="Y161" s="3854">
        <f>SUMPRODUCT(S161:S163,G161:G163)</f>
        <v>0.315</v>
      </c>
      <c r="Z161" s="3854">
        <f>SUMPRODUCT(G161:G163,J161:J163)</f>
        <v>0.315</v>
      </c>
      <c r="AA161" s="3478" t="str">
        <f>IF(Z161&lt;1%,"Sin iniciar",IF(Z161=100%,"Terminado","En gestión"))</f>
        <v>En gestión</v>
      </c>
      <c r="AB161" s="3478" t="str">
        <f>IF(Y161&lt;1%,"Sin iniciar",IF(Y161=100%,"Terminado","En gestión"))</f>
        <v>En gestión</v>
      </c>
      <c r="AC161" s="3479"/>
      <c r="AD161" s="3781">
        <v>87221476.992000014</v>
      </c>
      <c r="AE161" s="3831">
        <v>86868561</v>
      </c>
      <c r="AF161" s="3831">
        <v>21717140.100000001</v>
      </c>
      <c r="AG161" s="3781">
        <v>23234110</v>
      </c>
      <c r="AH161" s="2973">
        <v>23234110.199999999</v>
      </c>
      <c r="AI161" s="2973">
        <v>4425544.8</v>
      </c>
      <c r="AJ161" s="2970" t="s">
        <v>7572</v>
      </c>
      <c r="AK161" s="2970" t="s">
        <v>7575</v>
      </c>
      <c r="AL161" s="2970" t="s">
        <v>5384</v>
      </c>
      <c r="AM161" s="2970" t="s">
        <v>5385</v>
      </c>
      <c r="AN161" s="511"/>
      <c r="AO161" s="3867">
        <v>0.85799999999999998</v>
      </c>
      <c r="AP161" s="1474" t="s">
        <v>5466</v>
      </c>
      <c r="AQ161" s="564">
        <v>1</v>
      </c>
      <c r="AR161" s="9" t="s">
        <v>5443</v>
      </c>
      <c r="AS161" s="352" t="s">
        <v>5467</v>
      </c>
      <c r="AT161" s="8" t="str">
        <f t="shared" si="138"/>
        <v>Terminado</v>
      </c>
      <c r="AU161" s="8" t="str">
        <f t="shared" si="139"/>
        <v>Terminado</v>
      </c>
      <c r="AV161" s="1474" t="s">
        <v>5468</v>
      </c>
      <c r="AW161" s="3840">
        <f t="shared" ref="AW161" si="165">SUMPRODUCT(G161:G163,AQ161:AQ163)</f>
        <v>0.85750000000000004</v>
      </c>
      <c r="AX161" s="3840">
        <f t="shared" ref="AX161" si="166">SUMPRODUCT(G161:G163,K161:K163)</f>
        <v>0.85750000000000004</v>
      </c>
      <c r="AY161" s="3356" t="str">
        <f t="shared" ref="AY161" si="167">IF(AX161&lt;1%,"Sin iniciar",IF(AX161=100%,"Terminado","En gestión"))</f>
        <v>En gestión</v>
      </c>
      <c r="AZ161" s="3356" t="str">
        <f t="shared" ref="AZ161" si="168">IF(AW161&lt;1%,"Sin iniciar",IF(AW161=100%,"Terminado","En gestión"))</f>
        <v>En gestión</v>
      </c>
      <c r="BA161" s="3855" t="s">
        <v>2812</v>
      </c>
      <c r="BB161" s="3856">
        <v>86868561</v>
      </c>
      <c r="BC161" s="3838">
        <v>86818143.939999998</v>
      </c>
      <c r="BD161" s="3838">
        <v>43409072</v>
      </c>
      <c r="BE161" s="3859">
        <v>23234110</v>
      </c>
      <c r="BF161" s="3860">
        <v>23234110.199999999</v>
      </c>
      <c r="BG161" s="3863">
        <v>6638315.2000000002</v>
      </c>
      <c r="BH161" s="1474" t="s">
        <v>7573</v>
      </c>
      <c r="BI161" s="1474" t="s">
        <v>7576</v>
      </c>
      <c r="BJ161" s="3626" t="s">
        <v>5388</v>
      </c>
      <c r="BK161" s="3192" t="s">
        <v>5389</v>
      </c>
      <c r="BL161" s="511"/>
      <c r="BM161" s="3849">
        <v>1</v>
      </c>
      <c r="BN161" s="3022" t="s">
        <v>7336</v>
      </c>
      <c r="BO161" s="1026">
        <v>1</v>
      </c>
      <c r="BP161" s="1008" t="s">
        <v>3860</v>
      </c>
      <c r="BQ161" s="1009" t="s">
        <v>2765</v>
      </c>
      <c r="BR161" s="169" t="str">
        <f t="shared" si="140"/>
        <v>Terminado</v>
      </c>
      <c r="BS161" s="169" t="str">
        <f t="shared" si="141"/>
        <v>Terminado</v>
      </c>
      <c r="BT161" s="1700" t="s">
        <v>7339</v>
      </c>
      <c r="BU161" s="1877">
        <f>SUMPRODUCT(G161:G163,BO161:BO163)</f>
        <v>1</v>
      </c>
      <c r="BV161" s="1877">
        <f>SUMPRODUCT(G161:G163,L161:L163)</f>
        <v>1</v>
      </c>
      <c r="BW161" s="3344" t="str">
        <f>IF(BV161&lt;1%,"Sin iniciar",IF(BV161=100%,"Terminado","En gestión"))</f>
        <v>Terminado</v>
      </c>
      <c r="BX161" s="3344" t="str">
        <f>IF(BU161&lt;1%,"Sin iniciar",IF(BU161=100%,"Terminado","En gestión"))</f>
        <v>Terminado</v>
      </c>
      <c r="BY161" s="3458"/>
      <c r="BZ161" s="3864"/>
      <c r="CA161" s="3865">
        <v>0</v>
      </c>
      <c r="CB161" s="3865">
        <v>0</v>
      </c>
      <c r="CC161" s="3866">
        <v>23234110.199999999</v>
      </c>
      <c r="CD161" s="3848">
        <v>23234110.199999999</v>
      </c>
      <c r="CE161" s="3848">
        <v>17702176</v>
      </c>
      <c r="CF161" s="3192" t="s">
        <v>7573</v>
      </c>
      <c r="CG161" s="3192" t="s">
        <v>7576</v>
      </c>
      <c r="CH161" s="3192" t="s">
        <v>5388</v>
      </c>
      <c r="CI161" s="3192" t="s">
        <v>5389</v>
      </c>
      <c r="CJ161" s="591"/>
      <c r="CK161" s="3192">
        <v>100</v>
      </c>
      <c r="CL161" s="3192" t="s">
        <v>1846</v>
      </c>
      <c r="CM161" s="910">
        <v>1</v>
      </c>
      <c r="CN161" s="835" t="s">
        <v>5420</v>
      </c>
      <c r="CO161" s="835" t="s">
        <v>5420</v>
      </c>
      <c r="CP161" s="169" t="str">
        <f t="shared" si="126"/>
        <v>Terminado</v>
      </c>
      <c r="CQ161" s="169" t="str">
        <f t="shared" si="142"/>
        <v>Terminado</v>
      </c>
      <c r="CR161" s="3192" t="s">
        <v>1846</v>
      </c>
      <c r="CS161" s="1877">
        <f t="shared" ref="CS161" si="169">SUMPRODUCT(G161:G163,CM161:CM163)</f>
        <v>1</v>
      </c>
      <c r="CT161" s="1877">
        <f t="shared" ref="CT161" si="170">SUMPRODUCT(G161:G163,M161:M163)</f>
        <v>1</v>
      </c>
      <c r="CU161" s="3344" t="str">
        <f t="shared" si="149"/>
        <v>Terminado</v>
      </c>
      <c r="CV161" s="3344" t="str">
        <f t="shared" ref="CV161" si="171">IF(CS161&lt;1%,"Sin iniciar",IF(CS161=100%,"Terminado","En gestión"))</f>
        <v>Terminado</v>
      </c>
      <c r="CW161" s="2604" t="s">
        <v>37</v>
      </c>
      <c r="CX161" s="3853">
        <v>86996904.650000006</v>
      </c>
      <c r="CY161" s="3406">
        <v>87006747.299999997</v>
      </c>
      <c r="CZ161" s="3406">
        <v>87006747.299999997</v>
      </c>
      <c r="DA161" s="3404">
        <v>23234110.199999999</v>
      </c>
      <c r="DB161" s="3406">
        <v>23234110.199999999</v>
      </c>
      <c r="DC161" s="3406">
        <v>23234110.199999999</v>
      </c>
      <c r="DD161" s="3852">
        <v>23234110.199999999</v>
      </c>
      <c r="DE161" s="3192" t="s">
        <v>7573</v>
      </c>
      <c r="DF161" s="3192" t="s">
        <v>7576</v>
      </c>
      <c r="DG161" s="3192" t="s">
        <v>5388</v>
      </c>
      <c r="DH161" s="3192" t="s">
        <v>5389</v>
      </c>
      <c r="DJ161" s="1241" t="s">
        <v>8427</v>
      </c>
      <c r="DK161" s="1220" t="s">
        <v>8485</v>
      </c>
      <c r="DL161" s="1751"/>
    </row>
    <row r="162" spans="1:116" s="514" customFormat="1" ht="210" x14ac:dyDescent="0.45">
      <c r="A162" s="3617"/>
      <c r="B162" s="3619"/>
      <c r="C162" s="2988"/>
      <c r="D162" s="3832"/>
      <c r="E162" s="608" t="s">
        <v>5469</v>
      </c>
      <c r="F162" s="696" t="s">
        <v>5470</v>
      </c>
      <c r="G162" s="610">
        <v>0.55000000000000004</v>
      </c>
      <c r="H162" s="697">
        <v>44621</v>
      </c>
      <c r="I162" s="697">
        <v>44736</v>
      </c>
      <c r="J162" s="700">
        <v>0.3</v>
      </c>
      <c r="K162" s="612">
        <v>1</v>
      </c>
      <c r="L162" s="701">
        <v>1</v>
      </c>
      <c r="M162" s="668">
        <v>1</v>
      </c>
      <c r="N162" s="2970"/>
      <c r="O162" s="2970"/>
      <c r="P162" s="487"/>
      <c r="Q162" s="1474"/>
      <c r="R162" s="1474"/>
      <c r="S162" s="564">
        <v>0.3</v>
      </c>
      <c r="T162" s="9" t="s">
        <v>5471</v>
      </c>
      <c r="U162" s="159" t="s">
        <v>5472</v>
      </c>
      <c r="V162" s="8" t="str">
        <f t="shared" si="136"/>
        <v>En gestión</v>
      </c>
      <c r="W162" s="8" t="str">
        <f t="shared" si="137"/>
        <v>En gestión</v>
      </c>
      <c r="X162" s="1474"/>
      <c r="Y162" s="3355"/>
      <c r="Z162" s="3355"/>
      <c r="AA162" s="3356"/>
      <c r="AB162" s="3356"/>
      <c r="AC162" s="3480"/>
      <c r="AD162" s="3781"/>
      <c r="AE162" s="3831"/>
      <c r="AF162" s="3831"/>
      <c r="AG162" s="3781"/>
      <c r="AH162" s="2973"/>
      <c r="AI162" s="2973"/>
      <c r="AJ162" s="2970"/>
      <c r="AK162" s="2970"/>
      <c r="AL162" s="2970"/>
      <c r="AM162" s="2970"/>
      <c r="AN162" s="511"/>
      <c r="AO162" s="1474"/>
      <c r="AP162" s="1474"/>
      <c r="AQ162" s="564">
        <v>1</v>
      </c>
      <c r="AR162" s="9" t="s">
        <v>5473</v>
      </c>
      <c r="AS162" s="353" t="s">
        <v>5474</v>
      </c>
      <c r="AT162" s="8" t="str">
        <f t="shared" si="138"/>
        <v>Terminado</v>
      </c>
      <c r="AU162" s="8" t="str">
        <f t="shared" si="139"/>
        <v>Terminado</v>
      </c>
      <c r="AV162" s="1474"/>
      <c r="AW162" s="3840"/>
      <c r="AX162" s="3840"/>
      <c r="AY162" s="3356"/>
      <c r="AZ162" s="3356"/>
      <c r="BA162" s="3843"/>
      <c r="BB162" s="3856"/>
      <c r="BC162" s="3838"/>
      <c r="BD162" s="3838"/>
      <c r="BE162" s="3859"/>
      <c r="BF162" s="3861"/>
      <c r="BG162" s="3838"/>
      <c r="BH162" s="1474"/>
      <c r="BI162" s="1474"/>
      <c r="BJ162" s="3626"/>
      <c r="BK162" s="3192"/>
      <c r="BL162" s="511"/>
      <c r="BM162" s="3850"/>
      <c r="BN162" s="3023"/>
      <c r="BO162" s="1026">
        <v>1</v>
      </c>
      <c r="BP162" s="1008" t="s">
        <v>3860</v>
      </c>
      <c r="BQ162" s="1009" t="s">
        <v>2765</v>
      </c>
      <c r="BR162" s="169" t="str">
        <f t="shared" si="140"/>
        <v>Terminado</v>
      </c>
      <c r="BS162" s="169" t="str">
        <f t="shared" si="141"/>
        <v>Terminado</v>
      </c>
      <c r="BT162" s="1774"/>
      <c r="BU162" s="1877"/>
      <c r="BV162" s="1877"/>
      <c r="BW162" s="3344"/>
      <c r="BX162" s="3344"/>
      <c r="BY162" s="3458"/>
      <c r="BZ162" s="3864"/>
      <c r="CA162" s="3865"/>
      <c r="CB162" s="3865"/>
      <c r="CC162" s="3866"/>
      <c r="CD162" s="3848"/>
      <c r="CE162" s="3848"/>
      <c r="CF162" s="3192"/>
      <c r="CG162" s="3192"/>
      <c r="CH162" s="3192"/>
      <c r="CI162" s="3192"/>
      <c r="CJ162" s="591"/>
      <c r="CK162" s="3192"/>
      <c r="CL162" s="3192"/>
      <c r="CM162" s="910">
        <v>1</v>
      </c>
      <c r="CN162" s="835" t="s">
        <v>5420</v>
      </c>
      <c r="CO162" s="835" t="s">
        <v>5420</v>
      </c>
      <c r="CP162" s="169" t="str">
        <f t="shared" si="126"/>
        <v>Terminado</v>
      </c>
      <c r="CQ162" s="169" t="str">
        <f t="shared" si="142"/>
        <v>Terminado</v>
      </c>
      <c r="CR162" s="3192"/>
      <c r="CS162" s="1877"/>
      <c r="CT162" s="1877"/>
      <c r="CU162" s="3344"/>
      <c r="CV162" s="3344"/>
      <c r="CW162" s="2605"/>
      <c r="CX162" s="3853"/>
      <c r="CY162" s="3406"/>
      <c r="CZ162" s="3406"/>
      <c r="DA162" s="3404"/>
      <c r="DB162" s="3406"/>
      <c r="DC162" s="3406"/>
      <c r="DD162" s="3852"/>
      <c r="DE162" s="3192"/>
      <c r="DF162" s="3192"/>
      <c r="DG162" s="3192"/>
      <c r="DH162" s="3192"/>
      <c r="DJ162" s="1241" t="s">
        <v>8427</v>
      </c>
      <c r="DK162" s="1220" t="s">
        <v>8485</v>
      </c>
      <c r="DL162" s="1752"/>
    </row>
    <row r="163" spans="1:116" s="514" customFormat="1" ht="409.5" x14ac:dyDescent="0.45">
      <c r="A163" s="3617"/>
      <c r="B163" s="3619"/>
      <c r="C163" s="2988"/>
      <c r="D163" s="3832"/>
      <c r="E163" s="608" t="s">
        <v>5475</v>
      </c>
      <c r="F163" s="696" t="s">
        <v>5476</v>
      </c>
      <c r="G163" s="610">
        <v>0.15</v>
      </c>
      <c r="H163" s="697">
        <v>44740</v>
      </c>
      <c r="I163" s="697">
        <v>44764</v>
      </c>
      <c r="J163" s="700">
        <v>0</v>
      </c>
      <c r="K163" s="612">
        <v>0.05</v>
      </c>
      <c r="L163" s="701">
        <v>1</v>
      </c>
      <c r="M163" s="668">
        <v>1</v>
      </c>
      <c r="N163" s="2970"/>
      <c r="O163" s="2970"/>
      <c r="P163" s="487"/>
      <c r="Q163" s="1475"/>
      <c r="R163" s="1475"/>
      <c r="S163" s="564">
        <v>0</v>
      </c>
      <c r="T163" s="159" t="s">
        <v>2599</v>
      </c>
      <c r="U163" s="159" t="s">
        <v>2599</v>
      </c>
      <c r="V163" s="8" t="str">
        <f t="shared" si="136"/>
        <v>Sin iniciar</v>
      </c>
      <c r="W163" s="8" t="str">
        <f t="shared" si="137"/>
        <v>Sin iniciar</v>
      </c>
      <c r="X163" s="1475"/>
      <c r="Y163" s="1472"/>
      <c r="Z163" s="1472"/>
      <c r="AA163" s="3357"/>
      <c r="AB163" s="3357"/>
      <c r="AC163" s="3481"/>
      <c r="AD163" s="3781"/>
      <c r="AE163" s="3831"/>
      <c r="AF163" s="3831"/>
      <c r="AG163" s="3781"/>
      <c r="AH163" s="2973"/>
      <c r="AI163" s="2973"/>
      <c r="AJ163" s="2970"/>
      <c r="AK163" s="2970"/>
      <c r="AL163" s="2970"/>
      <c r="AM163" s="2970"/>
      <c r="AN163" s="511"/>
      <c r="AO163" s="1475"/>
      <c r="AP163" s="1475"/>
      <c r="AQ163" s="564">
        <v>0.05</v>
      </c>
      <c r="AR163" s="9" t="s">
        <v>5477</v>
      </c>
      <c r="AS163" s="352" t="s">
        <v>5478</v>
      </c>
      <c r="AT163" s="8" t="str">
        <f t="shared" si="138"/>
        <v>En gestión</v>
      </c>
      <c r="AU163" s="8" t="str">
        <f t="shared" si="139"/>
        <v>En gestión</v>
      </c>
      <c r="AV163" s="1475"/>
      <c r="AW163" s="3841"/>
      <c r="AX163" s="3841"/>
      <c r="AY163" s="3357"/>
      <c r="AZ163" s="3357"/>
      <c r="BA163" s="3844"/>
      <c r="BB163" s="3857"/>
      <c r="BC163" s="3839"/>
      <c r="BD163" s="3839"/>
      <c r="BE163" s="3859"/>
      <c r="BF163" s="3862"/>
      <c r="BG163" s="3839"/>
      <c r="BH163" s="1475"/>
      <c r="BI163" s="1475"/>
      <c r="BJ163" s="3627"/>
      <c r="BK163" s="3192"/>
      <c r="BL163" s="511"/>
      <c r="BM163" s="3851"/>
      <c r="BN163" s="2813"/>
      <c r="BO163" s="1026">
        <v>1</v>
      </c>
      <c r="BP163" s="1008" t="s">
        <v>7337</v>
      </c>
      <c r="BQ163" s="1016" t="s">
        <v>7338</v>
      </c>
      <c r="BR163" s="169" t="str">
        <f t="shared" si="140"/>
        <v>Terminado</v>
      </c>
      <c r="BS163" s="169" t="str">
        <f t="shared" si="141"/>
        <v>Terminado</v>
      </c>
      <c r="BT163" s="1701"/>
      <c r="BU163" s="1877"/>
      <c r="BV163" s="1877"/>
      <c r="BW163" s="3344"/>
      <c r="BX163" s="3344"/>
      <c r="BY163" s="3458"/>
      <c r="BZ163" s="3864"/>
      <c r="CA163" s="3865"/>
      <c r="CB163" s="3865"/>
      <c r="CC163" s="3866"/>
      <c r="CD163" s="3848"/>
      <c r="CE163" s="3848"/>
      <c r="CF163" s="3192"/>
      <c r="CG163" s="3192"/>
      <c r="CH163" s="3192"/>
      <c r="CI163" s="3192"/>
      <c r="CJ163" s="591"/>
      <c r="CK163" s="3192"/>
      <c r="CL163" s="3192"/>
      <c r="CM163" s="910">
        <v>1</v>
      </c>
      <c r="CN163" s="835" t="s">
        <v>5456</v>
      </c>
      <c r="CO163" s="835" t="s">
        <v>5456</v>
      </c>
      <c r="CP163" s="169" t="str">
        <f t="shared" si="126"/>
        <v>Terminado</v>
      </c>
      <c r="CQ163" s="169" t="str">
        <f t="shared" si="142"/>
        <v>Terminado</v>
      </c>
      <c r="CR163" s="3192"/>
      <c r="CS163" s="1877"/>
      <c r="CT163" s="1877"/>
      <c r="CU163" s="3344"/>
      <c r="CV163" s="3344"/>
      <c r="CW163" s="2606"/>
      <c r="CX163" s="3853"/>
      <c r="CY163" s="3406"/>
      <c r="CZ163" s="3406"/>
      <c r="DA163" s="3404"/>
      <c r="DB163" s="3406"/>
      <c r="DC163" s="3406"/>
      <c r="DD163" s="3852"/>
      <c r="DE163" s="3192"/>
      <c r="DF163" s="3192"/>
      <c r="DG163" s="3192"/>
      <c r="DH163" s="3192"/>
      <c r="DJ163" s="1241" t="s">
        <v>8427</v>
      </c>
      <c r="DK163" s="1220"/>
      <c r="DL163" s="1753"/>
    </row>
    <row r="164" spans="1:116" s="514" customFormat="1" ht="105" hidden="1" x14ac:dyDescent="0.45">
      <c r="A164" s="3617" t="s">
        <v>60</v>
      </c>
      <c r="B164" s="3619" t="s">
        <v>5479</v>
      </c>
      <c r="C164" s="2988" t="s">
        <v>5480</v>
      </c>
      <c r="D164" s="2988" t="s">
        <v>5481</v>
      </c>
      <c r="E164" s="608" t="s">
        <v>5482</v>
      </c>
      <c r="F164" s="320" t="s">
        <v>5483</v>
      </c>
      <c r="G164" s="222">
        <v>0.3</v>
      </c>
      <c r="H164" s="694">
        <v>44593</v>
      </c>
      <c r="I164" s="694">
        <v>44620</v>
      </c>
      <c r="J164" s="222">
        <v>1</v>
      </c>
      <c r="K164" s="612">
        <v>1</v>
      </c>
      <c r="L164" s="629">
        <v>1</v>
      </c>
      <c r="M164" s="668">
        <v>1</v>
      </c>
      <c r="N164" s="2970">
        <v>19665000</v>
      </c>
      <c r="O164" s="2970">
        <v>18111883.991999999</v>
      </c>
      <c r="P164" s="487"/>
      <c r="Q164" s="3824">
        <v>0.38</v>
      </c>
      <c r="R164" s="1474" t="s">
        <v>5484</v>
      </c>
      <c r="S164" s="564">
        <v>1</v>
      </c>
      <c r="T164" s="159" t="s">
        <v>5485</v>
      </c>
      <c r="U164" s="352" t="s">
        <v>5486</v>
      </c>
      <c r="V164" s="8" t="str">
        <f t="shared" si="136"/>
        <v>Terminado</v>
      </c>
      <c r="W164" s="8" t="str">
        <f t="shared" si="137"/>
        <v>Terminado</v>
      </c>
      <c r="X164" s="1474" t="s">
        <v>5487</v>
      </c>
      <c r="Y164" s="3854">
        <f>SUMPRODUCT(S164:S166,G164:G166)</f>
        <v>0.38250000000000001</v>
      </c>
      <c r="Z164" s="3854">
        <f>SUMPRODUCT(G164:G166,J164:J166)</f>
        <v>0.38250000000000001</v>
      </c>
      <c r="AA164" s="3478" t="str">
        <f>IF(Z164&lt;1%,"Sin iniciar",IF(Z164=100%,"Terminado","En gestión"))</f>
        <v>En gestión</v>
      </c>
      <c r="AB164" s="3478" t="str">
        <f>IF(Y164&lt;1%,"Sin iniciar",IF(Y164=100%,"Terminado","En gestión"))</f>
        <v>En gestión</v>
      </c>
      <c r="AC164" s="3479"/>
      <c r="AD164" s="3781">
        <v>18111883.991999999</v>
      </c>
      <c r="AE164" s="3831">
        <v>17758968</v>
      </c>
      <c r="AF164" s="3831">
        <v>4439741.9000000004</v>
      </c>
      <c r="AG164" s="3781">
        <v>19665000</v>
      </c>
      <c r="AH164" s="2973">
        <v>19665000</v>
      </c>
      <c r="AI164" s="2973">
        <v>3420000</v>
      </c>
      <c r="AJ164" s="2970" t="s">
        <v>7572</v>
      </c>
      <c r="AK164" s="2970" t="s">
        <v>5488</v>
      </c>
      <c r="AL164" s="2970" t="s">
        <v>5489</v>
      </c>
      <c r="AM164" s="2970" t="s">
        <v>5490</v>
      </c>
      <c r="AN164" s="511"/>
      <c r="AO164" s="3867">
        <v>0.65800000000000003</v>
      </c>
      <c r="AP164" s="1474" t="s">
        <v>5491</v>
      </c>
      <c r="AQ164" s="564">
        <v>1</v>
      </c>
      <c r="AR164" s="159" t="s">
        <v>5387</v>
      </c>
      <c r="AS164" s="159" t="s">
        <v>5387</v>
      </c>
      <c r="AT164" s="8" t="str">
        <f t="shared" si="138"/>
        <v>Terminado</v>
      </c>
      <c r="AU164" s="8" t="str">
        <f t="shared" si="139"/>
        <v>Terminado</v>
      </c>
      <c r="AV164" s="1474" t="s">
        <v>5492</v>
      </c>
      <c r="AW164" s="3840">
        <f t="shared" ref="AW164" si="172">SUMPRODUCT(G164:G166,AQ164:AQ166)</f>
        <v>0.65749999999999997</v>
      </c>
      <c r="AX164" s="3840">
        <f t="shared" ref="AX164" si="173">SUMPRODUCT(G164:G166,K164:K166)</f>
        <v>0.65749999999999997</v>
      </c>
      <c r="AY164" s="3356" t="str">
        <f t="shared" ref="AY164" si="174">IF(AX164&lt;1%,"Sin iniciar",IF(AX164=100%,"Terminado","En gestión"))</f>
        <v>En gestión</v>
      </c>
      <c r="AZ164" s="3356" t="str">
        <f t="shared" ref="AZ164" si="175">IF(AW164&lt;1%,"Sin iniciar",IF(AW164=100%,"Terminado","En gestión"))</f>
        <v>En gestión</v>
      </c>
      <c r="BA164" s="3855" t="s">
        <v>2812</v>
      </c>
      <c r="BB164" s="3856">
        <v>17758968</v>
      </c>
      <c r="BC164" s="3838">
        <v>17708550.940000001</v>
      </c>
      <c r="BD164" s="3838">
        <v>8854275.5</v>
      </c>
      <c r="BE164" s="3859">
        <v>19665000</v>
      </c>
      <c r="BF164" s="3860">
        <v>19665000</v>
      </c>
      <c r="BG164" s="3863">
        <v>5130000</v>
      </c>
      <c r="BH164" s="1474" t="s">
        <v>7573</v>
      </c>
      <c r="BI164" s="1474" t="s">
        <v>5493</v>
      </c>
      <c r="BJ164" s="3626" t="s">
        <v>5494</v>
      </c>
      <c r="BK164" s="3192" t="s">
        <v>5495</v>
      </c>
      <c r="BL164" s="511"/>
      <c r="BM164" s="3849">
        <v>1</v>
      </c>
      <c r="BN164" s="3022" t="s">
        <v>7340</v>
      </c>
      <c r="BO164" s="1026">
        <v>1</v>
      </c>
      <c r="BP164" s="1009" t="s">
        <v>3860</v>
      </c>
      <c r="BQ164" s="1009" t="s">
        <v>2765</v>
      </c>
      <c r="BR164" s="169" t="str">
        <f t="shared" si="140"/>
        <v>Terminado</v>
      </c>
      <c r="BS164" s="169" t="str">
        <f t="shared" si="141"/>
        <v>Terminado</v>
      </c>
      <c r="BT164" s="1700" t="s">
        <v>7344</v>
      </c>
      <c r="BU164" s="1877">
        <f>SUMPRODUCT(G164:G166,BO164:BO166)</f>
        <v>1</v>
      </c>
      <c r="BV164" s="1877">
        <f>SUMPRODUCT(G164:G166,L164:L166)</f>
        <v>1</v>
      </c>
      <c r="BW164" s="3344" t="str">
        <f>IF(BV164&lt;1%,"Sin iniciar",IF(BV164=100%,"Terminado","En gestión"))</f>
        <v>Terminado</v>
      </c>
      <c r="BX164" s="3344" t="str">
        <f>IF(BU165&lt;1%,"Sin iniciar",IF(BU165=100%,"Terminado","En gestión"))</f>
        <v>Sin iniciar</v>
      </c>
      <c r="BY164" s="3458"/>
      <c r="BZ164" s="3864"/>
      <c r="CA164" s="3865">
        <v>0</v>
      </c>
      <c r="CB164" s="3865">
        <v>0</v>
      </c>
      <c r="CC164" s="3866">
        <v>19665000</v>
      </c>
      <c r="CD164" s="3848">
        <v>19665000</v>
      </c>
      <c r="CE164" s="3848">
        <v>13680000</v>
      </c>
      <c r="CF164" s="3192" t="s">
        <v>7573</v>
      </c>
      <c r="CG164" s="3192" t="s">
        <v>5493</v>
      </c>
      <c r="CH164" s="3192" t="s">
        <v>5494</v>
      </c>
      <c r="CI164" s="3192" t="s">
        <v>5495</v>
      </c>
      <c r="CJ164" s="591"/>
      <c r="CK164" s="3192">
        <v>100</v>
      </c>
      <c r="CL164" s="3192" t="s">
        <v>1846</v>
      </c>
      <c r="CM164" s="910">
        <v>1</v>
      </c>
      <c r="CN164" s="835" t="s">
        <v>2917</v>
      </c>
      <c r="CO164" s="835" t="s">
        <v>2917</v>
      </c>
      <c r="CP164" s="169" t="str">
        <f t="shared" si="126"/>
        <v>Terminado</v>
      </c>
      <c r="CQ164" s="169" t="str">
        <f t="shared" si="142"/>
        <v>Terminado</v>
      </c>
      <c r="CR164" s="3192" t="s">
        <v>1846</v>
      </c>
      <c r="CS164" s="1877">
        <f t="shared" ref="CS164" si="176">SUMPRODUCT(G164:G166,CM164:CM166)</f>
        <v>1</v>
      </c>
      <c r="CT164" s="1877">
        <f t="shared" ref="CT164" si="177">SUMPRODUCT(G164:G166,M164:M166)</f>
        <v>1</v>
      </c>
      <c r="CU164" s="3344" t="str">
        <f t="shared" si="149"/>
        <v>Terminado</v>
      </c>
      <c r="CV164" s="3344" t="str">
        <f t="shared" ref="CV164" si="178">IF(CS164&lt;1%,"Sin iniciar",IF(CS164=100%,"Terminado","En gestión"))</f>
        <v>Terminado</v>
      </c>
      <c r="CW164" s="2604" t="s">
        <v>37</v>
      </c>
      <c r="CX164" s="3853">
        <v>17887311.649999999</v>
      </c>
      <c r="CY164" s="3406">
        <v>17897154.300000001</v>
      </c>
      <c r="CZ164" s="3406">
        <v>17897154.300000001</v>
      </c>
      <c r="DA164" s="3404">
        <v>19665000</v>
      </c>
      <c r="DB164" s="3406">
        <v>19665000</v>
      </c>
      <c r="DC164" s="3406">
        <v>18810000</v>
      </c>
      <c r="DD164" s="3852">
        <v>19665000</v>
      </c>
      <c r="DE164" s="3192" t="s">
        <v>7573</v>
      </c>
      <c r="DF164" s="3192" t="s">
        <v>5493</v>
      </c>
      <c r="DG164" s="3192" t="s">
        <v>5494</v>
      </c>
      <c r="DH164" s="3192" t="s">
        <v>5495</v>
      </c>
      <c r="DJ164" s="1220" t="s">
        <v>8269</v>
      </c>
      <c r="DK164" s="1220" t="s">
        <v>8485</v>
      </c>
      <c r="DL164" s="1751" t="s">
        <v>8271</v>
      </c>
    </row>
    <row r="165" spans="1:116" s="514" customFormat="1" ht="183.75" hidden="1" x14ac:dyDescent="0.45">
      <c r="A165" s="3617"/>
      <c r="B165" s="3619"/>
      <c r="C165" s="2988"/>
      <c r="D165" s="3832"/>
      <c r="E165" s="608" t="s">
        <v>5496</v>
      </c>
      <c r="F165" s="320" t="s">
        <v>5497</v>
      </c>
      <c r="G165" s="222">
        <v>0.55000000000000004</v>
      </c>
      <c r="H165" s="694">
        <v>44621</v>
      </c>
      <c r="I165" s="694">
        <v>44792</v>
      </c>
      <c r="J165" s="222">
        <v>0.15</v>
      </c>
      <c r="K165" s="612">
        <v>0.65</v>
      </c>
      <c r="L165" s="629">
        <v>1</v>
      </c>
      <c r="M165" s="668">
        <v>1</v>
      </c>
      <c r="N165" s="2970"/>
      <c r="O165" s="2970"/>
      <c r="P165" s="487"/>
      <c r="Q165" s="1474"/>
      <c r="R165" s="1474"/>
      <c r="S165" s="564">
        <v>0.15</v>
      </c>
      <c r="T165" s="9" t="s">
        <v>5498</v>
      </c>
      <c r="U165" s="159" t="s">
        <v>5499</v>
      </c>
      <c r="V165" s="8" t="str">
        <f t="shared" si="136"/>
        <v>En gestión</v>
      </c>
      <c r="W165" s="8" t="str">
        <f t="shared" si="137"/>
        <v>En gestión</v>
      </c>
      <c r="X165" s="1474"/>
      <c r="Y165" s="3355"/>
      <c r="Z165" s="3355"/>
      <c r="AA165" s="3356"/>
      <c r="AB165" s="3356"/>
      <c r="AC165" s="3480"/>
      <c r="AD165" s="3781"/>
      <c r="AE165" s="3831"/>
      <c r="AF165" s="3831"/>
      <c r="AG165" s="3781"/>
      <c r="AH165" s="2973"/>
      <c r="AI165" s="2973"/>
      <c r="AJ165" s="2970"/>
      <c r="AK165" s="2970"/>
      <c r="AL165" s="2970"/>
      <c r="AM165" s="2970"/>
      <c r="AN165" s="511"/>
      <c r="AO165" s="1474"/>
      <c r="AP165" s="1474"/>
      <c r="AQ165" s="564">
        <v>0.65</v>
      </c>
      <c r="AR165" s="9" t="s">
        <v>5500</v>
      </c>
      <c r="AS165" s="352" t="s">
        <v>5501</v>
      </c>
      <c r="AT165" s="8" t="str">
        <f t="shared" si="138"/>
        <v>En gestión</v>
      </c>
      <c r="AU165" s="8" t="str">
        <f t="shared" si="139"/>
        <v>En gestión</v>
      </c>
      <c r="AV165" s="1474"/>
      <c r="AW165" s="3840"/>
      <c r="AX165" s="3840"/>
      <c r="AY165" s="3356"/>
      <c r="AZ165" s="3356"/>
      <c r="BA165" s="3843"/>
      <c r="BB165" s="3856"/>
      <c r="BC165" s="3838"/>
      <c r="BD165" s="3838"/>
      <c r="BE165" s="3859"/>
      <c r="BF165" s="3861"/>
      <c r="BG165" s="3838"/>
      <c r="BH165" s="1474"/>
      <c r="BI165" s="1474"/>
      <c r="BJ165" s="3626"/>
      <c r="BK165" s="3192"/>
      <c r="BL165" s="511"/>
      <c r="BM165" s="3850"/>
      <c r="BN165" s="3023"/>
      <c r="BO165" s="1026">
        <v>1</v>
      </c>
      <c r="BP165" s="1008" t="s">
        <v>7579</v>
      </c>
      <c r="BQ165" s="1017" t="s">
        <v>7341</v>
      </c>
      <c r="BR165" s="169" t="str">
        <f t="shared" si="140"/>
        <v>Terminado</v>
      </c>
      <c r="BS165" s="169" t="str">
        <f t="shared" si="141"/>
        <v>Terminado</v>
      </c>
      <c r="BT165" s="1774"/>
      <c r="BU165" s="1877"/>
      <c r="BV165" s="1877"/>
      <c r="BW165" s="3344"/>
      <c r="BX165" s="3344"/>
      <c r="BY165" s="3458"/>
      <c r="BZ165" s="3864"/>
      <c r="CA165" s="3865"/>
      <c r="CB165" s="3865"/>
      <c r="CC165" s="3866"/>
      <c r="CD165" s="3848"/>
      <c r="CE165" s="3848"/>
      <c r="CF165" s="3192"/>
      <c r="CG165" s="3192"/>
      <c r="CH165" s="3192"/>
      <c r="CI165" s="3192"/>
      <c r="CJ165" s="703"/>
      <c r="CK165" s="3192"/>
      <c r="CL165" s="3192"/>
      <c r="CM165" s="910">
        <v>1</v>
      </c>
      <c r="CN165" s="835" t="s">
        <v>5456</v>
      </c>
      <c r="CO165" s="835" t="s">
        <v>5456</v>
      </c>
      <c r="CP165" s="169" t="str">
        <f t="shared" si="126"/>
        <v>Terminado</v>
      </c>
      <c r="CQ165" s="169" t="str">
        <f t="shared" si="142"/>
        <v>Terminado</v>
      </c>
      <c r="CR165" s="3192"/>
      <c r="CS165" s="1877"/>
      <c r="CT165" s="1877"/>
      <c r="CU165" s="3344"/>
      <c r="CV165" s="3344"/>
      <c r="CW165" s="2605"/>
      <c r="CX165" s="3853"/>
      <c r="CY165" s="3406"/>
      <c r="CZ165" s="3406"/>
      <c r="DA165" s="3404"/>
      <c r="DB165" s="3406"/>
      <c r="DC165" s="3406"/>
      <c r="DD165" s="3852"/>
      <c r="DE165" s="3192"/>
      <c r="DF165" s="3192"/>
      <c r="DG165" s="3192"/>
      <c r="DH165" s="3192"/>
      <c r="DJ165" s="1220" t="s">
        <v>8269</v>
      </c>
      <c r="DK165" s="1220" t="s">
        <v>8484</v>
      </c>
      <c r="DL165" s="1752"/>
    </row>
    <row r="166" spans="1:116" s="514" customFormat="1" ht="157.5" hidden="1" x14ac:dyDescent="0.45">
      <c r="A166" s="3617"/>
      <c r="B166" s="3619"/>
      <c r="C166" s="2988"/>
      <c r="D166" s="3832"/>
      <c r="E166" s="608" t="s">
        <v>5502</v>
      </c>
      <c r="F166" s="320" t="s">
        <v>5503</v>
      </c>
      <c r="G166" s="222">
        <v>0.15</v>
      </c>
      <c r="H166" s="694">
        <v>44795</v>
      </c>
      <c r="I166" s="694">
        <v>44806</v>
      </c>
      <c r="J166" s="222">
        <v>0</v>
      </c>
      <c r="K166" s="612">
        <v>0</v>
      </c>
      <c r="L166" s="629">
        <v>1</v>
      </c>
      <c r="M166" s="668">
        <v>1</v>
      </c>
      <c r="N166" s="2970"/>
      <c r="O166" s="2970"/>
      <c r="P166" s="487"/>
      <c r="Q166" s="1475"/>
      <c r="R166" s="1475"/>
      <c r="S166" s="564">
        <v>0</v>
      </c>
      <c r="T166" s="159" t="s">
        <v>2599</v>
      </c>
      <c r="U166" s="159" t="s">
        <v>2599</v>
      </c>
      <c r="V166" s="8" t="str">
        <f t="shared" si="136"/>
        <v>Sin iniciar</v>
      </c>
      <c r="W166" s="8" t="str">
        <f t="shared" si="137"/>
        <v>Sin iniciar</v>
      </c>
      <c r="X166" s="1475"/>
      <c r="Y166" s="1472"/>
      <c r="Z166" s="1472"/>
      <c r="AA166" s="3357"/>
      <c r="AB166" s="3357"/>
      <c r="AC166" s="3481"/>
      <c r="AD166" s="3781"/>
      <c r="AE166" s="3831"/>
      <c r="AF166" s="3831"/>
      <c r="AG166" s="3781"/>
      <c r="AH166" s="2973"/>
      <c r="AI166" s="2973"/>
      <c r="AJ166" s="2970"/>
      <c r="AK166" s="2970"/>
      <c r="AL166" s="2970"/>
      <c r="AM166" s="2970"/>
      <c r="AN166" s="511"/>
      <c r="AO166" s="1475"/>
      <c r="AP166" s="1475"/>
      <c r="AQ166" s="564">
        <v>0</v>
      </c>
      <c r="AR166" s="159" t="s">
        <v>2812</v>
      </c>
      <c r="AS166" s="159" t="s">
        <v>2812</v>
      </c>
      <c r="AT166" s="8" t="str">
        <f t="shared" si="138"/>
        <v>Sin iniciar</v>
      </c>
      <c r="AU166" s="8" t="str">
        <f t="shared" si="139"/>
        <v>Sin iniciar</v>
      </c>
      <c r="AV166" s="1475"/>
      <c r="AW166" s="3841"/>
      <c r="AX166" s="3841"/>
      <c r="AY166" s="3357"/>
      <c r="AZ166" s="3357"/>
      <c r="BA166" s="3844"/>
      <c r="BB166" s="3857"/>
      <c r="BC166" s="3839"/>
      <c r="BD166" s="3839"/>
      <c r="BE166" s="3859"/>
      <c r="BF166" s="3862"/>
      <c r="BG166" s="3839"/>
      <c r="BH166" s="1475"/>
      <c r="BI166" s="1475"/>
      <c r="BJ166" s="3627"/>
      <c r="BK166" s="3192"/>
      <c r="BL166" s="511"/>
      <c r="BM166" s="3851"/>
      <c r="BN166" s="2813"/>
      <c r="BO166" s="1026">
        <v>1</v>
      </c>
      <c r="BP166" s="1008" t="s">
        <v>7342</v>
      </c>
      <c r="BQ166" s="1016" t="s">
        <v>7343</v>
      </c>
      <c r="BR166" s="169" t="str">
        <f t="shared" si="140"/>
        <v>Terminado</v>
      </c>
      <c r="BS166" s="169" t="str">
        <f t="shared" si="141"/>
        <v>Terminado</v>
      </c>
      <c r="BT166" s="1701"/>
      <c r="BU166" s="1877"/>
      <c r="BV166" s="1877"/>
      <c r="BW166" s="3344"/>
      <c r="BX166" s="3344"/>
      <c r="BY166" s="3458"/>
      <c r="BZ166" s="3864"/>
      <c r="CA166" s="3865"/>
      <c r="CB166" s="3865"/>
      <c r="CC166" s="3866"/>
      <c r="CD166" s="3848"/>
      <c r="CE166" s="3848"/>
      <c r="CF166" s="3192"/>
      <c r="CG166" s="3192"/>
      <c r="CH166" s="3192"/>
      <c r="CI166" s="3192"/>
      <c r="CJ166" s="704"/>
      <c r="CK166" s="3192"/>
      <c r="CL166" s="3192"/>
      <c r="CM166" s="910">
        <v>1</v>
      </c>
      <c r="CN166" s="835" t="s">
        <v>5456</v>
      </c>
      <c r="CO166" s="835" t="s">
        <v>5456</v>
      </c>
      <c r="CP166" s="169" t="str">
        <f t="shared" si="126"/>
        <v>Terminado</v>
      </c>
      <c r="CQ166" s="169" t="str">
        <f t="shared" si="142"/>
        <v>Terminado</v>
      </c>
      <c r="CR166" s="3192"/>
      <c r="CS166" s="1877"/>
      <c r="CT166" s="1877"/>
      <c r="CU166" s="3344"/>
      <c r="CV166" s="3344"/>
      <c r="CW166" s="2606"/>
      <c r="CX166" s="3853"/>
      <c r="CY166" s="3406"/>
      <c r="CZ166" s="3406"/>
      <c r="DA166" s="3404"/>
      <c r="DB166" s="3406"/>
      <c r="DC166" s="3406"/>
      <c r="DD166" s="3852"/>
      <c r="DE166" s="3192"/>
      <c r="DF166" s="3192"/>
      <c r="DG166" s="3192"/>
      <c r="DH166" s="3192"/>
      <c r="DJ166" s="1220" t="s">
        <v>8269</v>
      </c>
      <c r="DK166" s="1220" t="s">
        <v>8484</v>
      </c>
      <c r="DL166" s="1753"/>
    </row>
    <row r="167" spans="1:116" s="514" customFormat="1" ht="90" hidden="1" customHeight="1" x14ac:dyDescent="0.45">
      <c r="A167" s="3617" t="s">
        <v>60</v>
      </c>
      <c r="B167" s="3619" t="s">
        <v>5504</v>
      </c>
      <c r="C167" s="2988" t="s">
        <v>5505</v>
      </c>
      <c r="D167" s="2988" t="s">
        <v>5506</v>
      </c>
      <c r="E167" s="608" t="s">
        <v>5507</v>
      </c>
      <c r="F167" s="320" t="s">
        <v>5508</v>
      </c>
      <c r="G167" s="222">
        <v>0.3</v>
      </c>
      <c r="H167" s="694">
        <v>44743</v>
      </c>
      <c r="I167" s="694">
        <v>44804</v>
      </c>
      <c r="J167" s="222">
        <v>0</v>
      </c>
      <c r="K167" s="612">
        <v>0</v>
      </c>
      <c r="L167" s="629">
        <v>1</v>
      </c>
      <c r="M167" s="668">
        <v>1</v>
      </c>
      <c r="N167" s="2970">
        <v>20652542</v>
      </c>
      <c r="O167" s="2970">
        <v>66955465.991999999</v>
      </c>
      <c r="P167" s="487"/>
      <c r="Q167" s="3824">
        <v>0</v>
      </c>
      <c r="R167" s="1474" t="s">
        <v>2384</v>
      </c>
      <c r="S167" s="564">
        <v>0</v>
      </c>
      <c r="T167" s="159" t="s">
        <v>2599</v>
      </c>
      <c r="U167" s="159" t="s">
        <v>2599</v>
      </c>
      <c r="V167" s="8" t="str">
        <f t="shared" si="136"/>
        <v>Sin iniciar</v>
      </c>
      <c r="W167" s="8" t="str">
        <f t="shared" si="137"/>
        <v>Sin iniciar</v>
      </c>
      <c r="X167" s="1474" t="s">
        <v>2599</v>
      </c>
      <c r="Y167" s="3854">
        <f>SUMPRODUCT(S167:S169,G167:G169)</f>
        <v>0</v>
      </c>
      <c r="Z167" s="3854">
        <f>SUMPRODUCT(G167:G169,J167:J169)</f>
        <v>0</v>
      </c>
      <c r="AA167" s="3478" t="str">
        <f>IF(Z167&lt;1%,"Sin iniciar",IF(Z167=100%,"Terminado","En gestión"))</f>
        <v>Sin iniciar</v>
      </c>
      <c r="AB167" s="3478" t="str">
        <f>IF(Y167&lt;1%,"Sin iniciar",IF(Y167=100%,"Terminado","En gestión"))</f>
        <v>Sin iniciar</v>
      </c>
      <c r="AC167" s="3479"/>
      <c r="AD167" s="3781">
        <v>66955465.991999999</v>
      </c>
      <c r="AE167" s="3831">
        <v>66602550</v>
      </c>
      <c r="AF167" s="3831">
        <v>16650637.4</v>
      </c>
      <c r="AG167" s="3781">
        <v>20652542</v>
      </c>
      <c r="AH167" s="2973">
        <v>20652542.399999999</v>
      </c>
      <c r="AI167" s="2973">
        <v>3933817.6</v>
      </c>
      <c r="AJ167" s="2970" t="s">
        <v>7572</v>
      </c>
      <c r="AK167" s="2970" t="s">
        <v>5509</v>
      </c>
      <c r="AL167" s="2970" t="s">
        <v>5510</v>
      </c>
      <c r="AM167" s="2970" t="s">
        <v>5511</v>
      </c>
      <c r="AN167" s="511"/>
      <c r="AO167" s="1474" t="s">
        <v>2812</v>
      </c>
      <c r="AP167" s="1474" t="s">
        <v>2812</v>
      </c>
      <c r="AQ167" s="564">
        <v>0</v>
      </c>
      <c r="AR167" s="159" t="s">
        <v>2812</v>
      </c>
      <c r="AS167" s="159" t="s">
        <v>2812</v>
      </c>
      <c r="AT167" s="8" t="str">
        <f t="shared" si="138"/>
        <v>Sin iniciar</v>
      </c>
      <c r="AU167" s="8" t="str">
        <f t="shared" si="139"/>
        <v>Sin iniciar</v>
      </c>
      <c r="AV167" s="1474" t="s">
        <v>2812</v>
      </c>
      <c r="AW167" s="3840">
        <f t="shared" ref="AW167" si="179">SUMPRODUCT(G167:G169,AQ167:AQ169)</f>
        <v>0</v>
      </c>
      <c r="AX167" s="3840">
        <f t="shared" ref="AX167" si="180">SUMPRODUCT(G167:G169,K167:K169)</f>
        <v>0</v>
      </c>
      <c r="AY167" s="3356" t="str">
        <f t="shared" ref="AY167" si="181">IF(AX167&lt;1%,"Sin iniciar",IF(AX167=100%,"Terminado","En gestión"))</f>
        <v>Sin iniciar</v>
      </c>
      <c r="AZ167" s="3356" t="str">
        <f t="shared" ref="AZ167" si="182">IF(AW167&lt;1%,"Sin iniciar",IF(AW167=100%,"Terminado","En gestión"))</f>
        <v>Sin iniciar</v>
      </c>
      <c r="BA167" s="3855" t="s">
        <v>2812</v>
      </c>
      <c r="BB167" s="3856">
        <v>66602550</v>
      </c>
      <c r="BC167" s="3838">
        <v>66552132.939999998</v>
      </c>
      <c r="BD167" s="3838">
        <v>33276066.5</v>
      </c>
      <c r="BE167" s="3859">
        <v>20652542</v>
      </c>
      <c r="BF167" s="3860">
        <v>20652542.399999999</v>
      </c>
      <c r="BG167" s="3863">
        <v>5900727.4000000004</v>
      </c>
      <c r="BH167" s="1474" t="s">
        <v>7573</v>
      </c>
      <c r="BI167" s="1474" t="s">
        <v>5512</v>
      </c>
      <c r="BJ167" s="3626" t="s">
        <v>5513</v>
      </c>
      <c r="BK167" s="3192" t="s">
        <v>5514</v>
      </c>
      <c r="BL167" s="511"/>
      <c r="BM167" s="3849">
        <v>1</v>
      </c>
      <c r="BN167" s="3022" t="s">
        <v>7345</v>
      </c>
      <c r="BO167" s="1026">
        <v>1</v>
      </c>
      <c r="BP167" s="1008" t="s">
        <v>7346</v>
      </c>
      <c r="BQ167" s="1016" t="s">
        <v>7347</v>
      </c>
      <c r="BR167" s="169" t="str">
        <f t="shared" si="140"/>
        <v>Terminado</v>
      </c>
      <c r="BS167" s="169" t="str">
        <f t="shared" si="141"/>
        <v>Terminado</v>
      </c>
      <c r="BT167" s="1700" t="s">
        <v>7352</v>
      </c>
      <c r="BU167" s="1877">
        <f t="shared" ref="BU167" si="183">SUMPRODUCT(G167:G169,BO167:BO169)</f>
        <v>1</v>
      </c>
      <c r="BV167" s="1877">
        <f t="shared" ref="BV167" si="184">SUMPRODUCT(G167:G169,L167:L169)</f>
        <v>1</v>
      </c>
      <c r="BW167" s="3344" t="str">
        <f t="shared" ref="BW167" si="185">IF(BV167&lt;1%,"Sin iniciar",IF(BV167=100%,"Terminado","En gestión"))</f>
        <v>Terminado</v>
      </c>
      <c r="BX167" s="3344" t="str">
        <f>IF(BU167&lt;1%,"Sin iniciar",IF(BU167=100%,"Terminado","En gestión"))</f>
        <v>Terminado</v>
      </c>
      <c r="BY167" s="3458"/>
      <c r="BZ167" s="3864"/>
      <c r="CA167" s="3865">
        <v>0</v>
      </c>
      <c r="CB167" s="3865">
        <v>0</v>
      </c>
      <c r="CC167" s="3866">
        <v>20652542.399999999</v>
      </c>
      <c r="CD167" s="3848">
        <v>20652542.399999999</v>
      </c>
      <c r="CE167" s="3848">
        <v>15735272</v>
      </c>
      <c r="CF167" s="3192" t="s">
        <v>7573</v>
      </c>
      <c r="CG167" s="3192" t="s">
        <v>5512</v>
      </c>
      <c r="CH167" s="3192" t="s">
        <v>5513</v>
      </c>
      <c r="CI167" s="3192" t="s">
        <v>5514</v>
      </c>
      <c r="CJ167" s="511"/>
      <c r="CK167" s="3192">
        <v>100</v>
      </c>
      <c r="CL167" s="3192" t="s">
        <v>1846</v>
      </c>
      <c r="CM167" s="910">
        <v>1</v>
      </c>
      <c r="CN167" s="835" t="s">
        <v>5456</v>
      </c>
      <c r="CO167" s="835" t="s">
        <v>5456</v>
      </c>
      <c r="CP167" s="169" t="str">
        <f t="shared" si="126"/>
        <v>Terminado</v>
      </c>
      <c r="CQ167" s="169" t="str">
        <f t="shared" si="142"/>
        <v>Terminado</v>
      </c>
      <c r="CR167" s="3192" t="s">
        <v>1846</v>
      </c>
      <c r="CS167" s="1877">
        <f t="shared" ref="CS167" si="186">SUMPRODUCT(G167:G169,CM167:CM169)</f>
        <v>1</v>
      </c>
      <c r="CT167" s="1877">
        <f t="shared" ref="CT167" si="187">SUMPRODUCT(G167:G169,M167:M169)</f>
        <v>1</v>
      </c>
      <c r="CU167" s="3344" t="str">
        <f t="shared" si="149"/>
        <v>Terminado</v>
      </c>
      <c r="CV167" s="3344" t="str">
        <f t="shared" ref="CV167" si="188">IF(CS167&lt;1%,"Sin iniciar",IF(CS167=100%,"Terminado","En gestión"))</f>
        <v>Terminado</v>
      </c>
      <c r="CW167" s="2604" t="s">
        <v>37</v>
      </c>
      <c r="CX167" s="3853">
        <v>66730893.649999999</v>
      </c>
      <c r="CY167" s="3406">
        <v>66740736.299999997</v>
      </c>
      <c r="CZ167" s="3406">
        <v>66740736.299999997</v>
      </c>
      <c r="DA167" s="3404">
        <v>20652542.399999999</v>
      </c>
      <c r="DB167" s="3406">
        <v>20652542.399999999</v>
      </c>
      <c r="DC167" s="3406">
        <v>20652542.399999999</v>
      </c>
      <c r="DD167" s="3852">
        <v>20652542.399999999</v>
      </c>
      <c r="DE167" s="3192" t="s">
        <v>7573</v>
      </c>
      <c r="DF167" s="3192" t="s">
        <v>5512</v>
      </c>
      <c r="DG167" s="3192" t="s">
        <v>5513</v>
      </c>
      <c r="DH167" s="3192" t="s">
        <v>5514</v>
      </c>
      <c r="DJ167" s="1220" t="s">
        <v>8269</v>
      </c>
      <c r="DK167" s="1220" t="s">
        <v>8484</v>
      </c>
      <c r="DL167" s="1751" t="s">
        <v>8271</v>
      </c>
    </row>
    <row r="168" spans="1:116" s="514" customFormat="1" ht="105" hidden="1" x14ac:dyDescent="0.45">
      <c r="A168" s="3617"/>
      <c r="B168" s="3619"/>
      <c r="C168" s="2988"/>
      <c r="D168" s="3832"/>
      <c r="E168" s="608" t="s">
        <v>5515</v>
      </c>
      <c r="F168" s="320" t="s">
        <v>5516</v>
      </c>
      <c r="G168" s="222">
        <v>0.55000000000000004</v>
      </c>
      <c r="H168" s="694">
        <v>44767</v>
      </c>
      <c r="I168" s="694">
        <v>44806</v>
      </c>
      <c r="J168" s="222">
        <v>0</v>
      </c>
      <c r="K168" s="612">
        <v>0</v>
      </c>
      <c r="L168" s="629">
        <v>1</v>
      </c>
      <c r="M168" s="668">
        <v>1</v>
      </c>
      <c r="N168" s="2970"/>
      <c r="O168" s="2970"/>
      <c r="P168" s="487"/>
      <c r="Q168" s="1474"/>
      <c r="R168" s="1474"/>
      <c r="S168" s="564">
        <v>0</v>
      </c>
      <c r="T168" s="159" t="s">
        <v>2599</v>
      </c>
      <c r="U168" s="159" t="s">
        <v>2599</v>
      </c>
      <c r="V168" s="8" t="str">
        <f t="shared" si="136"/>
        <v>Sin iniciar</v>
      </c>
      <c r="W168" s="8" t="str">
        <f t="shared" si="137"/>
        <v>Sin iniciar</v>
      </c>
      <c r="X168" s="1474"/>
      <c r="Y168" s="3355"/>
      <c r="Z168" s="3355"/>
      <c r="AA168" s="3356"/>
      <c r="AB168" s="3356"/>
      <c r="AC168" s="3480"/>
      <c r="AD168" s="3781"/>
      <c r="AE168" s="3831"/>
      <c r="AF168" s="3831"/>
      <c r="AG168" s="3781"/>
      <c r="AH168" s="2973"/>
      <c r="AI168" s="2973"/>
      <c r="AJ168" s="2970"/>
      <c r="AK168" s="2970"/>
      <c r="AL168" s="2970"/>
      <c r="AM168" s="2970"/>
      <c r="AN168" s="511"/>
      <c r="AO168" s="1474"/>
      <c r="AP168" s="1474"/>
      <c r="AQ168" s="564">
        <v>0</v>
      </c>
      <c r="AR168" s="159" t="s">
        <v>2812</v>
      </c>
      <c r="AS168" s="159" t="s">
        <v>2812</v>
      </c>
      <c r="AT168" s="8" t="str">
        <f t="shared" si="138"/>
        <v>Sin iniciar</v>
      </c>
      <c r="AU168" s="8" t="str">
        <f t="shared" si="139"/>
        <v>Sin iniciar</v>
      </c>
      <c r="AV168" s="1474"/>
      <c r="AW168" s="3840"/>
      <c r="AX168" s="3840"/>
      <c r="AY168" s="3356"/>
      <c r="AZ168" s="3356"/>
      <c r="BA168" s="3843"/>
      <c r="BB168" s="3856"/>
      <c r="BC168" s="3838"/>
      <c r="BD168" s="3838"/>
      <c r="BE168" s="3859"/>
      <c r="BF168" s="3861"/>
      <c r="BG168" s="3838"/>
      <c r="BH168" s="1474"/>
      <c r="BI168" s="1474"/>
      <c r="BJ168" s="3626"/>
      <c r="BK168" s="3192"/>
      <c r="BL168" s="511"/>
      <c r="BM168" s="3850"/>
      <c r="BN168" s="3023"/>
      <c r="BO168" s="1026">
        <v>1</v>
      </c>
      <c r="BP168" s="1008" t="s">
        <v>7348</v>
      </c>
      <c r="BQ168" s="1017" t="s">
        <v>7349</v>
      </c>
      <c r="BR168" s="169" t="str">
        <f t="shared" si="140"/>
        <v>Terminado</v>
      </c>
      <c r="BS168" s="169" t="str">
        <f t="shared" si="141"/>
        <v>Terminado</v>
      </c>
      <c r="BT168" s="1774"/>
      <c r="BU168" s="1877"/>
      <c r="BV168" s="1877"/>
      <c r="BW168" s="3344"/>
      <c r="BX168" s="3344"/>
      <c r="BY168" s="3458"/>
      <c r="BZ168" s="3864"/>
      <c r="CA168" s="3865"/>
      <c r="CB168" s="3865"/>
      <c r="CC168" s="3866"/>
      <c r="CD168" s="3848"/>
      <c r="CE168" s="3848"/>
      <c r="CF168" s="3192"/>
      <c r="CG168" s="3192"/>
      <c r="CH168" s="3192"/>
      <c r="CI168" s="3192"/>
      <c r="CJ168" s="511"/>
      <c r="CK168" s="3192"/>
      <c r="CL168" s="3192"/>
      <c r="CM168" s="910">
        <v>1</v>
      </c>
      <c r="CN168" s="835" t="s">
        <v>5456</v>
      </c>
      <c r="CO168" s="835" t="s">
        <v>5456</v>
      </c>
      <c r="CP168" s="169" t="str">
        <f t="shared" si="126"/>
        <v>Terminado</v>
      </c>
      <c r="CQ168" s="169" t="str">
        <f t="shared" si="142"/>
        <v>Terminado</v>
      </c>
      <c r="CR168" s="3192"/>
      <c r="CS168" s="1877"/>
      <c r="CT168" s="1877"/>
      <c r="CU168" s="3344"/>
      <c r="CV168" s="3344"/>
      <c r="CW168" s="2605"/>
      <c r="CX168" s="3853"/>
      <c r="CY168" s="3406"/>
      <c r="CZ168" s="3406"/>
      <c r="DA168" s="3404"/>
      <c r="DB168" s="3406"/>
      <c r="DC168" s="3406"/>
      <c r="DD168" s="3852"/>
      <c r="DE168" s="3192"/>
      <c r="DF168" s="3192"/>
      <c r="DG168" s="3192"/>
      <c r="DH168" s="3192"/>
      <c r="DJ168" s="1220" t="s">
        <v>8269</v>
      </c>
      <c r="DK168" s="1220" t="s">
        <v>8484</v>
      </c>
      <c r="DL168" s="1752"/>
    </row>
    <row r="169" spans="1:116" s="514" customFormat="1" ht="409.5" hidden="1" x14ac:dyDescent="0.45">
      <c r="A169" s="3617"/>
      <c r="B169" s="3619"/>
      <c r="C169" s="2988"/>
      <c r="D169" s="3832"/>
      <c r="E169" s="608" t="s">
        <v>5517</v>
      </c>
      <c r="F169" s="320" t="s">
        <v>5518</v>
      </c>
      <c r="G169" s="222">
        <v>0.15</v>
      </c>
      <c r="H169" s="694">
        <v>44809</v>
      </c>
      <c r="I169" s="694">
        <v>44834</v>
      </c>
      <c r="J169" s="222">
        <v>0</v>
      </c>
      <c r="K169" s="612">
        <v>0</v>
      </c>
      <c r="L169" s="629">
        <v>1</v>
      </c>
      <c r="M169" s="668">
        <v>1</v>
      </c>
      <c r="N169" s="2970"/>
      <c r="O169" s="2970"/>
      <c r="P169" s="487"/>
      <c r="Q169" s="1475"/>
      <c r="R169" s="1475"/>
      <c r="S169" s="564">
        <v>0</v>
      </c>
      <c r="T169" s="159" t="s">
        <v>2599</v>
      </c>
      <c r="U169" s="159" t="s">
        <v>2599</v>
      </c>
      <c r="V169" s="8" t="str">
        <f t="shared" si="136"/>
        <v>Sin iniciar</v>
      </c>
      <c r="W169" s="8" t="str">
        <f t="shared" si="137"/>
        <v>Sin iniciar</v>
      </c>
      <c r="X169" s="1475"/>
      <c r="Y169" s="1472"/>
      <c r="Z169" s="1472"/>
      <c r="AA169" s="3357"/>
      <c r="AB169" s="3357"/>
      <c r="AC169" s="3481"/>
      <c r="AD169" s="3781"/>
      <c r="AE169" s="3831"/>
      <c r="AF169" s="3831"/>
      <c r="AG169" s="3781"/>
      <c r="AH169" s="2973"/>
      <c r="AI169" s="2973"/>
      <c r="AJ169" s="2970"/>
      <c r="AK169" s="2970"/>
      <c r="AL169" s="2970"/>
      <c r="AM169" s="2970"/>
      <c r="AN169" s="511"/>
      <c r="AO169" s="1475"/>
      <c r="AP169" s="1475"/>
      <c r="AQ169" s="564">
        <v>0</v>
      </c>
      <c r="AR169" s="159" t="s">
        <v>2812</v>
      </c>
      <c r="AS169" s="159" t="s">
        <v>2812</v>
      </c>
      <c r="AT169" s="8" t="str">
        <f t="shared" si="138"/>
        <v>Sin iniciar</v>
      </c>
      <c r="AU169" s="8" t="str">
        <f t="shared" si="139"/>
        <v>Sin iniciar</v>
      </c>
      <c r="AV169" s="1475"/>
      <c r="AW169" s="3841"/>
      <c r="AX169" s="3841"/>
      <c r="AY169" s="3357"/>
      <c r="AZ169" s="3357"/>
      <c r="BA169" s="3844"/>
      <c r="BB169" s="3857"/>
      <c r="BC169" s="3839"/>
      <c r="BD169" s="3839"/>
      <c r="BE169" s="3859"/>
      <c r="BF169" s="3862"/>
      <c r="BG169" s="3839"/>
      <c r="BH169" s="1475"/>
      <c r="BI169" s="1475"/>
      <c r="BJ169" s="3627"/>
      <c r="BK169" s="3192"/>
      <c r="BL169" s="511"/>
      <c r="BM169" s="3851"/>
      <c r="BN169" s="2813"/>
      <c r="BO169" s="1026">
        <v>1</v>
      </c>
      <c r="BP169" s="1008" t="s">
        <v>7350</v>
      </c>
      <c r="BQ169" s="1016" t="s">
        <v>7351</v>
      </c>
      <c r="BR169" s="169" t="str">
        <f t="shared" si="140"/>
        <v>Terminado</v>
      </c>
      <c r="BS169" s="169" t="str">
        <f t="shared" si="141"/>
        <v>Terminado</v>
      </c>
      <c r="BT169" s="1701"/>
      <c r="BU169" s="1877"/>
      <c r="BV169" s="1877"/>
      <c r="BW169" s="3344"/>
      <c r="BX169" s="3344"/>
      <c r="BY169" s="3458"/>
      <c r="BZ169" s="3864"/>
      <c r="CA169" s="3865"/>
      <c r="CB169" s="3865"/>
      <c r="CC169" s="3866"/>
      <c r="CD169" s="3848"/>
      <c r="CE169" s="3848"/>
      <c r="CF169" s="3192"/>
      <c r="CG169" s="3192"/>
      <c r="CH169" s="3192"/>
      <c r="CI169" s="3192"/>
      <c r="CJ169" s="511"/>
      <c r="CK169" s="3192"/>
      <c r="CL169" s="3192"/>
      <c r="CM169" s="910">
        <v>1</v>
      </c>
      <c r="CN169" s="78" t="s">
        <v>5456</v>
      </c>
      <c r="CO169" s="78" t="s">
        <v>5456</v>
      </c>
      <c r="CP169" s="169" t="str">
        <f t="shared" si="126"/>
        <v>Terminado</v>
      </c>
      <c r="CQ169" s="169" t="str">
        <f t="shared" si="142"/>
        <v>Terminado</v>
      </c>
      <c r="CR169" s="3192"/>
      <c r="CS169" s="1877"/>
      <c r="CT169" s="1877"/>
      <c r="CU169" s="3344"/>
      <c r="CV169" s="3344"/>
      <c r="CW169" s="2606"/>
      <c r="CX169" s="3853"/>
      <c r="CY169" s="3406"/>
      <c r="CZ169" s="3406"/>
      <c r="DA169" s="3404"/>
      <c r="DB169" s="3406"/>
      <c r="DC169" s="3406"/>
      <c r="DD169" s="3852"/>
      <c r="DE169" s="3192"/>
      <c r="DF169" s="3192"/>
      <c r="DG169" s="3192"/>
      <c r="DH169" s="3192"/>
      <c r="DJ169" s="1220" t="s">
        <v>8269</v>
      </c>
      <c r="DK169" s="1220" t="s">
        <v>8484</v>
      </c>
      <c r="DL169" s="1753"/>
    </row>
    <row r="170" spans="1:116" s="514" customFormat="1" ht="157.5" hidden="1" x14ac:dyDescent="0.45">
      <c r="A170" s="3617" t="s">
        <v>60</v>
      </c>
      <c r="B170" s="3619" t="s">
        <v>5519</v>
      </c>
      <c r="C170" s="2988" t="s">
        <v>5520</v>
      </c>
      <c r="D170" s="2988" t="s">
        <v>5521</v>
      </c>
      <c r="E170" s="608" t="s">
        <v>5522</v>
      </c>
      <c r="F170" s="320" t="s">
        <v>5523</v>
      </c>
      <c r="G170" s="222">
        <v>0.3</v>
      </c>
      <c r="H170" s="694">
        <v>44655</v>
      </c>
      <c r="I170" s="694">
        <v>44804</v>
      </c>
      <c r="J170" s="222">
        <v>0</v>
      </c>
      <c r="K170" s="612">
        <v>0.6</v>
      </c>
      <c r="L170" s="629">
        <v>1</v>
      </c>
      <c r="M170" s="668">
        <v>1</v>
      </c>
      <c r="N170" s="2970">
        <v>0</v>
      </c>
      <c r="O170" s="2970">
        <v>82054272.792000011</v>
      </c>
      <c r="P170" s="487"/>
      <c r="Q170" s="3824">
        <v>0</v>
      </c>
      <c r="R170" s="1474" t="s">
        <v>2384</v>
      </c>
      <c r="S170" s="564">
        <v>0</v>
      </c>
      <c r="T170" s="159" t="s">
        <v>2599</v>
      </c>
      <c r="U170" s="159" t="s">
        <v>2599</v>
      </c>
      <c r="V170" s="8" t="str">
        <f t="shared" si="136"/>
        <v>Sin iniciar</v>
      </c>
      <c r="W170" s="8" t="str">
        <f t="shared" si="137"/>
        <v>Sin iniciar</v>
      </c>
      <c r="X170" s="1474" t="s">
        <v>5524</v>
      </c>
      <c r="Y170" s="3854">
        <f>SUMPRODUCT(S170:S172,G170:G172)</f>
        <v>0</v>
      </c>
      <c r="Z170" s="3854">
        <f>SUMPRODUCT(G170:G172,J170:J172)</f>
        <v>0</v>
      </c>
      <c r="AA170" s="3478" t="str">
        <f>IF(Z170&lt;1%,"Sin iniciar",IF(Z170=100%,"Terminado","En gestión"))</f>
        <v>Sin iniciar</v>
      </c>
      <c r="AB170" s="3478" t="str">
        <f>IF(Y170&lt;1%,"Sin iniciar",IF(Y170=100%,"Terminado","En gestión"))</f>
        <v>Sin iniciar</v>
      </c>
      <c r="AC170" s="3479"/>
      <c r="AD170" s="3781">
        <v>82054272.792000011</v>
      </c>
      <c r="AE170" s="3831">
        <v>81701356</v>
      </c>
      <c r="AF170" s="3831">
        <v>20425339.100000001</v>
      </c>
      <c r="AG170" s="3781">
        <v>0</v>
      </c>
      <c r="AH170" s="2973">
        <v>0</v>
      </c>
      <c r="AI170" s="2973">
        <v>0</v>
      </c>
      <c r="AJ170" s="2970" t="s">
        <v>44</v>
      </c>
      <c r="AK170" s="2970" t="s">
        <v>44</v>
      </c>
      <c r="AL170" s="2970" t="s">
        <v>44</v>
      </c>
      <c r="AM170" s="2970" t="s">
        <v>44</v>
      </c>
      <c r="AN170" s="511"/>
      <c r="AO170" s="3824">
        <v>0.4</v>
      </c>
      <c r="AP170" s="1474" t="s">
        <v>5525</v>
      </c>
      <c r="AQ170" s="564">
        <v>0.6</v>
      </c>
      <c r="AR170" s="9" t="s">
        <v>5526</v>
      </c>
      <c r="AS170" s="352" t="s">
        <v>5527</v>
      </c>
      <c r="AT170" s="8" t="str">
        <f t="shared" si="138"/>
        <v>En gestión</v>
      </c>
      <c r="AU170" s="8" t="str">
        <f t="shared" si="139"/>
        <v>En gestión</v>
      </c>
      <c r="AV170" s="1474" t="s">
        <v>5525</v>
      </c>
      <c r="AW170" s="3840">
        <f t="shared" ref="AW170" si="189">SUMPRODUCT(G170:G172,AQ170:AQ172)</f>
        <v>0.4</v>
      </c>
      <c r="AX170" s="3840">
        <f t="shared" ref="AX170" si="190">SUMPRODUCT(G170:G172,K170:K172)</f>
        <v>0.4</v>
      </c>
      <c r="AY170" s="3356" t="str">
        <f t="shared" ref="AY170" si="191">IF(AX170&lt;1%,"Sin iniciar",IF(AX170=100%,"Terminado","En gestión"))</f>
        <v>En gestión</v>
      </c>
      <c r="AZ170" s="3356" t="str">
        <f t="shared" ref="AZ170" si="192">IF(AW170&lt;1%,"Sin iniciar",IF(AW170=100%,"Terminado","En gestión"))</f>
        <v>En gestión</v>
      </c>
      <c r="BA170" s="3855" t="s">
        <v>2812</v>
      </c>
      <c r="BB170" s="3856">
        <v>81701356</v>
      </c>
      <c r="BC170" s="3838">
        <v>81650939.739999995</v>
      </c>
      <c r="BD170" s="3838">
        <v>40825469.899999999</v>
      </c>
      <c r="BE170" s="3859">
        <v>0</v>
      </c>
      <c r="BF170" s="3838">
        <v>0</v>
      </c>
      <c r="BG170" s="3838">
        <v>0</v>
      </c>
      <c r="BH170" s="1474" t="s">
        <v>44</v>
      </c>
      <c r="BI170" s="1474" t="s">
        <v>44</v>
      </c>
      <c r="BJ170" s="1474" t="s">
        <v>44</v>
      </c>
      <c r="BK170" s="1474" t="s">
        <v>44</v>
      </c>
      <c r="BL170" s="511"/>
      <c r="BM170" s="3849">
        <v>0.85</v>
      </c>
      <c r="BN170" s="3022" t="s">
        <v>7353</v>
      </c>
      <c r="BO170" s="1026">
        <v>1</v>
      </c>
      <c r="BP170" s="1008" t="s">
        <v>7354</v>
      </c>
      <c r="BQ170" s="1017" t="s">
        <v>7355</v>
      </c>
      <c r="BR170" s="169" t="str">
        <f t="shared" si="140"/>
        <v>Terminado</v>
      </c>
      <c r="BS170" s="169" t="str">
        <f t="shared" si="141"/>
        <v>Terminado</v>
      </c>
      <c r="BT170" s="1700" t="s">
        <v>7359</v>
      </c>
      <c r="BU170" s="1877">
        <f t="shared" ref="BU170" si="193">SUMPRODUCT(G170:G172,BO170:BO172)</f>
        <v>0.85000000000000009</v>
      </c>
      <c r="BV170" s="1877">
        <f t="shared" ref="BV170" si="194">SUMPRODUCT(G170:G172,L170:L172)</f>
        <v>0.85000000000000009</v>
      </c>
      <c r="BW170" s="3344" t="str">
        <f t="shared" ref="BW170" si="195">IF(BV170&lt;1%,"Sin iniciar",IF(BV170=100%,"Terminado","En gestión"))</f>
        <v>En gestión</v>
      </c>
      <c r="BX170" s="3344" t="str">
        <f>IF(BU170&lt;1%,"Sin iniciar",IF(BU170=100%,"Terminado","En gestión"))</f>
        <v>En gestión</v>
      </c>
      <c r="BY170" s="3458"/>
      <c r="BZ170" s="3856">
        <v>81701356</v>
      </c>
      <c r="CA170" s="3838">
        <v>81650939.739999995</v>
      </c>
      <c r="CB170" s="3838">
        <v>40825469.899999999</v>
      </c>
      <c r="CC170" s="3859">
        <v>0</v>
      </c>
      <c r="CD170" s="3838">
        <v>0</v>
      </c>
      <c r="CE170" s="3838">
        <v>0</v>
      </c>
      <c r="CF170" s="1474" t="s">
        <v>44</v>
      </c>
      <c r="CG170" s="1474" t="s">
        <v>44</v>
      </c>
      <c r="CH170" s="1474" t="s">
        <v>44</v>
      </c>
      <c r="CI170" s="1474" t="s">
        <v>44</v>
      </c>
      <c r="CJ170" s="511"/>
      <c r="CK170" s="3192">
        <v>100</v>
      </c>
      <c r="CL170" s="3192" t="s">
        <v>5528</v>
      </c>
      <c r="CM170" s="910">
        <v>1</v>
      </c>
      <c r="CN170" s="78" t="s">
        <v>5456</v>
      </c>
      <c r="CO170" s="78" t="s">
        <v>5456</v>
      </c>
      <c r="CP170" s="169" t="str">
        <f t="shared" si="126"/>
        <v>Terminado</v>
      </c>
      <c r="CQ170" s="169" t="str">
        <f t="shared" si="142"/>
        <v>Terminado</v>
      </c>
      <c r="CR170" s="3192" t="s">
        <v>5529</v>
      </c>
      <c r="CS170" s="1877">
        <f t="shared" ref="CS170" si="196">SUMPRODUCT(G170:G172,CM170:CM172)</f>
        <v>1</v>
      </c>
      <c r="CT170" s="1877">
        <f t="shared" ref="CT170" si="197">SUMPRODUCT(G170:G172,M170:M172)</f>
        <v>1</v>
      </c>
      <c r="CU170" s="3344" t="str">
        <f t="shared" si="149"/>
        <v>Terminado</v>
      </c>
      <c r="CV170" s="3344" t="str">
        <f t="shared" ref="CV170" si="198">IF(CS170&lt;1%,"Sin iniciar",IF(CS170=100%,"Terminado","En gestión"))</f>
        <v>Terminado</v>
      </c>
      <c r="CW170" s="2604" t="s">
        <v>37</v>
      </c>
      <c r="CX170" s="3853">
        <v>81829700.450000003</v>
      </c>
      <c r="CY170" s="3406">
        <v>81839543.099999994</v>
      </c>
      <c r="CZ170" s="3406">
        <v>81839543.099999994</v>
      </c>
      <c r="DA170" s="3427">
        <v>0</v>
      </c>
      <c r="DB170" s="3465">
        <v>0</v>
      </c>
      <c r="DC170" s="3465">
        <v>0</v>
      </c>
      <c r="DD170" s="2382">
        <v>0</v>
      </c>
      <c r="DE170" s="3192" t="s">
        <v>44</v>
      </c>
      <c r="DF170" s="3192" t="s">
        <v>44</v>
      </c>
      <c r="DG170" s="3192" t="s">
        <v>44</v>
      </c>
      <c r="DH170" s="3192" t="s">
        <v>44</v>
      </c>
      <c r="DJ170" s="1220" t="s">
        <v>8269</v>
      </c>
      <c r="DK170" s="1220" t="s">
        <v>8489</v>
      </c>
      <c r="DL170" s="1231"/>
    </row>
    <row r="171" spans="1:116" s="514" customFormat="1" ht="210" hidden="1" x14ac:dyDescent="0.45">
      <c r="A171" s="3617"/>
      <c r="B171" s="3619"/>
      <c r="C171" s="2988"/>
      <c r="D171" s="3832"/>
      <c r="E171" s="608" t="s">
        <v>5530</v>
      </c>
      <c r="F171" s="320" t="s">
        <v>5531</v>
      </c>
      <c r="G171" s="222">
        <v>0.55000000000000004</v>
      </c>
      <c r="H171" s="694">
        <v>44690</v>
      </c>
      <c r="I171" s="694">
        <v>44834</v>
      </c>
      <c r="J171" s="222">
        <v>0</v>
      </c>
      <c r="K171" s="612">
        <v>0.4</v>
      </c>
      <c r="L171" s="629">
        <v>1</v>
      </c>
      <c r="M171" s="668">
        <v>1</v>
      </c>
      <c r="N171" s="2970"/>
      <c r="O171" s="2970"/>
      <c r="P171" s="487"/>
      <c r="Q171" s="1474"/>
      <c r="R171" s="1474"/>
      <c r="S171" s="564">
        <v>0</v>
      </c>
      <c r="T171" s="159" t="s">
        <v>2599</v>
      </c>
      <c r="U171" s="159" t="s">
        <v>2599</v>
      </c>
      <c r="V171" s="8" t="str">
        <f t="shared" si="136"/>
        <v>Sin iniciar</v>
      </c>
      <c r="W171" s="8" t="str">
        <f t="shared" si="137"/>
        <v>Sin iniciar</v>
      </c>
      <c r="X171" s="1474"/>
      <c r="Y171" s="3355"/>
      <c r="Z171" s="3355"/>
      <c r="AA171" s="3356"/>
      <c r="AB171" s="3356"/>
      <c r="AC171" s="3480"/>
      <c r="AD171" s="3781"/>
      <c r="AE171" s="3831"/>
      <c r="AF171" s="3831"/>
      <c r="AG171" s="3781"/>
      <c r="AH171" s="2973"/>
      <c r="AI171" s="2973"/>
      <c r="AJ171" s="2970"/>
      <c r="AK171" s="2970"/>
      <c r="AL171" s="2970"/>
      <c r="AM171" s="2970"/>
      <c r="AN171" s="511"/>
      <c r="AO171" s="1474"/>
      <c r="AP171" s="1474"/>
      <c r="AQ171" s="564">
        <v>0.4</v>
      </c>
      <c r="AR171" s="9" t="s">
        <v>5532</v>
      </c>
      <c r="AS171" s="9" t="s">
        <v>5533</v>
      </c>
      <c r="AT171" s="8" t="str">
        <f t="shared" si="138"/>
        <v>En gestión</v>
      </c>
      <c r="AU171" s="8" t="str">
        <f t="shared" si="139"/>
        <v>En gestión</v>
      </c>
      <c r="AV171" s="1474"/>
      <c r="AW171" s="3840"/>
      <c r="AX171" s="3840"/>
      <c r="AY171" s="3356"/>
      <c r="AZ171" s="3356"/>
      <c r="BA171" s="3843"/>
      <c r="BB171" s="3856"/>
      <c r="BC171" s="3838"/>
      <c r="BD171" s="3838"/>
      <c r="BE171" s="3859"/>
      <c r="BF171" s="3838"/>
      <c r="BG171" s="3838"/>
      <c r="BH171" s="1474"/>
      <c r="BI171" s="1474"/>
      <c r="BJ171" s="1474"/>
      <c r="BK171" s="1474"/>
      <c r="BL171" s="511"/>
      <c r="BM171" s="3850"/>
      <c r="BN171" s="3023"/>
      <c r="BO171" s="1026">
        <v>1</v>
      </c>
      <c r="BP171" s="1008" t="s">
        <v>7356</v>
      </c>
      <c r="BQ171" s="1016" t="s">
        <v>7357</v>
      </c>
      <c r="BR171" s="169" t="str">
        <f t="shared" si="140"/>
        <v>Terminado</v>
      </c>
      <c r="BS171" s="169" t="str">
        <f t="shared" si="141"/>
        <v>Terminado</v>
      </c>
      <c r="BT171" s="1701"/>
      <c r="BU171" s="1877"/>
      <c r="BV171" s="1877"/>
      <c r="BW171" s="3344"/>
      <c r="BX171" s="3344"/>
      <c r="BY171" s="3458"/>
      <c r="BZ171" s="3856"/>
      <c r="CA171" s="3838"/>
      <c r="CB171" s="3838"/>
      <c r="CC171" s="3859"/>
      <c r="CD171" s="3838"/>
      <c r="CE171" s="3838"/>
      <c r="CF171" s="1474"/>
      <c r="CG171" s="1474"/>
      <c r="CH171" s="1474"/>
      <c r="CI171" s="1474"/>
      <c r="CJ171" s="591"/>
      <c r="CK171" s="3192"/>
      <c r="CL171" s="3192"/>
      <c r="CM171" s="910">
        <v>1</v>
      </c>
      <c r="CN171" s="78" t="s">
        <v>5456</v>
      </c>
      <c r="CO171" s="78" t="s">
        <v>5456</v>
      </c>
      <c r="CP171" s="169" t="str">
        <f t="shared" si="126"/>
        <v>Terminado</v>
      </c>
      <c r="CQ171" s="169" t="str">
        <f t="shared" si="142"/>
        <v>Terminado</v>
      </c>
      <c r="CR171" s="3192"/>
      <c r="CS171" s="1877"/>
      <c r="CT171" s="1877"/>
      <c r="CU171" s="3344"/>
      <c r="CV171" s="3344"/>
      <c r="CW171" s="2605"/>
      <c r="CX171" s="3853"/>
      <c r="CY171" s="3406"/>
      <c r="CZ171" s="3406"/>
      <c r="DA171" s="3427"/>
      <c r="DB171" s="3465"/>
      <c r="DC171" s="3465"/>
      <c r="DD171" s="2382"/>
      <c r="DE171" s="3192"/>
      <c r="DF171" s="3192"/>
      <c r="DG171" s="3192"/>
      <c r="DH171" s="3192"/>
      <c r="DJ171" s="1220" t="s">
        <v>8269</v>
      </c>
      <c r="DK171" s="1220" t="s">
        <v>8484</v>
      </c>
      <c r="DL171" s="1232" t="s">
        <v>8271</v>
      </c>
    </row>
    <row r="172" spans="1:116" s="514" customFormat="1" ht="131.25" hidden="1" x14ac:dyDescent="0.45">
      <c r="A172" s="3617"/>
      <c r="B172" s="3619"/>
      <c r="C172" s="2988"/>
      <c r="D172" s="3832"/>
      <c r="E172" s="608" t="s">
        <v>5534</v>
      </c>
      <c r="F172" s="320" t="s">
        <v>5535</v>
      </c>
      <c r="G172" s="222">
        <v>0.15</v>
      </c>
      <c r="H172" s="694">
        <v>44837</v>
      </c>
      <c r="I172" s="705">
        <v>44862</v>
      </c>
      <c r="J172" s="222">
        <v>0</v>
      </c>
      <c r="K172" s="612">
        <v>0</v>
      </c>
      <c r="L172" s="629">
        <v>0</v>
      </c>
      <c r="M172" s="668">
        <v>1</v>
      </c>
      <c r="N172" s="2970"/>
      <c r="O172" s="2970"/>
      <c r="P172" s="487"/>
      <c r="Q172" s="1475"/>
      <c r="R172" s="1475"/>
      <c r="S172" s="564">
        <v>0</v>
      </c>
      <c r="T172" s="159" t="s">
        <v>2599</v>
      </c>
      <c r="U172" s="159" t="s">
        <v>2599</v>
      </c>
      <c r="V172" s="8" t="str">
        <f t="shared" si="136"/>
        <v>Sin iniciar</v>
      </c>
      <c r="W172" s="8" t="str">
        <f t="shared" si="137"/>
        <v>Sin iniciar</v>
      </c>
      <c r="X172" s="1475"/>
      <c r="Y172" s="1472"/>
      <c r="Z172" s="1472"/>
      <c r="AA172" s="3357"/>
      <c r="AB172" s="3357"/>
      <c r="AC172" s="3481"/>
      <c r="AD172" s="3781"/>
      <c r="AE172" s="3831"/>
      <c r="AF172" s="3831"/>
      <c r="AG172" s="3781"/>
      <c r="AH172" s="2973"/>
      <c r="AI172" s="2973"/>
      <c r="AJ172" s="2970"/>
      <c r="AK172" s="2970"/>
      <c r="AL172" s="2970"/>
      <c r="AM172" s="2970"/>
      <c r="AN172" s="511"/>
      <c r="AO172" s="1475"/>
      <c r="AP172" s="1475"/>
      <c r="AQ172" s="564">
        <v>0</v>
      </c>
      <c r="AR172" s="159" t="s">
        <v>2812</v>
      </c>
      <c r="AS172" s="159" t="s">
        <v>2812</v>
      </c>
      <c r="AT172" s="8" t="str">
        <f t="shared" si="138"/>
        <v>Sin iniciar</v>
      </c>
      <c r="AU172" s="8" t="str">
        <f t="shared" si="139"/>
        <v>Sin iniciar</v>
      </c>
      <c r="AV172" s="1475"/>
      <c r="AW172" s="3841"/>
      <c r="AX172" s="3841"/>
      <c r="AY172" s="3357"/>
      <c r="AZ172" s="3357"/>
      <c r="BA172" s="3844"/>
      <c r="BB172" s="3857"/>
      <c r="BC172" s="3839"/>
      <c r="BD172" s="3839"/>
      <c r="BE172" s="3859"/>
      <c r="BF172" s="3839"/>
      <c r="BG172" s="3839"/>
      <c r="BH172" s="1475"/>
      <c r="BI172" s="1475"/>
      <c r="BJ172" s="1475"/>
      <c r="BK172" s="1475"/>
      <c r="BL172" s="511"/>
      <c r="BM172" s="3851"/>
      <c r="BN172" s="2813"/>
      <c r="BO172" s="1026">
        <v>0</v>
      </c>
      <c r="BP172" s="1009" t="s">
        <v>7358</v>
      </c>
      <c r="BQ172" s="1009" t="s">
        <v>2765</v>
      </c>
      <c r="BR172" s="169" t="str">
        <f t="shared" si="140"/>
        <v>Sin iniciar</v>
      </c>
      <c r="BS172" s="169" t="str">
        <f t="shared" si="141"/>
        <v>Sin iniciar</v>
      </c>
      <c r="BT172" s="1009" t="s">
        <v>2765</v>
      </c>
      <c r="BU172" s="1877"/>
      <c r="BV172" s="1877"/>
      <c r="BW172" s="3344"/>
      <c r="BX172" s="3344"/>
      <c r="BY172" s="3458"/>
      <c r="BZ172" s="3857"/>
      <c r="CA172" s="3839"/>
      <c r="CB172" s="3839"/>
      <c r="CC172" s="3859"/>
      <c r="CD172" s="3839"/>
      <c r="CE172" s="3839"/>
      <c r="CF172" s="1475"/>
      <c r="CG172" s="1475"/>
      <c r="CH172" s="1475"/>
      <c r="CI172" s="1475"/>
      <c r="CJ172" s="591"/>
      <c r="CK172" s="3192"/>
      <c r="CL172" s="3192"/>
      <c r="CM172" s="910">
        <v>1</v>
      </c>
      <c r="CN172" s="78" t="s">
        <v>5536</v>
      </c>
      <c r="CO172" s="922" t="s">
        <v>5537</v>
      </c>
      <c r="CP172" s="169" t="str">
        <f t="shared" si="126"/>
        <v>Terminado</v>
      </c>
      <c r="CQ172" s="169" t="str">
        <f t="shared" si="142"/>
        <v>Terminado</v>
      </c>
      <c r="CR172" s="3192"/>
      <c r="CS172" s="1877"/>
      <c r="CT172" s="1877"/>
      <c r="CU172" s="3344"/>
      <c r="CV172" s="3344"/>
      <c r="CW172" s="2606"/>
      <c r="CX172" s="3853"/>
      <c r="CY172" s="3406"/>
      <c r="CZ172" s="3406"/>
      <c r="DA172" s="3427"/>
      <c r="DB172" s="3465"/>
      <c r="DC172" s="3465"/>
      <c r="DD172" s="2382"/>
      <c r="DE172" s="3192"/>
      <c r="DF172" s="3192"/>
      <c r="DG172" s="3192"/>
      <c r="DH172" s="3192"/>
      <c r="DJ172" s="1220" t="s">
        <v>8269</v>
      </c>
      <c r="DK172" s="1220" t="s">
        <v>8331</v>
      </c>
      <c r="DL172" s="444"/>
    </row>
    <row r="173" spans="1:116" s="514" customFormat="1" ht="105" x14ac:dyDescent="0.45">
      <c r="A173" s="3617" t="s">
        <v>60</v>
      </c>
      <c r="B173" s="3619" t="s">
        <v>5538</v>
      </c>
      <c r="C173" s="2988" t="s">
        <v>5539</v>
      </c>
      <c r="D173" s="2988" t="s">
        <v>5540</v>
      </c>
      <c r="E173" s="608" t="s">
        <v>5541</v>
      </c>
      <c r="F173" s="320" t="s">
        <v>5542</v>
      </c>
      <c r="G173" s="222">
        <v>0.3</v>
      </c>
      <c r="H173" s="694">
        <v>44593</v>
      </c>
      <c r="I173" s="694">
        <v>44681</v>
      </c>
      <c r="J173" s="222">
        <v>0.7</v>
      </c>
      <c r="K173" s="612">
        <v>1</v>
      </c>
      <c r="L173" s="629">
        <v>1</v>
      </c>
      <c r="M173" s="668">
        <v>1</v>
      </c>
      <c r="N173" s="2970">
        <v>16215000</v>
      </c>
      <c r="O173" s="2970">
        <v>18111883.991999999</v>
      </c>
      <c r="P173" s="487"/>
      <c r="Q173" s="3824">
        <v>0.21</v>
      </c>
      <c r="R173" s="1474" t="s">
        <v>5543</v>
      </c>
      <c r="S173" s="564">
        <v>0.7</v>
      </c>
      <c r="T173" s="9" t="s">
        <v>5544</v>
      </c>
      <c r="U173" s="159" t="s">
        <v>5545</v>
      </c>
      <c r="V173" s="8" t="str">
        <f t="shared" si="136"/>
        <v>En gestión</v>
      </c>
      <c r="W173" s="8" t="str">
        <f t="shared" si="137"/>
        <v>En gestión</v>
      </c>
      <c r="X173" s="1474" t="s">
        <v>5544</v>
      </c>
      <c r="Y173" s="3854">
        <f>SUMPRODUCT(S173:S175,G173:G175)</f>
        <v>0.21</v>
      </c>
      <c r="Z173" s="3854">
        <f>SUMPRODUCT(G173:G175,J173:J175)</f>
        <v>0.21</v>
      </c>
      <c r="AA173" s="3478" t="str">
        <f>IF(Z173&lt;1%,"Sin iniciar",IF(Z173=100%,"Terminado","En gestión"))</f>
        <v>En gestión</v>
      </c>
      <c r="AB173" s="3478" t="str">
        <f>IF(Y173&lt;1%,"Sin iniciar",IF(Y173=100%,"Terminado","En gestión"))</f>
        <v>En gestión</v>
      </c>
      <c r="AC173" s="3479"/>
      <c r="AD173" s="3781">
        <v>18111883.991999999</v>
      </c>
      <c r="AE173" s="3869">
        <v>17758968</v>
      </c>
      <c r="AF173" s="3869">
        <v>4439741.9000000004</v>
      </c>
      <c r="AG173" s="3781">
        <v>16215000</v>
      </c>
      <c r="AH173" s="2973">
        <v>16215000</v>
      </c>
      <c r="AI173" s="2973">
        <v>2820000</v>
      </c>
      <c r="AJ173" s="2970" t="s">
        <v>7572</v>
      </c>
      <c r="AK173" s="2970" t="s">
        <v>5488</v>
      </c>
      <c r="AL173" s="2970" t="s">
        <v>5489</v>
      </c>
      <c r="AM173" s="2970" t="s">
        <v>5490</v>
      </c>
      <c r="AN173" s="511"/>
      <c r="AO173" s="3867">
        <v>0.46500000000000002</v>
      </c>
      <c r="AP173" s="1474" t="s">
        <v>5546</v>
      </c>
      <c r="AQ173" s="564">
        <v>1</v>
      </c>
      <c r="AR173" s="9" t="s">
        <v>5547</v>
      </c>
      <c r="AS173" s="353" t="s">
        <v>5548</v>
      </c>
      <c r="AT173" s="8" t="str">
        <f t="shared" si="138"/>
        <v>Terminado</v>
      </c>
      <c r="AU173" s="8" t="str">
        <f t="shared" si="139"/>
        <v>Terminado</v>
      </c>
      <c r="AV173" s="1474" t="s">
        <v>5546</v>
      </c>
      <c r="AW173" s="3840">
        <f t="shared" ref="AW173" si="199">SUMPRODUCT(G173:G175,AQ173:AQ175)</f>
        <v>0.46499999999999997</v>
      </c>
      <c r="AX173" s="3840">
        <f t="shared" ref="AX173" si="200">SUMPRODUCT(G173:G175,K173:K175)</f>
        <v>0.46499999999999997</v>
      </c>
      <c r="AY173" s="3356" t="str">
        <f t="shared" ref="AY173" si="201">IF(AX173&lt;1%,"Sin iniciar",IF(AX173=100%,"Terminado","En gestión"))</f>
        <v>En gestión</v>
      </c>
      <c r="AZ173" s="3356" t="str">
        <f t="shared" ref="AZ173" si="202">IF(AW173&lt;1%,"Sin iniciar",IF(AW173=100%,"Terminado","En gestión"))</f>
        <v>En gestión</v>
      </c>
      <c r="BA173" s="3855" t="s">
        <v>2812</v>
      </c>
      <c r="BB173" s="3856">
        <v>17758968</v>
      </c>
      <c r="BC173" s="3838">
        <v>17708550.940000001</v>
      </c>
      <c r="BD173" s="3838">
        <v>8854275.5</v>
      </c>
      <c r="BE173" s="3859">
        <v>16215000</v>
      </c>
      <c r="BF173" s="3860">
        <v>16215000</v>
      </c>
      <c r="BG173" s="3863">
        <v>4230000</v>
      </c>
      <c r="BH173" s="1474" t="s">
        <v>7573</v>
      </c>
      <c r="BI173" s="1474" t="s">
        <v>5493</v>
      </c>
      <c r="BJ173" s="3626" t="s">
        <v>5494</v>
      </c>
      <c r="BK173" s="3192" t="s">
        <v>5495</v>
      </c>
      <c r="BL173" s="511"/>
      <c r="BM173" s="3849">
        <v>0.69</v>
      </c>
      <c r="BN173" s="3022" t="s">
        <v>7360</v>
      </c>
      <c r="BO173" s="1026">
        <v>1</v>
      </c>
      <c r="BP173" s="1008" t="s">
        <v>7361</v>
      </c>
      <c r="BQ173" s="1017" t="s">
        <v>7362</v>
      </c>
      <c r="BR173" s="169" t="str">
        <f t="shared" si="140"/>
        <v>Terminado</v>
      </c>
      <c r="BS173" s="169" t="str">
        <f t="shared" si="141"/>
        <v>Terminado</v>
      </c>
      <c r="BT173" s="3870" t="s">
        <v>7365</v>
      </c>
      <c r="BU173" s="1877">
        <f>SUMPRODUCT(G173:G175,BO173:BO175)</f>
        <v>0.68500000000000005</v>
      </c>
      <c r="BV173" s="1877">
        <f>SUMPRODUCT(G173:G175,L173:L175)</f>
        <v>0.68500000000000005</v>
      </c>
      <c r="BW173" s="3344" t="str">
        <f>IF(BV173&lt;1%,"Sin iniciar",IF(BV173=100%,"Terminado","En gestión"))</f>
        <v>En gestión</v>
      </c>
      <c r="BX173" s="3344" t="str">
        <f>IF(BU173&lt;1%,"Sin iniciar",IF(BU173=100%,"Terminado","En gestión"))</f>
        <v>En gestión</v>
      </c>
      <c r="BY173" s="3458"/>
      <c r="BZ173" s="3864">
        <v>0</v>
      </c>
      <c r="CA173" s="3865">
        <v>0</v>
      </c>
      <c r="CB173" s="3865">
        <v>0</v>
      </c>
      <c r="CC173" s="3866">
        <v>16215000</v>
      </c>
      <c r="CD173" s="3848">
        <v>16215000</v>
      </c>
      <c r="CE173" s="3848">
        <v>11280000</v>
      </c>
      <c r="CF173" s="3192" t="s">
        <v>7573</v>
      </c>
      <c r="CG173" s="3192" t="s">
        <v>5493</v>
      </c>
      <c r="CH173" s="3192" t="s">
        <v>5494</v>
      </c>
      <c r="CI173" s="3192" t="s">
        <v>5495</v>
      </c>
      <c r="CJ173" s="591"/>
      <c r="CK173" s="3192">
        <v>100</v>
      </c>
      <c r="CL173" s="3192" t="s">
        <v>5549</v>
      </c>
      <c r="CM173" s="910">
        <v>1</v>
      </c>
      <c r="CN173" s="78" t="s">
        <v>5420</v>
      </c>
      <c r="CO173" s="78" t="s">
        <v>5420</v>
      </c>
      <c r="CP173" s="169" t="str">
        <f t="shared" si="126"/>
        <v>Terminado</v>
      </c>
      <c r="CQ173" s="169" t="str">
        <f t="shared" si="142"/>
        <v>Terminado</v>
      </c>
      <c r="CR173" s="3192" t="s">
        <v>5550</v>
      </c>
      <c r="CS173" s="1877">
        <f t="shared" ref="CS173" si="203">SUMPRODUCT(G173:G175,CM173:CM175)</f>
        <v>1</v>
      </c>
      <c r="CT173" s="1877">
        <f t="shared" ref="CT173" si="204">SUMPRODUCT(G173:G175,M173:M175)</f>
        <v>1</v>
      </c>
      <c r="CU173" s="3344" t="str">
        <f t="shared" si="149"/>
        <v>Terminado</v>
      </c>
      <c r="CV173" s="3344" t="str">
        <f t="shared" ref="CV173" si="205">IF(CS173&lt;1%,"Sin iniciar",IF(CS173=100%,"Terminado","En gestión"))</f>
        <v>Terminado</v>
      </c>
      <c r="CW173" s="3345" t="s">
        <v>37</v>
      </c>
      <c r="CX173" s="3853">
        <v>17887311.649999999</v>
      </c>
      <c r="CY173" s="3406">
        <v>17897154.300000001</v>
      </c>
      <c r="CZ173" s="3406">
        <v>17897154.300000001</v>
      </c>
      <c r="DA173" s="3404">
        <v>16215000</v>
      </c>
      <c r="DB173" s="3406">
        <v>16215000</v>
      </c>
      <c r="DC173" s="3406">
        <v>16215000</v>
      </c>
      <c r="DD173" s="3852">
        <v>16215000</v>
      </c>
      <c r="DE173" s="3192" t="s">
        <v>7573</v>
      </c>
      <c r="DF173" s="3192" t="s">
        <v>5493</v>
      </c>
      <c r="DG173" s="3192" t="s">
        <v>5494</v>
      </c>
      <c r="DH173" s="3192" t="s">
        <v>5495</v>
      </c>
      <c r="DJ173" s="1241" t="s">
        <v>8427</v>
      </c>
      <c r="DK173" s="1220" t="s">
        <v>8485</v>
      </c>
      <c r="DL173" s="1751"/>
    </row>
    <row r="174" spans="1:116" s="514" customFormat="1" ht="105" x14ac:dyDescent="0.45">
      <c r="A174" s="3617"/>
      <c r="B174" s="3619"/>
      <c r="C174" s="2988"/>
      <c r="D174" s="3832"/>
      <c r="E174" s="608" t="s">
        <v>5551</v>
      </c>
      <c r="F174" s="320" t="s">
        <v>5552</v>
      </c>
      <c r="G174" s="222">
        <v>0.55000000000000004</v>
      </c>
      <c r="H174" s="694">
        <v>44683</v>
      </c>
      <c r="I174" s="705">
        <v>44883</v>
      </c>
      <c r="J174" s="222">
        <v>0</v>
      </c>
      <c r="K174" s="612">
        <v>0.3</v>
      </c>
      <c r="L174" s="629">
        <v>0.7</v>
      </c>
      <c r="M174" s="668">
        <v>1</v>
      </c>
      <c r="N174" s="2970"/>
      <c r="O174" s="2970"/>
      <c r="P174" s="487"/>
      <c r="Q174" s="1474"/>
      <c r="R174" s="1474"/>
      <c r="S174" s="564">
        <v>0</v>
      </c>
      <c r="T174" s="159" t="s">
        <v>2599</v>
      </c>
      <c r="U174" s="159" t="s">
        <v>2599</v>
      </c>
      <c r="V174" s="8" t="str">
        <f t="shared" si="136"/>
        <v>Sin iniciar</v>
      </c>
      <c r="W174" s="8" t="str">
        <f t="shared" si="137"/>
        <v>Sin iniciar</v>
      </c>
      <c r="X174" s="1474"/>
      <c r="Y174" s="3355"/>
      <c r="Z174" s="3355"/>
      <c r="AA174" s="3356"/>
      <c r="AB174" s="3356"/>
      <c r="AC174" s="3480"/>
      <c r="AD174" s="3781"/>
      <c r="AE174" s="3869"/>
      <c r="AF174" s="3869"/>
      <c r="AG174" s="3781"/>
      <c r="AH174" s="2973"/>
      <c r="AI174" s="2973"/>
      <c r="AJ174" s="2970"/>
      <c r="AK174" s="2970"/>
      <c r="AL174" s="2970"/>
      <c r="AM174" s="2970"/>
      <c r="AN174" s="511"/>
      <c r="AO174" s="1474"/>
      <c r="AP174" s="1474"/>
      <c r="AQ174" s="564">
        <v>0.3</v>
      </c>
      <c r="AR174" s="9" t="s">
        <v>5553</v>
      </c>
      <c r="AS174" s="353" t="s">
        <v>5554</v>
      </c>
      <c r="AT174" s="8" t="str">
        <f t="shared" si="138"/>
        <v>En gestión</v>
      </c>
      <c r="AU174" s="8" t="str">
        <f t="shared" si="139"/>
        <v>En gestión</v>
      </c>
      <c r="AV174" s="1474"/>
      <c r="AW174" s="3840"/>
      <c r="AX174" s="3840"/>
      <c r="AY174" s="3356"/>
      <c r="AZ174" s="3356"/>
      <c r="BA174" s="3843"/>
      <c r="BB174" s="3856"/>
      <c r="BC174" s="3838"/>
      <c r="BD174" s="3838"/>
      <c r="BE174" s="3859"/>
      <c r="BF174" s="3861"/>
      <c r="BG174" s="3838"/>
      <c r="BH174" s="1474"/>
      <c r="BI174" s="1474"/>
      <c r="BJ174" s="3626"/>
      <c r="BK174" s="3192"/>
      <c r="BL174" s="511"/>
      <c r="BM174" s="3850"/>
      <c r="BN174" s="3023"/>
      <c r="BO174" s="1026">
        <v>0.7</v>
      </c>
      <c r="BP174" s="1008" t="s">
        <v>7363</v>
      </c>
      <c r="BQ174" s="1017" t="s">
        <v>7364</v>
      </c>
      <c r="BR174" s="169" t="str">
        <f t="shared" si="140"/>
        <v>En gestión</v>
      </c>
      <c r="BS174" s="169" t="str">
        <f t="shared" si="141"/>
        <v>En gestión</v>
      </c>
      <c r="BT174" s="1701"/>
      <c r="BU174" s="1877"/>
      <c r="BV174" s="1877"/>
      <c r="BW174" s="3344"/>
      <c r="BX174" s="3344"/>
      <c r="BY174" s="3458"/>
      <c r="BZ174" s="3864"/>
      <c r="CA174" s="3865"/>
      <c r="CB174" s="3865"/>
      <c r="CC174" s="3866"/>
      <c r="CD174" s="3848"/>
      <c r="CE174" s="3848"/>
      <c r="CF174" s="3192"/>
      <c r="CG174" s="3192"/>
      <c r="CH174" s="3192"/>
      <c r="CI174" s="3192"/>
      <c r="CJ174" s="591"/>
      <c r="CK174" s="3192"/>
      <c r="CL174" s="3192"/>
      <c r="CM174" s="910">
        <v>1</v>
      </c>
      <c r="CN174" s="78" t="s">
        <v>5555</v>
      </c>
      <c r="CO174" s="922" t="s">
        <v>5556</v>
      </c>
      <c r="CP174" s="169" t="str">
        <f t="shared" si="126"/>
        <v>Terminado</v>
      </c>
      <c r="CQ174" s="169" t="str">
        <f t="shared" si="142"/>
        <v>Terminado</v>
      </c>
      <c r="CR174" s="3192"/>
      <c r="CS174" s="1877"/>
      <c r="CT174" s="1877"/>
      <c r="CU174" s="3344"/>
      <c r="CV174" s="3344"/>
      <c r="CW174" s="3345"/>
      <c r="CX174" s="3853"/>
      <c r="CY174" s="3406"/>
      <c r="CZ174" s="3406"/>
      <c r="DA174" s="3404"/>
      <c r="DB174" s="3406"/>
      <c r="DC174" s="3406"/>
      <c r="DD174" s="3852"/>
      <c r="DE174" s="3192"/>
      <c r="DF174" s="3192"/>
      <c r="DG174" s="3192"/>
      <c r="DH174" s="3192"/>
      <c r="DJ174" s="1241" t="s">
        <v>8427</v>
      </c>
      <c r="DK174" s="1220"/>
      <c r="DL174" s="1752"/>
    </row>
    <row r="175" spans="1:116" s="514" customFormat="1" ht="105" x14ac:dyDescent="0.45">
      <c r="A175" s="3617"/>
      <c r="B175" s="3619"/>
      <c r="C175" s="2988"/>
      <c r="D175" s="3832"/>
      <c r="E175" s="608" t="s">
        <v>5557</v>
      </c>
      <c r="F175" s="320" t="s">
        <v>5558</v>
      </c>
      <c r="G175" s="222">
        <v>0.15</v>
      </c>
      <c r="H175" s="705">
        <v>44887</v>
      </c>
      <c r="I175" s="694">
        <v>44897</v>
      </c>
      <c r="J175" s="222">
        <v>0</v>
      </c>
      <c r="K175" s="612">
        <v>0</v>
      </c>
      <c r="L175" s="629">
        <v>0</v>
      </c>
      <c r="M175" s="668">
        <v>1</v>
      </c>
      <c r="N175" s="2970"/>
      <c r="O175" s="2970"/>
      <c r="P175" s="631"/>
      <c r="Q175" s="1475"/>
      <c r="R175" s="1475"/>
      <c r="S175" s="564">
        <v>0</v>
      </c>
      <c r="T175" s="159" t="s">
        <v>2599</v>
      </c>
      <c r="U175" s="159" t="s">
        <v>2599</v>
      </c>
      <c r="V175" s="8" t="str">
        <f t="shared" si="136"/>
        <v>Sin iniciar</v>
      </c>
      <c r="W175" s="8" t="str">
        <f>IF(S175&lt;1%,"Sin iniciar",IF(S175=100%,"Terminado","En gestión"))</f>
        <v>Sin iniciar</v>
      </c>
      <c r="X175" s="1475"/>
      <c r="Y175" s="1472"/>
      <c r="Z175" s="1472"/>
      <c r="AA175" s="3357"/>
      <c r="AB175" s="3357"/>
      <c r="AC175" s="3481"/>
      <c r="AD175" s="3781"/>
      <c r="AE175" s="3869"/>
      <c r="AF175" s="3869"/>
      <c r="AG175" s="3781"/>
      <c r="AH175" s="2973"/>
      <c r="AI175" s="2973"/>
      <c r="AJ175" s="2970"/>
      <c r="AK175" s="2970"/>
      <c r="AL175" s="2970"/>
      <c r="AM175" s="2970"/>
      <c r="AN175" s="591"/>
      <c r="AO175" s="1475"/>
      <c r="AP175" s="1475"/>
      <c r="AQ175" s="564">
        <v>0</v>
      </c>
      <c r="AR175" s="159" t="s">
        <v>2812</v>
      </c>
      <c r="AS175" s="159" t="s">
        <v>2812</v>
      </c>
      <c r="AT175" s="8" t="str">
        <f t="shared" si="138"/>
        <v>Sin iniciar</v>
      </c>
      <c r="AU175" s="8" t="str">
        <f t="shared" si="139"/>
        <v>Sin iniciar</v>
      </c>
      <c r="AV175" s="1475"/>
      <c r="AW175" s="3841"/>
      <c r="AX175" s="3841"/>
      <c r="AY175" s="3357"/>
      <c r="AZ175" s="3357"/>
      <c r="BA175" s="3844"/>
      <c r="BB175" s="3857"/>
      <c r="BC175" s="3839"/>
      <c r="BD175" s="3839"/>
      <c r="BE175" s="3859"/>
      <c r="BF175" s="3862"/>
      <c r="BG175" s="3839"/>
      <c r="BH175" s="1475"/>
      <c r="BI175" s="1475"/>
      <c r="BJ175" s="3627"/>
      <c r="BK175" s="3192"/>
      <c r="BL175" s="591"/>
      <c r="BM175" s="3851"/>
      <c r="BN175" s="2813"/>
      <c r="BO175" s="1026">
        <v>0</v>
      </c>
      <c r="BP175" s="1009" t="s">
        <v>7358</v>
      </c>
      <c r="BQ175" s="1009" t="s">
        <v>2765</v>
      </c>
      <c r="BR175" s="169" t="str">
        <f t="shared" si="140"/>
        <v>Sin iniciar</v>
      </c>
      <c r="BS175" s="169" t="str">
        <f t="shared" si="141"/>
        <v>Sin iniciar</v>
      </c>
      <c r="BT175" s="1009" t="s">
        <v>2765</v>
      </c>
      <c r="BU175" s="1877"/>
      <c r="BV175" s="1877"/>
      <c r="BW175" s="3344"/>
      <c r="BX175" s="3344"/>
      <c r="BY175" s="3458"/>
      <c r="BZ175" s="3864"/>
      <c r="CA175" s="3865"/>
      <c r="CB175" s="3865"/>
      <c r="CC175" s="3866"/>
      <c r="CD175" s="3848"/>
      <c r="CE175" s="3848"/>
      <c r="CF175" s="3192"/>
      <c r="CG175" s="3192"/>
      <c r="CH175" s="3192"/>
      <c r="CI175" s="3192"/>
      <c r="CJ175" s="591"/>
      <c r="CK175" s="3192"/>
      <c r="CL175" s="3192"/>
      <c r="CM175" s="910">
        <v>1</v>
      </c>
      <c r="CN175" s="78" t="s">
        <v>5559</v>
      </c>
      <c r="CO175" s="922" t="s">
        <v>5560</v>
      </c>
      <c r="CP175" s="169" t="str">
        <f t="shared" si="126"/>
        <v>Terminado</v>
      </c>
      <c r="CQ175" s="169" t="str">
        <f t="shared" si="142"/>
        <v>Terminado</v>
      </c>
      <c r="CR175" s="3192"/>
      <c r="CS175" s="1877"/>
      <c r="CT175" s="1877"/>
      <c r="CU175" s="3344"/>
      <c r="CV175" s="3344"/>
      <c r="CW175" s="3345"/>
      <c r="CX175" s="3853"/>
      <c r="CY175" s="3406"/>
      <c r="CZ175" s="3406"/>
      <c r="DA175" s="3404"/>
      <c r="DB175" s="3406"/>
      <c r="DC175" s="3406"/>
      <c r="DD175" s="3852"/>
      <c r="DE175" s="3192"/>
      <c r="DF175" s="3192"/>
      <c r="DG175" s="3192"/>
      <c r="DH175" s="3192"/>
      <c r="DJ175" s="1241" t="s">
        <v>8427</v>
      </c>
      <c r="DK175" s="1220"/>
      <c r="DL175" s="1753"/>
    </row>
    <row r="176" spans="1:116" s="514" customFormat="1" ht="236.25" hidden="1" customHeight="1" x14ac:dyDescent="0.45">
      <c r="A176" s="3617" t="s">
        <v>60</v>
      </c>
      <c r="B176" s="3619" t="s">
        <v>5561</v>
      </c>
      <c r="C176" s="2988" t="s">
        <v>5562</v>
      </c>
      <c r="D176" s="2988" t="s">
        <v>5563</v>
      </c>
      <c r="E176" s="608" t="s">
        <v>5564</v>
      </c>
      <c r="F176" s="320" t="s">
        <v>5565</v>
      </c>
      <c r="G176" s="222">
        <v>0.4</v>
      </c>
      <c r="H176" s="694">
        <v>44585</v>
      </c>
      <c r="I176" s="705">
        <v>44876</v>
      </c>
      <c r="J176" s="222">
        <v>0.25</v>
      </c>
      <c r="K176" s="612">
        <v>0.5</v>
      </c>
      <c r="L176" s="629">
        <v>0.75</v>
      </c>
      <c r="M176" s="668">
        <v>1</v>
      </c>
      <c r="N176" s="2970">
        <v>316083577</v>
      </c>
      <c r="O176" s="2970">
        <v>131905232.40000004</v>
      </c>
      <c r="P176" s="591"/>
      <c r="Q176" s="3824">
        <v>0.25</v>
      </c>
      <c r="R176" s="1474" t="s">
        <v>5566</v>
      </c>
      <c r="S176" s="564">
        <v>0.25</v>
      </c>
      <c r="T176" s="9" t="s">
        <v>5567</v>
      </c>
      <c r="U176" s="159" t="s">
        <v>5568</v>
      </c>
      <c r="V176" s="8" t="str">
        <f t="shared" si="136"/>
        <v>En gestión</v>
      </c>
      <c r="W176" s="8" t="str">
        <f t="shared" ref="W176:W220" si="206">IF(S176&lt;1%,"Sin iniciar",IF(S176=100%,"Terminado","En gestión"))</f>
        <v>En gestión</v>
      </c>
      <c r="X176" s="1474" t="s">
        <v>5569</v>
      </c>
      <c r="Y176" s="3854">
        <f>SUMPRODUCT(S176:S178,G176:G178)</f>
        <v>0.25</v>
      </c>
      <c r="Z176" s="3854">
        <f>SUMPRODUCT(G176:G178,J176:J178)</f>
        <v>0.25</v>
      </c>
      <c r="AA176" s="3478" t="str">
        <f>IF(Z176&lt;1%,"Sin iniciar",IF(Z176=100%,"Terminado","En gestión"))</f>
        <v>En gestión</v>
      </c>
      <c r="AB176" s="3478" t="str">
        <f>IF(Y176&lt;1%,"Sin iniciar",IF(Y176=100%,"Terminado","En gestión"))</f>
        <v>En gestión</v>
      </c>
      <c r="AC176" s="3479"/>
      <c r="AD176" s="3781">
        <v>131905232.40000004</v>
      </c>
      <c r="AE176" s="3831">
        <v>130683231</v>
      </c>
      <c r="AF176" s="3831">
        <v>32670807.800000001</v>
      </c>
      <c r="AG176" s="3781">
        <v>316083577</v>
      </c>
      <c r="AH176" s="2973">
        <v>316083576.67000002</v>
      </c>
      <c r="AI176" s="2973">
        <v>48412685.939999998</v>
      </c>
      <c r="AJ176" s="2970" t="s">
        <v>7572</v>
      </c>
      <c r="AK176" s="2970" t="s">
        <v>1852</v>
      </c>
      <c r="AL176" s="2970" t="s">
        <v>1853</v>
      </c>
      <c r="AM176" s="2970" t="s">
        <v>1854</v>
      </c>
      <c r="AN176" s="591"/>
      <c r="AO176" s="3824">
        <v>0.5</v>
      </c>
      <c r="AP176" s="1474" t="s">
        <v>5566</v>
      </c>
      <c r="AQ176" s="686">
        <v>0.5</v>
      </c>
      <c r="AR176" s="9" t="s">
        <v>5570</v>
      </c>
      <c r="AS176" s="159" t="s">
        <v>5568</v>
      </c>
      <c r="AT176" s="8" t="str">
        <f t="shared" si="138"/>
        <v>En gestión</v>
      </c>
      <c r="AU176" s="8" t="str">
        <f t="shared" si="139"/>
        <v>En gestión</v>
      </c>
      <c r="AV176" s="1474" t="s">
        <v>5571</v>
      </c>
      <c r="AW176" s="3840">
        <f t="shared" ref="AW176" si="207">SUMPRODUCT(G176:G178,AQ176:AQ178)</f>
        <v>0.5</v>
      </c>
      <c r="AX176" s="3840">
        <f t="shared" ref="AX176" si="208">SUMPRODUCT(G176:G178,K176:K178)</f>
        <v>0.5</v>
      </c>
      <c r="AY176" s="3356" t="str">
        <f t="shared" ref="AY176" si="209">IF(AX176&lt;1%,"Sin iniciar",IF(AX176=100%,"Terminado","En gestión"))</f>
        <v>En gestión</v>
      </c>
      <c r="AZ176" s="3356" t="str">
        <f t="shared" ref="AZ176" si="210">IF(AW176&lt;1%,"Sin iniciar",IF(AW176=100%,"Terminado","En gestión"))</f>
        <v>En gestión</v>
      </c>
      <c r="BA176" s="3855" t="s">
        <v>2812</v>
      </c>
      <c r="BB176" s="3856">
        <v>130683231</v>
      </c>
      <c r="BC176" s="3838">
        <v>130599203.54000001</v>
      </c>
      <c r="BD176" s="3838">
        <v>65299601.799999997</v>
      </c>
      <c r="BE176" s="3859">
        <v>316083577</v>
      </c>
      <c r="BF176" s="3860">
        <v>301160941.38999999</v>
      </c>
      <c r="BG176" s="3863">
        <v>78753649.5</v>
      </c>
      <c r="BH176" s="1474" t="s">
        <v>7573</v>
      </c>
      <c r="BI176" s="1474" t="s">
        <v>5572</v>
      </c>
      <c r="BJ176" s="3626" t="s">
        <v>5573</v>
      </c>
      <c r="BK176" s="3192" t="s">
        <v>5574</v>
      </c>
      <c r="BL176" s="591"/>
      <c r="BM176" s="3849">
        <v>0.75</v>
      </c>
      <c r="BN176" s="2842" t="s">
        <v>5566</v>
      </c>
      <c r="BO176" s="1026">
        <v>0.75</v>
      </c>
      <c r="BP176" s="1008" t="s">
        <v>7366</v>
      </c>
      <c r="BQ176" s="1009" t="s">
        <v>5568</v>
      </c>
      <c r="BR176" s="169" t="str">
        <f t="shared" si="140"/>
        <v>En gestión</v>
      </c>
      <c r="BS176" s="169" t="str">
        <f t="shared" si="141"/>
        <v>En gestión</v>
      </c>
      <c r="BT176" s="3870" t="s">
        <v>7368</v>
      </c>
      <c r="BU176" s="1877">
        <f>SUMPRODUCT(G176:G178,BO176:BO178)</f>
        <v>0.75000000000000011</v>
      </c>
      <c r="BV176" s="1877">
        <f>SUMPRODUCT(G176:G178,L176:L178)</f>
        <v>0.75000000000000011</v>
      </c>
      <c r="BW176" s="3344" t="str">
        <f t="shared" ref="BW176:BW188" si="211">IF(BV176&lt;1%,"Sin iniciar",IF(BV176=100%,"Terminado","En gestión"))</f>
        <v>En gestión</v>
      </c>
      <c r="BX176" s="3344" t="str">
        <f t="shared" ref="BX176:BX188" si="212">IF(BU176&lt;1%,"Sin iniciar",IF(BU176=100%,"Terminado","En gestión"))</f>
        <v>En gestión</v>
      </c>
      <c r="BY176" s="3458"/>
      <c r="BZ176" s="3864">
        <v>0</v>
      </c>
      <c r="CA176" s="3865">
        <v>0</v>
      </c>
      <c r="CB176" s="3865">
        <v>0</v>
      </c>
      <c r="CC176" s="3866">
        <v>301160941.38999999</v>
      </c>
      <c r="CD176" s="3848">
        <v>301883556.38999999</v>
      </c>
      <c r="CE176" s="3848">
        <v>204652391.88</v>
      </c>
      <c r="CF176" s="3192" t="s">
        <v>7573</v>
      </c>
      <c r="CG176" s="3192" t="s">
        <v>5572</v>
      </c>
      <c r="CH176" s="3192" t="s">
        <v>5573</v>
      </c>
      <c r="CI176" s="3192" t="s">
        <v>5574</v>
      </c>
      <c r="CJ176" s="3872"/>
      <c r="CK176" s="3192">
        <v>100</v>
      </c>
      <c r="CL176" s="3192" t="s">
        <v>5575</v>
      </c>
      <c r="CM176" s="923">
        <v>1</v>
      </c>
      <c r="CN176" s="13" t="s">
        <v>5576</v>
      </c>
      <c r="CO176" s="13" t="s">
        <v>5568</v>
      </c>
      <c r="CP176" s="169" t="str">
        <f t="shared" si="126"/>
        <v>Terminado</v>
      </c>
      <c r="CQ176" s="169" t="str">
        <f t="shared" si="142"/>
        <v>Terminado</v>
      </c>
      <c r="CR176" s="3192" t="s">
        <v>5577</v>
      </c>
      <c r="CS176" s="1877">
        <f t="shared" ref="CS176" si="213">SUMPRODUCT(G176:G178,CM176:CM178)</f>
        <v>1</v>
      </c>
      <c r="CT176" s="1877">
        <f t="shared" ref="CT176" si="214">SUMPRODUCT(G176:G178,M176:M178)</f>
        <v>1</v>
      </c>
      <c r="CU176" s="3344" t="str">
        <f t="shared" si="149"/>
        <v>Terminado</v>
      </c>
      <c r="CV176" s="3344" t="str">
        <f t="shared" ref="CV176" si="215">IF(CS176&lt;1%,"Sin iniciar",IF(CS176=100%,"Terminado","En gestión"))</f>
        <v>Terminado</v>
      </c>
      <c r="CW176" s="2604" t="s">
        <v>37</v>
      </c>
      <c r="CX176" s="3853">
        <v>117307963.7</v>
      </c>
      <c r="CY176" s="3406">
        <v>117324368.12</v>
      </c>
      <c r="CZ176" s="3406">
        <v>117324368.12</v>
      </c>
      <c r="DA176" s="3404">
        <v>301883556.38999999</v>
      </c>
      <c r="DB176" s="3406">
        <v>301883556.38999999</v>
      </c>
      <c r="DC176" s="3406">
        <v>298197429.68000001</v>
      </c>
      <c r="DD176" s="3852">
        <v>301271576.81999999</v>
      </c>
      <c r="DE176" s="3192" t="s">
        <v>7573</v>
      </c>
      <c r="DF176" s="3192" t="s">
        <v>5572</v>
      </c>
      <c r="DG176" s="3192" t="s">
        <v>5573</v>
      </c>
      <c r="DH176" s="3192" t="s">
        <v>5574</v>
      </c>
      <c r="DJ176" s="1220" t="s">
        <v>8269</v>
      </c>
      <c r="DK176" s="1220" t="s">
        <v>8331</v>
      </c>
      <c r="DL176" s="1751" t="s">
        <v>8271</v>
      </c>
    </row>
    <row r="177" spans="1:116" s="514" customFormat="1" ht="262.5" hidden="1" x14ac:dyDescent="0.45">
      <c r="A177" s="3617"/>
      <c r="B177" s="3619"/>
      <c r="C177" s="2988"/>
      <c r="D177" s="3832"/>
      <c r="E177" s="608" t="s">
        <v>5578</v>
      </c>
      <c r="F177" s="320" t="s">
        <v>5579</v>
      </c>
      <c r="G177" s="222">
        <v>0.4</v>
      </c>
      <c r="H177" s="694">
        <v>44589</v>
      </c>
      <c r="I177" s="705">
        <v>44879</v>
      </c>
      <c r="J177" s="222">
        <v>0.25</v>
      </c>
      <c r="K177" s="612">
        <v>0.5</v>
      </c>
      <c r="L177" s="629">
        <v>0.75</v>
      </c>
      <c r="M177" s="668">
        <v>1</v>
      </c>
      <c r="N177" s="2970"/>
      <c r="O177" s="2970"/>
      <c r="P177" s="591"/>
      <c r="Q177" s="1474"/>
      <c r="R177" s="1474"/>
      <c r="S177" s="564">
        <v>0.25</v>
      </c>
      <c r="T177" s="9" t="s">
        <v>7580</v>
      </c>
      <c r="U177" s="159" t="s">
        <v>5580</v>
      </c>
      <c r="V177" s="8" t="str">
        <f t="shared" si="136"/>
        <v>En gestión</v>
      </c>
      <c r="W177" s="8" t="str">
        <f t="shared" si="206"/>
        <v>En gestión</v>
      </c>
      <c r="X177" s="1474"/>
      <c r="Y177" s="3355"/>
      <c r="Z177" s="3355"/>
      <c r="AA177" s="3356"/>
      <c r="AB177" s="3356"/>
      <c r="AC177" s="3480"/>
      <c r="AD177" s="3781"/>
      <c r="AE177" s="3831"/>
      <c r="AF177" s="3831"/>
      <c r="AG177" s="3781"/>
      <c r="AH177" s="2973"/>
      <c r="AI177" s="2973"/>
      <c r="AJ177" s="2970"/>
      <c r="AK177" s="2970"/>
      <c r="AL177" s="2970"/>
      <c r="AM177" s="2970"/>
      <c r="AN177" s="591"/>
      <c r="AO177" s="1474"/>
      <c r="AP177" s="1474"/>
      <c r="AQ177" s="686">
        <v>0.5</v>
      </c>
      <c r="AR177" s="9" t="s">
        <v>7581</v>
      </c>
      <c r="AS177" s="159" t="s">
        <v>5580</v>
      </c>
      <c r="AT177" s="8" t="str">
        <f t="shared" si="138"/>
        <v>En gestión</v>
      </c>
      <c r="AU177" s="8" t="str">
        <f t="shared" si="139"/>
        <v>En gestión</v>
      </c>
      <c r="AV177" s="1474"/>
      <c r="AW177" s="3840"/>
      <c r="AX177" s="3840"/>
      <c r="AY177" s="3356"/>
      <c r="AZ177" s="3356"/>
      <c r="BA177" s="3843"/>
      <c r="BB177" s="3856"/>
      <c r="BC177" s="3838"/>
      <c r="BD177" s="3838"/>
      <c r="BE177" s="3859"/>
      <c r="BF177" s="3861"/>
      <c r="BG177" s="3838"/>
      <c r="BH177" s="1474"/>
      <c r="BI177" s="1474"/>
      <c r="BJ177" s="3626"/>
      <c r="BK177" s="3192"/>
      <c r="BL177" s="591"/>
      <c r="BM177" s="3850"/>
      <c r="BN177" s="3871"/>
      <c r="BO177" s="1026">
        <v>0.75</v>
      </c>
      <c r="BP177" s="1008" t="s">
        <v>7582</v>
      </c>
      <c r="BQ177" s="1009" t="s">
        <v>5580</v>
      </c>
      <c r="BR177" s="169" t="str">
        <f t="shared" si="140"/>
        <v>En gestión</v>
      </c>
      <c r="BS177" s="169" t="str">
        <f t="shared" si="141"/>
        <v>En gestión</v>
      </c>
      <c r="BT177" s="1774"/>
      <c r="BU177" s="1877"/>
      <c r="BV177" s="1877"/>
      <c r="BW177" s="3344"/>
      <c r="BX177" s="3344"/>
      <c r="BY177" s="3458"/>
      <c r="BZ177" s="3864"/>
      <c r="CA177" s="3865"/>
      <c r="CB177" s="3865"/>
      <c r="CC177" s="3866"/>
      <c r="CD177" s="3848"/>
      <c r="CE177" s="3848"/>
      <c r="CF177" s="3192"/>
      <c r="CG177" s="3192"/>
      <c r="CH177" s="3192"/>
      <c r="CI177" s="3192"/>
      <c r="CJ177" s="3873"/>
      <c r="CK177" s="3192"/>
      <c r="CL177" s="3192"/>
      <c r="CM177" s="923">
        <v>1</v>
      </c>
      <c r="CN177" s="13" t="s">
        <v>7583</v>
      </c>
      <c r="CO177" s="13" t="s">
        <v>5580</v>
      </c>
      <c r="CP177" s="169" t="str">
        <f t="shared" si="126"/>
        <v>Terminado</v>
      </c>
      <c r="CQ177" s="169" t="str">
        <f t="shared" si="142"/>
        <v>Terminado</v>
      </c>
      <c r="CR177" s="3192"/>
      <c r="CS177" s="1877"/>
      <c r="CT177" s="1877"/>
      <c r="CU177" s="3344"/>
      <c r="CV177" s="3344"/>
      <c r="CW177" s="2605"/>
      <c r="CX177" s="3853"/>
      <c r="CY177" s="3406"/>
      <c r="CZ177" s="3406"/>
      <c r="DA177" s="3404"/>
      <c r="DB177" s="3406"/>
      <c r="DC177" s="3406"/>
      <c r="DD177" s="3852"/>
      <c r="DE177" s="3192"/>
      <c r="DF177" s="3192"/>
      <c r="DG177" s="3192"/>
      <c r="DH177" s="3192"/>
      <c r="DJ177" s="1220" t="s">
        <v>8269</v>
      </c>
      <c r="DK177" s="1220" t="s">
        <v>8331</v>
      </c>
      <c r="DL177" s="1752"/>
    </row>
    <row r="178" spans="1:116" s="514" customFormat="1" ht="157.5" hidden="1" x14ac:dyDescent="0.45">
      <c r="A178" s="3617"/>
      <c r="B178" s="3619"/>
      <c r="C178" s="2988"/>
      <c r="D178" s="3832"/>
      <c r="E178" s="608" t="s">
        <v>5581</v>
      </c>
      <c r="F178" s="320" t="s">
        <v>5582</v>
      </c>
      <c r="G178" s="222">
        <v>0.2</v>
      </c>
      <c r="H178" s="694">
        <v>44596</v>
      </c>
      <c r="I178" s="705">
        <v>44880</v>
      </c>
      <c r="J178" s="222">
        <v>0.25</v>
      </c>
      <c r="K178" s="612">
        <v>0.5</v>
      </c>
      <c r="L178" s="629">
        <v>0.75</v>
      </c>
      <c r="M178" s="668">
        <v>1</v>
      </c>
      <c r="N178" s="2970"/>
      <c r="O178" s="2970"/>
      <c r="P178" s="591"/>
      <c r="Q178" s="1475"/>
      <c r="R178" s="1475"/>
      <c r="S178" s="564">
        <v>0.25</v>
      </c>
      <c r="T178" s="9" t="s">
        <v>5583</v>
      </c>
      <c r="U178" s="159" t="s">
        <v>5584</v>
      </c>
      <c r="V178" s="8" t="str">
        <f t="shared" si="136"/>
        <v>En gestión</v>
      </c>
      <c r="W178" s="8" t="str">
        <f t="shared" si="206"/>
        <v>En gestión</v>
      </c>
      <c r="X178" s="1475"/>
      <c r="Y178" s="1472"/>
      <c r="Z178" s="1472"/>
      <c r="AA178" s="3357"/>
      <c r="AB178" s="3357"/>
      <c r="AC178" s="3481"/>
      <c r="AD178" s="3781"/>
      <c r="AE178" s="3831"/>
      <c r="AF178" s="3831"/>
      <c r="AG178" s="3781"/>
      <c r="AH178" s="2973"/>
      <c r="AI178" s="2973"/>
      <c r="AJ178" s="2970"/>
      <c r="AK178" s="2970"/>
      <c r="AL178" s="2970"/>
      <c r="AM178" s="2970"/>
      <c r="AN178" s="591"/>
      <c r="AO178" s="1475"/>
      <c r="AP178" s="1475"/>
      <c r="AQ178" s="686">
        <v>0.5</v>
      </c>
      <c r="AR178" s="9" t="s">
        <v>5585</v>
      </c>
      <c r="AS178" s="159" t="s">
        <v>5584</v>
      </c>
      <c r="AT178" s="8" t="str">
        <f t="shared" si="138"/>
        <v>En gestión</v>
      </c>
      <c r="AU178" s="8" t="str">
        <f t="shared" si="139"/>
        <v>En gestión</v>
      </c>
      <c r="AV178" s="1475"/>
      <c r="AW178" s="3841"/>
      <c r="AX178" s="3841"/>
      <c r="AY178" s="3357"/>
      <c r="AZ178" s="3357"/>
      <c r="BA178" s="3844"/>
      <c r="BB178" s="3857"/>
      <c r="BC178" s="3839"/>
      <c r="BD178" s="3839"/>
      <c r="BE178" s="3859"/>
      <c r="BF178" s="3862"/>
      <c r="BG178" s="3839"/>
      <c r="BH178" s="1475"/>
      <c r="BI178" s="1475"/>
      <c r="BJ178" s="3627"/>
      <c r="BK178" s="3192"/>
      <c r="BL178" s="591"/>
      <c r="BM178" s="3851"/>
      <c r="BN178" s="2855"/>
      <c r="BO178" s="1026">
        <v>0.75</v>
      </c>
      <c r="BP178" s="1008" t="s">
        <v>7367</v>
      </c>
      <c r="BQ178" s="1009" t="s">
        <v>5584</v>
      </c>
      <c r="BR178" s="169" t="str">
        <f t="shared" si="140"/>
        <v>En gestión</v>
      </c>
      <c r="BS178" s="169" t="str">
        <f t="shared" si="141"/>
        <v>En gestión</v>
      </c>
      <c r="BT178" s="1701"/>
      <c r="BU178" s="1877"/>
      <c r="BV178" s="1877"/>
      <c r="BW178" s="3344"/>
      <c r="BX178" s="3344"/>
      <c r="BY178" s="3458"/>
      <c r="BZ178" s="3864"/>
      <c r="CA178" s="3865"/>
      <c r="CB178" s="3865"/>
      <c r="CC178" s="3866"/>
      <c r="CD178" s="3848"/>
      <c r="CE178" s="3848"/>
      <c r="CF178" s="3192"/>
      <c r="CG178" s="3192"/>
      <c r="CH178" s="3192"/>
      <c r="CI178" s="3192"/>
      <c r="CJ178" s="3874"/>
      <c r="CK178" s="3192"/>
      <c r="CL178" s="3192"/>
      <c r="CM178" s="923">
        <v>1</v>
      </c>
      <c r="CN178" s="13" t="s">
        <v>5586</v>
      </c>
      <c r="CO178" s="13" t="s">
        <v>5584</v>
      </c>
      <c r="CP178" s="169" t="str">
        <f t="shared" si="126"/>
        <v>Terminado</v>
      </c>
      <c r="CQ178" s="169" t="str">
        <f t="shared" si="142"/>
        <v>Terminado</v>
      </c>
      <c r="CR178" s="3192"/>
      <c r="CS178" s="1877"/>
      <c r="CT178" s="1877"/>
      <c r="CU178" s="3344"/>
      <c r="CV178" s="3344"/>
      <c r="CW178" s="2606"/>
      <c r="CX178" s="3853"/>
      <c r="CY178" s="3406"/>
      <c r="CZ178" s="3406"/>
      <c r="DA178" s="3404"/>
      <c r="DB178" s="3406"/>
      <c r="DC178" s="3406"/>
      <c r="DD178" s="3852"/>
      <c r="DE178" s="3192"/>
      <c r="DF178" s="3192"/>
      <c r="DG178" s="3192"/>
      <c r="DH178" s="3192"/>
      <c r="DJ178" s="1220" t="s">
        <v>8269</v>
      </c>
      <c r="DK178" s="1220" t="s">
        <v>8331</v>
      </c>
      <c r="DL178" s="1753"/>
    </row>
    <row r="179" spans="1:116" s="514" customFormat="1" ht="210" hidden="1" customHeight="1" x14ac:dyDescent="0.45">
      <c r="A179" s="3617" t="s">
        <v>60</v>
      </c>
      <c r="B179" s="3619" t="s">
        <v>5587</v>
      </c>
      <c r="C179" s="2988" t="s">
        <v>5588</v>
      </c>
      <c r="D179" s="2988" t="s">
        <v>5589</v>
      </c>
      <c r="E179" s="608" t="s">
        <v>5590</v>
      </c>
      <c r="F179" s="320" t="s">
        <v>5591</v>
      </c>
      <c r="G179" s="222">
        <v>0.4</v>
      </c>
      <c r="H179" s="694">
        <v>44568</v>
      </c>
      <c r="I179" s="705">
        <v>44907</v>
      </c>
      <c r="J179" s="222">
        <v>0.25</v>
      </c>
      <c r="K179" s="612">
        <v>0.5</v>
      </c>
      <c r="L179" s="629">
        <v>0.75</v>
      </c>
      <c r="M179" s="668">
        <v>1</v>
      </c>
      <c r="N179" s="2970">
        <v>334652353</v>
      </c>
      <c r="O179" s="2970">
        <v>126792012.00000001</v>
      </c>
      <c r="P179" s="591"/>
      <c r="Q179" s="3824">
        <v>0.25</v>
      </c>
      <c r="R179" s="1474" t="s">
        <v>7584</v>
      </c>
      <c r="S179" s="564">
        <v>0.25</v>
      </c>
      <c r="T179" s="9" t="s">
        <v>5592</v>
      </c>
      <c r="U179" s="159" t="s">
        <v>5593</v>
      </c>
      <c r="V179" s="8" t="str">
        <f t="shared" si="136"/>
        <v>En gestión</v>
      </c>
      <c r="W179" s="8" t="str">
        <f t="shared" si="206"/>
        <v>En gestión</v>
      </c>
      <c r="X179" s="1474" t="s">
        <v>5594</v>
      </c>
      <c r="Y179" s="3854">
        <f>SUMPRODUCT(S179:S181,G179:G181)</f>
        <v>0.25</v>
      </c>
      <c r="Z179" s="3854">
        <f>SUMPRODUCT(G179:G181,J179:J181)</f>
        <v>0.25</v>
      </c>
      <c r="AA179" s="3478" t="str">
        <f>IF(Z179&lt;1%,"Sin iniciar",IF(Z179=100%,"Terminado","En gestión"))</f>
        <v>En gestión</v>
      </c>
      <c r="AB179" s="3478" t="str">
        <f>IF(Y179&lt;1%,"Sin iniciar",IF(Y179=100%,"Terminado","En gestión"))</f>
        <v>En gestión</v>
      </c>
      <c r="AC179" s="3479"/>
      <c r="AD179" s="3781">
        <v>126792012.00000001</v>
      </c>
      <c r="AE179" s="3831">
        <v>125805288</v>
      </c>
      <c r="AF179" s="3831">
        <v>31451322.100000001</v>
      </c>
      <c r="AG179" s="3781">
        <v>334652353</v>
      </c>
      <c r="AH179" s="2973">
        <v>334652352.89999998</v>
      </c>
      <c r="AI179" s="2973">
        <v>53120299.200000003</v>
      </c>
      <c r="AJ179" s="2970" t="s">
        <v>7572</v>
      </c>
      <c r="AK179" s="2970" t="s">
        <v>5595</v>
      </c>
      <c r="AL179" s="2970" t="s">
        <v>5596</v>
      </c>
      <c r="AM179" s="2970" t="s">
        <v>5597</v>
      </c>
      <c r="AN179" s="591"/>
      <c r="AO179" s="3824">
        <v>0.5</v>
      </c>
      <c r="AP179" s="1474" t="s">
        <v>7584</v>
      </c>
      <c r="AQ179" s="686">
        <v>0.5</v>
      </c>
      <c r="AR179" s="9" t="s">
        <v>5598</v>
      </c>
      <c r="AS179" s="159" t="s">
        <v>5593</v>
      </c>
      <c r="AT179" s="8" t="str">
        <f t="shared" si="138"/>
        <v>En gestión</v>
      </c>
      <c r="AU179" s="8" t="str">
        <f t="shared" si="139"/>
        <v>En gestión</v>
      </c>
      <c r="AV179" s="1474" t="s">
        <v>5599</v>
      </c>
      <c r="AW179" s="3840">
        <f t="shared" ref="AW179" si="216">SUMPRODUCT(G179:G181,AQ179:AQ181)</f>
        <v>0.5</v>
      </c>
      <c r="AX179" s="3840">
        <f t="shared" ref="AX179" si="217">SUMPRODUCT(G179:G181,K179:K181)</f>
        <v>0.5</v>
      </c>
      <c r="AY179" s="3356" t="str">
        <f t="shared" ref="AY179" si="218">IF(AX179&lt;1%,"Sin iniciar",IF(AX179=100%,"Terminado","En gestión"))</f>
        <v>En gestión</v>
      </c>
      <c r="AZ179" s="3356" t="str">
        <f t="shared" ref="AZ179" si="219">IF(AW179&lt;1%,"Sin iniciar",IF(AW179=100%,"Terminado","En gestión"))</f>
        <v>En gestión</v>
      </c>
      <c r="BA179" s="3855" t="s">
        <v>2812</v>
      </c>
      <c r="BB179" s="3856">
        <v>125805288</v>
      </c>
      <c r="BC179" s="3838">
        <v>125754871.84</v>
      </c>
      <c r="BD179" s="3838">
        <v>62877435.899999999</v>
      </c>
      <c r="BE179" s="3859">
        <v>334652353</v>
      </c>
      <c r="BF179" s="3860">
        <v>309443984.05000001</v>
      </c>
      <c r="BG179" s="3863">
        <v>72863993.280000001</v>
      </c>
      <c r="BH179" s="1474" t="s">
        <v>7573</v>
      </c>
      <c r="BI179" s="1474" t="s">
        <v>5600</v>
      </c>
      <c r="BJ179" s="3626" t="s">
        <v>5601</v>
      </c>
      <c r="BK179" s="3192" t="s">
        <v>5602</v>
      </c>
      <c r="BL179" s="591"/>
      <c r="BM179" s="3849">
        <v>0.75</v>
      </c>
      <c r="BN179" s="2842" t="s">
        <v>7585</v>
      </c>
      <c r="BO179" s="1027">
        <v>0.75</v>
      </c>
      <c r="BP179" s="1008" t="s">
        <v>7586</v>
      </c>
      <c r="BQ179" s="1009" t="s">
        <v>5593</v>
      </c>
      <c r="BR179" s="169" t="str">
        <f t="shared" si="140"/>
        <v>En gestión</v>
      </c>
      <c r="BS179" s="169" t="str">
        <f t="shared" si="141"/>
        <v>En gestión</v>
      </c>
      <c r="BT179" s="1700" t="s">
        <v>7369</v>
      </c>
      <c r="BU179" s="1877">
        <f t="shared" ref="BU179" si="220">SUMPRODUCT(G179:G181,BO179:BO181)</f>
        <v>0.75000000000000011</v>
      </c>
      <c r="BV179" s="1877">
        <f t="shared" ref="BV179" si="221">SUMPRODUCT(G179:G181,L179:L181)</f>
        <v>0.75000000000000011</v>
      </c>
      <c r="BW179" s="3344" t="str">
        <f t="shared" si="211"/>
        <v>En gestión</v>
      </c>
      <c r="BX179" s="3344" t="str">
        <f t="shared" si="212"/>
        <v>En gestión</v>
      </c>
      <c r="BY179" s="3458"/>
      <c r="BZ179" s="3864">
        <v>0</v>
      </c>
      <c r="CA179" s="3865">
        <v>0</v>
      </c>
      <c r="CB179" s="3865">
        <v>0</v>
      </c>
      <c r="CC179" s="3864">
        <v>309443984.05000001</v>
      </c>
      <c r="CD179" s="3865">
        <v>308166599.05000001</v>
      </c>
      <c r="CE179" s="3865">
        <v>207023817.44</v>
      </c>
      <c r="CF179" s="3192" t="s">
        <v>7573</v>
      </c>
      <c r="CG179" s="3192" t="s">
        <v>5600</v>
      </c>
      <c r="CH179" s="3192" t="s">
        <v>5601</v>
      </c>
      <c r="CI179" s="3192" t="s">
        <v>5602</v>
      </c>
      <c r="CJ179" s="591"/>
      <c r="CK179" s="3192">
        <v>100</v>
      </c>
      <c r="CL179" s="3192" t="s">
        <v>7587</v>
      </c>
      <c r="CM179" s="923">
        <v>1</v>
      </c>
      <c r="CN179" s="13" t="s">
        <v>5603</v>
      </c>
      <c r="CO179" s="13" t="s">
        <v>5593</v>
      </c>
      <c r="CP179" s="169" t="str">
        <f t="shared" si="126"/>
        <v>Terminado</v>
      </c>
      <c r="CQ179" s="169" t="str">
        <f t="shared" si="142"/>
        <v>Terminado</v>
      </c>
      <c r="CR179" s="3192" t="s">
        <v>5604</v>
      </c>
      <c r="CS179" s="1877">
        <f t="shared" ref="CS179" si="222">SUMPRODUCT(G179:G181,CM179:CM181)</f>
        <v>1</v>
      </c>
      <c r="CT179" s="1877">
        <f t="shared" ref="CT179" si="223">SUMPRODUCT(G179:G181,M179:M181)</f>
        <v>1</v>
      </c>
      <c r="CU179" s="3344" t="str">
        <f t="shared" si="149"/>
        <v>Terminado</v>
      </c>
      <c r="CV179" s="3344" t="str">
        <f t="shared" ref="CV179" si="224">IF(CS179&lt;1%,"Sin iniciar",IF(CS179=100%,"Terminado","En gestión"))</f>
        <v>Terminado</v>
      </c>
      <c r="CW179" s="2604" t="s">
        <v>37</v>
      </c>
      <c r="CX179" s="3853">
        <v>112329611.34999999</v>
      </c>
      <c r="CY179" s="3406">
        <v>112339454</v>
      </c>
      <c r="CZ179" s="3406">
        <v>112339454</v>
      </c>
      <c r="DA179" s="3404">
        <v>308166599.05000001</v>
      </c>
      <c r="DB179" s="3406">
        <v>308166599.05000001</v>
      </c>
      <c r="DC179" s="3406">
        <v>304089030</v>
      </c>
      <c r="DD179" s="3852">
        <v>307510962.85000002</v>
      </c>
      <c r="DE179" s="3192" t="s">
        <v>7573</v>
      </c>
      <c r="DF179" s="3192" t="s">
        <v>5600</v>
      </c>
      <c r="DG179" s="3192" t="s">
        <v>5601</v>
      </c>
      <c r="DH179" s="3192" t="s">
        <v>5602</v>
      </c>
      <c r="DJ179" s="1220" t="s">
        <v>8269</v>
      </c>
      <c r="DK179" s="1220" t="s">
        <v>8331</v>
      </c>
      <c r="DL179" s="1751" t="s">
        <v>8271</v>
      </c>
    </row>
    <row r="180" spans="1:116" s="514" customFormat="1" ht="131.25" hidden="1" x14ac:dyDescent="0.45">
      <c r="A180" s="3617"/>
      <c r="B180" s="3619"/>
      <c r="C180" s="2988"/>
      <c r="D180" s="3832"/>
      <c r="E180" s="608" t="s">
        <v>5605</v>
      </c>
      <c r="F180" s="320" t="s">
        <v>5606</v>
      </c>
      <c r="G180" s="222">
        <v>0.4</v>
      </c>
      <c r="H180" s="694">
        <v>44571</v>
      </c>
      <c r="I180" s="705">
        <v>44909</v>
      </c>
      <c r="J180" s="222">
        <v>0.25</v>
      </c>
      <c r="K180" s="612">
        <v>0.5</v>
      </c>
      <c r="L180" s="629">
        <v>0.75</v>
      </c>
      <c r="M180" s="668">
        <v>1</v>
      </c>
      <c r="N180" s="2970"/>
      <c r="O180" s="2970"/>
      <c r="P180" s="591"/>
      <c r="Q180" s="1474"/>
      <c r="R180" s="1474"/>
      <c r="S180" s="564">
        <v>0.25</v>
      </c>
      <c r="T180" s="9" t="s">
        <v>7588</v>
      </c>
      <c r="U180" s="159" t="s">
        <v>2890</v>
      </c>
      <c r="V180" s="8" t="str">
        <f t="shared" si="136"/>
        <v>En gestión</v>
      </c>
      <c r="W180" s="8" t="str">
        <f t="shared" si="206"/>
        <v>En gestión</v>
      </c>
      <c r="X180" s="1474"/>
      <c r="Y180" s="3355"/>
      <c r="Z180" s="3355"/>
      <c r="AA180" s="3356"/>
      <c r="AB180" s="3356"/>
      <c r="AC180" s="3480"/>
      <c r="AD180" s="3781"/>
      <c r="AE180" s="3831"/>
      <c r="AF180" s="3831"/>
      <c r="AG180" s="3781"/>
      <c r="AH180" s="2973"/>
      <c r="AI180" s="2973"/>
      <c r="AJ180" s="2970"/>
      <c r="AK180" s="2970"/>
      <c r="AL180" s="2970"/>
      <c r="AM180" s="2970"/>
      <c r="AN180" s="591"/>
      <c r="AO180" s="1474"/>
      <c r="AP180" s="1474"/>
      <c r="AQ180" s="686">
        <v>0.5</v>
      </c>
      <c r="AR180" s="9" t="s">
        <v>7589</v>
      </c>
      <c r="AS180" s="159" t="s">
        <v>2890</v>
      </c>
      <c r="AT180" s="8" t="str">
        <f t="shared" si="138"/>
        <v>En gestión</v>
      </c>
      <c r="AU180" s="8" t="str">
        <f t="shared" si="139"/>
        <v>En gestión</v>
      </c>
      <c r="AV180" s="1474"/>
      <c r="AW180" s="3840"/>
      <c r="AX180" s="3840"/>
      <c r="AY180" s="3356"/>
      <c r="AZ180" s="3356"/>
      <c r="BA180" s="3843"/>
      <c r="BB180" s="3856"/>
      <c r="BC180" s="3838"/>
      <c r="BD180" s="3838"/>
      <c r="BE180" s="3859"/>
      <c r="BF180" s="3861"/>
      <c r="BG180" s="3838"/>
      <c r="BH180" s="1474"/>
      <c r="BI180" s="1474"/>
      <c r="BJ180" s="3626"/>
      <c r="BK180" s="3192"/>
      <c r="BL180" s="591"/>
      <c r="BM180" s="3850"/>
      <c r="BN180" s="3871"/>
      <c r="BO180" s="1027">
        <v>0.75</v>
      </c>
      <c r="BP180" s="1008" t="s">
        <v>7590</v>
      </c>
      <c r="BQ180" s="1009" t="s">
        <v>2890</v>
      </c>
      <c r="BR180" s="169" t="str">
        <f t="shared" si="140"/>
        <v>En gestión</v>
      </c>
      <c r="BS180" s="169" t="str">
        <f t="shared" si="141"/>
        <v>En gestión</v>
      </c>
      <c r="BT180" s="1774"/>
      <c r="BU180" s="1877"/>
      <c r="BV180" s="1877"/>
      <c r="BW180" s="3344"/>
      <c r="BX180" s="3344"/>
      <c r="BY180" s="3458"/>
      <c r="BZ180" s="3864"/>
      <c r="CA180" s="3865"/>
      <c r="CB180" s="3865"/>
      <c r="CC180" s="3864"/>
      <c r="CD180" s="3865"/>
      <c r="CE180" s="3865"/>
      <c r="CF180" s="3192"/>
      <c r="CG180" s="3192"/>
      <c r="CH180" s="3192"/>
      <c r="CI180" s="3192"/>
      <c r="CJ180" s="591"/>
      <c r="CK180" s="3192"/>
      <c r="CL180" s="3192"/>
      <c r="CM180" s="923">
        <v>1</v>
      </c>
      <c r="CN180" s="13" t="s">
        <v>7591</v>
      </c>
      <c r="CO180" s="13" t="s">
        <v>2890</v>
      </c>
      <c r="CP180" s="169" t="str">
        <f t="shared" si="126"/>
        <v>Terminado</v>
      </c>
      <c r="CQ180" s="169" t="str">
        <f t="shared" si="142"/>
        <v>Terminado</v>
      </c>
      <c r="CR180" s="3192"/>
      <c r="CS180" s="1877"/>
      <c r="CT180" s="1877"/>
      <c r="CU180" s="3344"/>
      <c r="CV180" s="3344"/>
      <c r="CW180" s="2605"/>
      <c r="CX180" s="3853"/>
      <c r="CY180" s="3406"/>
      <c r="CZ180" s="3406"/>
      <c r="DA180" s="3404"/>
      <c r="DB180" s="3406"/>
      <c r="DC180" s="3406"/>
      <c r="DD180" s="3852"/>
      <c r="DE180" s="3192"/>
      <c r="DF180" s="3192"/>
      <c r="DG180" s="3192"/>
      <c r="DH180" s="3192"/>
      <c r="DJ180" s="1220" t="s">
        <v>8269</v>
      </c>
      <c r="DK180" s="1220" t="s">
        <v>8331</v>
      </c>
      <c r="DL180" s="1752"/>
    </row>
    <row r="181" spans="1:116" s="514" customFormat="1" ht="236.25" hidden="1" x14ac:dyDescent="0.45">
      <c r="A181" s="3617"/>
      <c r="B181" s="3619"/>
      <c r="C181" s="2988"/>
      <c r="D181" s="3832"/>
      <c r="E181" s="608" t="s">
        <v>5607</v>
      </c>
      <c r="F181" s="320" t="s">
        <v>5608</v>
      </c>
      <c r="G181" s="222">
        <v>0.2</v>
      </c>
      <c r="H181" s="694">
        <v>44573</v>
      </c>
      <c r="I181" s="705">
        <v>44914</v>
      </c>
      <c r="J181" s="222">
        <v>0.25</v>
      </c>
      <c r="K181" s="612">
        <v>0.5</v>
      </c>
      <c r="L181" s="629">
        <v>0.75</v>
      </c>
      <c r="M181" s="668">
        <v>1</v>
      </c>
      <c r="N181" s="2970"/>
      <c r="O181" s="2970"/>
      <c r="P181" s="591"/>
      <c r="Q181" s="1475"/>
      <c r="R181" s="1475"/>
      <c r="S181" s="564">
        <v>0.25</v>
      </c>
      <c r="T181" s="9" t="s">
        <v>7592</v>
      </c>
      <c r="U181" s="159" t="s">
        <v>5609</v>
      </c>
      <c r="V181" s="8" t="str">
        <f t="shared" si="136"/>
        <v>En gestión</v>
      </c>
      <c r="W181" s="8" t="str">
        <f t="shared" si="206"/>
        <v>En gestión</v>
      </c>
      <c r="X181" s="1475"/>
      <c r="Y181" s="1472"/>
      <c r="Z181" s="1472"/>
      <c r="AA181" s="3357"/>
      <c r="AB181" s="3357"/>
      <c r="AC181" s="3481"/>
      <c r="AD181" s="3781"/>
      <c r="AE181" s="3831"/>
      <c r="AF181" s="3831"/>
      <c r="AG181" s="3781"/>
      <c r="AH181" s="2973"/>
      <c r="AI181" s="2973"/>
      <c r="AJ181" s="2970"/>
      <c r="AK181" s="2970"/>
      <c r="AL181" s="2970"/>
      <c r="AM181" s="2970"/>
      <c r="AN181" s="591"/>
      <c r="AO181" s="1475"/>
      <c r="AP181" s="1475"/>
      <c r="AQ181" s="686">
        <v>0.5</v>
      </c>
      <c r="AR181" s="9" t="s">
        <v>7593</v>
      </c>
      <c r="AS181" s="159" t="s">
        <v>5609</v>
      </c>
      <c r="AT181" s="8" t="str">
        <f t="shared" si="138"/>
        <v>En gestión</v>
      </c>
      <c r="AU181" s="8" t="str">
        <f t="shared" si="139"/>
        <v>En gestión</v>
      </c>
      <c r="AV181" s="1475"/>
      <c r="AW181" s="3841"/>
      <c r="AX181" s="3841"/>
      <c r="AY181" s="3357"/>
      <c r="AZ181" s="3357"/>
      <c r="BA181" s="3844"/>
      <c r="BB181" s="3857"/>
      <c r="BC181" s="3839"/>
      <c r="BD181" s="3839"/>
      <c r="BE181" s="3859"/>
      <c r="BF181" s="3862"/>
      <c r="BG181" s="3839"/>
      <c r="BH181" s="1475"/>
      <c r="BI181" s="1475"/>
      <c r="BJ181" s="3627"/>
      <c r="BK181" s="3192"/>
      <c r="BL181" s="591"/>
      <c r="BM181" s="3851"/>
      <c r="BN181" s="2855"/>
      <c r="BO181" s="1027">
        <v>0.75</v>
      </c>
      <c r="BP181" s="1008" t="s">
        <v>7594</v>
      </c>
      <c r="BQ181" s="1009" t="s">
        <v>5609</v>
      </c>
      <c r="BR181" s="169" t="str">
        <f t="shared" si="140"/>
        <v>En gestión</v>
      </c>
      <c r="BS181" s="169" t="str">
        <f t="shared" si="141"/>
        <v>En gestión</v>
      </c>
      <c r="BT181" s="1701"/>
      <c r="BU181" s="1877"/>
      <c r="BV181" s="1877"/>
      <c r="BW181" s="3344"/>
      <c r="BX181" s="3344"/>
      <c r="BY181" s="3458"/>
      <c r="BZ181" s="3864"/>
      <c r="CA181" s="3865"/>
      <c r="CB181" s="3865"/>
      <c r="CC181" s="3864"/>
      <c r="CD181" s="3865"/>
      <c r="CE181" s="3865"/>
      <c r="CF181" s="3192"/>
      <c r="CG181" s="3192"/>
      <c r="CH181" s="3192"/>
      <c r="CI181" s="3192"/>
      <c r="CJ181" s="591"/>
      <c r="CK181" s="3192"/>
      <c r="CL181" s="3192"/>
      <c r="CM181" s="923">
        <v>1</v>
      </c>
      <c r="CN181" s="13" t="s">
        <v>7595</v>
      </c>
      <c r="CO181" s="13" t="s">
        <v>5609</v>
      </c>
      <c r="CP181" s="169" t="str">
        <f t="shared" si="126"/>
        <v>Terminado</v>
      </c>
      <c r="CQ181" s="169" t="str">
        <f t="shared" si="142"/>
        <v>Terminado</v>
      </c>
      <c r="CR181" s="3192"/>
      <c r="CS181" s="1877"/>
      <c r="CT181" s="1877"/>
      <c r="CU181" s="3344"/>
      <c r="CV181" s="3344"/>
      <c r="CW181" s="2606"/>
      <c r="CX181" s="3853"/>
      <c r="CY181" s="3406"/>
      <c r="CZ181" s="3406"/>
      <c r="DA181" s="3404"/>
      <c r="DB181" s="3406"/>
      <c r="DC181" s="3406"/>
      <c r="DD181" s="3852"/>
      <c r="DE181" s="3192"/>
      <c r="DF181" s="3192"/>
      <c r="DG181" s="3192"/>
      <c r="DH181" s="3192"/>
      <c r="DJ181" s="1220" t="s">
        <v>8269</v>
      </c>
      <c r="DK181" s="1220" t="s">
        <v>8331</v>
      </c>
      <c r="DL181" s="1753"/>
    </row>
    <row r="182" spans="1:116" s="514" customFormat="1" ht="288.75" hidden="1" x14ac:dyDescent="0.45">
      <c r="A182" s="3617" t="s">
        <v>60</v>
      </c>
      <c r="B182" s="3619" t="s">
        <v>5610</v>
      </c>
      <c r="C182" s="2988" t="s">
        <v>5611</v>
      </c>
      <c r="D182" s="2988" t="s">
        <v>5612</v>
      </c>
      <c r="E182" s="608" t="s">
        <v>5613</v>
      </c>
      <c r="F182" s="320" t="s">
        <v>5614</v>
      </c>
      <c r="G182" s="222">
        <v>0.4</v>
      </c>
      <c r="H182" s="694">
        <v>44572</v>
      </c>
      <c r="I182" s="694">
        <v>44632</v>
      </c>
      <c r="J182" s="222">
        <v>1</v>
      </c>
      <c r="K182" s="612">
        <v>1</v>
      </c>
      <c r="L182" s="629">
        <v>1</v>
      </c>
      <c r="M182" s="668">
        <v>1</v>
      </c>
      <c r="N182" s="2970">
        <v>64698225</v>
      </c>
      <c r="O182" s="2970">
        <v>29518663.199999999</v>
      </c>
      <c r="P182" s="591"/>
      <c r="Q182" s="3824">
        <v>1</v>
      </c>
      <c r="R182" s="1474" t="s">
        <v>5615</v>
      </c>
      <c r="S182" s="564">
        <v>1</v>
      </c>
      <c r="T182" s="9" t="s">
        <v>5616</v>
      </c>
      <c r="U182" s="9" t="s">
        <v>5617</v>
      </c>
      <c r="V182" s="8" t="str">
        <f t="shared" si="136"/>
        <v>Terminado</v>
      </c>
      <c r="W182" s="8" t="str">
        <f t="shared" si="206"/>
        <v>Terminado</v>
      </c>
      <c r="X182" s="1474" t="s">
        <v>7596</v>
      </c>
      <c r="Y182" s="3854">
        <f>SUMPRODUCT(S182:S184,G182:G184)</f>
        <v>1</v>
      </c>
      <c r="Z182" s="3854">
        <f>SUMPRODUCT(G182:G184,J182:J184)</f>
        <v>1</v>
      </c>
      <c r="AA182" s="3478" t="str">
        <f>IF(Z182&lt;1%,"Sin iniciar",IF(Z182=100%,"Terminado","En gestión"))</f>
        <v>Terminado</v>
      </c>
      <c r="AB182" s="3478" t="str">
        <f>IF(Y182&lt;1%,"Sin iniciar",IF(Y182=100%,"Terminado","En gestión"))</f>
        <v>Terminado</v>
      </c>
      <c r="AC182" s="3479"/>
      <c r="AD182" s="3781">
        <v>29518663.199999999</v>
      </c>
      <c r="AE182" s="3831">
        <v>28215036</v>
      </c>
      <c r="AF182" s="3831">
        <v>7053759</v>
      </c>
      <c r="AG182" s="3781">
        <v>64698225</v>
      </c>
      <c r="AH182" s="2973">
        <v>64698224.990000002</v>
      </c>
      <c r="AI182" s="2973">
        <v>7974450</v>
      </c>
      <c r="AJ182" s="2970" t="s">
        <v>7572</v>
      </c>
      <c r="AK182" s="2970" t="s">
        <v>1859</v>
      </c>
      <c r="AL182" s="2970" t="s">
        <v>1860</v>
      </c>
      <c r="AM182" s="2970" t="s">
        <v>1861</v>
      </c>
      <c r="AN182" s="591"/>
      <c r="AO182" s="3824">
        <v>1</v>
      </c>
      <c r="AP182" s="1474" t="s">
        <v>5386</v>
      </c>
      <c r="AQ182" s="686">
        <v>1</v>
      </c>
      <c r="AR182" s="159" t="s">
        <v>5387</v>
      </c>
      <c r="AS182" s="159" t="s">
        <v>5387</v>
      </c>
      <c r="AT182" s="8" t="str">
        <f t="shared" si="138"/>
        <v>Terminado</v>
      </c>
      <c r="AU182" s="8" t="str">
        <f t="shared" si="139"/>
        <v>Terminado</v>
      </c>
      <c r="AV182" s="1474" t="s">
        <v>5386</v>
      </c>
      <c r="AW182" s="3840">
        <f t="shared" ref="AW182" si="225">SUMPRODUCT(G182:G184,AQ182:AQ184)</f>
        <v>1</v>
      </c>
      <c r="AX182" s="3840">
        <f t="shared" ref="AX182" si="226">SUMPRODUCT(G182:G184,K182:K184)</f>
        <v>1</v>
      </c>
      <c r="AY182" s="3356" t="str">
        <f t="shared" ref="AY182" si="227">IF(AX182&lt;1%,"Sin iniciar",IF(AX182=100%,"Terminado","En gestión"))</f>
        <v>Terminado</v>
      </c>
      <c r="AZ182" s="3356" t="str">
        <f t="shared" ref="AZ182" si="228">IF(AW182&lt;1%,"Sin iniciar",IF(AW182=100%,"Terminado","En gestión"))</f>
        <v>Terminado</v>
      </c>
      <c r="BA182" s="3855" t="s">
        <v>2812</v>
      </c>
      <c r="BB182" s="3856">
        <v>28215036</v>
      </c>
      <c r="BC182" s="3838">
        <v>28164619.489999998</v>
      </c>
      <c r="BD182" s="3838">
        <v>14082309.699999999</v>
      </c>
      <c r="BE182" s="3859">
        <v>64698225</v>
      </c>
      <c r="BF182" s="3860">
        <v>67475654.989999995</v>
      </c>
      <c r="BG182" s="3863">
        <v>14803350</v>
      </c>
      <c r="BH182" s="1474" t="s">
        <v>7573</v>
      </c>
      <c r="BI182" s="1474" t="s">
        <v>5618</v>
      </c>
      <c r="BJ182" s="3626" t="s">
        <v>5619</v>
      </c>
      <c r="BK182" s="3192" t="s">
        <v>5620</v>
      </c>
      <c r="BL182" s="591"/>
      <c r="BM182" s="3849">
        <v>1</v>
      </c>
      <c r="BN182" s="2842" t="s">
        <v>7370</v>
      </c>
      <c r="BO182" s="1027">
        <v>1</v>
      </c>
      <c r="BP182" s="1009" t="s">
        <v>5391</v>
      </c>
      <c r="BQ182" s="1009" t="s">
        <v>2765</v>
      </c>
      <c r="BR182" s="169" t="str">
        <f t="shared" si="140"/>
        <v>Terminado</v>
      </c>
      <c r="BS182" s="169" t="str">
        <f t="shared" si="141"/>
        <v>Terminado</v>
      </c>
      <c r="BT182" s="1700" t="s">
        <v>5390</v>
      </c>
      <c r="BU182" s="1877">
        <f t="shared" ref="BU182" si="229">SUMPRODUCT(G182:G184,BO182:BO184)</f>
        <v>1</v>
      </c>
      <c r="BV182" s="1877">
        <f t="shared" ref="BV182" si="230">SUMPRODUCT(G182:G184,L182:L184)</f>
        <v>1</v>
      </c>
      <c r="BW182" s="3344" t="str">
        <f t="shared" si="211"/>
        <v>Terminado</v>
      </c>
      <c r="BX182" s="3344" t="str">
        <f t="shared" si="212"/>
        <v>Terminado</v>
      </c>
      <c r="BY182" s="3458"/>
      <c r="BZ182" s="3864">
        <v>0</v>
      </c>
      <c r="CA182" s="3865">
        <v>0</v>
      </c>
      <c r="CB182" s="3865">
        <v>0</v>
      </c>
      <c r="CC182" s="3866">
        <v>67475654.989999995</v>
      </c>
      <c r="CD182" s="3848">
        <v>67475654.989999995</v>
      </c>
      <c r="CE182" s="3848">
        <v>38859699.990000002</v>
      </c>
      <c r="CF182" s="3192" t="s">
        <v>7573</v>
      </c>
      <c r="CG182" s="3192" t="s">
        <v>5618</v>
      </c>
      <c r="CH182" s="3192" t="s">
        <v>5619</v>
      </c>
      <c r="CI182" s="3192" t="s">
        <v>5620</v>
      </c>
      <c r="CJ182" s="591"/>
      <c r="CK182" s="3192">
        <v>100</v>
      </c>
      <c r="CL182" s="3192" t="s">
        <v>5621</v>
      </c>
      <c r="CM182" s="910">
        <v>1</v>
      </c>
      <c r="CN182" s="835" t="s">
        <v>5622</v>
      </c>
      <c r="CO182" s="835" t="s">
        <v>5622</v>
      </c>
      <c r="CP182" s="169" t="str">
        <f t="shared" si="126"/>
        <v>Terminado</v>
      </c>
      <c r="CQ182" s="169" t="str">
        <f t="shared" si="142"/>
        <v>Terminado</v>
      </c>
      <c r="CR182" s="3192" t="s">
        <v>5621</v>
      </c>
      <c r="CS182" s="1877">
        <f t="shared" ref="CS182" si="231">SUMPRODUCT(G182:G184,CM182:CM184)</f>
        <v>1</v>
      </c>
      <c r="CT182" s="1877">
        <f t="shared" ref="CT182" si="232">SUMPRODUCT(G182:G184,M182:M184)</f>
        <v>1</v>
      </c>
      <c r="CU182" s="3344" t="str">
        <f t="shared" si="149"/>
        <v>Terminado</v>
      </c>
      <c r="CV182" s="3344" t="str">
        <f t="shared" ref="CV182" si="233">IF(CS182&lt;1%,"Sin iniciar",IF(CS182=100%,"Terminado","En gestión"))</f>
        <v>Terminado</v>
      </c>
      <c r="CW182" s="2604" t="s">
        <v>37</v>
      </c>
      <c r="CX182" s="3853">
        <v>28185203</v>
      </c>
      <c r="CY182" s="3406">
        <v>28195045.649999999</v>
      </c>
      <c r="CZ182" s="3406">
        <v>28195045.649999999</v>
      </c>
      <c r="DA182" s="3404">
        <v>67475654.989999995</v>
      </c>
      <c r="DB182" s="3406">
        <v>67475654.989999995</v>
      </c>
      <c r="DC182" s="3406">
        <v>62678949.990000002</v>
      </c>
      <c r="DD182" s="3852">
        <v>67475654.989999995</v>
      </c>
      <c r="DE182" s="3192" t="s">
        <v>7573</v>
      </c>
      <c r="DF182" s="3192" t="s">
        <v>5618</v>
      </c>
      <c r="DG182" s="3192" t="s">
        <v>5619</v>
      </c>
      <c r="DH182" s="3192" t="s">
        <v>5620</v>
      </c>
      <c r="DJ182" s="1220" t="s">
        <v>8269</v>
      </c>
      <c r="DK182" s="1220" t="s">
        <v>8485</v>
      </c>
      <c r="DL182" s="1751" t="s">
        <v>8428</v>
      </c>
    </row>
    <row r="183" spans="1:116" s="514" customFormat="1" ht="105" hidden="1" x14ac:dyDescent="0.45">
      <c r="A183" s="3617"/>
      <c r="B183" s="3619"/>
      <c r="C183" s="2988"/>
      <c r="D183" s="3832"/>
      <c r="E183" s="608" t="s">
        <v>5623</v>
      </c>
      <c r="F183" s="320" t="s">
        <v>5624</v>
      </c>
      <c r="G183" s="222">
        <v>0.4</v>
      </c>
      <c r="H183" s="694">
        <v>44572</v>
      </c>
      <c r="I183" s="694">
        <v>44632</v>
      </c>
      <c r="J183" s="222">
        <v>1</v>
      </c>
      <c r="K183" s="612">
        <v>1</v>
      </c>
      <c r="L183" s="629">
        <v>1</v>
      </c>
      <c r="M183" s="668">
        <v>1</v>
      </c>
      <c r="N183" s="2970"/>
      <c r="O183" s="2970"/>
      <c r="P183" s="591"/>
      <c r="Q183" s="1474"/>
      <c r="R183" s="1474"/>
      <c r="S183" s="564">
        <v>1</v>
      </c>
      <c r="T183" s="9" t="s">
        <v>5625</v>
      </c>
      <c r="U183" s="159" t="s">
        <v>5626</v>
      </c>
      <c r="V183" s="8" t="str">
        <f t="shared" si="136"/>
        <v>Terminado</v>
      </c>
      <c r="W183" s="8" t="str">
        <f t="shared" si="206"/>
        <v>Terminado</v>
      </c>
      <c r="X183" s="1474"/>
      <c r="Y183" s="3355"/>
      <c r="Z183" s="3355"/>
      <c r="AA183" s="3356"/>
      <c r="AB183" s="3356"/>
      <c r="AC183" s="3480"/>
      <c r="AD183" s="3781"/>
      <c r="AE183" s="3831"/>
      <c r="AF183" s="3831"/>
      <c r="AG183" s="3781"/>
      <c r="AH183" s="2973"/>
      <c r="AI183" s="2973"/>
      <c r="AJ183" s="2970"/>
      <c r="AK183" s="2970"/>
      <c r="AL183" s="2970"/>
      <c r="AM183" s="2970"/>
      <c r="AN183" s="591"/>
      <c r="AO183" s="1474"/>
      <c r="AP183" s="1474"/>
      <c r="AQ183" s="686">
        <v>1</v>
      </c>
      <c r="AR183" s="159" t="s">
        <v>5387</v>
      </c>
      <c r="AS183" s="159" t="s">
        <v>5387</v>
      </c>
      <c r="AT183" s="8" t="str">
        <f t="shared" si="138"/>
        <v>Terminado</v>
      </c>
      <c r="AU183" s="8" t="str">
        <f t="shared" si="139"/>
        <v>Terminado</v>
      </c>
      <c r="AV183" s="1474"/>
      <c r="AW183" s="3840"/>
      <c r="AX183" s="3840"/>
      <c r="AY183" s="3356"/>
      <c r="AZ183" s="3356"/>
      <c r="BA183" s="3843"/>
      <c r="BB183" s="3856"/>
      <c r="BC183" s="3838"/>
      <c r="BD183" s="3838"/>
      <c r="BE183" s="3859"/>
      <c r="BF183" s="3861"/>
      <c r="BG183" s="3838"/>
      <c r="BH183" s="1474"/>
      <c r="BI183" s="1474"/>
      <c r="BJ183" s="3626"/>
      <c r="BK183" s="3192"/>
      <c r="BL183" s="591"/>
      <c r="BM183" s="3850"/>
      <c r="BN183" s="3871"/>
      <c r="BO183" s="1027">
        <v>1</v>
      </c>
      <c r="BP183" s="1009" t="s">
        <v>5391</v>
      </c>
      <c r="BQ183" s="1009" t="s">
        <v>2765</v>
      </c>
      <c r="BR183" s="169" t="str">
        <f t="shared" si="140"/>
        <v>Terminado</v>
      </c>
      <c r="BS183" s="169" t="str">
        <f t="shared" si="141"/>
        <v>Terminado</v>
      </c>
      <c r="BT183" s="1774"/>
      <c r="BU183" s="1877"/>
      <c r="BV183" s="1877"/>
      <c r="BW183" s="3344"/>
      <c r="BX183" s="3344"/>
      <c r="BY183" s="3458"/>
      <c r="BZ183" s="3864"/>
      <c r="CA183" s="3865"/>
      <c r="CB183" s="3865"/>
      <c r="CC183" s="3866"/>
      <c r="CD183" s="3848"/>
      <c r="CE183" s="3848"/>
      <c r="CF183" s="3192"/>
      <c r="CG183" s="3192"/>
      <c r="CH183" s="3192"/>
      <c r="CI183" s="3192"/>
      <c r="CJ183" s="591"/>
      <c r="CK183" s="3192"/>
      <c r="CL183" s="3192"/>
      <c r="CM183" s="910">
        <v>1</v>
      </c>
      <c r="CN183" s="835" t="s">
        <v>5622</v>
      </c>
      <c r="CO183" s="835" t="s">
        <v>5622</v>
      </c>
      <c r="CP183" s="169" t="str">
        <f t="shared" si="126"/>
        <v>Terminado</v>
      </c>
      <c r="CQ183" s="169" t="str">
        <f t="shared" si="142"/>
        <v>Terminado</v>
      </c>
      <c r="CR183" s="3192"/>
      <c r="CS183" s="1877"/>
      <c r="CT183" s="1877"/>
      <c r="CU183" s="3344"/>
      <c r="CV183" s="3344"/>
      <c r="CW183" s="2605"/>
      <c r="CX183" s="3853"/>
      <c r="CY183" s="3406"/>
      <c r="CZ183" s="3406"/>
      <c r="DA183" s="3404"/>
      <c r="DB183" s="3406"/>
      <c r="DC183" s="3406"/>
      <c r="DD183" s="3852"/>
      <c r="DE183" s="3192"/>
      <c r="DF183" s="3192"/>
      <c r="DG183" s="3192"/>
      <c r="DH183" s="3192"/>
      <c r="DJ183" s="1220" t="s">
        <v>8269</v>
      </c>
      <c r="DK183" s="1220" t="s">
        <v>8485</v>
      </c>
      <c r="DL183" s="1752"/>
    </row>
    <row r="184" spans="1:116" s="514" customFormat="1" ht="183.75" hidden="1" x14ac:dyDescent="0.45">
      <c r="A184" s="3617"/>
      <c r="B184" s="3619"/>
      <c r="C184" s="2988"/>
      <c r="D184" s="3832"/>
      <c r="E184" s="608" t="s">
        <v>5627</v>
      </c>
      <c r="F184" s="320" t="s">
        <v>5628</v>
      </c>
      <c r="G184" s="222">
        <v>0.2</v>
      </c>
      <c r="H184" s="694">
        <v>44621</v>
      </c>
      <c r="I184" s="694">
        <v>44632</v>
      </c>
      <c r="J184" s="222">
        <v>1</v>
      </c>
      <c r="K184" s="612">
        <v>1</v>
      </c>
      <c r="L184" s="629">
        <v>1</v>
      </c>
      <c r="M184" s="668">
        <v>1</v>
      </c>
      <c r="N184" s="2970"/>
      <c r="O184" s="2970"/>
      <c r="P184" s="591"/>
      <c r="Q184" s="1475"/>
      <c r="R184" s="1475"/>
      <c r="S184" s="564">
        <v>1</v>
      </c>
      <c r="T184" s="9" t="s">
        <v>5629</v>
      </c>
      <c r="U184" s="9" t="s">
        <v>5630</v>
      </c>
      <c r="V184" s="8" t="str">
        <f t="shared" si="136"/>
        <v>Terminado</v>
      </c>
      <c r="W184" s="8" t="str">
        <f t="shared" si="206"/>
        <v>Terminado</v>
      </c>
      <c r="X184" s="1475"/>
      <c r="Y184" s="1472"/>
      <c r="Z184" s="1472"/>
      <c r="AA184" s="3357"/>
      <c r="AB184" s="3357"/>
      <c r="AC184" s="3481"/>
      <c r="AD184" s="3781"/>
      <c r="AE184" s="3831"/>
      <c r="AF184" s="3831"/>
      <c r="AG184" s="3781"/>
      <c r="AH184" s="2973"/>
      <c r="AI184" s="2973"/>
      <c r="AJ184" s="2970"/>
      <c r="AK184" s="2970"/>
      <c r="AL184" s="2970"/>
      <c r="AM184" s="2970"/>
      <c r="AN184" s="591"/>
      <c r="AO184" s="1475"/>
      <c r="AP184" s="1475"/>
      <c r="AQ184" s="686">
        <v>1</v>
      </c>
      <c r="AR184" s="159" t="s">
        <v>5387</v>
      </c>
      <c r="AS184" s="159" t="s">
        <v>5387</v>
      </c>
      <c r="AT184" s="8" t="str">
        <f t="shared" si="138"/>
        <v>Terminado</v>
      </c>
      <c r="AU184" s="8" t="str">
        <f t="shared" si="139"/>
        <v>Terminado</v>
      </c>
      <c r="AV184" s="1475"/>
      <c r="AW184" s="3841"/>
      <c r="AX184" s="3841"/>
      <c r="AY184" s="3357"/>
      <c r="AZ184" s="3357"/>
      <c r="BA184" s="3844"/>
      <c r="BB184" s="3857"/>
      <c r="BC184" s="3839"/>
      <c r="BD184" s="3839"/>
      <c r="BE184" s="3859"/>
      <c r="BF184" s="3862"/>
      <c r="BG184" s="3839"/>
      <c r="BH184" s="1475"/>
      <c r="BI184" s="1475"/>
      <c r="BJ184" s="3627"/>
      <c r="BK184" s="3192"/>
      <c r="BL184" s="591"/>
      <c r="BM184" s="3851"/>
      <c r="BN184" s="2855"/>
      <c r="BO184" s="1027">
        <v>1</v>
      </c>
      <c r="BP184" s="1009" t="s">
        <v>5391</v>
      </c>
      <c r="BQ184" s="1009" t="s">
        <v>2765</v>
      </c>
      <c r="BR184" s="169" t="str">
        <f t="shared" si="140"/>
        <v>Terminado</v>
      </c>
      <c r="BS184" s="169" t="str">
        <f t="shared" si="141"/>
        <v>Terminado</v>
      </c>
      <c r="BT184" s="1701"/>
      <c r="BU184" s="1877"/>
      <c r="BV184" s="1877"/>
      <c r="BW184" s="3344"/>
      <c r="BX184" s="3344"/>
      <c r="BY184" s="3458"/>
      <c r="BZ184" s="3864"/>
      <c r="CA184" s="3865"/>
      <c r="CB184" s="3865"/>
      <c r="CC184" s="3866"/>
      <c r="CD184" s="3848"/>
      <c r="CE184" s="3848"/>
      <c r="CF184" s="3192"/>
      <c r="CG184" s="3192"/>
      <c r="CH184" s="3192"/>
      <c r="CI184" s="3192"/>
      <c r="CJ184" s="591"/>
      <c r="CK184" s="3192"/>
      <c r="CL184" s="3192"/>
      <c r="CM184" s="910">
        <v>1</v>
      </c>
      <c r="CN184" s="835" t="s">
        <v>5622</v>
      </c>
      <c r="CO184" s="835" t="s">
        <v>5622</v>
      </c>
      <c r="CP184" s="169" t="str">
        <f t="shared" si="126"/>
        <v>Terminado</v>
      </c>
      <c r="CQ184" s="169" t="str">
        <f t="shared" si="142"/>
        <v>Terminado</v>
      </c>
      <c r="CR184" s="3192"/>
      <c r="CS184" s="1877"/>
      <c r="CT184" s="1877"/>
      <c r="CU184" s="3344"/>
      <c r="CV184" s="3344"/>
      <c r="CW184" s="2606"/>
      <c r="CX184" s="3853"/>
      <c r="CY184" s="3406"/>
      <c r="CZ184" s="3406"/>
      <c r="DA184" s="3404"/>
      <c r="DB184" s="3406"/>
      <c r="DC184" s="3406"/>
      <c r="DD184" s="3852"/>
      <c r="DE184" s="3192"/>
      <c r="DF184" s="3192"/>
      <c r="DG184" s="3192"/>
      <c r="DH184" s="3192"/>
      <c r="DJ184" s="1220" t="s">
        <v>8269</v>
      </c>
      <c r="DK184" s="1220" t="s">
        <v>8485</v>
      </c>
      <c r="DL184" s="1753"/>
    </row>
    <row r="185" spans="1:116" s="514" customFormat="1" ht="157.5" x14ac:dyDescent="0.45">
      <c r="A185" s="3617" t="s">
        <v>60</v>
      </c>
      <c r="B185" s="3619" t="s">
        <v>5631</v>
      </c>
      <c r="C185" s="2988" t="s">
        <v>5632</v>
      </c>
      <c r="D185" s="2988" t="s">
        <v>5633</v>
      </c>
      <c r="E185" s="608" t="s">
        <v>5634</v>
      </c>
      <c r="F185" s="320" t="s">
        <v>5635</v>
      </c>
      <c r="G185" s="222">
        <v>0.3</v>
      </c>
      <c r="H185" s="694">
        <v>44652</v>
      </c>
      <c r="I185" s="694">
        <v>44697</v>
      </c>
      <c r="J185" s="222">
        <v>0</v>
      </c>
      <c r="K185" s="612">
        <v>1</v>
      </c>
      <c r="L185" s="629">
        <v>1</v>
      </c>
      <c r="M185" s="668">
        <v>1</v>
      </c>
      <c r="N185" s="2970">
        <v>15079633</v>
      </c>
      <c r="O185" s="2970">
        <v>46075883.999999993</v>
      </c>
      <c r="P185" s="591"/>
      <c r="Q185" s="3824">
        <v>0</v>
      </c>
      <c r="R185" s="1474" t="s">
        <v>2878</v>
      </c>
      <c r="S185" s="564">
        <v>0</v>
      </c>
      <c r="T185" s="159" t="s">
        <v>2599</v>
      </c>
      <c r="U185" s="159" t="s">
        <v>2599</v>
      </c>
      <c r="V185" s="8" t="str">
        <f t="shared" si="136"/>
        <v>Sin iniciar</v>
      </c>
      <c r="W185" s="8" t="str">
        <f t="shared" si="206"/>
        <v>Sin iniciar</v>
      </c>
      <c r="X185" s="1474" t="s">
        <v>2599</v>
      </c>
      <c r="Y185" s="3854">
        <f>SUMPRODUCT(S185:S187,G185:G187)</f>
        <v>0</v>
      </c>
      <c r="Z185" s="3854">
        <f>SUMPRODUCT(G185:G187,J185:J187)</f>
        <v>0</v>
      </c>
      <c r="AA185" s="3478" t="str">
        <f>IF(Z185&lt;1%,"Sin iniciar",IF(Z185=100%,"Terminado","En gestión"))</f>
        <v>Sin iniciar</v>
      </c>
      <c r="AB185" s="3478" t="str">
        <f>IF(Y185&lt;1%,"Sin iniciar",IF(Y185=100%,"Terminado","En gestión"))</f>
        <v>Sin iniciar</v>
      </c>
      <c r="AC185" s="3479"/>
      <c r="AD185" s="3781">
        <v>46075883.999999993</v>
      </c>
      <c r="AE185" s="3831">
        <v>45722968</v>
      </c>
      <c r="AF185" s="3831">
        <v>11430741.9</v>
      </c>
      <c r="AG185" s="3781">
        <v>15079633</v>
      </c>
      <c r="AH185" s="2973">
        <v>15079632.6</v>
      </c>
      <c r="AI185" s="2973">
        <v>2622544.7999999998</v>
      </c>
      <c r="AJ185" s="2970" t="s">
        <v>7572</v>
      </c>
      <c r="AK185" s="2970" t="s">
        <v>1859</v>
      </c>
      <c r="AL185" s="2970" t="s">
        <v>1860</v>
      </c>
      <c r="AM185" s="2970" t="s">
        <v>1861</v>
      </c>
      <c r="AN185" s="591"/>
      <c r="AO185" s="3824">
        <v>0.46</v>
      </c>
      <c r="AP185" s="1474" t="s">
        <v>5636</v>
      </c>
      <c r="AQ185" s="686">
        <v>1</v>
      </c>
      <c r="AR185" s="89" t="s">
        <v>5637</v>
      </c>
      <c r="AS185" s="9" t="s">
        <v>5638</v>
      </c>
      <c r="AT185" s="8" t="str">
        <f t="shared" si="138"/>
        <v>Terminado</v>
      </c>
      <c r="AU185" s="8" t="str">
        <f t="shared" si="139"/>
        <v>Terminado</v>
      </c>
      <c r="AV185" s="1474" t="s">
        <v>5639</v>
      </c>
      <c r="AW185" s="3840">
        <f t="shared" ref="AW185" si="234">SUMPRODUCT(G185:G187,AQ185:AQ187)</f>
        <v>0.46</v>
      </c>
      <c r="AX185" s="3840">
        <f t="shared" ref="AX185" si="235">SUMPRODUCT(G185:G187,K185:K187)</f>
        <v>0.46</v>
      </c>
      <c r="AY185" s="3356" t="str">
        <f t="shared" ref="AY185" si="236">IF(AX185&lt;1%,"Sin iniciar",IF(AX185=100%,"Terminado","En gestión"))</f>
        <v>En gestión</v>
      </c>
      <c r="AZ185" s="3356" t="str">
        <f t="shared" ref="AZ185" si="237">IF(AW185&lt;1%,"Sin iniciar",IF(AW185=100%,"Terminado","En gestión"))</f>
        <v>En gestión</v>
      </c>
      <c r="BA185" s="3855" t="s">
        <v>2812</v>
      </c>
      <c r="BB185" s="3856">
        <v>45722968</v>
      </c>
      <c r="BC185" s="3838">
        <v>45672550.939999998</v>
      </c>
      <c r="BD185" s="3838">
        <v>22836275.5</v>
      </c>
      <c r="BE185" s="3859">
        <v>15079633</v>
      </c>
      <c r="BF185" s="3860">
        <v>15079632.6</v>
      </c>
      <c r="BG185" s="3863">
        <v>3933815.2</v>
      </c>
      <c r="BH185" s="1474" t="s">
        <v>7573</v>
      </c>
      <c r="BI185" s="1474" t="s">
        <v>5618</v>
      </c>
      <c r="BJ185" s="3626" t="s">
        <v>5619</v>
      </c>
      <c r="BK185" s="3192" t="s">
        <v>5620</v>
      </c>
      <c r="BL185" s="591"/>
      <c r="BM185" s="3849">
        <v>1</v>
      </c>
      <c r="BN185" s="1571" t="s">
        <v>7597</v>
      </c>
      <c r="BO185" s="1027">
        <v>1</v>
      </c>
      <c r="BP185" s="1009" t="s">
        <v>3249</v>
      </c>
      <c r="BQ185" s="1009" t="s">
        <v>2765</v>
      </c>
      <c r="BR185" s="169" t="str">
        <f t="shared" si="140"/>
        <v>Terminado</v>
      </c>
      <c r="BS185" s="169" t="str">
        <f t="shared" si="141"/>
        <v>Terminado</v>
      </c>
      <c r="BT185" s="1700" t="s">
        <v>7597</v>
      </c>
      <c r="BU185" s="1877">
        <f t="shared" ref="BU185" si="238">SUMPRODUCT(G185:G187,BO185:BO187)</f>
        <v>1</v>
      </c>
      <c r="BV185" s="1877">
        <f t="shared" ref="BV185" si="239">SUMPRODUCT(G185:G187,L185:L187)</f>
        <v>1</v>
      </c>
      <c r="BW185" s="3344" t="str">
        <f t="shared" si="211"/>
        <v>Terminado</v>
      </c>
      <c r="BX185" s="3344" t="str">
        <f t="shared" si="212"/>
        <v>Terminado</v>
      </c>
      <c r="BY185" s="3458"/>
      <c r="BZ185" s="3864">
        <v>0</v>
      </c>
      <c r="CA185" s="3865">
        <v>0</v>
      </c>
      <c r="CB185" s="3865">
        <v>0</v>
      </c>
      <c r="CC185" s="3866">
        <v>15079632.6</v>
      </c>
      <c r="CD185" s="3848">
        <v>15079632.6</v>
      </c>
      <c r="CE185" s="3848">
        <v>10490176</v>
      </c>
      <c r="CF185" s="3192" t="s">
        <v>7573</v>
      </c>
      <c r="CG185" s="3192" t="s">
        <v>5618</v>
      </c>
      <c r="CH185" s="3192" t="s">
        <v>5619</v>
      </c>
      <c r="CI185" s="3192" t="s">
        <v>5620</v>
      </c>
      <c r="CJ185" s="591"/>
      <c r="CK185" s="3192">
        <v>100</v>
      </c>
      <c r="CL185" s="3192" t="s">
        <v>1922</v>
      </c>
      <c r="CM185" s="910">
        <v>1</v>
      </c>
      <c r="CN185" s="835" t="s">
        <v>5640</v>
      </c>
      <c r="CO185" s="835" t="s">
        <v>5640</v>
      </c>
      <c r="CP185" s="169" t="str">
        <f t="shared" si="126"/>
        <v>Terminado</v>
      </c>
      <c r="CQ185" s="169" t="str">
        <f t="shared" si="142"/>
        <v>Terminado</v>
      </c>
      <c r="CR185" s="3192" t="s">
        <v>1922</v>
      </c>
      <c r="CS185" s="1877">
        <f t="shared" ref="CS185" si="240">SUMPRODUCT(G185:G187,CM185:CM187)</f>
        <v>1</v>
      </c>
      <c r="CT185" s="1877">
        <f t="shared" ref="CT185" si="241">SUMPRODUCT(G185:G187,M185:M187)</f>
        <v>1</v>
      </c>
      <c r="CU185" s="3344" t="str">
        <f t="shared" ref="CU185:CU218" si="242">IF(CT185&lt;1%,"Sin iniciar",IF(CT185=100%,"Terminado","En gestión"))</f>
        <v>Terminado</v>
      </c>
      <c r="CV185" s="3344" t="str">
        <f t="shared" ref="CV185" si="243">IF(CS185&lt;1%,"Sin iniciar",IF(CS185=100%,"Terminado","En gestión"))</f>
        <v>Terminado</v>
      </c>
      <c r="CW185" s="2604" t="s">
        <v>37</v>
      </c>
      <c r="CX185" s="3853">
        <v>45693134.450000003</v>
      </c>
      <c r="CY185" s="3406">
        <v>45702977.100000001</v>
      </c>
      <c r="CZ185" s="3406">
        <v>45702977.100000001</v>
      </c>
      <c r="DA185" s="3404">
        <v>15079632.6</v>
      </c>
      <c r="DB185" s="3406">
        <v>15079632.6</v>
      </c>
      <c r="DC185" s="3406">
        <v>15079632.6</v>
      </c>
      <c r="DD185" s="3852">
        <v>15079632.6</v>
      </c>
      <c r="DE185" s="3192" t="s">
        <v>7573</v>
      </c>
      <c r="DF185" s="3192" t="s">
        <v>5618</v>
      </c>
      <c r="DG185" s="3192" t="s">
        <v>5619</v>
      </c>
      <c r="DH185" s="3192" t="s">
        <v>5620</v>
      </c>
      <c r="DJ185" s="1241" t="s">
        <v>8427</v>
      </c>
      <c r="DK185" s="1220" t="s">
        <v>8485</v>
      </c>
      <c r="DL185" s="1751"/>
    </row>
    <row r="186" spans="1:116" s="514" customFormat="1" ht="157.5" x14ac:dyDescent="0.45">
      <c r="A186" s="3617"/>
      <c r="B186" s="3619"/>
      <c r="C186" s="2988"/>
      <c r="D186" s="3832"/>
      <c r="E186" s="608" t="s">
        <v>5641</v>
      </c>
      <c r="F186" s="320" t="s">
        <v>5642</v>
      </c>
      <c r="G186" s="222">
        <v>0.4</v>
      </c>
      <c r="H186" s="694">
        <v>44698</v>
      </c>
      <c r="I186" s="694">
        <v>44778</v>
      </c>
      <c r="J186" s="222">
        <v>0</v>
      </c>
      <c r="K186" s="612">
        <v>0.4</v>
      </c>
      <c r="L186" s="629">
        <v>1</v>
      </c>
      <c r="M186" s="668">
        <v>1</v>
      </c>
      <c r="N186" s="2970"/>
      <c r="O186" s="2970"/>
      <c r="P186" s="591"/>
      <c r="Q186" s="1474"/>
      <c r="R186" s="1474"/>
      <c r="S186" s="564">
        <v>0</v>
      </c>
      <c r="T186" s="159" t="s">
        <v>2599</v>
      </c>
      <c r="U186" s="159" t="s">
        <v>2599</v>
      </c>
      <c r="V186" s="8" t="str">
        <f t="shared" si="136"/>
        <v>Sin iniciar</v>
      </c>
      <c r="W186" s="8" t="str">
        <f t="shared" si="206"/>
        <v>Sin iniciar</v>
      </c>
      <c r="X186" s="1474"/>
      <c r="Y186" s="3355"/>
      <c r="Z186" s="3355"/>
      <c r="AA186" s="3356"/>
      <c r="AB186" s="3356"/>
      <c r="AC186" s="3480"/>
      <c r="AD186" s="3781"/>
      <c r="AE186" s="3831"/>
      <c r="AF186" s="3831"/>
      <c r="AG186" s="3781"/>
      <c r="AH186" s="2973"/>
      <c r="AI186" s="2973"/>
      <c r="AJ186" s="2970"/>
      <c r="AK186" s="2970"/>
      <c r="AL186" s="2970"/>
      <c r="AM186" s="2970"/>
      <c r="AN186" s="591"/>
      <c r="AO186" s="1474"/>
      <c r="AP186" s="1474"/>
      <c r="AQ186" s="686">
        <v>0.4</v>
      </c>
      <c r="AR186" s="89" t="s">
        <v>5643</v>
      </c>
      <c r="AS186" s="9" t="s">
        <v>5644</v>
      </c>
      <c r="AT186" s="8" t="str">
        <f t="shared" si="138"/>
        <v>En gestión</v>
      </c>
      <c r="AU186" s="8" t="str">
        <f t="shared" si="139"/>
        <v>En gestión</v>
      </c>
      <c r="AV186" s="1474"/>
      <c r="AW186" s="3840"/>
      <c r="AX186" s="3840"/>
      <c r="AY186" s="3356"/>
      <c r="AZ186" s="3356"/>
      <c r="BA186" s="3843"/>
      <c r="BB186" s="3856"/>
      <c r="BC186" s="3838"/>
      <c r="BD186" s="3838"/>
      <c r="BE186" s="3859"/>
      <c r="BF186" s="3861"/>
      <c r="BG186" s="3838"/>
      <c r="BH186" s="1474"/>
      <c r="BI186" s="1474"/>
      <c r="BJ186" s="3626"/>
      <c r="BK186" s="3192"/>
      <c r="BL186" s="591"/>
      <c r="BM186" s="3850"/>
      <c r="BN186" s="4051"/>
      <c r="BO186" s="1027">
        <v>1</v>
      </c>
      <c r="BP186" s="1008" t="s">
        <v>7371</v>
      </c>
      <c r="BQ186" s="1009" t="s">
        <v>7372</v>
      </c>
      <c r="BR186" s="169" t="str">
        <f t="shared" si="140"/>
        <v>Terminado</v>
      </c>
      <c r="BS186" s="169" t="str">
        <f t="shared" si="141"/>
        <v>Terminado</v>
      </c>
      <c r="BT186" s="1774"/>
      <c r="BU186" s="1877"/>
      <c r="BV186" s="1877"/>
      <c r="BW186" s="3344"/>
      <c r="BX186" s="3344"/>
      <c r="BY186" s="3458"/>
      <c r="BZ186" s="3864"/>
      <c r="CA186" s="3865"/>
      <c r="CB186" s="3865"/>
      <c r="CC186" s="3866"/>
      <c r="CD186" s="3848"/>
      <c r="CE186" s="3848"/>
      <c r="CF186" s="3192"/>
      <c r="CG186" s="3192"/>
      <c r="CH186" s="3192"/>
      <c r="CI186" s="3192"/>
      <c r="CJ186" s="591"/>
      <c r="CK186" s="3192"/>
      <c r="CL186" s="3192"/>
      <c r="CM186" s="910">
        <v>1</v>
      </c>
      <c r="CN186" s="835" t="s">
        <v>5645</v>
      </c>
      <c r="CO186" s="835" t="s">
        <v>5645</v>
      </c>
      <c r="CP186" s="169" t="str">
        <f t="shared" si="126"/>
        <v>Terminado</v>
      </c>
      <c r="CQ186" s="169" t="str">
        <f t="shared" si="142"/>
        <v>Terminado</v>
      </c>
      <c r="CR186" s="3192"/>
      <c r="CS186" s="1877"/>
      <c r="CT186" s="1877"/>
      <c r="CU186" s="3344"/>
      <c r="CV186" s="3344"/>
      <c r="CW186" s="2605"/>
      <c r="CX186" s="3853"/>
      <c r="CY186" s="3406"/>
      <c r="CZ186" s="3406"/>
      <c r="DA186" s="3404"/>
      <c r="DB186" s="3406"/>
      <c r="DC186" s="3406"/>
      <c r="DD186" s="3852"/>
      <c r="DE186" s="3192"/>
      <c r="DF186" s="3192"/>
      <c r="DG186" s="3192"/>
      <c r="DH186" s="3192"/>
      <c r="DJ186" s="1241" t="s">
        <v>8427</v>
      </c>
      <c r="DK186" s="1220"/>
      <c r="DL186" s="1752"/>
    </row>
    <row r="187" spans="1:116" s="514" customFormat="1" ht="131.25" x14ac:dyDescent="0.45">
      <c r="A187" s="3617"/>
      <c r="B187" s="3619"/>
      <c r="C187" s="2988"/>
      <c r="D187" s="3832"/>
      <c r="E187" s="608" t="s">
        <v>5646</v>
      </c>
      <c r="F187" s="320" t="s">
        <v>5647</v>
      </c>
      <c r="G187" s="222">
        <v>0.3</v>
      </c>
      <c r="H187" s="694">
        <v>44778</v>
      </c>
      <c r="I187" s="694">
        <v>44790</v>
      </c>
      <c r="J187" s="222">
        <v>0</v>
      </c>
      <c r="K187" s="612">
        <v>0</v>
      </c>
      <c r="L187" s="629">
        <v>1</v>
      </c>
      <c r="M187" s="668">
        <v>1</v>
      </c>
      <c r="N187" s="2970"/>
      <c r="O187" s="2970"/>
      <c r="P187" s="591"/>
      <c r="Q187" s="1475"/>
      <c r="R187" s="1475"/>
      <c r="S187" s="564">
        <v>0</v>
      </c>
      <c r="T187" s="159" t="s">
        <v>2599</v>
      </c>
      <c r="U187" s="159" t="s">
        <v>2599</v>
      </c>
      <c r="V187" s="8" t="str">
        <f t="shared" si="136"/>
        <v>Sin iniciar</v>
      </c>
      <c r="W187" s="8" t="str">
        <f t="shared" si="206"/>
        <v>Sin iniciar</v>
      </c>
      <c r="X187" s="1475"/>
      <c r="Y187" s="1472"/>
      <c r="Z187" s="1472"/>
      <c r="AA187" s="3357"/>
      <c r="AB187" s="3357"/>
      <c r="AC187" s="3481"/>
      <c r="AD187" s="3781"/>
      <c r="AE187" s="3831"/>
      <c r="AF187" s="3831"/>
      <c r="AG187" s="3781"/>
      <c r="AH187" s="2973"/>
      <c r="AI187" s="2973"/>
      <c r="AJ187" s="2970"/>
      <c r="AK187" s="2970"/>
      <c r="AL187" s="2970"/>
      <c r="AM187" s="2970"/>
      <c r="AN187" s="591"/>
      <c r="AO187" s="1475"/>
      <c r="AP187" s="1475"/>
      <c r="AQ187" s="686">
        <v>0</v>
      </c>
      <c r="AR187" s="159" t="s">
        <v>2599</v>
      </c>
      <c r="AS187" s="159" t="s">
        <v>2599</v>
      </c>
      <c r="AT187" s="8" t="str">
        <f t="shared" si="138"/>
        <v>Sin iniciar</v>
      </c>
      <c r="AU187" s="8" t="str">
        <f t="shared" si="139"/>
        <v>Sin iniciar</v>
      </c>
      <c r="AV187" s="1475"/>
      <c r="AW187" s="3841"/>
      <c r="AX187" s="3841"/>
      <c r="AY187" s="3357"/>
      <c r="AZ187" s="3357"/>
      <c r="BA187" s="3844"/>
      <c r="BB187" s="3857"/>
      <c r="BC187" s="3839"/>
      <c r="BD187" s="3839"/>
      <c r="BE187" s="3859"/>
      <c r="BF187" s="3862"/>
      <c r="BG187" s="3839"/>
      <c r="BH187" s="1475"/>
      <c r="BI187" s="1475"/>
      <c r="BJ187" s="3627"/>
      <c r="BK187" s="3192"/>
      <c r="BL187" s="591"/>
      <c r="BM187" s="3851"/>
      <c r="BN187" s="1572"/>
      <c r="BO187" s="1027">
        <v>1</v>
      </c>
      <c r="BP187" s="1008" t="s">
        <v>7598</v>
      </c>
      <c r="BQ187" s="1009" t="s">
        <v>7373</v>
      </c>
      <c r="BR187" s="169" t="str">
        <f t="shared" si="140"/>
        <v>Terminado</v>
      </c>
      <c r="BS187" s="169" t="str">
        <f t="shared" si="141"/>
        <v>Terminado</v>
      </c>
      <c r="BT187" s="1701"/>
      <c r="BU187" s="1877"/>
      <c r="BV187" s="1877"/>
      <c r="BW187" s="3344"/>
      <c r="BX187" s="3344"/>
      <c r="BY187" s="3458"/>
      <c r="BZ187" s="3864"/>
      <c r="CA187" s="3865"/>
      <c r="CB187" s="3865"/>
      <c r="CC187" s="3866"/>
      <c r="CD187" s="3848"/>
      <c r="CE187" s="3848"/>
      <c r="CF187" s="3192"/>
      <c r="CG187" s="3192"/>
      <c r="CH187" s="3192"/>
      <c r="CI187" s="3192"/>
      <c r="CJ187" s="591"/>
      <c r="CK187" s="3192"/>
      <c r="CL187" s="3192"/>
      <c r="CM187" s="910">
        <v>1</v>
      </c>
      <c r="CN187" s="835" t="s">
        <v>5645</v>
      </c>
      <c r="CO187" s="835" t="s">
        <v>5645</v>
      </c>
      <c r="CP187" s="169" t="str">
        <f t="shared" si="126"/>
        <v>Terminado</v>
      </c>
      <c r="CQ187" s="169" t="str">
        <f t="shared" si="142"/>
        <v>Terminado</v>
      </c>
      <c r="CR187" s="3192"/>
      <c r="CS187" s="1877"/>
      <c r="CT187" s="1877"/>
      <c r="CU187" s="3344"/>
      <c r="CV187" s="3344"/>
      <c r="CW187" s="2606"/>
      <c r="CX187" s="3853"/>
      <c r="CY187" s="3406"/>
      <c r="CZ187" s="3406"/>
      <c r="DA187" s="3404"/>
      <c r="DB187" s="3406"/>
      <c r="DC187" s="3406"/>
      <c r="DD187" s="3852"/>
      <c r="DE187" s="3192"/>
      <c r="DF187" s="3192"/>
      <c r="DG187" s="3192"/>
      <c r="DH187" s="3192"/>
      <c r="DJ187" s="1241" t="s">
        <v>8427</v>
      </c>
      <c r="DK187" s="1220"/>
      <c r="DL187" s="1753"/>
    </row>
    <row r="188" spans="1:116" s="514" customFormat="1" ht="105" hidden="1" x14ac:dyDescent="0.45">
      <c r="A188" s="3617" t="s">
        <v>60</v>
      </c>
      <c r="B188" s="3619" t="s">
        <v>5648</v>
      </c>
      <c r="C188" s="2988" t="s">
        <v>5649</v>
      </c>
      <c r="D188" s="2988" t="s">
        <v>5633</v>
      </c>
      <c r="E188" s="608" t="s">
        <v>5650</v>
      </c>
      <c r="F188" s="320" t="s">
        <v>5651</v>
      </c>
      <c r="G188" s="222">
        <v>0.3</v>
      </c>
      <c r="H188" s="694">
        <v>44636</v>
      </c>
      <c r="I188" s="694">
        <v>44683</v>
      </c>
      <c r="J188" s="222">
        <v>0.3</v>
      </c>
      <c r="K188" s="612">
        <v>1</v>
      </c>
      <c r="L188" s="629">
        <v>1</v>
      </c>
      <c r="M188" s="668">
        <v>1</v>
      </c>
      <c r="N188" s="2970">
        <v>15102375</v>
      </c>
      <c r="O188" s="2970">
        <v>35319208.800000004</v>
      </c>
      <c r="P188" s="591"/>
      <c r="Q188" s="3824">
        <v>0.3</v>
      </c>
      <c r="R188" s="1474" t="s">
        <v>7599</v>
      </c>
      <c r="S188" s="564">
        <v>0.3</v>
      </c>
      <c r="T188" s="9" t="s">
        <v>5652</v>
      </c>
      <c r="U188" s="159" t="s">
        <v>5653</v>
      </c>
      <c r="V188" s="8" t="str">
        <f t="shared" si="136"/>
        <v>En gestión</v>
      </c>
      <c r="W188" s="8" t="str">
        <f t="shared" si="206"/>
        <v>En gestión</v>
      </c>
      <c r="X188" s="1474" t="s">
        <v>2599</v>
      </c>
      <c r="Y188" s="3854">
        <f>SUMPRODUCT(S188:S190,G188:G190)</f>
        <v>0.09</v>
      </c>
      <c r="Z188" s="3854">
        <f>SUMPRODUCT(G188:G190,J188:J190)</f>
        <v>0.09</v>
      </c>
      <c r="AA188" s="3478" t="str">
        <f>IF(Z188&lt;1%,"Sin iniciar",IF(Z188=100%,"Terminado","En gestión"))</f>
        <v>En gestión</v>
      </c>
      <c r="AB188" s="3478" t="str">
        <f>IF(Y188&lt;1%,"Sin iniciar",IF(Y188=100%,"Terminado","En gestión"))</f>
        <v>En gestión</v>
      </c>
      <c r="AC188" s="3479"/>
      <c r="AD188" s="3781">
        <v>35319208.800000004</v>
      </c>
      <c r="AE188" s="3831">
        <v>34966292</v>
      </c>
      <c r="AF188" s="3831">
        <v>8741573.0999999996</v>
      </c>
      <c r="AG188" s="3781">
        <v>15102375</v>
      </c>
      <c r="AH188" s="2973">
        <v>15102375.01</v>
      </c>
      <c r="AI188" s="2973">
        <v>1313250</v>
      </c>
      <c r="AJ188" s="2970" t="s">
        <v>7572</v>
      </c>
      <c r="AK188" s="2970" t="s">
        <v>1859</v>
      </c>
      <c r="AL188" s="2970" t="s">
        <v>1860</v>
      </c>
      <c r="AM188" s="2970" t="s">
        <v>1861</v>
      </c>
      <c r="AN188" s="591"/>
      <c r="AO188" s="3824">
        <v>1</v>
      </c>
      <c r="AP188" s="1474" t="s">
        <v>5654</v>
      </c>
      <c r="AQ188" s="686">
        <v>1</v>
      </c>
      <c r="AR188" s="9" t="s">
        <v>5652</v>
      </c>
      <c r="AS188" s="159" t="s">
        <v>5653</v>
      </c>
      <c r="AT188" s="8" t="str">
        <f t="shared" si="138"/>
        <v>Terminado</v>
      </c>
      <c r="AU188" s="8" t="str">
        <f t="shared" si="139"/>
        <v>Terminado</v>
      </c>
      <c r="AV188" s="1474" t="s">
        <v>5655</v>
      </c>
      <c r="AW188" s="3840">
        <f t="shared" ref="AW188" si="244">SUMPRODUCT(G188:G190,AQ188:AQ190)</f>
        <v>1</v>
      </c>
      <c r="AX188" s="3840">
        <f t="shared" ref="AX188" si="245">SUMPRODUCT(G188:G190,K188:K190)</f>
        <v>1</v>
      </c>
      <c r="AY188" s="3356" t="str">
        <f t="shared" ref="AY188" si="246">IF(AX188&lt;1%,"Sin iniciar",IF(AX188=100%,"Terminado","En gestión"))</f>
        <v>Terminado</v>
      </c>
      <c r="AZ188" s="3356" t="str">
        <f t="shared" ref="AZ188" si="247">IF(AW188&lt;1%,"Sin iniciar",IF(AW188=100%,"Terminado","En gestión"))</f>
        <v>Terminado</v>
      </c>
      <c r="BA188" s="3855" t="s">
        <v>2812</v>
      </c>
      <c r="BB188" s="3856">
        <v>34966292</v>
      </c>
      <c r="BC188" s="3838">
        <v>34915875.740000002</v>
      </c>
      <c r="BD188" s="3838">
        <v>17457937.899999999</v>
      </c>
      <c r="BE188" s="3859">
        <v>15102375</v>
      </c>
      <c r="BF188" s="3860">
        <v>15014825.01</v>
      </c>
      <c r="BG188" s="3863">
        <v>3939750</v>
      </c>
      <c r="BH188" s="1474" t="s">
        <v>7573</v>
      </c>
      <c r="BI188" s="1474" t="s">
        <v>5618</v>
      </c>
      <c r="BJ188" s="3626" t="s">
        <v>5619</v>
      </c>
      <c r="BK188" s="3192" t="s">
        <v>5620</v>
      </c>
      <c r="BL188" s="591"/>
      <c r="BM188" s="3878">
        <v>1</v>
      </c>
      <c r="BN188" s="3881" t="s">
        <v>7374</v>
      </c>
      <c r="BO188" s="1027">
        <v>1</v>
      </c>
      <c r="BP188" s="1009" t="s">
        <v>3249</v>
      </c>
      <c r="BQ188" s="1009" t="s">
        <v>2765</v>
      </c>
      <c r="BR188" s="169" t="str">
        <f t="shared" si="140"/>
        <v>Terminado</v>
      </c>
      <c r="BS188" s="169" t="str">
        <f t="shared" si="141"/>
        <v>Terminado</v>
      </c>
      <c r="BT188" s="4063" t="s">
        <v>7399</v>
      </c>
      <c r="BU188" s="1877">
        <f t="shared" ref="BU188" si="248">SUMPRODUCT(G188:G190,BO188:BO190)</f>
        <v>1</v>
      </c>
      <c r="BV188" s="1877">
        <f t="shared" ref="BV188" si="249">SUMPRODUCT(G188:G190,L188:L190)</f>
        <v>1</v>
      </c>
      <c r="BW188" s="3344" t="str">
        <f t="shared" si="211"/>
        <v>Terminado</v>
      </c>
      <c r="BX188" s="3344" t="str">
        <f t="shared" si="212"/>
        <v>Terminado</v>
      </c>
      <c r="BY188" s="3458"/>
      <c r="BZ188" s="3784">
        <v>0</v>
      </c>
      <c r="CA188" s="3650">
        <v>0</v>
      </c>
      <c r="CB188" s="3650">
        <v>0</v>
      </c>
      <c r="CC188" s="2869">
        <v>15014825.01</v>
      </c>
      <c r="CD188" s="3457">
        <v>15014825.01</v>
      </c>
      <c r="CE188" s="3457">
        <v>10506000.01</v>
      </c>
      <c r="CF188" s="3192" t="s">
        <v>7573</v>
      </c>
      <c r="CG188" s="3192" t="s">
        <v>5618</v>
      </c>
      <c r="CH188" s="3192" t="s">
        <v>5619</v>
      </c>
      <c r="CI188" s="3192" t="s">
        <v>5620</v>
      </c>
      <c r="CJ188" s="591"/>
      <c r="CK188" s="3192">
        <v>100</v>
      </c>
      <c r="CL188" s="3192" t="s">
        <v>1894</v>
      </c>
      <c r="CM188" s="910">
        <v>1</v>
      </c>
      <c r="CN188" s="835" t="s">
        <v>5640</v>
      </c>
      <c r="CO188" s="835" t="s">
        <v>5640</v>
      </c>
      <c r="CP188" s="169" t="str">
        <f t="shared" ref="CP188:CP251" si="250">IF(M188&lt;1%,"Sin iniciar",IF(M188=100%,"Terminado","En gestión"))</f>
        <v>Terminado</v>
      </c>
      <c r="CQ188" s="169" t="str">
        <f t="shared" si="142"/>
        <v>Terminado</v>
      </c>
      <c r="CR188" s="3192" t="s">
        <v>1894</v>
      </c>
      <c r="CS188" s="1877">
        <f t="shared" ref="CS188" si="251">SUMPRODUCT(G188:G190,CM188:CM190)</f>
        <v>1</v>
      </c>
      <c r="CT188" s="1877">
        <f t="shared" ref="CT188" si="252">SUMPRODUCT(G188:G190,M188:M190)</f>
        <v>1</v>
      </c>
      <c r="CU188" s="3344" t="str">
        <f t="shared" si="242"/>
        <v>Terminado</v>
      </c>
      <c r="CV188" s="3344" t="str">
        <f t="shared" ref="CV188" si="253">IF(CS188&lt;1%,"Sin iniciar",IF(CS188=100%,"Terminado","En gestión"))</f>
        <v>Terminado</v>
      </c>
      <c r="CW188" s="2604" t="s">
        <v>37</v>
      </c>
      <c r="CX188" s="3853">
        <v>34936459.25</v>
      </c>
      <c r="CY188" s="3406">
        <v>34946301.899999999</v>
      </c>
      <c r="CZ188" s="3406">
        <v>34946301.899999999</v>
      </c>
      <c r="DA188" s="3404">
        <v>15014825.01</v>
      </c>
      <c r="DB188" s="3406">
        <v>15014825.01</v>
      </c>
      <c r="DC188" s="3406">
        <v>14445750.01</v>
      </c>
      <c r="DD188" s="3852">
        <v>15014825.01</v>
      </c>
      <c r="DE188" s="3192" t="s">
        <v>7573</v>
      </c>
      <c r="DF188" s="3192" t="s">
        <v>5618</v>
      </c>
      <c r="DG188" s="3192" t="s">
        <v>5619</v>
      </c>
      <c r="DH188" s="3192" t="s">
        <v>5620</v>
      </c>
      <c r="DJ188" s="1220" t="s">
        <v>8269</v>
      </c>
      <c r="DK188" s="1220" t="s">
        <v>8485</v>
      </c>
      <c r="DL188" s="1751" t="s">
        <v>8428</v>
      </c>
    </row>
    <row r="189" spans="1:116" s="514" customFormat="1" ht="101.25" hidden="1" x14ac:dyDescent="0.45">
      <c r="A189" s="3617"/>
      <c r="B189" s="3619"/>
      <c r="C189" s="2988"/>
      <c r="D189" s="3832"/>
      <c r="E189" s="608" t="s">
        <v>5656</v>
      </c>
      <c r="F189" s="320" t="s">
        <v>5657</v>
      </c>
      <c r="G189" s="222">
        <v>0.4</v>
      </c>
      <c r="H189" s="694">
        <v>44652</v>
      </c>
      <c r="I189" s="694">
        <v>44718</v>
      </c>
      <c r="J189" s="222">
        <v>0</v>
      </c>
      <c r="K189" s="612">
        <v>1</v>
      </c>
      <c r="L189" s="629">
        <v>1</v>
      </c>
      <c r="M189" s="668">
        <v>1</v>
      </c>
      <c r="N189" s="2970"/>
      <c r="O189" s="2970"/>
      <c r="P189" s="591"/>
      <c r="Q189" s="1474"/>
      <c r="R189" s="1474"/>
      <c r="S189" s="564">
        <v>0</v>
      </c>
      <c r="T189" s="159" t="s">
        <v>2599</v>
      </c>
      <c r="U189" s="159" t="s">
        <v>2599</v>
      </c>
      <c r="V189" s="8" t="str">
        <f t="shared" si="136"/>
        <v>Sin iniciar</v>
      </c>
      <c r="W189" s="8" t="str">
        <f t="shared" si="206"/>
        <v>Sin iniciar</v>
      </c>
      <c r="X189" s="1474"/>
      <c r="Y189" s="3355"/>
      <c r="Z189" s="3355"/>
      <c r="AA189" s="3356"/>
      <c r="AB189" s="3356"/>
      <c r="AC189" s="3480"/>
      <c r="AD189" s="3781"/>
      <c r="AE189" s="3831"/>
      <c r="AF189" s="3831"/>
      <c r="AG189" s="3781"/>
      <c r="AH189" s="2973"/>
      <c r="AI189" s="2973"/>
      <c r="AJ189" s="2970"/>
      <c r="AK189" s="2970"/>
      <c r="AL189" s="2970"/>
      <c r="AM189" s="2970"/>
      <c r="AN189" s="591"/>
      <c r="AO189" s="1474"/>
      <c r="AP189" s="1474"/>
      <c r="AQ189" s="686">
        <v>1</v>
      </c>
      <c r="AR189" s="9" t="s">
        <v>5658</v>
      </c>
      <c r="AS189" s="159" t="s">
        <v>5659</v>
      </c>
      <c r="AT189" s="8" t="str">
        <f t="shared" si="138"/>
        <v>Terminado</v>
      </c>
      <c r="AU189" s="8" t="str">
        <f t="shared" si="139"/>
        <v>Terminado</v>
      </c>
      <c r="AV189" s="1474"/>
      <c r="AW189" s="3840"/>
      <c r="AX189" s="3840"/>
      <c r="AY189" s="3356"/>
      <c r="AZ189" s="3356"/>
      <c r="BA189" s="3843"/>
      <c r="BB189" s="3856"/>
      <c r="BC189" s="3838"/>
      <c r="BD189" s="3838"/>
      <c r="BE189" s="3859"/>
      <c r="BF189" s="3861"/>
      <c r="BG189" s="3838"/>
      <c r="BH189" s="1474"/>
      <c r="BI189" s="1474"/>
      <c r="BJ189" s="3626"/>
      <c r="BK189" s="3192"/>
      <c r="BL189" s="591"/>
      <c r="BM189" s="3879"/>
      <c r="BN189" s="3882"/>
      <c r="BO189" s="1027">
        <v>1</v>
      </c>
      <c r="BP189" s="1009" t="s">
        <v>3249</v>
      </c>
      <c r="BQ189" s="1009" t="s">
        <v>2765</v>
      </c>
      <c r="BR189" s="169" t="str">
        <f t="shared" si="140"/>
        <v>Terminado</v>
      </c>
      <c r="BS189" s="169" t="str">
        <f t="shared" si="141"/>
        <v>Terminado</v>
      </c>
      <c r="BT189" s="4064"/>
      <c r="BU189" s="1877"/>
      <c r="BV189" s="1877"/>
      <c r="BW189" s="3344"/>
      <c r="BX189" s="3344"/>
      <c r="BY189" s="3458"/>
      <c r="BZ189" s="3784"/>
      <c r="CA189" s="3650"/>
      <c r="CB189" s="3650"/>
      <c r="CC189" s="2869"/>
      <c r="CD189" s="3457"/>
      <c r="CE189" s="3457"/>
      <c r="CF189" s="3192"/>
      <c r="CG189" s="3192"/>
      <c r="CH189" s="3192"/>
      <c r="CI189" s="3192"/>
      <c r="CJ189" s="591"/>
      <c r="CK189" s="3192"/>
      <c r="CL189" s="3192"/>
      <c r="CM189" s="910">
        <v>1</v>
      </c>
      <c r="CN189" s="835" t="s">
        <v>5640</v>
      </c>
      <c r="CO189" s="835" t="s">
        <v>5640</v>
      </c>
      <c r="CP189" s="169" t="str">
        <f t="shared" si="250"/>
        <v>Terminado</v>
      </c>
      <c r="CQ189" s="169" t="str">
        <f t="shared" si="142"/>
        <v>Terminado</v>
      </c>
      <c r="CR189" s="3192"/>
      <c r="CS189" s="1877"/>
      <c r="CT189" s="1877"/>
      <c r="CU189" s="3344"/>
      <c r="CV189" s="3344"/>
      <c r="CW189" s="2605"/>
      <c r="CX189" s="3853"/>
      <c r="CY189" s="3406"/>
      <c r="CZ189" s="3406"/>
      <c r="DA189" s="3404"/>
      <c r="DB189" s="3406"/>
      <c r="DC189" s="3406"/>
      <c r="DD189" s="3852"/>
      <c r="DE189" s="3192"/>
      <c r="DF189" s="3192"/>
      <c r="DG189" s="3192"/>
      <c r="DH189" s="3192"/>
      <c r="DJ189" s="1220" t="s">
        <v>8269</v>
      </c>
      <c r="DK189" s="1220" t="s">
        <v>8485</v>
      </c>
      <c r="DL189" s="1752"/>
    </row>
    <row r="190" spans="1:116" s="514" customFormat="1" ht="131.25" hidden="1" x14ac:dyDescent="0.45">
      <c r="A190" s="3617"/>
      <c r="B190" s="3619"/>
      <c r="C190" s="2988"/>
      <c r="D190" s="3832"/>
      <c r="E190" s="608" t="s">
        <v>5660</v>
      </c>
      <c r="F190" s="320" t="s">
        <v>5661</v>
      </c>
      <c r="G190" s="222">
        <v>0.3</v>
      </c>
      <c r="H190" s="694">
        <v>44718</v>
      </c>
      <c r="I190" s="694">
        <v>44729</v>
      </c>
      <c r="J190" s="222">
        <v>0</v>
      </c>
      <c r="K190" s="612">
        <v>1</v>
      </c>
      <c r="L190" s="629">
        <v>1</v>
      </c>
      <c r="M190" s="668">
        <v>1</v>
      </c>
      <c r="N190" s="2970"/>
      <c r="O190" s="2970"/>
      <c r="P190" s="591"/>
      <c r="Q190" s="1475"/>
      <c r="R190" s="1475"/>
      <c r="S190" s="564">
        <v>0</v>
      </c>
      <c r="T190" s="159" t="s">
        <v>2599</v>
      </c>
      <c r="U190" s="159" t="s">
        <v>2599</v>
      </c>
      <c r="V190" s="8" t="str">
        <f t="shared" si="136"/>
        <v>Sin iniciar</v>
      </c>
      <c r="W190" s="8" t="str">
        <f t="shared" si="206"/>
        <v>Sin iniciar</v>
      </c>
      <c r="X190" s="1475"/>
      <c r="Y190" s="1472"/>
      <c r="Z190" s="1472"/>
      <c r="AA190" s="3357"/>
      <c r="AB190" s="3357"/>
      <c r="AC190" s="3481"/>
      <c r="AD190" s="3781"/>
      <c r="AE190" s="3831"/>
      <c r="AF190" s="3831"/>
      <c r="AG190" s="3781"/>
      <c r="AH190" s="2973"/>
      <c r="AI190" s="2973"/>
      <c r="AJ190" s="2970"/>
      <c r="AK190" s="2970"/>
      <c r="AL190" s="2970"/>
      <c r="AM190" s="2970"/>
      <c r="AN190" s="591"/>
      <c r="AO190" s="1475"/>
      <c r="AP190" s="1475"/>
      <c r="AQ190" s="686">
        <v>1</v>
      </c>
      <c r="AR190" s="9" t="s">
        <v>5662</v>
      </c>
      <c r="AS190" s="9" t="s">
        <v>5663</v>
      </c>
      <c r="AT190" s="8" t="str">
        <f t="shared" si="138"/>
        <v>Terminado</v>
      </c>
      <c r="AU190" s="8" t="str">
        <f t="shared" si="139"/>
        <v>Terminado</v>
      </c>
      <c r="AV190" s="1475"/>
      <c r="AW190" s="3841"/>
      <c r="AX190" s="3841"/>
      <c r="AY190" s="3357"/>
      <c r="AZ190" s="3357"/>
      <c r="BA190" s="3844"/>
      <c r="BB190" s="3857"/>
      <c r="BC190" s="3839"/>
      <c r="BD190" s="3839"/>
      <c r="BE190" s="3859"/>
      <c r="BF190" s="3862"/>
      <c r="BG190" s="3839"/>
      <c r="BH190" s="1475"/>
      <c r="BI190" s="1475"/>
      <c r="BJ190" s="3627"/>
      <c r="BK190" s="3192"/>
      <c r="BL190" s="591"/>
      <c r="BM190" s="3880"/>
      <c r="BN190" s="3883"/>
      <c r="BO190" s="1027">
        <v>1</v>
      </c>
      <c r="BP190" s="1009" t="s">
        <v>3249</v>
      </c>
      <c r="BQ190" s="1009" t="s">
        <v>2765</v>
      </c>
      <c r="BR190" s="169" t="str">
        <f t="shared" si="140"/>
        <v>Terminado</v>
      </c>
      <c r="BS190" s="169" t="str">
        <f t="shared" si="141"/>
        <v>Terminado</v>
      </c>
      <c r="BT190" s="4065"/>
      <c r="BU190" s="1877"/>
      <c r="BV190" s="1877"/>
      <c r="BW190" s="3344"/>
      <c r="BX190" s="3344"/>
      <c r="BY190" s="3458"/>
      <c r="BZ190" s="3784"/>
      <c r="CA190" s="3650"/>
      <c r="CB190" s="3650"/>
      <c r="CC190" s="2869"/>
      <c r="CD190" s="3457"/>
      <c r="CE190" s="3457"/>
      <c r="CF190" s="3192"/>
      <c r="CG190" s="3192"/>
      <c r="CH190" s="3192"/>
      <c r="CI190" s="3192"/>
      <c r="CJ190" s="591"/>
      <c r="CK190" s="3192"/>
      <c r="CL190" s="3192"/>
      <c r="CM190" s="910">
        <v>1</v>
      </c>
      <c r="CN190" s="835" t="s">
        <v>5640</v>
      </c>
      <c r="CO190" s="835" t="s">
        <v>5640</v>
      </c>
      <c r="CP190" s="169" t="str">
        <f t="shared" si="250"/>
        <v>Terminado</v>
      </c>
      <c r="CQ190" s="169" t="str">
        <f t="shared" si="142"/>
        <v>Terminado</v>
      </c>
      <c r="CR190" s="3192"/>
      <c r="CS190" s="1877"/>
      <c r="CT190" s="1877"/>
      <c r="CU190" s="3344"/>
      <c r="CV190" s="3344"/>
      <c r="CW190" s="2606"/>
      <c r="CX190" s="3853"/>
      <c r="CY190" s="3406"/>
      <c r="CZ190" s="3406"/>
      <c r="DA190" s="3404"/>
      <c r="DB190" s="3406"/>
      <c r="DC190" s="3406"/>
      <c r="DD190" s="3852"/>
      <c r="DE190" s="3192"/>
      <c r="DF190" s="3192"/>
      <c r="DG190" s="3192"/>
      <c r="DH190" s="3192"/>
      <c r="DJ190" s="1220" t="s">
        <v>8269</v>
      </c>
      <c r="DK190" s="1220" t="s">
        <v>8485</v>
      </c>
      <c r="DL190" s="1753"/>
    </row>
    <row r="191" spans="1:116" s="514" customFormat="1" ht="157.5" hidden="1" x14ac:dyDescent="0.45">
      <c r="A191" s="3617" t="s">
        <v>60</v>
      </c>
      <c r="B191" s="3619" t="s">
        <v>5664</v>
      </c>
      <c r="C191" s="2988" t="s">
        <v>5665</v>
      </c>
      <c r="D191" s="2988" t="s">
        <v>5633</v>
      </c>
      <c r="E191" s="608" t="s">
        <v>5666</v>
      </c>
      <c r="F191" s="320" t="s">
        <v>5667</v>
      </c>
      <c r="G191" s="222">
        <v>0.3</v>
      </c>
      <c r="H191" s="694">
        <v>44564</v>
      </c>
      <c r="I191" s="694">
        <v>44575</v>
      </c>
      <c r="J191" s="222">
        <v>1</v>
      </c>
      <c r="K191" s="612">
        <v>1</v>
      </c>
      <c r="L191" s="629">
        <v>1</v>
      </c>
      <c r="M191" s="668">
        <v>1</v>
      </c>
      <c r="N191" s="2970">
        <v>80825153</v>
      </c>
      <c r="O191" s="2970">
        <v>324978956.39999998</v>
      </c>
      <c r="P191" s="591"/>
      <c r="Q191" s="3824">
        <v>1</v>
      </c>
      <c r="R191" s="1474" t="s">
        <v>5668</v>
      </c>
      <c r="S191" s="564">
        <v>1</v>
      </c>
      <c r="T191" s="9" t="s">
        <v>7600</v>
      </c>
      <c r="U191" s="159" t="s">
        <v>5669</v>
      </c>
      <c r="V191" s="8" t="str">
        <f t="shared" si="136"/>
        <v>Terminado</v>
      </c>
      <c r="W191" s="8" t="str">
        <f t="shared" si="206"/>
        <v>Terminado</v>
      </c>
      <c r="X191" s="1474" t="s">
        <v>7601</v>
      </c>
      <c r="Y191" s="3854">
        <f>SUMPRODUCT(S191:S193,G191:G193)</f>
        <v>1</v>
      </c>
      <c r="Z191" s="3854">
        <f>SUMPRODUCT(G191:G193,J191:J193)</f>
        <v>1</v>
      </c>
      <c r="AA191" s="3478" t="str">
        <f>IF(Z191&lt;1%,"Sin iniciar",IF(Z191=100%,"Terminado","En gestión"))</f>
        <v>Terminado</v>
      </c>
      <c r="AB191" s="3478" t="str">
        <f>IF(Y191&lt;1%,"Sin iniciar",IF(Y191=100%,"Terminado","En gestión"))</f>
        <v>Terminado</v>
      </c>
      <c r="AC191" s="3479"/>
      <c r="AD191" s="3781">
        <v>324978956.39999998</v>
      </c>
      <c r="AE191" s="3831">
        <v>324626040</v>
      </c>
      <c r="AF191" s="3831">
        <v>81156510</v>
      </c>
      <c r="AG191" s="3781">
        <v>80825153</v>
      </c>
      <c r="AH191" s="2973">
        <v>80825152.590000004</v>
      </c>
      <c r="AI191" s="2973">
        <v>11906501.73</v>
      </c>
      <c r="AJ191" s="2970" t="s">
        <v>7572</v>
      </c>
      <c r="AK191" s="2970" t="s">
        <v>1859</v>
      </c>
      <c r="AL191" s="2970" t="s">
        <v>1860</v>
      </c>
      <c r="AM191" s="2970" t="s">
        <v>1861</v>
      </c>
      <c r="AN191" s="591"/>
      <c r="AO191" s="3824">
        <v>1</v>
      </c>
      <c r="AP191" s="1474" t="s">
        <v>5386</v>
      </c>
      <c r="AQ191" s="686">
        <v>1</v>
      </c>
      <c r="AR191" s="159" t="s">
        <v>5387</v>
      </c>
      <c r="AS191" s="159" t="s">
        <v>5387</v>
      </c>
      <c r="AT191" s="8" t="str">
        <f t="shared" si="138"/>
        <v>Terminado</v>
      </c>
      <c r="AU191" s="8" t="str">
        <f t="shared" si="139"/>
        <v>Terminado</v>
      </c>
      <c r="AV191" s="1474" t="s">
        <v>5386</v>
      </c>
      <c r="AW191" s="3840">
        <f t="shared" ref="AW191" si="254">SUMPRODUCT(G191:G193,AQ191:AQ193)</f>
        <v>1</v>
      </c>
      <c r="AX191" s="3840">
        <f t="shared" ref="AX191" si="255">SUMPRODUCT(G191:G193,K191:K193)</f>
        <v>1</v>
      </c>
      <c r="AY191" s="3356" t="str">
        <f t="shared" ref="AY191" si="256">IF(AX191&lt;1%,"Sin iniciar",IF(AX191=100%,"Terminado","En gestión"))</f>
        <v>Terminado</v>
      </c>
      <c r="AZ191" s="3356" t="str">
        <f t="shared" ref="AZ191" si="257">IF(AW191&lt;1%,"Sin iniciar",IF(AW191=100%,"Terminado","En gestión"))</f>
        <v>Terminado</v>
      </c>
      <c r="BA191" s="3855" t="s">
        <v>2812</v>
      </c>
      <c r="BB191" s="3856">
        <v>324626040</v>
      </c>
      <c r="BC191" s="3838">
        <v>324575623.33999997</v>
      </c>
      <c r="BD191" s="3838">
        <v>162287811.69999999</v>
      </c>
      <c r="BE191" s="3859">
        <v>80825153</v>
      </c>
      <c r="BF191" s="3860">
        <v>80694369.329999998</v>
      </c>
      <c r="BG191" s="3863">
        <v>22556336.649999999</v>
      </c>
      <c r="BH191" s="1474" t="s">
        <v>7573</v>
      </c>
      <c r="BI191" s="1474" t="s">
        <v>5618</v>
      </c>
      <c r="BJ191" s="3626" t="s">
        <v>5619</v>
      </c>
      <c r="BK191" s="3192" t="s">
        <v>5620</v>
      </c>
      <c r="BL191" s="591"/>
      <c r="BM191" s="3878">
        <v>1</v>
      </c>
      <c r="BN191" s="3881" t="s">
        <v>7329</v>
      </c>
      <c r="BO191" s="1027">
        <v>1</v>
      </c>
      <c r="BP191" s="1009" t="s">
        <v>7330</v>
      </c>
      <c r="BQ191" s="1009" t="s">
        <v>2765</v>
      </c>
      <c r="BR191" s="169" t="str">
        <f t="shared" si="140"/>
        <v>Terminado</v>
      </c>
      <c r="BS191" s="169" t="str">
        <f t="shared" si="141"/>
        <v>Terminado</v>
      </c>
      <c r="BT191" s="4063" t="s">
        <v>7329</v>
      </c>
      <c r="BU191" s="1877">
        <f t="shared" ref="BU191" si="258">SUMPRODUCT(G191:G193,BO191:BO193)</f>
        <v>1</v>
      </c>
      <c r="BV191" s="1877">
        <f t="shared" ref="BV191" si="259">SUMPRODUCT(G191:G193,L191:L193)</f>
        <v>1</v>
      </c>
      <c r="BW191" s="3344" t="str">
        <f t="shared" ref="BW191" si="260">IF(BV191&lt;1%,"Sin iniciar",IF(BV191=100%,"Terminado","En gestión"))</f>
        <v>Terminado</v>
      </c>
      <c r="BX191" s="3344" t="str">
        <f t="shared" ref="BX191" si="261">IF(BU191&lt;1%,"Sin iniciar",IF(BU191=100%,"Terminado","En gestión"))</f>
        <v>Terminado</v>
      </c>
      <c r="BY191" s="3458"/>
      <c r="BZ191" s="3784">
        <v>0</v>
      </c>
      <c r="CA191" s="3650">
        <v>0</v>
      </c>
      <c r="CB191" s="3650">
        <v>0</v>
      </c>
      <c r="CC191" s="2869">
        <v>80694369.329999998</v>
      </c>
      <c r="CD191" s="3457">
        <v>80694369.329999998</v>
      </c>
      <c r="CE191" s="3457">
        <v>55977978.200000003</v>
      </c>
      <c r="CF191" s="3192" t="s">
        <v>7573</v>
      </c>
      <c r="CG191" s="3192" t="s">
        <v>5618</v>
      </c>
      <c r="CH191" s="3192" t="s">
        <v>5619</v>
      </c>
      <c r="CI191" s="3192" t="s">
        <v>5620</v>
      </c>
      <c r="CJ191" s="591"/>
      <c r="CK191" s="3192">
        <v>100</v>
      </c>
      <c r="CL191" s="3192" t="s">
        <v>5621</v>
      </c>
      <c r="CM191" s="910">
        <v>1</v>
      </c>
      <c r="CN191" s="835" t="s">
        <v>5622</v>
      </c>
      <c r="CO191" s="835" t="s">
        <v>5622</v>
      </c>
      <c r="CP191" s="169" t="str">
        <f t="shared" si="250"/>
        <v>Terminado</v>
      </c>
      <c r="CQ191" s="169" t="str">
        <f t="shared" si="142"/>
        <v>Terminado</v>
      </c>
      <c r="CR191" s="3192" t="s">
        <v>5621</v>
      </c>
      <c r="CS191" s="1877">
        <f t="shared" ref="CS191" si="262">SUMPRODUCT(G191:G193,CM191:CM193)</f>
        <v>1</v>
      </c>
      <c r="CT191" s="1877">
        <f t="shared" ref="CT191" si="263">SUMPRODUCT(G191:G193,M191:M193)</f>
        <v>1</v>
      </c>
      <c r="CU191" s="3344" t="str">
        <f t="shared" si="242"/>
        <v>Terminado</v>
      </c>
      <c r="CV191" s="3344" t="str">
        <f t="shared" ref="CV191" si="264">IF(CS191&lt;1%,"Sin iniciar",IF(CS191=100%,"Terminado","En gestión"))</f>
        <v>Terminado</v>
      </c>
      <c r="CW191" s="2604" t="s">
        <v>37</v>
      </c>
      <c r="CX191" s="3853">
        <v>316528700.44999999</v>
      </c>
      <c r="CY191" s="3406">
        <v>322337660.76999998</v>
      </c>
      <c r="CZ191" s="3406">
        <v>322337660.76999998</v>
      </c>
      <c r="DA191" s="3404">
        <v>80694369.329999998</v>
      </c>
      <c r="DB191" s="3406">
        <v>80694369.329999998</v>
      </c>
      <c r="DC191" s="3406">
        <v>78570879.480000004</v>
      </c>
      <c r="DD191" s="3852">
        <v>80082442.209999993</v>
      </c>
      <c r="DE191" s="3192" t="s">
        <v>7573</v>
      </c>
      <c r="DF191" s="3192" t="s">
        <v>5618</v>
      </c>
      <c r="DG191" s="3192" t="s">
        <v>5619</v>
      </c>
      <c r="DH191" s="3192" t="s">
        <v>5620</v>
      </c>
      <c r="DJ191" s="1220" t="s">
        <v>8269</v>
      </c>
      <c r="DK191" s="1220" t="s">
        <v>8485</v>
      </c>
      <c r="DL191" s="1751" t="s">
        <v>8428</v>
      </c>
    </row>
    <row r="192" spans="1:116" s="514" customFormat="1" ht="157.5" hidden="1" x14ac:dyDescent="0.45">
      <c r="A192" s="3617"/>
      <c r="B192" s="3619"/>
      <c r="C192" s="2988"/>
      <c r="D192" s="3832"/>
      <c r="E192" s="608" t="s">
        <v>5670</v>
      </c>
      <c r="F192" s="320" t="s">
        <v>5671</v>
      </c>
      <c r="G192" s="222">
        <v>0.4</v>
      </c>
      <c r="H192" s="694">
        <v>44575</v>
      </c>
      <c r="I192" s="694">
        <v>44596</v>
      </c>
      <c r="J192" s="222">
        <v>1</v>
      </c>
      <c r="K192" s="612">
        <v>1</v>
      </c>
      <c r="L192" s="629">
        <v>1</v>
      </c>
      <c r="M192" s="668">
        <v>1</v>
      </c>
      <c r="N192" s="2970"/>
      <c r="O192" s="2970"/>
      <c r="P192" s="591"/>
      <c r="Q192" s="1474"/>
      <c r="R192" s="1474"/>
      <c r="S192" s="564">
        <v>1</v>
      </c>
      <c r="T192" s="9" t="s">
        <v>5672</v>
      </c>
      <c r="U192" s="9" t="s">
        <v>5673</v>
      </c>
      <c r="V192" s="8" t="str">
        <f t="shared" si="136"/>
        <v>Terminado</v>
      </c>
      <c r="W192" s="8" t="str">
        <f t="shared" si="206"/>
        <v>Terminado</v>
      </c>
      <c r="X192" s="1474"/>
      <c r="Y192" s="3355"/>
      <c r="Z192" s="3355"/>
      <c r="AA192" s="3356"/>
      <c r="AB192" s="3356"/>
      <c r="AC192" s="3480"/>
      <c r="AD192" s="3781"/>
      <c r="AE192" s="3831"/>
      <c r="AF192" s="3831"/>
      <c r="AG192" s="3781"/>
      <c r="AH192" s="2973"/>
      <c r="AI192" s="2973"/>
      <c r="AJ192" s="2970"/>
      <c r="AK192" s="2970"/>
      <c r="AL192" s="2970"/>
      <c r="AM192" s="2970"/>
      <c r="AN192" s="591"/>
      <c r="AO192" s="1474"/>
      <c r="AP192" s="1474"/>
      <c r="AQ192" s="686">
        <v>1</v>
      </c>
      <c r="AR192" s="159" t="s">
        <v>5387</v>
      </c>
      <c r="AS192" s="159" t="s">
        <v>5387</v>
      </c>
      <c r="AT192" s="8" t="str">
        <f t="shared" si="138"/>
        <v>Terminado</v>
      </c>
      <c r="AU192" s="8" t="str">
        <f t="shared" si="139"/>
        <v>Terminado</v>
      </c>
      <c r="AV192" s="1474"/>
      <c r="AW192" s="3840"/>
      <c r="AX192" s="3840"/>
      <c r="AY192" s="3356"/>
      <c r="AZ192" s="3356"/>
      <c r="BA192" s="3843"/>
      <c r="BB192" s="3856"/>
      <c r="BC192" s="3838"/>
      <c r="BD192" s="3838"/>
      <c r="BE192" s="3859"/>
      <c r="BF192" s="3861"/>
      <c r="BG192" s="3838"/>
      <c r="BH192" s="1474"/>
      <c r="BI192" s="1474"/>
      <c r="BJ192" s="3626"/>
      <c r="BK192" s="3192"/>
      <c r="BL192" s="591"/>
      <c r="BM192" s="3879"/>
      <c r="BN192" s="3882"/>
      <c r="BO192" s="1027">
        <v>1</v>
      </c>
      <c r="BP192" s="1009" t="s">
        <v>7330</v>
      </c>
      <c r="BQ192" s="1009" t="s">
        <v>2765</v>
      </c>
      <c r="BR192" s="169" t="str">
        <f t="shared" si="140"/>
        <v>Terminado</v>
      </c>
      <c r="BS192" s="169" t="str">
        <f t="shared" si="141"/>
        <v>Terminado</v>
      </c>
      <c r="BT192" s="4064"/>
      <c r="BU192" s="1877"/>
      <c r="BV192" s="1877"/>
      <c r="BW192" s="3344"/>
      <c r="BX192" s="3344"/>
      <c r="BY192" s="3458"/>
      <c r="BZ192" s="3784"/>
      <c r="CA192" s="3650"/>
      <c r="CB192" s="3650"/>
      <c r="CC192" s="2869"/>
      <c r="CD192" s="3457"/>
      <c r="CE192" s="3457"/>
      <c r="CF192" s="3192"/>
      <c r="CG192" s="3192"/>
      <c r="CH192" s="3192"/>
      <c r="CI192" s="3192"/>
      <c r="CJ192" s="591"/>
      <c r="CK192" s="3192"/>
      <c r="CL192" s="3192"/>
      <c r="CM192" s="910">
        <v>1</v>
      </c>
      <c r="CN192" s="835" t="s">
        <v>5622</v>
      </c>
      <c r="CO192" s="835" t="s">
        <v>5622</v>
      </c>
      <c r="CP192" s="169" t="str">
        <f t="shared" si="250"/>
        <v>Terminado</v>
      </c>
      <c r="CQ192" s="169" t="str">
        <f t="shared" si="142"/>
        <v>Terminado</v>
      </c>
      <c r="CR192" s="3192"/>
      <c r="CS192" s="1877"/>
      <c r="CT192" s="1877"/>
      <c r="CU192" s="3344"/>
      <c r="CV192" s="3344"/>
      <c r="CW192" s="2605"/>
      <c r="CX192" s="3853"/>
      <c r="CY192" s="3406"/>
      <c r="CZ192" s="3406"/>
      <c r="DA192" s="3404"/>
      <c r="DB192" s="3406"/>
      <c r="DC192" s="3406"/>
      <c r="DD192" s="3852"/>
      <c r="DE192" s="3192"/>
      <c r="DF192" s="3192"/>
      <c r="DG192" s="3192"/>
      <c r="DH192" s="3192"/>
      <c r="DJ192" s="1220" t="s">
        <v>8269</v>
      </c>
      <c r="DK192" s="1220" t="s">
        <v>8485</v>
      </c>
      <c r="DL192" s="1752"/>
    </row>
    <row r="193" spans="1:116" s="514" customFormat="1" ht="315" hidden="1" x14ac:dyDescent="0.45">
      <c r="A193" s="3617"/>
      <c r="B193" s="3619"/>
      <c r="C193" s="2988"/>
      <c r="D193" s="3832"/>
      <c r="E193" s="608" t="s">
        <v>5674</v>
      </c>
      <c r="F193" s="320" t="s">
        <v>5675</v>
      </c>
      <c r="G193" s="222">
        <v>0.3</v>
      </c>
      <c r="H193" s="694">
        <v>44596</v>
      </c>
      <c r="I193" s="694">
        <v>44607</v>
      </c>
      <c r="J193" s="222">
        <v>1</v>
      </c>
      <c r="K193" s="612">
        <v>1</v>
      </c>
      <c r="L193" s="629">
        <v>1</v>
      </c>
      <c r="M193" s="668">
        <v>1</v>
      </c>
      <c r="N193" s="2970"/>
      <c r="O193" s="2970"/>
      <c r="P193" s="591"/>
      <c r="Q193" s="1475"/>
      <c r="R193" s="1475"/>
      <c r="S193" s="564">
        <v>1</v>
      </c>
      <c r="T193" s="9" t="s">
        <v>5676</v>
      </c>
      <c r="U193" s="9" t="s">
        <v>5677</v>
      </c>
      <c r="V193" s="8" t="str">
        <f t="shared" si="136"/>
        <v>Terminado</v>
      </c>
      <c r="W193" s="8" t="str">
        <f t="shared" si="206"/>
        <v>Terminado</v>
      </c>
      <c r="X193" s="1475"/>
      <c r="Y193" s="1472"/>
      <c r="Z193" s="1472"/>
      <c r="AA193" s="3357"/>
      <c r="AB193" s="3357"/>
      <c r="AC193" s="3481"/>
      <c r="AD193" s="3781"/>
      <c r="AE193" s="3831"/>
      <c r="AF193" s="3831"/>
      <c r="AG193" s="3781"/>
      <c r="AH193" s="2973"/>
      <c r="AI193" s="2973"/>
      <c r="AJ193" s="2970"/>
      <c r="AK193" s="2970"/>
      <c r="AL193" s="2970"/>
      <c r="AM193" s="2970"/>
      <c r="AN193" s="591"/>
      <c r="AO193" s="1475"/>
      <c r="AP193" s="1475"/>
      <c r="AQ193" s="686">
        <v>1</v>
      </c>
      <c r="AR193" s="159" t="s">
        <v>5387</v>
      </c>
      <c r="AS193" s="159" t="s">
        <v>5387</v>
      </c>
      <c r="AT193" s="8" t="str">
        <f t="shared" si="138"/>
        <v>Terminado</v>
      </c>
      <c r="AU193" s="8" t="str">
        <f t="shared" si="139"/>
        <v>Terminado</v>
      </c>
      <c r="AV193" s="1475"/>
      <c r="AW193" s="3841"/>
      <c r="AX193" s="3841"/>
      <c r="AY193" s="3357"/>
      <c r="AZ193" s="3357"/>
      <c r="BA193" s="3844"/>
      <c r="BB193" s="3857"/>
      <c r="BC193" s="3839"/>
      <c r="BD193" s="3839"/>
      <c r="BE193" s="3859"/>
      <c r="BF193" s="3862"/>
      <c r="BG193" s="3839"/>
      <c r="BH193" s="1475"/>
      <c r="BI193" s="1475"/>
      <c r="BJ193" s="3627"/>
      <c r="BK193" s="3192"/>
      <c r="BL193" s="591"/>
      <c r="BM193" s="3880"/>
      <c r="BN193" s="3883"/>
      <c r="BO193" s="1027">
        <v>1</v>
      </c>
      <c r="BP193" s="1009" t="s">
        <v>7330</v>
      </c>
      <c r="BQ193" s="1009" t="s">
        <v>2765</v>
      </c>
      <c r="BR193" s="169" t="str">
        <f t="shared" si="140"/>
        <v>Terminado</v>
      </c>
      <c r="BS193" s="169" t="str">
        <f t="shared" si="141"/>
        <v>Terminado</v>
      </c>
      <c r="BT193" s="4065"/>
      <c r="BU193" s="1877"/>
      <c r="BV193" s="1877"/>
      <c r="BW193" s="3344"/>
      <c r="BX193" s="3344"/>
      <c r="BY193" s="3458"/>
      <c r="BZ193" s="3784"/>
      <c r="CA193" s="3650"/>
      <c r="CB193" s="3650"/>
      <c r="CC193" s="2869"/>
      <c r="CD193" s="3457"/>
      <c r="CE193" s="3457"/>
      <c r="CF193" s="3192"/>
      <c r="CG193" s="3192"/>
      <c r="CH193" s="3192"/>
      <c r="CI193" s="3192"/>
      <c r="CJ193" s="591"/>
      <c r="CK193" s="3192"/>
      <c r="CL193" s="3192"/>
      <c r="CM193" s="910">
        <v>1</v>
      </c>
      <c r="CN193" s="835" t="s">
        <v>5622</v>
      </c>
      <c r="CO193" s="835" t="s">
        <v>5622</v>
      </c>
      <c r="CP193" s="169" t="str">
        <f t="shared" si="250"/>
        <v>Terminado</v>
      </c>
      <c r="CQ193" s="169" t="str">
        <f t="shared" si="142"/>
        <v>Terminado</v>
      </c>
      <c r="CR193" s="3192"/>
      <c r="CS193" s="1877"/>
      <c r="CT193" s="1877"/>
      <c r="CU193" s="3344"/>
      <c r="CV193" s="3344"/>
      <c r="CW193" s="2606"/>
      <c r="CX193" s="3853"/>
      <c r="CY193" s="3406"/>
      <c r="CZ193" s="3406"/>
      <c r="DA193" s="3404"/>
      <c r="DB193" s="3406"/>
      <c r="DC193" s="3406"/>
      <c r="DD193" s="3852"/>
      <c r="DE193" s="3192"/>
      <c r="DF193" s="3192"/>
      <c r="DG193" s="3192"/>
      <c r="DH193" s="3192"/>
      <c r="DJ193" s="1220" t="s">
        <v>8269</v>
      </c>
      <c r="DK193" s="1220" t="s">
        <v>8485</v>
      </c>
      <c r="DL193" s="1753"/>
    </row>
    <row r="194" spans="1:116" s="514" customFormat="1" ht="131.25" hidden="1" x14ac:dyDescent="0.45">
      <c r="A194" s="3617" t="s">
        <v>60</v>
      </c>
      <c r="B194" s="3619" t="s">
        <v>5678</v>
      </c>
      <c r="C194" s="2988" t="s">
        <v>7602</v>
      </c>
      <c r="D194" s="2988" t="s">
        <v>5679</v>
      </c>
      <c r="E194" s="608" t="s">
        <v>5680</v>
      </c>
      <c r="F194" s="320" t="s">
        <v>5681</v>
      </c>
      <c r="G194" s="222">
        <v>0.15</v>
      </c>
      <c r="H194" s="694">
        <v>44767</v>
      </c>
      <c r="I194" s="694">
        <v>44792</v>
      </c>
      <c r="J194" s="222">
        <v>0</v>
      </c>
      <c r="K194" s="612">
        <v>0</v>
      </c>
      <c r="L194" s="629">
        <v>1</v>
      </c>
      <c r="M194" s="668">
        <v>1</v>
      </c>
      <c r="N194" s="2970">
        <v>95412494</v>
      </c>
      <c r="O194" s="2970">
        <v>308087499</v>
      </c>
      <c r="P194" s="591"/>
      <c r="Q194" s="3824">
        <v>0</v>
      </c>
      <c r="R194" s="1474" t="s">
        <v>2878</v>
      </c>
      <c r="S194" s="564">
        <v>0</v>
      </c>
      <c r="T194" s="159" t="s">
        <v>2599</v>
      </c>
      <c r="U194" s="159" t="s">
        <v>2599</v>
      </c>
      <c r="V194" s="8" t="str">
        <f t="shared" si="136"/>
        <v>Sin iniciar</v>
      </c>
      <c r="W194" s="8" t="str">
        <f t="shared" si="206"/>
        <v>Sin iniciar</v>
      </c>
      <c r="X194" s="1474" t="s">
        <v>2599</v>
      </c>
      <c r="Y194" s="3854">
        <f>SUMPRODUCT(S194:S196,G194:G196)</f>
        <v>0</v>
      </c>
      <c r="Z194" s="3854">
        <f>SUMPRODUCT(G194:G196,J194:J196)</f>
        <v>0</v>
      </c>
      <c r="AA194" s="3478" t="str">
        <f>IF(Z194&lt;1%,"Sin iniciar",IF(Z194=100%,"Terminado","En gestión"))</f>
        <v>Sin iniciar</v>
      </c>
      <c r="AB194" s="3478" t="str">
        <f>IF(Y194&lt;1%,"Sin iniciar",IF(Y194=100%,"Terminado","En gestión"))</f>
        <v>Sin iniciar</v>
      </c>
      <c r="AC194" s="3479"/>
      <c r="AD194" s="3781">
        <v>308087499</v>
      </c>
      <c r="AE194" s="3831">
        <v>307734583</v>
      </c>
      <c r="AF194" s="3831">
        <v>76933645.599999994</v>
      </c>
      <c r="AG194" s="3781">
        <v>95412494</v>
      </c>
      <c r="AH194" s="2973">
        <v>95412494.319999993</v>
      </c>
      <c r="AI194" s="2973">
        <v>13164602.6</v>
      </c>
      <c r="AJ194" s="2970" t="s">
        <v>7572</v>
      </c>
      <c r="AK194" s="2970" t="s">
        <v>1859</v>
      </c>
      <c r="AL194" s="2970" t="s">
        <v>1860</v>
      </c>
      <c r="AM194" s="2970" t="s">
        <v>1861</v>
      </c>
      <c r="AN194" s="591"/>
      <c r="AO194" s="1474" t="s">
        <v>2812</v>
      </c>
      <c r="AP194" s="1474" t="s">
        <v>2599</v>
      </c>
      <c r="AQ194" s="625" t="s">
        <v>2812</v>
      </c>
      <c r="AR194" s="159" t="s">
        <v>2812</v>
      </c>
      <c r="AS194" s="159" t="s">
        <v>2812</v>
      </c>
      <c r="AT194" s="8" t="str">
        <f t="shared" si="138"/>
        <v>Sin iniciar</v>
      </c>
      <c r="AU194" s="8" t="str">
        <f t="shared" si="139"/>
        <v>En gestión</v>
      </c>
      <c r="AV194" s="1474" t="s">
        <v>2812</v>
      </c>
      <c r="AW194" s="3840">
        <f t="shared" ref="AW194" si="265">SUMPRODUCT(G194:G196,AQ194:AQ196)</f>
        <v>0</v>
      </c>
      <c r="AX194" s="3840">
        <f t="shared" ref="AX194" si="266">SUMPRODUCT(G194:G196,K194:K196)</f>
        <v>0</v>
      </c>
      <c r="AY194" s="3356" t="str">
        <f t="shared" ref="AY194" si="267">IF(AX194&lt;1%,"Sin iniciar",IF(AX194=100%,"Terminado","En gestión"))</f>
        <v>Sin iniciar</v>
      </c>
      <c r="AZ194" s="3356" t="str">
        <f t="shared" ref="AZ194" si="268">IF(AW194&lt;1%,"Sin iniciar",IF(AW194=100%,"Terminado","En gestión"))</f>
        <v>Sin iniciar</v>
      </c>
      <c r="BA194" s="3855" t="s">
        <v>2812</v>
      </c>
      <c r="BB194" s="3856">
        <v>307734583</v>
      </c>
      <c r="BC194" s="3838">
        <v>307684165.94</v>
      </c>
      <c r="BD194" s="3838">
        <v>153842083</v>
      </c>
      <c r="BE194" s="3859">
        <v>95412494</v>
      </c>
      <c r="BF194" s="3860">
        <v>115290436</v>
      </c>
      <c r="BG194" s="3863">
        <v>27334275.399999999</v>
      </c>
      <c r="BH194" s="1474" t="s">
        <v>7573</v>
      </c>
      <c r="BI194" s="1474" t="s">
        <v>5618</v>
      </c>
      <c r="BJ194" s="3626" t="s">
        <v>5619</v>
      </c>
      <c r="BK194" s="3192" t="s">
        <v>5620</v>
      </c>
      <c r="BL194" s="591"/>
      <c r="BM194" s="3878">
        <v>0.51</v>
      </c>
      <c r="BN194" s="4052" t="s">
        <v>7375</v>
      </c>
      <c r="BO194" s="1027">
        <v>1</v>
      </c>
      <c r="BP194" s="1018" t="s">
        <v>7376</v>
      </c>
      <c r="BQ194" s="1008" t="s">
        <v>7377</v>
      </c>
      <c r="BR194" s="169" t="str">
        <f t="shared" si="140"/>
        <v>Terminado</v>
      </c>
      <c r="BS194" s="169" t="str">
        <f t="shared" si="141"/>
        <v>Terminado</v>
      </c>
      <c r="BT194" s="4063" t="s">
        <v>7375</v>
      </c>
      <c r="BU194" s="1877">
        <f t="shared" ref="BU194" si="269">SUMPRODUCT(G194:G196,BO194:BO196)</f>
        <v>0.51</v>
      </c>
      <c r="BV194" s="1877">
        <f t="shared" ref="BV194" si="270">SUMPRODUCT(G194:G196,L194:L196)</f>
        <v>0.51</v>
      </c>
      <c r="BW194" s="3344" t="str">
        <f t="shared" ref="BW194" si="271">IF(BV194&lt;1%,"Sin iniciar",IF(BV194=100%,"Terminado","En gestión"))</f>
        <v>En gestión</v>
      </c>
      <c r="BX194" s="3344" t="str">
        <f t="shared" ref="BX194" si="272">IF(BU194&lt;1%,"Sin iniciar",IF(BU194=100%,"Terminado","En gestión"))</f>
        <v>En gestión</v>
      </c>
      <c r="BY194" s="3458"/>
      <c r="BZ194" s="3784">
        <v>0</v>
      </c>
      <c r="CA194" s="3650">
        <v>0</v>
      </c>
      <c r="CB194" s="3650">
        <v>0</v>
      </c>
      <c r="CC194" s="2869">
        <v>115290436</v>
      </c>
      <c r="CD194" s="3457">
        <v>115760786.78</v>
      </c>
      <c r="CE194" s="3457">
        <v>66355102.93</v>
      </c>
      <c r="CF194" s="3192" t="s">
        <v>7573</v>
      </c>
      <c r="CG194" s="3192" t="s">
        <v>5618</v>
      </c>
      <c r="CH194" s="3192" t="s">
        <v>5619</v>
      </c>
      <c r="CI194" s="3192" t="s">
        <v>5620</v>
      </c>
      <c r="CJ194" s="591"/>
      <c r="CK194" s="3192">
        <v>100</v>
      </c>
      <c r="CL194" s="3192" t="s">
        <v>5682</v>
      </c>
      <c r="CM194" s="910">
        <v>1</v>
      </c>
      <c r="CN194" s="835" t="s">
        <v>5645</v>
      </c>
      <c r="CO194" s="835" t="s">
        <v>5645</v>
      </c>
      <c r="CP194" s="169" t="str">
        <f t="shared" si="250"/>
        <v>Terminado</v>
      </c>
      <c r="CQ194" s="169" t="str">
        <f t="shared" si="142"/>
        <v>Terminado</v>
      </c>
      <c r="CR194" s="3192" t="s">
        <v>5683</v>
      </c>
      <c r="CS194" s="1877">
        <f t="shared" ref="CS194" si="273">SUMPRODUCT(G194:G196,CM194:CM196)</f>
        <v>1</v>
      </c>
      <c r="CT194" s="1877">
        <f t="shared" ref="CT194" si="274">SUMPRODUCT(G194:G196,M194:M196)</f>
        <v>1</v>
      </c>
      <c r="CU194" s="3344" t="str">
        <f t="shared" si="242"/>
        <v>Terminado</v>
      </c>
      <c r="CV194" s="3344" t="str">
        <f t="shared" ref="CV194" si="275">IF(CS194&lt;1%,"Sin iniciar",IF(CS194=100%,"Terminado","En gestión"))</f>
        <v>Terminado</v>
      </c>
      <c r="CW194" s="3345" t="s">
        <v>2812</v>
      </c>
      <c r="CX194" s="3853">
        <v>328481271.05000001</v>
      </c>
      <c r="CY194" s="3406">
        <v>334290231.37</v>
      </c>
      <c r="CZ194" s="3406">
        <v>334290231.37</v>
      </c>
      <c r="DA194" s="3404">
        <v>115760786.78</v>
      </c>
      <c r="DB194" s="3406">
        <v>115760786.78</v>
      </c>
      <c r="DC194" s="3406">
        <v>95289089.409999996</v>
      </c>
      <c r="DD194" s="3852">
        <v>113440051.88</v>
      </c>
      <c r="DE194" s="3192" t="s">
        <v>7573</v>
      </c>
      <c r="DF194" s="3192" t="s">
        <v>5618</v>
      </c>
      <c r="DG194" s="3192" t="s">
        <v>5619</v>
      </c>
      <c r="DH194" s="3192" t="s">
        <v>5620</v>
      </c>
      <c r="DJ194" s="1220" t="s">
        <v>8269</v>
      </c>
      <c r="DK194" s="1220" t="s">
        <v>8484</v>
      </c>
      <c r="DL194" s="1751" t="s">
        <v>8271</v>
      </c>
    </row>
    <row r="195" spans="1:116" s="514" customFormat="1" ht="131.25" hidden="1" x14ac:dyDescent="0.45">
      <c r="A195" s="3617"/>
      <c r="B195" s="3619"/>
      <c r="C195" s="2988"/>
      <c r="D195" s="3832"/>
      <c r="E195" s="608" t="s">
        <v>5684</v>
      </c>
      <c r="F195" s="320" t="s">
        <v>5685</v>
      </c>
      <c r="G195" s="222">
        <v>0.15</v>
      </c>
      <c r="H195" s="694">
        <v>44788</v>
      </c>
      <c r="I195" s="694">
        <v>44834</v>
      </c>
      <c r="J195" s="222">
        <v>0</v>
      </c>
      <c r="K195" s="612">
        <v>0</v>
      </c>
      <c r="L195" s="629">
        <v>1</v>
      </c>
      <c r="M195" s="668">
        <v>1</v>
      </c>
      <c r="N195" s="2970"/>
      <c r="O195" s="2970"/>
      <c r="P195" s="591"/>
      <c r="Q195" s="1474"/>
      <c r="R195" s="1474"/>
      <c r="S195" s="564">
        <v>0</v>
      </c>
      <c r="T195" s="159" t="s">
        <v>2599</v>
      </c>
      <c r="U195" s="159" t="s">
        <v>2599</v>
      </c>
      <c r="V195" s="8" t="str">
        <f t="shared" si="136"/>
        <v>Sin iniciar</v>
      </c>
      <c r="W195" s="8" t="str">
        <f t="shared" si="206"/>
        <v>Sin iniciar</v>
      </c>
      <c r="X195" s="1474"/>
      <c r="Y195" s="3355"/>
      <c r="Z195" s="3355"/>
      <c r="AA195" s="3356"/>
      <c r="AB195" s="3356"/>
      <c r="AC195" s="3480"/>
      <c r="AD195" s="3781"/>
      <c r="AE195" s="3831"/>
      <c r="AF195" s="3831"/>
      <c r="AG195" s="3781"/>
      <c r="AH195" s="2973"/>
      <c r="AI195" s="2973"/>
      <c r="AJ195" s="2970"/>
      <c r="AK195" s="2970"/>
      <c r="AL195" s="2970"/>
      <c r="AM195" s="2970"/>
      <c r="AN195" s="591"/>
      <c r="AO195" s="1474"/>
      <c r="AP195" s="1474"/>
      <c r="AQ195" s="625" t="s">
        <v>2812</v>
      </c>
      <c r="AR195" s="159" t="s">
        <v>2812</v>
      </c>
      <c r="AS195" s="159" t="s">
        <v>2812</v>
      </c>
      <c r="AT195" s="8" t="str">
        <f t="shared" si="138"/>
        <v>Sin iniciar</v>
      </c>
      <c r="AU195" s="8" t="str">
        <f t="shared" si="139"/>
        <v>En gestión</v>
      </c>
      <c r="AV195" s="1474"/>
      <c r="AW195" s="3840"/>
      <c r="AX195" s="3840"/>
      <c r="AY195" s="3356"/>
      <c r="AZ195" s="3356"/>
      <c r="BA195" s="3843"/>
      <c r="BB195" s="3856"/>
      <c r="BC195" s="3838"/>
      <c r="BD195" s="3838"/>
      <c r="BE195" s="3859"/>
      <c r="BF195" s="3861"/>
      <c r="BG195" s="3838"/>
      <c r="BH195" s="1474"/>
      <c r="BI195" s="1474"/>
      <c r="BJ195" s="3626"/>
      <c r="BK195" s="3192"/>
      <c r="BL195" s="591"/>
      <c r="BM195" s="3879"/>
      <c r="BN195" s="4053"/>
      <c r="BO195" s="1027">
        <v>1</v>
      </c>
      <c r="BP195" s="1019" t="s">
        <v>7378</v>
      </c>
      <c r="BQ195" s="1008" t="s">
        <v>7379</v>
      </c>
      <c r="BR195" s="169" t="str">
        <f t="shared" si="140"/>
        <v>Terminado</v>
      </c>
      <c r="BS195" s="169" t="str">
        <f t="shared" si="141"/>
        <v>Terminado</v>
      </c>
      <c r="BT195" s="4064"/>
      <c r="BU195" s="1877"/>
      <c r="BV195" s="1877"/>
      <c r="BW195" s="3344"/>
      <c r="BX195" s="3344"/>
      <c r="BY195" s="3458"/>
      <c r="BZ195" s="3784"/>
      <c r="CA195" s="3650"/>
      <c r="CB195" s="3650"/>
      <c r="CC195" s="2869"/>
      <c r="CD195" s="3457"/>
      <c r="CE195" s="3457"/>
      <c r="CF195" s="3192"/>
      <c r="CG195" s="3192"/>
      <c r="CH195" s="3192"/>
      <c r="CI195" s="3192"/>
      <c r="CJ195" s="762"/>
      <c r="CK195" s="3192"/>
      <c r="CL195" s="3192"/>
      <c r="CM195" s="910">
        <v>1</v>
      </c>
      <c r="CN195" s="835" t="s">
        <v>5645</v>
      </c>
      <c r="CO195" s="835" t="s">
        <v>5645</v>
      </c>
      <c r="CP195" s="169" t="str">
        <f t="shared" si="250"/>
        <v>Terminado</v>
      </c>
      <c r="CQ195" s="169" t="str">
        <f t="shared" si="142"/>
        <v>Terminado</v>
      </c>
      <c r="CR195" s="3192"/>
      <c r="CS195" s="1877"/>
      <c r="CT195" s="1877"/>
      <c r="CU195" s="3344"/>
      <c r="CV195" s="3344"/>
      <c r="CW195" s="3345"/>
      <c r="CX195" s="3853"/>
      <c r="CY195" s="3406"/>
      <c r="CZ195" s="3406"/>
      <c r="DA195" s="3404"/>
      <c r="DB195" s="3406"/>
      <c r="DC195" s="3406"/>
      <c r="DD195" s="3852"/>
      <c r="DE195" s="3192"/>
      <c r="DF195" s="3192"/>
      <c r="DG195" s="3192"/>
      <c r="DH195" s="3192"/>
      <c r="DJ195" s="1220" t="s">
        <v>8269</v>
      </c>
      <c r="DK195" s="1220" t="s">
        <v>8484</v>
      </c>
      <c r="DL195" s="1752"/>
    </row>
    <row r="196" spans="1:116" s="514" customFormat="1" ht="131.25" hidden="1" x14ac:dyDescent="0.45">
      <c r="A196" s="3617"/>
      <c r="B196" s="3619"/>
      <c r="C196" s="2988"/>
      <c r="D196" s="3832"/>
      <c r="E196" s="608" t="s">
        <v>5686</v>
      </c>
      <c r="F196" s="320" t="s">
        <v>5687</v>
      </c>
      <c r="G196" s="222">
        <v>0.7</v>
      </c>
      <c r="H196" s="694">
        <v>44820</v>
      </c>
      <c r="I196" s="705">
        <v>44922</v>
      </c>
      <c r="J196" s="222">
        <v>0</v>
      </c>
      <c r="K196" s="612">
        <v>0</v>
      </c>
      <c r="L196" s="629">
        <v>0.3</v>
      </c>
      <c r="M196" s="668">
        <v>1</v>
      </c>
      <c r="N196" s="2970"/>
      <c r="O196" s="2970"/>
      <c r="P196" s="591"/>
      <c r="Q196" s="1475"/>
      <c r="R196" s="1475"/>
      <c r="S196" s="564">
        <v>0</v>
      </c>
      <c r="T196" s="159" t="s">
        <v>2599</v>
      </c>
      <c r="U196" s="159" t="s">
        <v>2599</v>
      </c>
      <c r="V196" s="8" t="str">
        <f t="shared" si="136"/>
        <v>Sin iniciar</v>
      </c>
      <c r="W196" s="8" t="str">
        <f t="shared" si="206"/>
        <v>Sin iniciar</v>
      </c>
      <c r="X196" s="1475"/>
      <c r="Y196" s="1472"/>
      <c r="Z196" s="1472"/>
      <c r="AA196" s="3357"/>
      <c r="AB196" s="3357"/>
      <c r="AC196" s="3481"/>
      <c r="AD196" s="3781"/>
      <c r="AE196" s="3831"/>
      <c r="AF196" s="3831"/>
      <c r="AG196" s="3781"/>
      <c r="AH196" s="2973"/>
      <c r="AI196" s="2973"/>
      <c r="AJ196" s="2970"/>
      <c r="AK196" s="2970"/>
      <c r="AL196" s="2970"/>
      <c r="AM196" s="2970"/>
      <c r="AN196" s="591"/>
      <c r="AO196" s="1475"/>
      <c r="AP196" s="1475"/>
      <c r="AQ196" s="625" t="s">
        <v>2812</v>
      </c>
      <c r="AR196" s="159" t="s">
        <v>2812</v>
      </c>
      <c r="AS196" s="159" t="s">
        <v>2812</v>
      </c>
      <c r="AT196" s="8" t="str">
        <f t="shared" si="138"/>
        <v>Sin iniciar</v>
      </c>
      <c r="AU196" s="8" t="str">
        <f t="shared" si="139"/>
        <v>En gestión</v>
      </c>
      <c r="AV196" s="1475"/>
      <c r="AW196" s="3841"/>
      <c r="AX196" s="3841"/>
      <c r="AY196" s="3357"/>
      <c r="AZ196" s="3357"/>
      <c r="BA196" s="3844"/>
      <c r="BB196" s="3857"/>
      <c r="BC196" s="3839"/>
      <c r="BD196" s="3839"/>
      <c r="BE196" s="3859"/>
      <c r="BF196" s="3862"/>
      <c r="BG196" s="3839"/>
      <c r="BH196" s="1475"/>
      <c r="BI196" s="1475"/>
      <c r="BJ196" s="3627"/>
      <c r="BK196" s="3192"/>
      <c r="BL196" s="591"/>
      <c r="BM196" s="3880"/>
      <c r="BN196" s="4054"/>
      <c r="BO196" s="1027">
        <v>0.3</v>
      </c>
      <c r="BP196" s="1019" t="s">
        <v>7380</v>
      </c>
      <c r="BQ196" s="1008" t="s">
        <v>7381</v>
      </c>
      <c r="BR196" s="169" t="str">
        <f t="shared" si="140"/>
        <v>En gestión</v>
      </c>
      <c r="BS196" s="169" t="str">
        <f t="shared" si="141"/>
        <v>En gestión</v>
      </c>
      <c r="BT196" s="4065"/>
      <c r="BU196" s="1877"/>
      <c r="BV196" s="1877"/>
      <c r="BW196" s="3344"/>
      <c r="BX196" s="3344"/>
      <c r="BY196" s="3458"/>
      <c r="BZ196" s="3784"/>
      <c r="CA196" s="3650"/>
      <c r="CB196" s="3650"/>
      <c r="CC196" s="2869"/>
      <c r="CD196" s="3457"/>
      <c r="CE196" s="3457"/>
      <c r="CF196" s="3192"/>
      <c r="CG196" s="3192"/>
      <c r="CH196" s="3192"/>
      <c r="CI196" s="3192"/>
      <c r="CJ196" s="591"/>
      <c r="CK196" s="3192"/>
      <c r="CL196" s="3192"/>
      <c r="CM196" s="910">
        <v>1</v>
      </c>
      <c r="CN196" s="13" t="s">
        <v>7603</v>
      </c>
      <c r="CO196" s="924" t="s">
        <v>5688</v>
      </c>
      <c r="CP196" s="169" t="str">
        <f t="shared" si="250"/>
        <v>Terminado</v>
      </c>
      <c r="CQ196" s="169" t="str">
        <f t="shared" si="142"/>
        <v>Terminado</v>
      </c>
      <c r="CR196" s="3192"/>
      <c r="CS196" s="1877"/>
      <c r="CT196" s="1877"/>
      <c r="CU196" s="3344"/>
      <c r="CV196" s="3344"/>
      <c r="CW196" s="3345"/>
      <c r="CX196" s="3853"/>
      <c r="CY196" s="3406"/>
      <c r="CZ196" s="3406"/>
      <c r="DA196" s="3404"/>
      <c r="DB196" s="3406"/>
      <c r="DC196" s="3406"/>
      <c r="DD196" s="3852"/>
      <c r="DE196" s="3192"/>
      <c r="DF196" s="3192"/>
      <c r="DG196" s="3192"/>
      <c r="DH196" s="3192"/>
      <c r="DJ196" s="1220" t="s">
        <v>8269</v>
      </c>
      <c r="DK196" s="1220" t="s">
        <v>8331</v>
      </c>
      <c r="DL196" s="1753"/>
    </row>
    <row r="197" spans="1:116" s="514" customFormat="1" ht="105" hidden="1" x14ac:dyDescent="0.45">
      <c r="A197" s="3617" t="s">
        <v>60</v>
      </c>
      <c r="B197" s="3619" t="s">
        <v>5689</v>
      </c>
      <c r="C197" s="2988" t="s">
        <v>5690</v>
      </c>
      <c r="D197" s="2988" t="s">
        <v>5691</v>
      </c>
      <c r="E197" s="608" t="s">
        <v>5692</v>
      </c>
      <c r="F197" s="320" t="s">
        <v>5693</v>
      </c>
      <c r="G197" s="222">
        <v>0.4</v>
      </c>
      <c r="H197" s="694">
        <v>44564</v>
      </c>
      <c r="I197" s="694">
        <v>44592</v>
      </c>
      <c r="J197" s="222">
        <v>1</v>
      </c>
      <c r="K197" s="612">
        <v>1</v>
      </c>
      <c r="L197" s="629">
        <v>1</v>
      </c>
      <c r="M197" s="668">
        <v>1</v>
      </c>
      <c r="N197" s="2970">
        <v>53405597</v>
      </c>
      <c r="O197" s="2970">
        <v>79259370</v>
      </c>
      <c r="P197" s="591"/>
      <c r="Q197" s="3824">
        <v>1</v>
      </c>
      <c r="R197" s="1474" t="s">
        <v>7604</v>
      </c>
      <c r="S197" s="564">
        <v>1</v>
      </c>
      <c r="T197" s="9" t="s">
        <v>7605</v>
      </c>
      <c r="U197" s="9" t="s">
        <v>7606</v>
      </c>
      <c r="V197" s="8" t="str">
        <f t="shared" si="136"/>
        <v>Terminado</v>
      </c>
      <c r="W197" s="8" t="str">
        <f t="shared" si="206"/>
        <v>Terminado</v>
      </c>
      <c r="X197" s="1474" t="s">
        <v>7604</v>
      </c>
      <c r="Y197" s="3854">
        <f>SUMPRODUCT(S197:S199,G197:G199)</f>
        <v>1</v>
      </c>
      <c r="Z197" s="3854">
        <f>SUMPRODUCT(G197:G199,J197:J199)</f>
        <v>1</v>
      </c>
      <c r="AA197" s="3478" t="str">
        <f>IF(Z197&lt;1%,"Sin iniciar",IF(Z197=100%,"Terminado","En gestión"))</f>
        <v>Terminado</v>
      </c>
      <c r="AB197" s="3478" t="str">
        <f>IF(Y197&lt;1%,"Sin iniciar",IF(Y197=100%,"Terminado","En gestión"))</f>
        <v>Terminado</v>
      </c>
      <c r="AC197" s="3479"/>
      <c r="AD197" s="3781">
        <v>79259370</v>
      </c>
      <c r="AE197" s="3831">
        <v>78906454</v>
      </c>
      <c r="AF197" s="3831">
        <v>19726613.399999999</v>
      </c>
      <c r="AG197" s="3781">
        <v>53405597</v>
      </c>
      <c r="AH197" s="2973">
        <v>53405597.100000001</v>
      </c>
      <c r="AI197" s="2973">
        <v>7940240.7999999998</v>
      </c>
      <c r="AJ197" s="2970" t="s">
        <v>7572</v>
      </c>
      <c r="AK197" s="2970" t="s">
        <v>1875</v>
      </c>
      <c r="AL197" s="2970" t="s">
        <v>1876</v>
      </c>
      <c r="AM197" s="2970" t="s">
        <v>1877</v>
      </c>
      <c r="AN197" s="591"/>
      <c r="AO197" s="3824">
        <v>1</v>
      </c>
      <c r="AP197" s="1474" t="s">
        <v>5386</v>
      </c>
      <c r="AQ197" s="686">
        <v>1</v>
      </c>
      <c r="AR197" s="159" t="s">
        <v>5387</v>
      </c>
      <c r="AS197" s="159" t="s">
        <v>5387</v>
      </c>
      <c r="AT197" s="8" t="str">
        <f t="shared" si="138"/>
        <v>Terminado</v>
      </c>
      <c r="AU197" s="8" t="str">
        <f t="shared" si="139"/>
        <v>Terminado</v>
      </c>
      <c r="AV197" s="1474" t="s">
        <v>5386</v>
      </c>
      <c r="AW197" s="3840">
        <f t="shared" ref="AW197" si="276">SUMPRODUCT(G197:G199,AQ197:AQ199)</f>
        <v>1</v>
      </c>
      <c r="AX197" s="3840">
        <f t="shared" ref="AX197" si="277">SUMPRODUCT(G197:G199,K197:K199)</f>
        <v>1</v>
      </c>
      <c r="AY197" s="3356" t="str">
        <f t="shared" ref="AY197" si="278">IF(AX197&lt;1%,"Sin iniciar",IF(AX197=100%,"Terminado","En gestión"))</f>
        <v>Terminado</v>
      </c>
      <c r="AZ197" s="3356" t="str">
        <f t="shared" ref="AZ197" si="279">IF(AW197&lt;1%,"Sin iniciar",IF(AW197=100%,"Terminado","En gestión"))</f>
        <v>Terminado</v>
      </c>
      <c r="BA197" s="3855" t="s">
        <v>2812</v>
      </c>
      <c r="BB197" s="3856">
        <v>78906454</v>
      </c>
      <c r="BC197" s="3838">
        <v>78856036.939999998</v>
      </c>
      <c r="BD197" s="3838">
        <v>39428018.5</v>
      </c>
      <c r="BE197" s="3859">
        <v>53405597</v>
      </c>
      <c r="BF197" s="3860">
        <v>53391027.409999996</v>
      </c>
      <c r="BG197" s="3863">
        <v>14428786.699999999</v>
      </c>
      <c r="BH197" s="1474" t="s">
        <v>7573</v>
      </c>
      <c r="BI197" s="1474" t="s">
        <v>5694</v>
      </c>
      <c r="BJ197" s="3626" t="s">
        <v>5695</v>
      </c>
      <c r="BK197" s="3192" t="s">
        <v>5696</v>
      </c>
      <c r="BL197" s="591"/>
      <c r="BM197" s="3878">
        <v>1</v>
      </c>
      <c r="BN197" s="3881" t="s">
        <v>7329</v>
      </c>
      <c r="BO197" s="1027">
        <v>1</v>
      </c>
      <c r="BP197" s="1020" t="s">
        <v>7330</v>
      </c>
      <c r="BQ197" s="1009" t="s">
        <v>2765</v>
      </c>
      <c r="BR197" s="169" t="str">
        <f t="shared" si="140"/>
        <v>Terminado</v>
      </c>
      <c r="BS197" s="169" t="str">
        <f t="shared" si="141"/>
        <v>Terminado</v>
      </c>
      <c r="BT197" s="4063" t="s">
        <v>7329</v>
      </c>
      <c r="BU197" s="1877">
        <f t="shared" ref="BU197" si="280">SUMPRODUCT(G197:G199,BO197:BO199)</f>
        <v>1</v>
      </c>
      <c r="BV197" s="1877">
        <f t="shared" ref="BV197" si="281">SUMPRODUCT(G197:G199,L197:L199)</f>
        <v>1</v>
      </c>
      <c r="BW197" s="3344" t="str">
        <f t="shared" ref="BW197" si="282">IF(BV197&lt;1%,"Sin iniciar",IF(BV197=100%,"Terminado","En gestión"))</f>
        <v>Terminado</v>
      </c>
      <c r="BX197" s="3344" t="str">
        <f t="shared" ref="BX197" si="283">IF(BU197&lt;1%,"Sin iniciar",IF(BU197=100%,"Terminado","En gestión"))</f>
        <v>Terminado</v>
      </c>
      <c r="BY197" s="3458"/>
      <c r="BZ197" s="3784">
        <v>0</v>
      </c>
      <c r="CA197" s="3650">
        <v>0</v>
      </c>
      <c r="CB197" s="3650">
        <v>0</v>
      </c>
      <c r="CC197" s="2869">
        <v>53391027.409999996</v>
      </c>
      <c r="CD197" s="3457">
        <v>53391027.409999996</v>
      </c>
      <c r="CE197" s="3457">
        <v>35154389</v>
      </c>
      <c r="CF197" s="3192" t="s">
        <v>7573</v>
      </c>
      <c r="CG197" s="3192" t="s">
        <v>5694</v>
      </c>
      <c r="CH197" s="3192" t="s">
        <v>5695</v>
      </c>
      <c r="CI197" s="3192" t="s">
        <v>5696</v>
      </c>
      <c r="CJ197" s="591"/>
      <c r="CK197" s="3192">
        <v>100</v>
      </c>
      <c r="CL197" s="3192" t="s">
        <v>5621</v>
      </c>
      <c r="CM197" s="910">
        <v>1</v>
      </c>
      <c r="CN197" s="835" t="s">
        <v>5622</v>
      </c>
      <c r="CO197" s="835" t="s">
        <v>5622</v>
      </c>
      <c r="CP197" s="169" t="str">
        <f t="shared" si="250"/>
        <v>Terminado</v>
      </c>
      <c r="CQ197" s="169" t="str">
        <f t="shared" si="142"/>
        <v>Terminado</v>
      </c>
      <c r="CR197" s="3192" t="s">
        <v>5621</v>
      </c>
      <c r="CS197" s="1877">
        <f t="shared" ref="CS197" si="284">SUMPRODUCT(G197:G199,CM197:CM199)</f>
        <v>1</v>
      </c>
      <c r="CT197" s="1877">
        <f t="shared" ref="CT197" si="285">SUMPRODUCT(G197:G199,M197:M199)</f>
        <v>1</v>
      </c>
      <c r="CU197" s="3344" t="str">
        <f t="shared" si="242"/>
        <v>Terminado</v>
      </c>
      <c r="CV197" s="3344" t="str">
        <f t="shared" ref="CV197" si="286">IF(CS197&lt;1%,"Sin iniciar",IF(CS197=100%,"Terminado","En gestión"))</f>
        <v>Terminado</v>
      </c>
      <c r="CW197" s="3345" t="s">
        <v>2812</v>
      </c>
      <c r="CX197" s="3853">
        <v>74400520.25</v>
      </c>
      <c r="CY197" s="3406">
        <v>74410362.900000006</v>
      </c>
      <c r="CZ197" s="3406">
        <v>74410362.900000006</v>
      </c>
      <c r="DA197" s="3404">
        <v>53391027.409999996</v>
      </c>
      <c r="DB197" s="3406">
        <v>53391027.409999996</v>
      </c>
      <c r="DC197" s="3406">
        <v>53296325.5</v>
      </c>
      <c r="DD197" s="3852">
        <v>53391027.409999996</v>
      </c>
      <c r="DE197" s="3192" t="s">
        <v>7573</v>
      </c>
      <c r="DF197" s="3192" t="s">
        <v>5694</v>
      </c>
      <c r="DG197" s="3192" t="s">
        <v>5695</v>
      </c>
      <c r="DH197" s="3192" t="s">
        <v>5696</v>
      </c>
      <c r="DJ197" s="1220" t="s">
        <v>8269</v>
      </c>
      <c r="DK197" s="1220" t="s">
        <v>8485</v>
      </c>
      <c r="DL197" s="1751" t="s">
        <v>8428</v>
      </c>
    </row>
    <row r="198" spans="1:116" s="514" customFormat="1" ht="288.75" hidden="1" x14ac:dyDescent="0.45">
      <c r="A198" s="3617"/>
      <c r="B198" s="3619"/>
      <c r="C198" s="2988"/>
      <c r="D198" s="3832"/>
      <c r="E198" s="608" t="s">
        <v>5697</v>
      </c>
      <c r="F198" s="320" t="s">
        <v>5698</v>
      </c>
      <c r="G198" s="222">
        <v>0.3</v>
      </c>
      <c r="H198" s="694">
        <v>44593</v>
      </c>
      <c r="I198" s="694">
        <v>44634</v>
      </c>
      <c r="J198" s="222">
        <v>1</v>
      </c>
      <c r="K198" s="612">
        <v>1</v>
      </c>
      <c r="L198" s="629">
        <v>1</v>
      </c>
      <c r="M198" s="668">
        <v>1</v>
      </c>
      <c r="N198" s="2970"/>
      <c r="O198" s="2970"/>
      <c r="P198" s="591"/>
      <c r="Q198" s="1474"/>
      <c r="R198" s="1474"/>
      <c r="S198" s="564">
        <v>1</v>
      </c>
      <c r="T198" s="9" t="s">
        <v>7607</v>
      </c>
      <c r="U198" s="9" t="s">
        <v>5699</v>
      </c>
      <c r="V198" s="8" t="str">
        <f t="shared" si="136"/>
        <v>Terminado</v>
      </c>
      <c r="W198" s="8" t="str">
        <f t="shared" si="206"/>
        <v>Terminado</v>
      </c>
      <c r="X198" s="1474"/>
      <c r="Y198" s="3355"/>
      <c r="Z198" s="3355"/>
      <c r="AA198" s="3356"/>
      <c r="AB198" s="3356"/>
      <c r="AC198" s="3480"/>
      <c r="AD198" s="3781"/>
      <c r="AE198" s="3831"/>
      <c r="AF198" s="3831"/>
      <c r="AG198" s="3781"/>
      <c r="AH198" s="2973"/>
      <c r="AI198" s="2973"/>
      <c r="AJ198" s="2970"/>
      <c r="AK198" s="2970"/>
      <c r="AL198" s="2970"/>
      <c r="AM198" s="2970"/>
      <c r="AN198" s="591"/>
      <c r="AO198" s="1474"/>
      <c r="AP198" s="1474"/>
      <c r="AQ198" s="686">
        <v>1</v>
      </c>
      <c r="AR198" s="159" t="s">
        <v>5387</v>
      </c>
      <c r="AS198" s="159" t="s">
        <v>5387</v>
      </c>
      <c r="AT198" s="8" t="str">
        <f t="shared" si="138"/>
        <v>Terminado</v>
      </c>
      <c r="AU198" s="8" t="str">
        <f t="shared" si="139"/>
        <v>Terminado</v>
      </c>
      <c r="AV198" s="1474"/>
      <c r="AW198" s="3840"/>
      <c r="AX198" s="3840"/>
      <c r="AY198" s="3356"/>
      <c r="AZ198" s="3356"/>
      <c r="BA198" s="3843"/>
      <c r="BB198" s="3856"/>
      <c r="BC198" s="3838"/>
      <c r="BD198" s="3838"/>
      <c r="BE198" s="3859"/>
      <c r="BF198" s="3861"/>
      <c r="BG198" s="3838"/>
      <c r="BH198" s="1474"/>
      <c r="BI198" s="1474"/>
      <c r="BJ198" s="3626"/>
      <c r="BK198" s="3192"/>
      <c r="BL198" s="591"/>
      <c r="BM198" s="3879"/>
      <c r="BN198" s="3882"/>
      <c r="BO198" s="1027">
        <v>1</v>
      </c>
      <c r="BP198" s="1009" t="s">
        <v>7330</v>
      </c>
      <c r="BQ198" s="1009" t="s">
        <v>2765</v>
      </c>
      <c r="BR198" s="169" t="str">
        <f t="shared" si="140"/>
        <v>Terminado</v>
      </c>
      <c r="BS198" s="169" t="str">
        <f t="shared" si="141"/>
        <v>Terminado</v>
      </c>
      <c r="BT198" s="4064"/>
      <c r="BU198" s="1877"/>
      <c r="BV198" s="1877"/>
      <c r="BW198" s="3344"/>
      <c r="BX198" s="3344"/>
      <c r="BY198" s="3458"/>
      <c r="BZ198" s="3784"/>
      <c r="CA198" s="3650"/>
      <c r="CB198" s="3650"/>
      <c r="CC198" s="2869"/>
      <c r="CD198" s="3457"/>
      <c r="CE198" s="3457"/>
      <c r="CF198" s="3192"/>
      <c r="CG198" s="3192"/>
      <c r="CH198" s="3192"/>
      <c r="CI198" s="3192"/>
      <c r="CJ198" s="591"/>
      <c r="CK198" s="3192"/>
      <c r="CL198" s="3192"/>
      <c r="CM198" s="910">
        <v>1</v>
      </c>
      <c r="CN198" s="835" t="s">
        <v>5622</v>
      </c>
      <c r="CO198" s="835" t="s">
        <v>5622</v>
      </c>
      <c r="CP198" s="169" t="str">
        <f t="shared" si="250"/>
        <v>Terminado</v>
      </c>
      <c r="CQ198" s="169" t="str">
        <f t="shared" si="142"/>
        <v>Terminado</v>
      </c>
      <c r="CR198" s="3192"/>
      <c r="CS198" s="1877"/>
      <c r="CT198" s="1877"/>
      <c r="CU198" s="3344"/>
      <c r="CV198" s="3344"/>
      <c r="CW198" s="3345"/>
      <c r="CX198" s="3853"/>
      <c r="CY198" s="3406"/>
      <c r="CZ198" s="3406"/>
      <c r="DA198" s="3404"/>
      <c r="DB198" s="3406"/>
      <c r="DC198" s="3406"/>
      <c r="DD198" s="3852"/>
      <c r="DE198" s="3192"/>
      <c r="DF198" s="3192"/>
      <c r="DG198" s="3192"/>
      <c r="DH198" s="3192"/>
      <c r="DJ198" s="1220" t="s">
        <v>8269</v>
      </c>
      <c r="DK198" s="1220" t="s">
        <v>8485</v>
      </c>
      <c r="DL198" s="1752"/>
    </row>
    <row r="199" spans="1:116" s="514" customFormat="1" ht="100.5" hidden="1" x14ac:dyDescent="0.45">
      <c r="A199" s="3617"/>
      <c r="B199" s="3619"/>
      <c r="C199" s="2988"/>
      <c r="D199" s="3832"/>
      <c r="E199" s="608" t="s">
        <v>5700</v>
      </c>
      <c r="F199" s="320" t="s">
        <v>5628</v>
      </c>
      <c r="G199" s="222">
        <v>0.3</v>
      </c>
      <c r="H199" s="694">
        <v>44635</v>
      </c>
      <c r="I199" s="694">
        <v>44645</v>
      </c>
      <c r="J199" s="222">
        <v>1</v>
      </c>
      <c r="K199" s="612">
        <v>1</v>
      </c>
      <c r="L199" s="629">
        <v>1</v>
      </c>
      <c r="M199" s="668">
        <v>1</v>
      </c>
      <c r="N199" s="2970"/>
      <c r="O199" s="2970"/>
      <c r="P199" s="591"/>
      <c r="Q199" s="1475"/>
      <c r="R199" s="1475"/>
      <c r="S199" s="564">
        <v>1</v>
      </c>
      <c r="T199" s="9" t="s">
        <v>5701</v>
      </c>
      <c r="U199" s="9" t="s">
        <v>5702</v>
      </c>
      <c r="V199" s="8" t="str">
        <f t="shared" si="136"/>
        <v>Terminado</v>
      </c>
      <c r="W199" s="8" t="str">
        <f t="shared" si="206"/>
        <v>Terminado</v>
      </c>
      <c r="X199" s="1475"/>
      <c r="Y199" s="1472"/>
      <c r="Z199" s="1472"/>
      <c r="AA199" s="3357"/>
      <c r="AB199" s="3357"/>
      <c r="AC199" s="3481"/>
      <c r="AD199" s="3781"/>
      <c r="AE199" s="3831"/>
      <c r="AF199" s="3831"/>
      <c r="AG199" s="3781"/>
      <c r="AH199" s="2973"/>
      <c r="AI199" s="2973"/>
      <c r="AJ199" s="2970"/>
      <c r="AK199" s="2970"/>
      <c r="AL199" s="2970"/>
      <c r="AM199" s="2970"/>
      <c r="AN199" s="591"/>
      <c r="AO199" s="1475"/>
      <c r="AP199" s="1475"/>
      <c r="AQ199" s="686">
        <v>1</v>
      </c>
      <c r="AR199" s="159" t="s">
        <v>5387</v>
      </c>
      <c r="AS199" s="159" t="s">
        <v>5387</v>
      </c>
      <c r="AT199" s="8" t="str">
        <f t="shared" si="138"/>
        <v>Terminado</v>
      </c>
      <c r="AU199" s="8" t="str">
        <f t="shared" si="139"/>
        <v>Terminado</v>
      </c>
      <c r="AV199" s="1475"/>
      <c r="AW199" s="3841"/>
      <c r="AX199" s="3841"/>
      <c r="AY199" s="3357"/>
      <c r="AZ199" s="3357"/>
      <c r="BA199" s="3844"/>
      <c r="BB199" s="3857"/>
      <c r="BC199" s="3839"/>
      <c r="BD199" s="3839"/>
      <c r="BE199" s="3859"/>
      <c r="BF199" s="3862"/>
      <c r="BG199" s="3839"/>
      <c r="BH199" s="1475"/>
      <c r="BI199" s="1475"/>
      <c r="BJ199" s="3627"/>
      <c r="BK199" s="3192"/>
      <c r="BL199" s="591"/>
      <c r="BM199" s="3880"/>
      <c r="BN199" s="3883"/>
      <c r="BO199" s="1027">
        <v>1</v>
      </c>
      <c r="BP199" s="1009" t="s">
        <v>7330</v>
      </c>
      <c r="BQ199" s="1009" t="s">
        <v>2765</v>
      </c>
      <c r="BR199" s="169" t="str">
        <f t="shared" si="140"/>
        <v>Terminado</v>
      </c>
      <c r="BS199" s="169" t="str">
        <f t="shared" si="141"/>
        <v>Terminado</v>
      </c>
      <c r="BT199" s="4065"/>
      <c r="BU199" s="1877"/>
      <c r="BV199" s="1877"/>
      <c r="BW199" s="3344"/>
      <c r="BX199" s="3344"/>
      <c r="BY199" s="3458"/>
      <c r="BZ199" s="3784"/>
      <c r="CA199" s="3650"/>
      <c r="CB199" s="3650"/>
      <c r="CC199" s="2869"/>
      <c r="CD199" s="3457"/>
      <c r="CE199" s="3457"/>
      <c r="CF199" s="3192"/>
      <c r="CG199" s="3192"/>
      <c r="CH199" s="3192"/>
      <c r="CI199" s="3192"/>
      <c r="CJ199" s="591"/>
      <c r="CK199" s="3192"/>
      <c r="CL199" s="3192"/>
      <c r="CM199" s="910">
        <v>1</v>
      </c>
      <c r="CN199" s="835" t="s">
        <v>5622</v>
      </c>
      <c r="CO199" s="835" t="s">
        <v>5622</v>
      </c>
      <c r="CP199" s="169" t="str">
        <f t="shared" si="250"/>
        <v>Terminado</v>
      </c>
      <c r="CQ199" s="169" t="str">
        <f t="shared" si="142"/>
        <v>Terminado</v>
      </c>
      <c r="CR199" s="3192"/>
      <c r="CS199" s="1877"/>
      <c r="CT199" s="1877"/>
      <c r="CU199" s="3344"/>
      <c r="CV199" s="3344"/>
      <c r="CW199" s="3345"/>
      <c r="CX199" s="3853"/>
      <c r="CY199" s="3406"/>
      <c r="CZ199" s="3406"/>
      <c r="DA199" s="3404"/>
      <c r="DB199" s="3406"/>
      <c r="DC199" s="3406"/>
      <c r="DD199" s="3852"/>
      <c r="DE199" s="3192"/>
      <c r="DF199" s="3192"/>
      <c r="DG199" s="3192"/>
      <c r="DH199" s="3192"/>
      <c r="DJ199" s="1220" t="s">
        <v>8269</v>
      </c>
      <c r="DK199" s="1220" t="s">
        <v>8485</v>
      </c>
      <c r="DL199" s="1753"/>
    </row>
    <row r="200" spans="1:116" s="514" customFormat="1" ht="131.25" hidden="1" x14ac:dyDescent="0.45">
      <c r="A200" s="3617" t="s">
        <v>60</v>
      </c>
      <c r="B200" s="3619" t="s">
        <v>5703</v>
      </c>
      <c r="C200" s="2988" t="s">
        <v>5704</v>
      </c>
      <c r="D200" s="2988" t="s">
        <v>5705</v>
      </c>
      <c r="E200" s="608" t="s">
        <v>5706</v>
      </c>
      <c r="F200" s="320" t="s">
        <v>5707</v>
      </c>
      <c r="G200" s="222">
        <v>0.4</v>
      </c>
      <c r="H200" s="694">
        <v>44652</v>
      </c>
      <c r="I200" s="694">
        <v>44680</v>
      </c>
      <c r="J200" s="222">
        <v>0</v>
      </c>
      <c r="K200" s="612">
        <v>1</v>
      </c>
      <c r="L200" s="629">
        <v>1</v>
      </c>
      <c r="M200" s="668">
        <v>1</v>
      </c>
      <c r="N200" s="2970">
        <v>53405597</v>
      </c>
      <c r="O200" s="2970">
        <v>79259370</v>
      </c>
      <c r="P200" s="591"/>
      <c r="Q200" s="3824">
        <v>0</v>
      </c>
      <c r="R200" s="1474" t="s">
        <v>2878</v>
      </c>
      <c r="S200" s="564">
        <v>0</v>
      </c>
      <c r="T200" s="159" t="s">
        <v>2599</v>
      </c>
      <c r="U200" s="159" t="s">
        <v>2599</v>
      </c>
      <c r="V200" s="8" t="str">
        <f t="shared" si="136"/>
        <v>Sin iniciar</v>
      </c>
      <c r="W200" s="8" t="str">
        <f t="shared" si="206"/>
        <v>Sin iniciar</v>
      </c>
      <c r="X200" s="1474" t="s">
        <v>2599</v>
      </c>
      <c r="Y200" s="3854">
        <f>SUMPRODUCT(S200:S202,G200:G202)</f>
        <v>0</v>
      </c>
      <c r="Z200" s="3854">
        <f>SUMPRODUCT(G200:G202,J200:J202)</f>
        <v>0</v>
      </c>
      <c r="AA200" s="3478" t="str">
        <f>IF(Z200&lt;1%,"Sin iniciar",IF(Z200=100%,"Terminado","En gestión"))</f>
        <v>Sin iniciar</v>
      </c>
      <c r="AB200" s="3478" t="str">
        <f>IF(Y200&lt;1%,"Sin iniciar",IF(Y200=100%,"Terminado","En gestión"))</f>
        <v>Sin iniciar</v>
      </c>
      <c r="AC200" s="3479"/>
      <c r="AD200" s="3781">
        <v>79259370</v>
      </c>
      <c r="AE200" s="3831">
        <v>78906454</v>
      </c>
      <c r="AF200" s="3831">
        <v>19726613.399999999</v>
      </c>
      <c r="AG200" s="3781">
        <v>53405597</v>
      </c>
      <c r="AH200" s="2973">
        <v>53405597.100000001</v>
      </c>
      <c r="AI200" s="2973">
        <v>7940240.7999999998</v>
      </c>
      <c r="AJ200" s="2970" t="s">
        <v>7572</v>
      </c>
      <c r="AK200" s="2970" t="s">
        <v>1875</v>
      </c>
      <c r="AL200" s="2970" t="s">
        <v>1876</v>
      </c>
      <c r="AM200" s="2970" t="s">
        <v>1877</v>
      </c>
      <c r="AN200" s="591"/>
      <c r="AO200" s="3824">
        <v>1</v>
      </c>
      <c r="AP200" s="1474" t="s">
        <v>7608</v>
      </c>
      <c r="AQ200" s="706">
        <v>1</v>
      </c>
      <c r="AR200" s="89" t="s">
        <v>7609</v>
      </c>
      <c r="AS200" s="89" t="s">
        <v>5708</v>
      </c>
      <c r="AT200" s="8" t="str">
        <f t="shared" si="138"/>
        <v>Terminado</v>
      </c>
      <c r="AU200" s="8" t="str">
        <f t="shared" si="139"/>
        <v>Terminado</v>
      </c>
      <c r="AV200" s="1474" t="s">
        <v>7610</v>
      </c>
      <c r="AW200" s="3840">
        <f t="shared" ref="AW200" si="287">SUMPRODUCT(G200:G202,AQ200:AQ202)</f>
        <v>1</v>
      </c>
      <c r="AX200" s="3840">
        <f t="shared" ref="AX200" si="288">SUMPRODUCT(G200:G202,K200:K202)</f>
        <v>1</v>
      </c>
      <c r="AY200" s="3356" t="str">
        <f t="shared" ref="AY200" si="289">IF(AX200&lt;1%,"Sin iniciar",IF(AX200=100%,"Terminado","En gestión"))</f>
        <v>Terminado</v>
      </c>
      <c r="AZ200" s="3356" t="str">
        <f t="shared" ref="AZ200" si="290">IF(AW200&lt;1%,"Sin iniciar",IF(AW200=100%,"Terminado","En gestión"))</f>
        <v>Terminado</v>
      </c>
      <c r="BA200" s="3855" t="s">
        <v>2812</v>
      </c>
      <c r="BB200" s="3875">
        <v>78906454</v>
      </c>
      <c r="BC200" s="3838">
        <v>78856036.939999998</v>
      </c>
      <c r="BD200" s="3838">
        <v>39428018.5</v>
      </c>
      <c r="BE200" s="3859">
        <v>53405597</v>
      </c>
      <c r="BF200" s="3860">
        <v>53391027.409999996</v>
      </c>
      <c r="BG200" s="3863">
        <v>14428786.699999999</v>
      </c>
      <c r="BH200" s="1474" t="s">
        <v>7573</v>
      </c>
      <c r="BI200" s="1474" t="s">
        <v>5694</v>
      </c>
      <c r="BJ200" s="3626" t="s">
        <v>5695</v>
      </c>
      <c r="BK200" s="3192" t="s">
        <v>5696</v>
      </c>
      <c r="BL200" s="591"/>
      <c r="BM200" s="3878">
        <v>1</v>
      </c>
      <c r="BN200" s="3881" t="s">
        <v>7374</v>
      </c>
      <c r="BO200" s="1027">
        <v>1</v>
      </c>
      <c r="BP200" s="1009" t="s">
        <v>3249</v>
      </c>
      <c r="BQ200" s="1009" t="s">
        <v>2765</v>
      </c>
      <c r="BR200" s="169" t="str">
        <f t="shared" si="140"/>
        <v>Terminado</v>
      </c>
      <c r="BS200" s="169" t="str">
        <f t="shared" si="141"/>
        <v>Terminado</v>
      </c>
      <c r="BT200" s="4063" t="s">
        <v>7374</v>
      </c>
      <c r="BU200" s="1877">
        <f t="shared" ref="BU200" si="291">SUMPRODUCT(G200:G202,BO200:BO202)</f>
        <v>1</v>
      </c>
      <c r="BV200" s="1877">
        <f t="shared" ref="BV200" si="292">SUMPRODUCT(G200:G202,L200:L202)</f>
        <v>1</v>
      </c>
      <c r="BW200" s="3344" t="str">
        <f t="shared" ref="BW200" si="293">IF(BV200&lt;1%,"Sin iniciar",IF(BV200=100%,"Terminado","En gestión"))</f>
        <v>Terminado</v>
      </c>
      <c r="BX200" s="3344" t="str">
        <f t="shared" ref="BX200" si="294">IF(BU200&lt;1%,"Sin iniciar",IF(BU200=100%,"Terminado","En gestión"))</f>
        <v>Terminado</v>
      </c>
      <c r="BY200" s="3458"/>
      <c r="BZ200" s="3784">
        <v>0</v>
      </c>
      <c r="CA200" s="3650">
        <v>0</v>
      </c>
      <c r="CB200" s="3650">
        <v>0</v>
      </c>
      <c r="CC200" s="2869">
        <v>53391027.409999996</v>
      </c>
      <c r="CD200" s="3457">
        <v>53391027.409999996</v>
      </c>
      <c r="CE200" s="3457">
        <v>35154389</v>
      </c>
      <c r="CF200" s="3192" t="s">
        <v>7573</v>
      </c>
      <c r="CG200" s="3192" t="s">
        <v>5694</v>
      </c>
      <c r="CH200" s="3192" t="s">
        <v>5695</v>
      </c>
      <c r="CI200" s="3192" t="s">
        <v>5696</v>
      </c>
      <c r="CJ200" s="3654"/>
      <c r="CK200" s="3192">
        <v>100</v>
      </c>
      <c r="CL200" s="3192" t="s">
        <v>1894</v>
      </c>
      <c r="CM200" s="910">
        <v>1</v>
      </c>
      <c r="CN200" s="835" t="s">
        <v>5640</v>
      </c>
      <c r="CO200" s="835" t="s">
        <v>5640</v>
      </c>
      <c r="CP200" s="169" t="str">
        <f t="shared" si="250"/>
        <v>Terminado</v>
      </c>
      <c r="CQ200" s="169" t="str">
        <f t="shared" si="142"/>
        <v>Terminado</v>
      </c>
      <c r="CR200" s="3192" t="s">
        <v>1894</v>
      </c>
      <c r="CS200" s="1877">
        <f t="shared" ref="CS200" si="295">SUMPRODUCT(G200:G202,CM200:CM202)</f>
        <v>1</v>
      </c>
      <c r="CT200" s="1877">
        <f t="shared" ref="CT200" si="296">SUMPRODUCT(G200:G202,M200:M202)</f>
        <v>1</v>
      </c>
      <c r="CU200" s="3344" t="str">
        <f t="shared" si="242"/>
        <v>Terminado</v>
      </c>
      <c r="CV200" s="3344" t="str">
        <f t="shared" ref="CV200" si="297">IF(CS200&lt;1%,"Sin iniciar",IF(CS200=100%,"Terminado","En gestión"))</f>
        <v>Terminado</v>
      </c>
      <c r="CW200" s="3345" t="s">
        <v>37</v>
      </c>
      <c r="CX200" s="3853">
        <v>74400520.25</v>
      </c>
      <c r="CY200" s="3406">
        <v>74410362.900000006</v>
      </c>
      <c r="CZ200" s="3406">
        <v>74410362.900000006</v>
      </c>
      <c r="DA200" s="3404">
        <v>53391027.409999996</v>
      </c>
      <c r="DB200" s="3406">
        <v>53391027.409999996</v>
      </c>
      <c r="DC200" s="3406">
        <v>42076325.5</v>
      </c>
      <c r="DD200" s="3852">
        <v>53391027.409999996</v>
      </c>
      <c r="DE200" s="3192" t="s">
        <v>7573</v>
      </c>
      <c r="DF200" s="3192" t="s">
        <v>5694</v>
      </c>
      <c r="DG200" s="3192" t="s">
        <v>5695</v>
      </c>
      <c r="DH200" s="3192" t="s">
        <v>5696</v>
      </c>
      <c r="DJ200" s="1220" t="s">
        <v>8269</v>
      </c>
      <c r="DK200" s="1220" t="s">
        <v>8485</v>
      </c>
      <c r="DL200" s="1751" t="s">
        <v>8428</v>
      </c>
    </row>
    <row r="201" spans="1:116" s="514" customFormat="1" ht="157.5" hidden="1" x14ac:dyDescent="0.45">
      <c r="A201" s="3617"/>
      <c r="B201" s="3619"/>
      <c r="C201" s="2988"/>
      <c r="D201" s="3832"/>
      <c r="E201" s="608" t="s">
        <v>5709</v>
      </c>
      <c r="F201" s="320" t="s">
        <v>5710</v>
      </c>
      <c r="G201" s="222">
        <v>0.3</v>
      </c>
      <c r="H201" s="694">
        <v>44683</v>
      </c>
      <c r="I201" s="694">
        <v>44725</v>
      </c>
      <c r="J201" s="222">
        <v>0</v>
      </c>
      <c r="K201" s="612">
        <v>1</v>
      </c>
      <c r="L201" s="629">
        <v>1</v>
      </c>
      <c r="M201" s="668">
        <v>1</v>
      </c>
      <c r="N201" s="2970"/>
      <c r="O201" s="2970"/>
      <c r="P201" s="591"/>
      <c r="Q201" s="1474"/>
      <c r="R201" s="1474"/>
      <c r="S201" s="564">
        <v>0</v>
      </c>
      <c r="T201" s="159" t="s">
        <v>2599</v>
      </c>
      <c r="U201" s="159" t="s">
        <v>2599</v>
      </c>
      <c r="V201" s="8" t="str">
        <f t="shared" si="136"/>
        <v>Sin iniciar</v>
      </c>
      <c r="W201" s="8" t="str">
        <f t="shared" si="206"/>
        <v>Sin iniciar</v>
      </c>
      <c r="X201" s="1474"/>
      <c r="Y201" s="3355"/>
      <c r="Z201" s="3355"/>
      <c r="AA201" s="3356"/>
      <c r="AB201" s="3356"/>
      <c r="AC201" s="3480"/>
      <c r="AD201" s="3781"/>
      <c r="AE201" s="3831"/>
      <c r="AF201" s="3831"/>
      <c r="AG201" s="3781"/>
      <c r="AH201" s="2973"/>
      <c r="AI201" s="2973"/>
      <c r="AJ201" s="2970"/>
      <c r="AK201" s="2970"/>
      <c r="AL201" s="2970"/>
      <c r="AM201" s="2970"/>
      <c r="AN201" s="591"/>
      <c r="AO201" s="1474"/>
      <c r="AP201" s="1474"/>
      <c r="AQ201" s="706">
        <v>1</v>
      </c>
      <c r="AR201" s="89" t="s">
        <v>5711</v>
      </c>
      <c r="AS201" s="89" t="s">
        <v>5712</v>
      </c>
      <c r="AT201" s="8" t="str">
        <f t="shared" si="138"/>
        <v>Terminado</v>
      </c>
      <c r="AU201" s="8" t="str">
        <f t="shared" si="139"/>
        <v>Terminado</v>
      </c>
      <c r="AV201" s="1474"/>
      <c r="AW201" s="3840"/>
      <c r="AX201" s="3840"/>
      <c r="AY201" s="3356"/>
      <c r="AZ201" s="3356"/>
      <c r="BA201" s="3843"/>
      <c r="BB201" s="3875"/>
      <c r="BC201" s="3838"/>
      <c r="BD201" s="3838"/>
      <c r="BE201" s="3859"/>
      <c r="BF201" s="3861"/>
      <c r="BG201" s="3838"/>
      <c r="BH201" s="1474"/>
      <c r="BI201" s="1474"/>
      <c r="BJ201" s="3626"/>
      <c r="BK201" s="3192"/>
      <c r="BL201" s="591"/>
      <c r="BM201" s="3879"/>
      <c r="BN201" s="3882"/>
      <c r="BO201" s="1027">
        <v>1</v>
      </c>
      <c r="BP201" s="1009" t="s">
        <v>3249</v>
      </c>
      <c r="BQ201" s="1009" t="s">
        <v>2765</v>
      </c>
      <c r="BR201" s="169" t="str">
        <f t="shared" si="140"/>
        <v>Terminado</v>
      </c>
      <c r="BS201" s="169" t="str">
        <f t="shared" si="141"/>
        <v>Terminado</v>
      </c>
      <c r="BT201" s="4064"/>
      <c r="BU201" s="1877"/>
      <c r="BV201" s="1877"/>
      <c r="BW201" s="3344"/>
      <c r="BX201" s="3344"/>
      <c r="BY201" s="3458"/>
      <c r="BZ201" s="3784"/>
      <c r="CA201" s="3650"/>
      <c r="CB201" s="3650"/>
      <c r="CC201" s="2869"/>
      <c r="CD201" s="3457"/>
      <c r="CE201" s="3457"/>
      <c r="CF201" s="3192"/>
      <c r="CG201" s="3192"/>
      <c r="CH201" s="3192"/>
      <c r="CI201" s="3192"/>
      <c r="CJ201" s="3655"/>
      <c r="CK201" s="3192"/>
      <c r="CL201" s="3192"/>
      <c r="CM201" s="910">
        <v>1</v>
      </c>
      <c r="CN201" s="835" t="s">
        <v>5640</v>
      </c>
      <c r="CO201" s="835" t="s">
        <v>5640</v>
      </c>
      <c r="CP201" s="169" t="str">
        <f t="shared" si="250"/>
        <v>Terminado</v>
      </c>
      <c r="CQ201" s="169" t="str">
        <f t="shared" si="142"/>
        <v>Terminado</v>
      </c>
      <c r="CR201" s="3192"/>
      <c r="CS201" s="1877"/>
      <c r="CT201" s="1877"/>
      <c r="CU201" s="3344"/>
      <c r="CV201" s="3344"/>
      <c r="CW201" s="3345"/>
      <c r="CX201" s="3853"/>
      <c r="CY201" s="3406"/>
      <c r="CZ201" s="3406"/>
      <c r="DA201" s="3404"/>
      <c r="DB201" s="3406"/>
      <c r="DC201" s="3406"/>
      <c r="DD201" s="3852"/>
      <c r="DE201" s="3192"/>
      <c r="DF201" s="3192"/>
      <c r="DG201" s="3192"/>
      <c r="DH201" s="3192"/>
      <c r="DJ201" s="1220" t="s">
        <v>8269</v>
      </c>
      <c r="DK201" s="1220" t="s">
        <v>8485</v>
      </c>
      <c r="DL201" s="1752"/>
    </row>
    <row r="202" spans="1:116" s="514" customFormat="1" ht="131.25" hidden="1" x14ac:dyDescent="0.45">
      <c r="A202" s="3617"/>
      <c r="B202" s="3619"/>
      <c r="C202" s="2988"/>
      <c r="D202" s="3832"/>
      <c r="E202" s="608" t="s">
        <v>5713</v>
      </c>
      <c r="F202" s="320" t="s">
        <v>5714</v>
      </c>
      <c r="G202" s="222">
        <v>0.3</v>
      </c>
      <c r="H202" s="694">
        <v>44726</v>
      </c>
      <c r="I202" s="694">
        <v>44736</v>
      </c>
      <c r="J202" s="222">
        <v>0</v>
      </c>
      <c r="K202" s="612">
        <v>1</v>
      </c>
      <c r="L202" s="629">
        <v>1</v>
      </c>
      <c r="M202" s="668">
        <v>1</v>
      </c>
      <c r="N202" s="2970"/>
      <c r="O202" s="2970"/>
      <c r="P202" s="591"/>
      <c r="Q202" s="1475"/>
      <c r="R202" s="1475"/>
      <c r="S202" s="564">
        <v>0</v>
      </c>
      <c r="T202" s="159" t="s">
        <v>2599</v>
      </c>
      <c r="U202" s="159" t="s">
        <v>2599</v>
      </c>
      <c r="V202" s="8" t="str">
        <f t="shared" si="136"/>
        <v>Sin iniciar</v>
      </c>
      <c r="W202" s="8" t="str">
        <f t="shared" si="206"/>
        <v>Sin iniciar</v>
      </c>
      <c r="X202" s="1475"/>
      <c r="Y202" s="1472"/>
      <c r="Z202" s="1472"/>
      <c r="AA202" s="3357"/>
      <c r="AB202" s="3357"/>
      <c r="AC202" s="3481"/>
      <c r="AD202" s="3781"/>
      <c r="AE202" s="3831"/>
      <c r="AF202" s="3831"/>
      <c r="AG202" s="3781"/>
      <c r="AH202" s="2973"/>
      <c r="AI202" s="2973"/>
      <c r="AJ202" s="2970"/>
      <c r="AK202" s="2970"/>
      <c r="AL202" s="2970"/>
      <c r="AM202" s="2970"/>
      <c r="AN202" s="591"/>
      <c r="AO202" s="1475"/>
      <c r="AP202" s="1475"/>
      <c r="AQ202" s="706">
        <v>1</v>
      </c>
      <c r="AR202" s="89" t="s">
        <v>5715</v>
      </c>
      <c r="AS202" s="89" t="s">
        <v>7611</v>
      </c>
      <c r="AT202" s="8" t="str">
        <f t="shared" si="138"/>
        <v>Terminado</v>
      </c>
      <c r="AU202" s="8" t="str">
        <f t="shared" si="139"/>
        <v>Terminado</v>
      </c>
      <c r="AV202" s="1475"/>
      <c r="AW202" s="3841"/>
      <c r="AX202" s="3841"/>
      <c r="AY202" s="3357"/>
      <c r="AZ202" s="3357"/>
      <c r="BA202" s="3844"/>
      <c r="BB202" s="3876"/>
      <c r="BC202" s="3839"/>
      <c r="BD202" s="3839"/>
      <c r="BE202" s="3859"/>
      <c r="BF202" s="3862"/>
      <c r="BG202" s="3839"/>
      <c r="BH202" s="1475"/>
      <c r="BI202" s="1475"/>
      <c r="BJ202" s="3627"/>
      <c r="BK202" s="3192"/>
      <c r="BL202" s="591"/>
      <c r="BM202" s="3880"/>
      <c r="BN202" s="3883"/>
      <c r="BO202" s="1027">
        <v>1</v>
      </c>
      <c r="BP202" s="1009" t="s">
        <v>3249</v>
      </c>
      <c r="BQ202" s="1009" t="s">
        <v>2765</v>
      </c>
      <c r="BR202" s="169" t="str">
        <f t="shared" si="140"/>
        <v>Terminado</v>
      </c>
      <c r="BS202" s="169" t="str">
        <f t="shared" si="141"/>
        <v>Terminado</v>
      </c>
      <c r="BT202" s="4065"/>
      <c r="BU202" s="1877"/>
      <c r="BV202" s="1877"/>
      <c r="BW202" s="3344"/>
      <c r="BX202" s="3344"/>
      <c r="BY202" s="3458"/>
      <c r="BZ202" s="3784"/>
      <c r="CA202" s="3650"/>
      <c r="CB202" s="3650"/>
      <c r="CC202" s="2869"/>
      <c r="CD202" s="3457"/>
      <c r="CE202" s="3457"/>
      <c r="CF202" s="3192"/>
      <c r="CG202" s="3192"/>
      <c r="CH202" s="3192"/>
      <c r="CI202" s="3192"/>
      <c r="CJ202" s="3656"/>
      <c r="CK202" s="3192"/>
      <c r="CL202" s="3192"/>
      <c r="CM202" s="910">
        <v>1</v>
      </c>
      <c r="CN202" s="835" t="s">
        <v>5640</v>
      </c>
      <c r="CO202" s="835" t="s">
        <v>5640</v>
      </c>
      <c r="CP202" s="169" t="str">
        <f t="shared" si="250"/>
        <v>Terminado</v>
      </c>
      <c r="CQ202" s="169" t="str">
        <f t="shared" si="142"/>
        <v>Terminado</v>
      </c>
      <c r="CR202" s="3192"/>
      <c r="CS202" s="1877"/>
      <c r="CT202" s="1877"/>
      <c r="CU202" s="3344"/>
      <c r="CV202" s="3344"/>
      <c r="CW202" s="3345"/>
      <c r="CX202" s="3853"/>
      <c r="CY202" s="3406"/>
      <c r="CZ202" s="3406"/>
      <c r="DA202" s="3404"/>
      <c r="DB202" s="3406"/>
      <c r="DC202" s="3406"/>
      <c r="DD202" s="3852"/>
      <c r="DE202" s="3192"/>
      <c r="DF202" s="3192"/>
      <c r="DG202" s="3192"/>
      <c r="DH202" s="3192"/>
      <c r="DJ202" s="1220" t="s">
        <v>8269</v>
      </c>
      <c r="DK202" s="1220" t="s">
        <v>8485</v>
      </c>
      <c r="DL202" s="1753"/>
    </row>
    <row r="203" spans="1:116" s="514" customFormat="1" ht="157.5" hidden="1" x14ac:dyDescent="0.45">
      <c r="A203" s="3617" t="s">
        <v>60</v>
      </c>
      <c r="B203" s="3619" t="s">
        <v>5716</v>
      </c>
      <c r="C203" s="2988" t="s">
        <v>5717</v>
      </c>
      <c r="D203" s="2988" t="s">
        <v>7612</v>
      </c>
      <c r="E203" s="608" t="s">
        <v>5718</v>
      </c>
      <c r="F203" s="320" t="s">
        <v>5719</v>
      </c>
      <c r="G203" s="222">
        <v>0.3</v>
      </c>
      <c r="H203" s="694">
        <v>44578</v>
      </c>
      <c r="I203" s="705">
        <v>44895</v>
      </c>
      <c r="J203" s="222">
        <v>0.25</v>
      </c>
      <c r="K203" s="612">
        <v>0.5</v>
      </c>
      <c r="L203" s="629">
        <v>0.75</v>
      </c>
      <c r="M203" s="668">
        <v>1</v>
      </c>
      <c r="N203" s="2970">
        <v>114507328</v>
      </c>
      <c r="O203" s="2970">
        <v>98505314.400000006</v>
      </c>
      <c r="P203" s="591"/>
      <c r="Q203" s="3824">
        <v>0.25</v>
      </c>
      <c r="R203" s="1474" t="s">
        <v>7613</v>
      </c>
      <c r="S203" s="564">
        <v>0.25</v>
      </c>
      <c r="T203" s="159" t="s">
        <v>5720</v>
      </c>
      <c r="U203" s="159" t="s">
        <v>5721</v>
      </c>
      <c r="V203" s="8" t="str">
        <f t="shared" si="136"/>
        <v>En gestión</v>
      </c>
      <c r="W203" s="8" t="str">
        <f t="shared" si="206"/>
        <v>En gestión</v>
      </c>
      <c r="X203" s="1474" t="s">
        <v>5722</v>
      </c>
      <c r="Y203" s="3854">
        <f>SUMPRODUCT(S203:S205,G203:G205)</f>
        <v>0.25</v>
      </c>
      <c r="Z203" s="3854">
        <f>SUMPRODUCT(G203:G205,J203:J205)</f>
        <v>0.25</v>
      </c>
      <c r="AA203" s="3478" t="str">
        <f>IF(Z203&lt;1%,"Sin iniciar",IF(Z203=100%,"Terminado","En gestión"))</f>
        <v>En gestión</v>
      </c>
      <c r="AB203" s="3478" t="str">
        <f>IF(Y203&lt;1%,"Sin iniciar",IF(Y203=100%,"Terminado","En gestión"))</f>
        <v>En gestión</v>
      </c>
      <c r="AC203" s="3479"/>
      <c r="AD203" s="3781">
        <v>98505314.400000006</v>
      </c>
      <c r="AE203" s="3831">
        <v>98152398</v>
      </c>
      <c r="AF203" s="3831">
        <v>24538099.5</v>
      </c>
      <c r="AG203" s="3781">
        <v>114507328</v>
      </c>
      <c r="AH203" s="2973">
        <v>114507327.93000001</v>
      </c>
      <c r="AI203" s="2973">
        <v>15315809.6</v>
      </c>
      <c r="AJ203" s="2970" t="s">
        <v>7572</v>
      </c>
      <c r="AK203" s="2970" t="s">
        <v>1852</v>
      </c>
      <c r="AL203" s="2970" t="s">
        <v>1853</v>
      </c>
      <c r="AM203" s="2970" t="s">
        <v>1854</v>
      </c>
      <c r="AN203" s="591"/>
      <c r="AO203" s="3824">
        <v>0.5</v>
      </c>
      <c r="AP203" s="1474" t="s">
        <v>7614</v>
      </c>
      <c r="AQ203" s="706">
        <v>0.5</v>
      </c>
      <c r="AR203" s="159" t="s">
        <v>5720</v>
      </c>
      <c r="AS203" s="159" t="s">
        <v>5723</v>
      </c>
      <c r="AT203" s="8" t="str">
        <f t="shared" si="138"/>
        <v>En gestión</v>
      </c>
      <c r="AU203" s="8" t="str">
        <f t="shared" si="139"/>
        <v>En gestión</v>
      </c>
      <c r="AV203" s="1474" t="s">
        <v>5724</v>
      </c>
      <c r="AW203" s="3840">
        <f t="shared" ref="AW203" si="298">SUMPRODUCT(G203:G205,AQ203:AQ205)</f>
        <v>0.5</v>
      </c>
      <c r="AX203" s="3840">
        <f t="shared" ref="AX203" si="299">SUMPRODUCT(G203:G205,K203:K205)</f>
        <v>0.5</v>
      </c>
      <c r="AY203" s="3356" t="str">
        <f t="shared" ref="AY203" si="300">IF(AX203&lt;1%,"Sin iniciar",IF(AX203=100%,"Terminado","En gestión"))</f>
        <v>En gestión</v>
      </c>
      <c r="AZ203" s="3356" t="str">
        <f t="shared" ref="AZ203" si="301">IF(AW203&lt;1%,"Sin iniciar",IF(AW203=100%,"Terminado","En gestión"))</f>
        <v>En gestión</v>
      </c>
      <c r="BA203" s="3855" t="s">
        <v>2812</v>
      </c>
      <c r="BB203" s="3856">
        <v>98152398</v>
      </c>
      <c r="BC203" s="3838">
        <v>98101981.340000004</v>
      </c>
      <c r="BD203" s="3838">
        <v>49050990.700000003</v>
      </c>
      <c r="BE203" s="3859">
        <v>114507328</v>
      </c>
      <c r="BF203" s="3860">
        <v>114386461.29000001</v>
      </c>
      <c r="BG203" s="3863">
        <v>30197177.399999999</v>
      </c>
      <c r="BH203" s="1474" t="s">
        <v>7573</v>
      </c>
      <c r="BI203" s="1474" t="s">
        <v>5572</v>
      </c>
      <c r="BJ203" s="3626" t="s">
        <v>5573</v>
      </c>
      <c r="BK203" s="3192" t="s">
        <v>5574</v>
      </c>
      <c r="BL203" s="591"/>
      <c r="BM203" s="3878">
        <v>0.75</v>
      </c>
      <c r="BN203" s="4055" t="s">
        <v>7615</v>
      </c>
      <c r="BO203" s="1027">
        <v>0.75</v>
      </c>
      <c r="BP203" s="1009" t="s">
        <v>5720</v>
      </c>
      <c r="BQ203" s="1009" t="s">
        <v>7382</v>
      </c>
      <c r="BR203" s="169" t="str">
        <f t="shared" si="140"/>
        <v>En gestión</v>
      </c>
      <c r="BS203" s="169" t="str">
        <f t="shared" si="141"/>
        <v>En gestión</v>
      </c>
      <c r="BT203" s="4066" t="s">
        <v>7400</v>
      </c>
      <c r="BU203" s="1877">
        <f t="shared" ref="BU203" si="302">SUMPRODUCT(G203:G205,BO203:BO205)</f>
        <v>0.75</v>
      </c>
      <c r="BV203" s="1877">
        <f t="shared" ref="BV203" si="303">SUMPRODUCT(G203:G205,L203:L205)</f>
        <v>0.75</v>
      </c>
      <c r="BW203" s="3344" t="str">
        <f t="shared" ref="BW203" si="304">IF(BV203&lt;1%,"Sin iniciar",IF(BV203=100%,"Terminado","En gestión"))</f>
        <v>En gestión</v>
      </c>
      <c r="BX203" s="3344" t="str">
        <f t="shared" ref="BX203" si="305">IF(BU203&lt;1%,"Sin iniciar",IF(BU203=100%,"Terminado","En gestión"))</f>
        <v>En gestión</v>
      </c>
      <c r="BY203" s="3458"/>
      <c r="BZ203" s="3784">
        <v>0</v>
      </c>
      <c r="CA203" s="3650">
        <v>0</v>
      </c>
      <c r="CB203" s="3650">
        <v>0</v>
      </c>
      <c r="CC203" s="2869">
        <v>114386461.29000001</v>
      </c>
      <c r="CD203" s="3457">
        <v>114386461.29000001</v>
      </c>
      <c r="CE203" s="3457">
        <v>78300700.959999993</v>
      </c>
      <c r="CF203" s="3192" t="s">
        <v>7573</v>
      </c>
      <c r="CG203" s="3192" t="s">
        <v>5572</v>
      </c>
      <c r="CH203" s="3192" t="s">
        <v>5573</v>
      </c>
      <c r="CI203" s="3192" t="s">
        <v>5574</v>
      </c>
      <c r="CJ203" s="3654"/>
      <c r="CK203" s="3192">
        <v>100</v>
      </c>
      <c r="CL203" s="3192" t="s">
        <v>5725</v>
      </c>
      <c r="CM203" s="910">
        <v>1</v>
      </c>
      <c r="CN203" s="13" t="s">
        <v>7616</v>
      </c>
      <c r="CO203" s="13" t="s">
        <v>7617</v>
      </c>
      <c r="CP203" s="169" t="str">
        <f t="shared" si="250"/>
        <v>Terminado</v>
      </c>
      <c r="CQ203" s="169" t="str">
        <f t="shared" si="142"/>
        <v>Terminado</v>
      </c>
      <c r="CR203" s="3192" t="s">
        <v>7618</v>
      </c>
      <c r="CS203" s="1877">
        <f t="shared" ref="CS203" si="306">SUMPRODUCT(G203:G205,CM203:CM205)</f>
        <v>1</v>
      </c>
      <c r="CT203" s="1877">
        <f t="shared" ref="CT203" si="307">SUMPRODUCT(G203:G205,M203:M205)</f>
        <v>1</v>
      </c>
      <c r="CU203" s="3344" t="str">
        <f t="shared" si="242"/>
        <v>Terminado</v>
      </c>
      <c r="CV203" s="3344" t="str">
        <f t="shared" ref="CV203" si="308">IF(CS203&lt;1%,"Sin iniciar",IF(CS203=100%,"Terminado","En gestión"))</f>
        <v>Terminado</v>
      </c>
      <c r="CW203" s="3345" t="s">
        <v>2812</v>
      </c>
      <c r="CX203" s="3853">
        <v>98122564.849999994</v>
      </c>
      <c r="CY203" s="3406">
        <v>100317861.5</v>
      </c>
      <c r="CZ203" s="3406">
        <v>100317861.5</v>
      </c>
      <c r="DA203" s="3404">
        <v>114386461.29000001</v>
      </c>
      <c r="DB203" s="3406">
        <v>114386461.29000001</v>
      </c>
      <c r="DC203" s="3406">
        <v>109549051.16</v>
      </c>
      <c r="DD203" s="3852">
        <v>114386461.29000001</v>
      </c>
      <c r="DE203" s="3192" t="s">
        <v>7573</v>
      </c>
      <c r="DF203" s="3192" t="s">
        <v>5572</v>
      </c>
      <c r="DG203" s="3192" t="s">
        <v>5573</v>
      </c>
      <c r="DH203" s="3192" t="s">
        <v>5574</v>
      </c>
      <c r="DJ203" s="1220" t="s">
        <v>8269</v>
      </c>
      <c r="DK203" s="1220" t="s">
        <v>8331</v>
      </c>
      <c r="DL203" s="1751" t="s">
        <v>8271</v>
      </c>
    </row>
    <row r="204" spans="1:116" s="514" customFormat="1" ht="183.75" hidden="1" x14ac:dyDescent="0.45">
      <c r="A204" s="3617"/>
      <c r="B204" s="3619"/>
      <c r="C204" s="2988"/>
      <c r="D204" s="3832"/>
      <c r="E204" s="608" t="s">
        <v>5726</v>
      </c>
      <c r="F204" s="320" t="s">
        <v>5727</v>
      </c>
      <c r="G204" s="222">
        <v>0.3</v>
      </c>
      <c r="H204" s="694">
        <v>44593</v>
      </c>
      <c r="I204" s="705">
        <v>44911</v>
      </c>
      <c r="J204" s="222">
        <v>0.25</v>
      </c>
      <c r="K204" s="612">
        <v>0.5</v>
      </c>
      <c r="L204" s="629">
        <v>0.75</v>
      </c>
      <c r="M204" s="668">
        <v>1</v>
      </c>
      <c r="N204" s="2970"/>
      <c r="O204" s="2970"/>
      <c r="P204" s="591"/>
      <c r="Q204" s="1474"/>
      <c r="R204" s="1474"/>
      <c r="S204" s="564">
        <v>0.25</v>
      </c>
      <c r="T204" s="9" t="s">
        <v>7619</v>
      </c>
      <c r="U204" s="159" t="s">
        <v>7620</v>
      </c>
      <c r="V204" s="8" t="str">
        <f t="shared" si="136"/>
        <v>En gestión</v>
      </c>
      <c r="W204" s="8" t="str">
        <f t="shared" si="206"/>
        <v>En gestión</v>
      </c>
      <c r="X204" s="1474"/>
      <c r="Y204" s="3355"/>
      <c r="Z204" s="3355"/>
      <c r="AA204" s="3356"/>
      <c r="AB204" s="3356"/>
      <c r="AC204" s="3480"/>
      <c r="AD204" s="3781"/>
      <c r="AE204" s="3831"/>
      <c r="AF204" s="3831"/>
      <c r="AG204" s="3781"/>
      <c r="AH204" s="2973"/>
      <c r="AI204" s="2973"/>
      <c r="AJ204" s="2970"/>
      <c r="AK204" s="2970"/>
      <c r="AL204" s="2970"/>
      <c r="AM204" s="2970"/>
      <c r="AN204" s="591"/>
      <c r="AO204" s="1474"/>
      <c r="AP204" s="1474"/>
      <c r="AQ204" s="706">
        <v>0.5</v>
      </c>
      <c r="AR204" s="9" t="s">
        <v>7621</v>
      </c>
      <c r="AS204" s="159" t="s">
        <v>7622</v>
      </c>
      <c r="AT204" s="8" t="str">
        <f t="shared" si="138"/>
        <v>En gestión</v>
      </c>
      <c r="AU204" s="8" t="str">
        <f t="shared" si="139"/>
        <v>En gestión</v>
      </c>
      <c r="AV204" s="1474"/>
      <c r="AW204" s="3840"/>
      <c r="AX204" s="3840"/>
      <c r="AY204" s="3356"/>
      <c r="AZ204" s="3356"/>
      <c r="BA204" s="3843"/>
      <c r="BB204" s="3856"/>
      <c r="BC204" s="3838"/>
      <c r="BD204" s="3838"/>
      <c r="BE204" s="3859"/>
      <c r="BF204" s="3861"/>
      <c r="BG204" s="3838"/>
      <c r="BH204" s="1474"/>
      <c r="BI204" s="1474"/>
      <c r="BJ204" s="3626"/>
      <c r="BK204" s="3192"/>
      <c r="BL204" s="591"/>
      <c r="BM204" s="3879"/>
      <c r="BN204" s="4056"/>
      <c r="BO204" s="1027">
        <v>0.75</v>
      </c>
      <c r="BP204" s="1008" t="s">
        <v>7623</v>
      </c>
      <c r="BQ204" s="1009" t="s">
        <v>7383</v>
      </c>
      <c r="BR204" s="169" t="str">
        <f t="shared" si="140"/>
        <v>En gestión</v>
      </c>
      <c r="BS204" s="169" t="str">
        <f t="shared" si="141"/>
        <v>En gestión</v>
      </c>
      <c r="BT204" s="4067"/>
      <c r="BU204" s="1877"/>
      <c r="BV204" s="1877"/>
      <c r="BW204" s="3344"/>
      <c r="BX204" s="3344"/>
      <c r="BY204" s="3458"/>
      <c r="BZ204" s="3784"/>
      <c r="CA204" s="3650"/>
      <c r="CB204" s="3650"/>
      <c r="CC204" s="2869"/>
      <c r="CD204" s="3457"/>
      <c r="CE204" s="3457"/>
      <c r="CF204" s="3192"/>
      <c r="CG204" s="3192"/>
      <c r="CH204" s="3192"/>
      <c r="CI204" s="3192"/>
      <c r="CJ204" s="3655"/>
      <c r="CK204" s="3192"/>
      <c r="CL204" s="3192"/>
      <c r="CM204" s="910">
        <v>1</v>
      </c>
      <c r="CN204" s="13" t="s">
        <v>7624</v>
      </c>
      <c r="CO204" s="13" t="s">
        <v>7625</v>
      </c>
      <c r="CP204" s="169" t="str">
        <f t="shared" si="250"/>
        <v>Terminado</v>
      </c>
      <c r="CQ204" s="169" t="str">
        <f t="shared" si="142"/>
        <v>Terminado</v>
      </c>
      <c r="CR204" s="3192"/>
      <c r="CS204" s="1877"/>
      <c r="CT204" s="1877"/>
      <c r="CU204" s="3344"/>
      <c r="CV204" s="3344"/>
      <c r="CW204" s="3345"/>
      <c r="CX204" s="3853"/>
      <c r="CY204" s="3406"/>
      <c r="CZ204" s="3406"/>
      <c r="DA204" s="3404"/>
      <c r="DB204" s="3406"/>
      <c r="DC204" s="3406"/>
      <c r="DD204" s="3852"/>
      <c r="DE204" s="3192"/>
      <c r="DF204" s="3192"/>
      <c r="DG204" s="3192"/>
      <c r="DH204" s="3192"/>
      <c r="DJ204" s="1220" t="s">
        <v>8269</v>
      </c>
      <c r="DK204" s="1220" t="s">
        <v>8331</v>
      </c>
      <c r="DL204" s="1752"/>
    </row>
    <row r="205" spans="1:116" s="514" customFormat="1" ht="81" hidden="1" customHeight="1" x14ac:dyDescent="0.45">
      <c r="A205" s="3617"/>
      <c r="B205" s="3619"/>
      <c r="C205" s="2988"/>
      <c r="D205" s="3832"/>
      <c r="E205" s="608" t="s">
        <v>5728</v>
      </c>
      <c r="F205" s="320" t="s">
        <v>5729</v>
      </c>
      <c r="G205" s="222">
        <v>0.4</v>
      </c>
      <c r="H205" s="694">
        <v>44637</v>
      </c>
      <c r="I205" s="705">
        <v>44925</v>
      </c>
      <c r="J205" s="222">
        <v>0.25</v>
      </c>
      <c r="K205" s="612">
        <v>0.5</v>
      </c>
      <c r="L205" s="629">
        <v>0.75</v>
      </c>
      <c r="M205" s="668">
        <v>1</v>
      </c>
      <c r="N205" s="2970"/>
      <c r="O205" s="2970"/>
      <c r="P205" s="591"/>
      <c r="Q205" s="1475"/>
      <c r="R205" s="1475"/>
      <c r="S205" s="564">
        <v>0.25</v>
      </c>
      <c r="T205" s="159" t="s">
        <v>5730</v>
      </c>
      <c r="U205" s="9" t="s">
        <v>7626</v>
      </c>
      <c r="V205" s="8" t="str">
        <f t="shared" si="136"/>
        <v>En gestión</v>
      </c>
      <c r="W205" s="8" t="str">
        <f t="shared" si="206"/>
        <v>En gestión</v>
      </c>
      <c r="X205" s="1475"/>
      <c r="Y205" s="1472"/>
      <c r="Z205" s="1472"/>
      <c r="AA205" s="3357"/>
      <c r="AB205" s="3357"/>
      <c r="AC205" s="3481"/>
      <c r="AD205" s="3781"/>
      <c r="AE205" s="3831"/>
      <c r="AF205" s="3831"/>
      <c r="AG205" s="3781"/>
      <c r="AH205" s="2973"/>
      <c r="AI205" s="2973"/>
      <c r="AJ205" s="2970"/>
      <c r="AK205" s="2970"/>
      <c r="AL205" s="2970"/>
      <c r="AM205" s="2970"/>
      <c r="AN205" s="591"/>
      <c r="AO205" s="1475"/>
      <c r="AP205" s="1475"/>
      <c r="AQ205" s="706">
        <v>0.5</v>
      </c>
      <c r="AR205" s="9" t="s">
        <v>5730</v>
      </c>
      <c r="AS205" s="9" t="s">
        <v>5731</v>
      </c>
      <c r="AT205" s="8" t="str">
        <f t="shared" si="138"/>
        <v>En gestión</v>
      </c>
      <c r="AU205" s="8" t="str">
        <f t="shared" si="139"/>
        <v>En gestión</v>
      </c>
      <c r="AV205" s="1475"/>
      <c r="AW205" s="3841"/>
      <c r="AX205" s="3841"/>
      <c r="AY205" s="3357"/>
      <c r="AZ205" s="3357"/>
      <c r="BA205" s="3844"/>
      <c r="BB205" s="3857"/>
      <c r="BC205" s="3839"/>
      <c r="BD205" s="3839"/>
      <c r="BE205" s="3859"/>
      <c r="BF205" s="3862"/>
      <c r="BG205" s="3839"/>
      <c r="BH205" s="1475"/>
      <c r="BI205" s="1475"/>
      <c r="BJ205" s="3627"/>
      <c r="BK205" s="3192"/>
      <c r="BL205" s="591"/>
      <c r="BM205" s="3880"/>
      <c r="BN205" s="4057"/>
      <c r="BO205" s="1027">
        <v>0.75</v>
      </c>
      <c r="BP205" s="1008" t="s">
        <v>5730</v>
      </c>
      <c r="BQ205" s="1008" t="s">
        <v>7384</v>
      </c>
      <c r="BR205" s="169" t="str">
        <f t="shared" si="140"/>
        <v>En gestión</v>
      </c>
      <c r="BS205" s="169" t="str">
        <f t="shared" si="141"/>
        <v>En gestión</v>
      </c>
      <c r="BT205" s="4068"/>
      <c r="BU205" s="1877"/>
      <c r="BV205" s="1877"/>
      <c r="BW205" s="3344"/>
      <c r="BX205" s="3344"/>
      <c r="BY205" s="3458"/>
      <c r="BZ205" s="3784"/>
      <c r="CA205" s="3650"/>
      <c r="CB205" s="3650"/>
      <c r="CC205" s="2869"/>
      <c r="CD205" s="3457"/>
      <c r="CE205" s="3457"/>
      <c r="CF205" s="3192"/>
      <c r="CG205" s="3192"/>
      <c r="CH205" s="3192"/>
      <c r="CI205" s="3192"/>
      <c r="CJ205" s="3656"/>
      <c r="CK205" s="3192"/>
      <c r="CL205" s="3192"/>
      <c r="CM205" s="910">
        <v>1</v>
      </c>
      <c r="CN205" s="13" t="s">
        <v>5732</v>
      </c>
      <c r="CO205" s="13" t="s">
        <v>7627</v>
      </c>
      <c r="CP205" s="169" t="str">
        <f t="shared" si="250"/>
        <v>Terminado</v>
      </c>
      <c r="CQ205" s="169" t="str">
        <f t="shared" si="142"/>
        <v>Terminado</v>
      </c>
      <c r="CR205" s="3192"/>
      <c r="CS205" s="1877"/>
      <c r="CT205" s="1877"/>
      <c r="CU205" s="3344"/>
      <c r="CV205" s="3344"/>
      <c r="CW205" s="3345"/>
      <c r="CX205" s="3853"/>
      <c r="CY205" s="3406"/>
      <c r="CZ205" s="3406"/>
      <c r="DA205" s="3404"/>
      <c r="DB205" s="3406"/>
      <c r="DC205" s="3406"/>
      <c r="DD205" s="3852"/>
      <c r="DE205" s="3192"/>
      <c r="DF205" s="3192"/>
      <c r="DG205" s="3192"/>
      <c r="DH205" s="3192"/>
      <c r="DJ205" s="1220" t="s">
        <v>8269</v>
      </c>
      <c r="DK205" s="1220" t="s">
        <v>8331</v>
      </c>
      <c r="DL205" s="1753"/>
    </row>
    <row r="206" spans="1:116" s="514" customFormat="1" ht="100.5" hidden="1" x14ac:dyDescent="0.45">
      <c r="A206" s="3617" t="s">
        <v>60</v>
      </c>
      <c r="B206" s="3619" t="s">
        <v>5733</v>
      </c>
      <c r="C206" s="2988" t="s">
        <v>5734</v>
      </c>
      <c r="D206" s="2988" t="s">
        <v>7628</v>
      </c>
      <c r="E206" s="608" t="s">
        <v>5735</v>
      </c>
      <c r="F206" s="320" t="s">
        <v>5736</v>
      </c>
      <c r="G206" s="222">
        <v>0.2</v>
      </c>
      <c r="H206" s="694">
        <v>44564</v>
      </c>
      <c r="I206" s="694">
        <v>44575</v>
      </c>
      <c r="J206" s="222">
        <v>1</v>
      </c>
      <c r="K206" s="612">
        <v>1</v>
      </c>
      <c r="L206" s="629">
        <v>1</v>
      </c>
      <c r="M206" s="668">
        <v>1</v>
      </c>
      <c r="N206" s="2970">
        <v>42397237</v>
      </c>
      <c r="O206" s="2970">
        <v>82084244.400000006</v>
      </c>
      <c r="P206" s="591"/>
      <c r="Q206" s="3824">
        <v>1</v>
      </c>
      <c r="R206" s="1474" t="s">
        <v>7629</v>
      </c>
      <c r="S206" s="564">
        <v>1</v>
      </c>
      <c r="T206" s="159" t="s">
        <v>7630</v>
      </c>
      <c r="U206" s="159" t="s">
        <v>5737</v>
      </c>
      <c r="V206" s="8" t="str">
        <f t="shared" si="136"/>
        <v>Terminado</v>
      </c>
      <c r="W206" s="8" t="str">
        <f t="shared" si="206"/>
        <v>Terminado</v>
      </c>
      <c r="X206" s="1474" t="s">
        <v>7631</v>
      </c>
      <c r="Y206" s="3854">
        <f>SUMPRODUCT(S206:S208,G206:G208)</f>
        <v>1</v>
      </c>
      <c r="Z206" s="3854">
        <f>SUMPRODUCT(G206:G208,J206:J208)</f>
        <v>0.67999999999999994</v>
      </c>
      <c r="AA206" s="3478" t="str">
        <f>IF(Z206&lt;1%,"Sin iniciar",IF(Z206=100%,"Terminado","En gestión"))</f>
        <v>En gestión</v>
      </c>
      <c r="AB206" s="3478" t="str">
        <f>IF(Y206&lt;1%,"Sin iniciar",IF(Y206=100%,"Terminado","En gestión"))</f>
        <v>Terminado</v>
      </c>
      <c r="AC206" s="3479"/>
      <c r="AD206" s="3781">
        <v>82084244.400000006</v>
      </c>
      <c r="AE206" s="3831">
        <v>81731328</v>
      </c>
      <c r="AF206" s="3831">
        <v>20432832</v>
      </c>
      <c r="AG206" s="3781">
        <v>42397237</v>
      </c>
      <c r="AH206" s="2973">
        <v>42397237.200000003</v>
      </c>
      <c r="AI206" s="2973">
        <v>5824840.4100000001</v>
      </c>
      <c r="AJ206" s="2970" t="s">
        <v>7572</v>
      </c>
      <c r="AK206" s="2970" t="s">
        <v>1896</v>
      </c>
      <c r="AL206" s="2970" t="s">
        <v>1897</v>
      </c>
      <c r="AM206" s="2970" t="s">
        <v>1898</v>
      </c>
      <c r="AN206" s="591"/>
      <c r="AO206" s="3824">
        <v>1</v>
      </c>
      <c r="AP206" s="1474" t="s">
        <v>5386</v>
      </c>
      <c r="AQ206" s="706">
        <v>1</v>
      </c>
      <c r="AR206" s="89" t="s">
        <v>5387</v>
      </c>
      <c r="AS206" s="89" t="s">
        <v>5387</v>
      </c>
      <c r="AT206" s="8" t="str">
        <f t="shared" si="138"/>
        <v>Terminado</v>
      </c>
      <c r="AU206" s="8" t="str">
        <f t="shared" si="139"/>
        <v>Terminado</v>
      </c>
      <c r="AV206" s="1474" t="s">
        <v>5386</v>
      </c>
      <c r="AW206" s="3840">
        <f t="shared" ref="AW206" si="309">SUMPRODUCT(G206:G208,AQ206:AQ208)</f>
        <v>1</v>
      </c>
      <c r="AX206" s="3840">
        <f t="shared" ref="AX206" si="310">SUMPRODUCT(G206:G208,K206:K208)</f>
        <v>1</v>
      </c>
      <c r="AY206" s="3356" t="str">
        <f t="shared" ref="AY206" si="311">IF(AX206&lt;1%,"Sin iniciar",IF(AX206=100%,"Terminado","En gestión"))</f>
        <v>Terminado</v>
      </c>
      <c r="AZ206" s="3356" t="str">
        <f t="shared" ref="AZ206" si="312">IF(AW206&lt;1%,"Sin iniciar",IF(AW206=100%,"Terminado","En gestión"))</f>
        <v>Terminado</v>
      </c>
      <c r="BA206" s="3855" t="s">
        <v>2812</v>
      </c>
      <c r="BB206" s="3856">
        <v>81731328</v>
      </c>
      <c r="BC206" s="3838">
        <v>81680911.340000004</v>
      </c>
      <c r="BD206" s="3838">
        <v>40840455.700000003</v>
      </c>
      <c r="BE206" s="3859">
        <v>42397237</v>
      </c>
      <c r="BF206" s="3860">
        <v>42307442.960000001</v>
      </c>
      <c r="BG206" s="3863">
        <v>10970556</v>
      </c>
      <c r="BH206" s="1474" t="s">
        <v>7573</v>
      </c>
      <c r="BI206" s="1474" t="s">
        <v>5738</v>
      </c>
      <c r="BJ206" s="3626" t="s">
        <v>5739</v>
      </c>
      <c r="BK206" s="3192" t="s">
        <v>5740</v>
      </c>
      <c r="BL206" s="591"/>
      <c r="BM206" s="3878">
        <v>1</v>
      </c>
      <c r="BN206" s="3881" t="s">
        <v>7329</v>
      </c>
      <c r="BO206" s="1027">
        <v>1</v>
      </c>
      <c r="BP206" s="1009" t="s">
        <v>7330</v>
      </c>
      <c r="BQ206" s="1009" t="s">
        <v>2765</v>
      </c>
      <c r="BR206" s="169" t="str">
        <f t="shared" si="140"/>
        <v>Terminado</v>
      </c>
      <c r="BS206" s="169" t="str">
        <f t="shared" si="141"/>
        <v>Terminado</v>
      </c>
      <c r="BT206" s="4063" t="s">
        <v>7329</v>
      </c>
      <c r="BU206" s="1877">
        <f t="shared" ref="BU206" si="313">SUMPRODUCT(G206:G208,BO206:BO208)</f>
        <v>1</v>
      </c>
      <c r="BV206" s="1877">
        <f t="shared" ref="BV206" si="314">SUMPRODUCT(G206:G208,L206:L208)</f>
        <v>1</v>
      </c>
      <c r="BW206" s="3344" t="str">
        <f t="shared" ref="BW206" si="315">IF(BV206&lt;1%,"Sin iniciar",IF(BV206=100%,"Terminado","En gestión"))</f>
        <v>Terminado</v>
      </c>
      <c r="BX206" s="3344" t="str">
        <f t="shared" ref="BX206" si="316">IF(BU206&lt;1%,"Sin iniciar",IF(BU206=100%,"Terminado","En gestión"))</f>
        <v>Terminado</v>
      </c>
      <c r="BY206" s="3458"/>
      <c r="BZ206" s="3784">
        <v>0</v>
      </c>
      <c r="CA206" s="3650">
        <v>0</v>
      </c>
      <c r="CB206" s="3650">
        <v>0</v>
      </c>
      <c r="CC206" s="2869">
        <v>42307442.960000001</v>
      </c>
      <c r="CD206" s="3877">
        <v>42307442.960000001</v>
      </c>
      <c r="CE206" s="3877">
        <v>28623162.77</v>
      </c>
      <c r="CF206" s="3192" t="s">
        <v>7573</v>
      </c>
      <c r="CG206" s="3192" t="s">
        <v>5738</v>
      </c>
      <c r="CH206" s="3192" t="s">
        <v>5739</v>
      </c>
      <c r="CI206" s="3192" t="s">
        <v>5740</v>
      </c>
      <c r="CJ206" s="3654"/>
      <c r="CK206" s="3192">
        <v>100</v>
      </c>
      <c r="CL206" s="3192" t="s">
        <v>5621</v>
      </c>
      <c r="CM206" s="910">
        <v>1</v>
      </c>
      <c r="CN206" s="835" t="s">
        <v>5622</v>
      </c>
      <c r="CO206" s="835" t="s">
        <v>5622</v>
      </c>
      <c r="CP206" s="169" t="str">
        <f t="shared" si="250"/>
        <v>Terminado</v>
      </c>
      <c r="CQ206" s="169" t="str">
        <f t="shared" si="142"/>
        <v>Terminado</v>
      </c>
      <c r="CR206" s="3192" t="s">
        <v>5621</v>
      </c>
      <c r="CS206" s="1877">
        <f t="shared" ref="CS206" si="317">SUMPRODUCT(G206:G208,CM206:CM208)</f>
        <v>1</v>
      </c>
      <c r="CT206" s="1877">
        <f t="shared" ref="CT206" si="318">SUMPRODUCT(G206:G208,M206:M208)</f>
        <v>1</v>
      </c>
      <c r="CU206" s="3344" t="str">
        <f t="shared" si="242"/>
        <v>Terminado</v>
      </c>
      <c r="CV206" s="3344" t="str">
        <f t="shared" ref="CV206" si="319">IF(CS206&lt;1%,"Sin iniciar",IF(CS206=100%,"Terminado","En gestión"))</f>
        <v>Terminado</v>
      </c>
      <c r="CW206" s="3345" t="s">
        <v>37</v>
      </c>
      <c r="CX206" s="3853">
        <v>81701494.849999994</v>
      </c>
      <c r="CY206" s="3406">
        <v>82804064.5</v>
      </c>
      <c r="CZ206" s="3406">
        <v>82804064.5</v>
      </c>
      <c r="DA206" s="3404">
        <v>42307442.960000001</v>
      </c>
      <c r="DB206" s="3406">
        <v>42307442.960000001</v>
      </c>
      <c r="DC206" s="3406">
        <v>40268965.140000001</v>
      </c>
      <c r="DD206" s="3852">
        <v>41870792.159999996</v>
      </c>
      <c r="DE206" s="3192" t="s">
        <v>7573</v>
      </c>
      <c r="DF206" s="3192" t="s">
        <v>5738</v>
      </c>
      <c r="DG206" s="3192" t="s">
        <v>5739</v>
      </c>
      <c r="DH206" s="3192" t="s">
        <v>5740</v>
      </c>
      <c r="DJ206" s="1220" t="s">
        <v>8269</v>
      </c>
      <c r="DK206" s="1220" t="s">
        <v>8485</v>
      </c>
      <c r="DL206" s="1751" t="s">
        <v>8428</v>
      </c>
    </row>
    <row r="207" spans="1:116" s="514" customFormat="1" ht="157.5" hidden="1" x14ac:dyDescent="0.45">
      <c r="A207" s="3617"/>
      <c r="B207" s="3619"/>
      <c r="C207" s="2988"/>
      <c r="D207" s="3832"/>
      <c r="E207" s="608" t="s">
        <v>5741</v>
      </c>
      <c r="F207" s="320" t="s">
        <v>5742</v>
      </c>
      <c r="G207" s="222">
        <v>0.6</v>
      </c>
      <c r="H207" s="694">
        <v>44578</v>
      </c>
      <c r="I207" s="694">
        <v>44600</v>
      </c>
      <c r="J207" s="222">
        <v>0.8</v>
      </c>
      <c r="K207" s="612">
        <v>1</v>
      </c>
      <c r="L207" s="629">
        <v>1</v>
      </c>
      <c r="M207" s="668">
        <v>1</v>
      </c>
      <c r="N207" s="2970"/>
      <c r="O207" s="2970"/>
      <c r="P207" s="591"/>
      <c r="Q207" s="1474"/>
      <c r="R207" s="1474"/>
      <c r="S207" s="564">
        <v>1</v>
      </c>
      <c r="T207" s="9" t="s">
        <v>7632</v>
      </c>
      <c r="U207" s="159" t="s">
        <v>7633</v>
      </c>
      <c r="V207" s="8" t="str">
        <f t="shared" si="136"/>
        <v>En gestión</v>
      </c>
      <c r="W207" s="8" t="str">
        <f t="shared" si="206"/>
        <v>Terminado</v>
      </c>
      <c r="X207" s="1474"/>
      <c r="Y207" s="3355"/>
      <c r="Z207" s="3355"/>
      <c r="AA207" s="3356"/>
      <c r="AB207" s="3356"/>
      <c r="AC207" s="3480"/>
      <c r="AD207" s="3781"/>
      <c r="AE207" s="3831"/>
      <c r="AF207" s="3831"/>
      <c r="AG207" s="3781"/>
      <c r="AH207" s="2973"/>
      <c r="AI207" s="2973"/>
      <c r="AJ207" s="2970"/>
      <c r="AK207" s="2970"/>
      <c r="AL207" s="2970"/>
      <c r="AM207" s="2970"/>
      <c r="AN207" s="591"/>
      <c r="AO207" s="1474"/>
      <c r="AP207" s="1474"/>
      <c r="AQ207" s="706">
        <v>1</v>
      </c>
      <c r="AR207" s="89" t="s">
        <v>5387</v>
      </c>
      <c r="AS207" s="89" t="s">
        <v>5387</v>
      </c>
      <c r="AT207" s="8" t="str">
        <f t="shared" si="138"/>
        <v>Terminado</v>
      </c>
      <c r="AU207" s="8" t="str">
        <f t="shared" si="139"/>
        <v>Terminado</v>
      </c>
      <c r="AV207" s="1474"/>
      <c r="AW207" s="3840"/>
      <c r="AX207" s="3840"/>
      <c r="AY207" s="3356"/>
      <c r="AZ207" s="3356"/>
      <c r="BA207" s="3843"/>
      <c r="BB207" s="3856"/>
      <c r="BC207" s="3838"/>
      <c r="BD207" s="3838"/>
      <c r="BE207" s="3859"/>
      <c r="BF207" s="3861"/>
      <c r="BG207" s="3838"/>
      <c r="BH207" s="1474"/>
      <c r="BI207" s="1474"/>
      <c r="BJ207" s="3626"/>
      <c r="BK207" s="3192"/>
      <c r="BL207" s="591"/>
      <c r="BM207" s="3879"/>
      <c r="BN207" s="3882"/>
      <c r="BO207" s="1027">
        <v>1</v>
      </c>
      <c r="BP207" s="1009" t="s">
        <v>7330</v>
      </c>
      <c r="BQ207" s="1009" t="s">
        <v>2765</v>
      </c>
      <c r="BR207" s="169" t="str">
        <f t="shared" si="140"/>
        <v>Terminado</v>
      </c>
      <c r="BS207" s="169" t="str">
        <f t="shared" si="141"/>
        <v>Terminado</v>
      </c>
      <c r="BT207" s="4064"/>
      <c r="BU207" s="1877"/>
      <c r="BV207" s="1877"/>
      <c r="BW207" s="3344"/>
      <c r="BX207" s="3344"/>
      <c r="BY207" s="3458"/>
      <c r="BZ207" s="3784"/>
      <c r="CA207" s="3650"/>
      <c r="CB207" s="3650"/>
      <c r="CC207" s="2869"/>
      <c r="CD207" s="3877"/>
      <c r="CE207" s="3877"/>
      <c r="CF207" s="3192"/>
      <c r="CG207" s="3192"/>
      <c r="CH207" s="3192"/>
      <c r="CI207" s="3192"/>
      <c r="CJ207" s="3655"/>
      <c r="CK207" s="3192"/>
      <c r="CL207" s="3192"/>
      <c r="CM207" s="910">
        <v>1</v>
      </c>
      <c r="CN207" s="835" t="s">
        <v>5622</v>
      </c>
      <c r="CO207" s="835" t="s">
        <v>5622</v>
      </c>
      <c r="CP207" s="169" t="str">
        <f t="shared" si="250"/>
        <v>Terminado</v>
      </c>
      <c r="CQ207" s="169" t="str">
        <f t="shared" si="142"/>
        <v>Terminado</v>
      </c>
      <c r="CR207" s="3192"/>
      <c r="CS207" s="1877"/>
      <c r="CT207" s="1877"/>
      <c r="CU207" s="3344"/>
      <c r="CV207" s="3344"/>
      <c r="CW207" s="3345"/>
      <c r="CX207" s="3853"/>
      <c r="CY207" s="3406"/>
      <c r="CZ207" s="3406"/>
      <c r="DA207" s="3404"/>
      <c r="DB207" s="3406"/>
      <c r="DC207" s="3406"/>
      <c r="DD207" s="3852"/>
      <c r="DE207" s="3192"/>
      <c r="DF207" s="3192"/>
      <c r="DG207" s="3192"/>
      <c r="DH207" s="3192"/>
      <c r="DJ207" s="1220" t="s">
        <v>8269</v>
      </c>
      <c r="DK207" s="1220" t="s">
        <v>8485</v>
      </c>
      <c r="DL207" s="1752"/>
    </row>
    <row r="208" spans="1:116" s="514" customFormat="1" ht="215.25" hidden="1" customHeight="1" x14ac:dyDescent="0.45">
      <c r="A208" s="3617"/>
      <c r="B208" s="3619"/>
      <c r="C208" s="2988"/>
      <c r="D208" s="3832"/>
      <c r="E208" s="608" t="s">
        <v>5743</v>
      </c>
      <c r="F208" s="320" t="s">
        <v>5744</v>
      </c>
      <c r="G208" s="222">
        <v>0.2</v>
      </c>
      <c r="H208" s="694" t="s">
        <v>5745</v>
      </c>
      <c r="I208" s="694">
        <v>44607</v>
      </c>
      <c r="J208" s="222">
        <v>0</v>
      </c>
      <c r="K208" s="612">
        <v>1</v>
      </c>
      <c r="L208" s="629">
        <v>1</v>
      </c>
      <c r="M208" s="668">
        <v>1</v>
      </c>
      <c r="N208" s="2970"/>
      <c r="O208" s="2970"/>
      <c r="P208" s="591"/>
      <c r="Q208" s="1475"/>
      <c r="R208" s="1475"/>
      <c r="S208" s="564">
        <v>1</v>
      </c>
      <c r="T208" s="9" t="s">
        <v>7634</v>
      </c>
      <c r="U208" s="9" t="s">
        <v>7635</v>
      </c>
      <c r="V208" s="8" t="str">
        <f t="shared" si="136"/>
        <v>Sin iniciar</v>
      </c>
      <c r="W208" s="8" t="str">
        <f t="shared" si="206"/>
        <v>Terminado</v>
      </c>
      <c r="X208" s="1475"/>
      <c r="Y208" s="1472"/>
      <c r="Z208" s="1472"/>
      <c r="AA208" s="3357"/>
      <c r="AB208" s="3357"/>
      <c r="AC208" s="3481"/>
      <c r="AD208" s="3781"/>
      <c r="AE208" s="3831"/>
      <c r="AF208" s="3831"/>
      <c r="AG208" s="3781"/>
      <c r="AH208" s="2973"/>
      <c r="AI208" s="2973"/>
      <c r="AJ208" s="2970"/>
      <c r="AK208" s="2970"/>
      <c r="AL208" s="2970"/>
      <c r="AM208" s="2970"/>
      <c r="AN208" s="591"/>
      <c r="AO208" s="1475"/>
      <c r="AP208" s="1475"/>
      <c r="AQ208" s="706">
        <v>1</v>
      </c>
      <c r="AR208" s="89" t="s">
        <v>5387</v>
      </c>
      <c r="AS208" s="89" t="s">
        <v>5387</v>
      </c>
      <c r="AT208" s="8" t="str">
        <f t="shared" si="138"/>
        <v>Terminado</v>
      </c>
      <c r="AU208" s="8" t="str">
        <f t="shared" si="139"/>
        <v>Terminado</v>
      </c>
      <c r="AV208" s="1475"/>
      <c r="AW208" s="3841"/>
      <c r="AX208" s="3841"/>
      <c r="AY208" s="3357"/>
      <c r="AZ208" s="3357"/>
      <c r="BA208" s="3844"/>
      <c r="BB208" s="3857"/>
      <c r="BC208" s="3839"/>
      <c r="BD208" s="3839"/>
      <c r="BE208" s="3859"/>
      <c r="BF208" s="3862"/>
      <c r="BG208" s="3839"/>
      <c r="BH208" s="1475"/>
      <c r="BI208" s="1475"/>
      <c r="BJ208" s="3627"/>
      <c r="BK208" s="3192"/>
      <c r="BL208" s="591"/>
      <c r="BM208" s="3880"/>
      <c r="BN208" s="3883"/>
      <c r="BO208" s="1027">
        <v>1</v>
      </c>
      <c r="BP208" s="1009" t="s">
        <v>7330</v>
      </c>
      <c r="BQ208" s="1009" t="s">
        <v>2765</v>
      </c>
      <c r="BR208" s="169" t="str">
        <f t="shared" si="140"/>
        <v>Terminado</v>
      </c>
      <c r="BS208" s="169" t="str">
        <f t="shared" si="141"/>
        <v>Terminado</v>
      </c>
      <c r="BT208" s="4065"/>
      <c r="BU208" s="1877"/>
      <c r="BV208" s="1877"/>
      <c r="BW208" s="3344"/>
      <c r="BX208" s="3344"/>
      <c r="BY208" s="3458"/>
      <c r="BZ208" s="3784"/>
      <c r="CA208" s="3650"/>
      <c r="CB208" s="3650"/>
      <c r="CC208" s="2869"/>
      <c r="CD208" s="3877"/>
      <c r="CE208" s="3877"/>
      <c r="CF208" s="3192"/>
      <c r="CG208" s="3192"/>
      <c r="CH208" s="3192"/>
      <c r="CI208" s="3192"/>
      <c r="CJ208" s="3656"/>
      <c r="CK208" s="3192"/>
      <c r="CL208" s="3192"/>
      <c r="CM208" s="910">
        <v>1</v>
      </c>
      <c r="CN208" s="835" t="s">
        <v>5622</v>
      </c>
      <c r="CO208" s="835" t="s">
        <v>5622</v>
      </c>
      <c r="CP208" s="169" t="str">
        <f t="shared" si="250"/>
        <v>Terminado</v>
      </c>
      <c r="CQ208" s="169" t="str">
        <f t="shared" si="142"/>
        <v>Terminado</v>
      </c>
      <c r="CR208" s="3192"/>
      <c r="CS208" s="1877"/>
      <c r="CT208" s="1877"/>
      <c r="CU208" s="3344"/>
      <c r="CV208" s="3344"/>
      <c r="CW208" s="3345"/>
      <c r="CX208" s="3853"/>
      <c r="CY208" s="3406"/>
      <c r="CZ208" s="3406"/>
      <c r="DA208" s="3404"/>
      <c r="DB208" s="3406"/>
      <c r="DC208" s="3406"/>
      <c r="DD208" s="3852"/>
      <c r="DE208" s="3192"/>
      <c r="DF208" s="3192"/>
      <c r="DG208" s="3192"/>
      <c r="DH208" s="3192"/>
      <c r="DJ208" s="1220" t="s">
        <v>8269</v>
      </c>
      <c r="DK208" s="1220" t="s">
        <v>8485</v>
      </c>
      <c r="DL208" s="1753"/>
    </row>
    <row r="209" spans="1:116" s="514" customFormat="1" ht="131.25" hidden="1" x14ac:dyDescent="0.45">
      <c r="A209" s="3617" t="s">
        <v>60</v>
      </c>
      <c r="B209" s="3619" t="s">
        <v>5746</v>
      </c>
      <c r="C209" s="2988" t="s">
        <v>5747</v>
      </c>
      <c r="D209" s="2988" t="s">
        <v>5748</v>
      </c>
      <c r="E209" s="608" t="s">
        <v>5749</v>
      </c>
      <c r="F209" s="320" t="s">
        <v>5750</v>
      </c>
      <c r="G209" s="222">
        <v>0.2</v>
      </c>
      <c r="H209" s="694">
        <v>44757</v>
      </c>
      <c r="I209" s="694">
        <v>44783</v>
      </c>
      <c r="J209" s="222">
        <v>0</v>
      </c>
      <c r="K209" s="612">
        <v>0</v>
      </c>
      <c r="L209" s="629">
        <v>1</v>
      </c>
      <c r="M209" s="668">
        <v>1</v>
      </c>
      <c r="N209" s="2970">
        <v>78782588</v>
      </c>
      <c r="O209" s="2970">
        <v>77888625.600000009</v>
      </c>
      <c r="P209" s="591"/>
      <c r="Q209" s="3884">
        <v>0</v>
      </c>
      <c r="R209" s="1474" t="s">
        <v>2878</v>
      </c>
      <c r="S209" s="564">
        <v>0</v>
      </c>
      <c r="T209" s="159" t="s">
        <v>2599</v>
      </c>
      <c r="U209" s="159" t="s">
        <v>2599</v>
      </c>
      <c r="V209" s="8" t="str">
        <f t="shared" si="136"/>
        <v>Sin iniciar</v>
      </c>
      <c r="W209" s="8" t="str">
        <f t="shared" si="206"/>
        <v>Sin iniciar</v>
      </c>
      <c r="X209" s="1474" t="s">
        <v>2878</v>
      </c>
      <c r="Y209" s="3854">
        <f>SUMPRODUCT(S209:S211,G209:G211)</f>
        <v>0</v>
      </c>
      <c r="Z209" s="3854">
        <f>SUMPRODUCT(G209:G211,J209:J211)</f>
        <v>0</v>
      </c>
      <c r="AA209" s="3478" t="str">
        <f>IF(Z209&lt;1%,"Sin iniciar",IF(Z209=100%,"Terminado","En gestión"))</f>
        <v>Sin iniciar</v>
      </c>
      <c r="AB209" s="3478" t="str">
        <f>IF(Y209&lt;1%,"Sin iniciar",IF(Y209=100%,"Terminado","En gestión"))</f>
        <v>Sin iniciar</v>
      </c>
      <c r="AC209" s="3479"/>
      <c r="AD209" s="3781">
        <v>77888625.600000009</v>
      </c>
      <c r="AE209" s="3634">
        <v>77535709</v>
      </c>
      <c r="AF209" s="3634">
        <v>19383927.300000001</v>
      </c>
      <c r="AG209" s="3781">
        <v>78782588</v>
      </c>
      <c r="AH209" s="2973">
        <v>78782588.390000001</v>
      </c>
      <c r="AI209" s="2973">
        <v>10565949.26</v>
      </c>
      <c r="AJ209" s="2970" t="s">
        <v>7572</v>
      </c>
      <c r="AK209" s="2970" t="s">
        <v>1896</v>
      </c>
      <c r="AL209" s="2970" t="s">
        <v>1897</v>
      </c>
      <c r="AM209" s="2970" t="s">
        <v>1898</v>
      </c>
      <c r="AN209" s="591"/>
      <c r="AO209" s="1474" t="s">
        <v>2812</v>
      </c>
      <c r="AP209" s="1474" t="s">
        <v>37</v>
      </c>
      <c r="AQ209" s="706">
        <v>0</v>
      </c>
      <c r="AR209" s="159" t="s">
        <v>2599</v>
      </c>
      <c r="AS209" s="159" t="s">
        <v>2599</v>
      </c>
      <c r="AT209" s="8" t="str">
        <f t="shared" si="138"/>
        <v>Sin iniciar</v>
      </c>
      <c r="AU209" s="8" t="str">
        <f t="shared" si="139"/>
        <v>Sin iniciar</v>
      </c>
      <c r="AV209" s="1474" t="s">
        <v>37</v>
      </c>
      <c r="AW209" s="3840">
        <f t="shared" ref="AW209" si="320">SUMPRODUCT(G209:G211,AQ209:AQ211)</f>
        <v>0</v>
      </c>
      <c r="AX209" s="3840">
        <f t="shared" ref="AX209" si="321">SUMPRODUCT(G209:G211,K209:K211)</f>
        <v>0</v>
      </c>
      <c r="AY209" s="3356" t="str">
        <f t="shared" ref="AY209" si="322">IF(AX209&lt;1%,"Sin iniciar",IF(AX209=100%,"Terminado","En gestión"))</f>
        <v>Sin iniciar</v>
      </c>
      <c r="AZ209" s="3356" t="str">
        <f t="shared" ref="AZ209" si="323">IF(AW209&lt;1%,"Sin iniciar",IF(AW209=100%,"Terminado","En gestión"))</f>
        <v>Sin iniciar</v>
      </c>
      <c r="BA209" s="3855" t="s">
        <v>2812</v>
      </c>
      <c r="BB209" s="3856">
        <v>77535709</v>
      </c>
      <c r="BC209" s="3838">
        <v>77485292.540000007</v>
      </c>
      <c r="BD209" s="3838">
        <v>38742646.299999997</v>
      </c>
      <c r="BE209" s="3859">
        <v>78782588</v>
      </c>
      <c r="BF209" s="3860">
        <v>78667416.359999999</v>
      </c>
      <c r="BG209" s="3863">
        <v>20372339.989999998</v>
      </c>
      <c r="BH209" s="1474" t="s">
        <v>7573</v>
      </c>
      <c r="BI209" s="1474" t="s">
        <v>5738</v>
      </c>
      <c r="BJ209" s="3626" t="s">
        <v>5739</v>
      </c>
      <c r="BK209" s="3192" t="s">
        <v>5740</v>
      </c>
      <c r="BL209" s="591"/>
      <c r="BM209" s="4058">
        <v>0.82</v>
      </c>
      <c r="BN209" s="4052" t="s">
        <v>7385</v>
      </c>
      <c r="BO209" s="1027">
        <v>1</v>
      </c>
      <c r="BP209" s="1008" t="s">
        <v>7636</v>
      </c>
      <c r="BQ209" s="1008" t="s">
        <v>7386</v>
      </c>
      <c r="BR209" s="169" t="str">
        <f t="shared" si="140"/>
        <v>Terminado</v>
      </c>
      <c r="BS209" s="169" t="str">
        <f t="shared" si="141"/>
        <v>Terminado</v>
      </c>
      <c r="BT209" s="4063" t="s">
        <v>7637</v>
      </c>
      <c r="BU209" s="1877">
        <f t="shared" ref="BU209" si="324">SUMPRODUCT(G209:G211,BO209:BO211)</f>
        <v>0.82000000000000006</v>
      </c>
      <c r="BV209" s="1877">
        <f t="shared" ref="BV209" si="325">SUMPRODUCT(G209:G211,L209:L211)</f>
        <v>0.82000000000000006</v>
      </c>
      <c r="BW209" s="3344" t="str">
        <f t="shared" ref="BW209" si="326">IF(BV209&lt;1%,"Sin iniciar",IF(BV209=100%,"Terminado","En gestión"))</f>
        <v>En gestión</v>
      </c>
      <c r="BX209" s="3344" t="str">
        <f t="shared" ref="BX209" si="327">IF(BU209&lt;1%,"Sin iniciar",IF(BU209=100%,"Terminado","En gestión"))</f>
        <v>En gestión</v>
      </c>
      <c r="BY209" s="3458"/>
      <c r="BZ209" s="3784">
        <v>0</v>
      </c>
      <c r="CA209" s="3650">
        <v>0</v>
      </c>
      <c r="CB209" s="3650">
        <v>0</v>
      </c>
      <c r="CC209" s="2869">
        <v>78667416.359999999</v>
      </c>
      <c r="CD209" s="3877">
        <v>78667416.359999999</v>
      </c>
      <c r="CE209" s="3877">
        <v>53470607.170000002</v>
      </c>
      <c r="CF209" s="3192" t="s">
        <v>7573</v>
      </c>
      <c r="CG209" s="3192" t="s">
        <v>5738</v>
      </c>
      <c r="CH209" s="3192" t="s">
        <v>5739</v>
      </c>
      <c r="CI209" s="3192" t="s">
        <v>5740</v>
      </c>
      <c r="CJ209" s="591"/>
      <c r="CK209" s="3192">
        <v>100</v>
      </c>
      <c r="CL209" s="3192" t="s">
        <v>5751</v>
      </c>
      <c r="CM209" s="910">
        <v>1</v>
      </c>
      <c r="CN209" s="835" t="s">
        <v>5645</v>
      </c>
      <c r="CO209" s="835" t="s">
        <v>5645</v>
      </c>
      <c r="CP209" s="169" t="str">
        <f t="shared" si="250"/>
        <v>Terminado</v>
      </c>
      <c r="CQ209" s="169" t="str">
        <f t="shared" si="142"/>
        <v>Terminado</v>
      </c>
      <c r="CR209" s="3192" t="s">
        <v>5751</v>
      </c>
      <c r="CS209" s="1877">
        <f t="shared" ref="CS209" si="328">SUMPRODUCT(G209:G211,CM209:CM211)</f>
        <v>1</v>
      </c>
      <c r="CT209" s="1877">
        <f t="shared" ref="CT209" si="329">SUMPRODUCT(G209:G211,M209:M211)</f>
        <v>1</v>
      </c>
      <c r="CU209" s="3344" t="str">
        <f t="shared" si="242"/>
        <v>Terminado</v>
      </c>
      <c r="CV209" s="3344" t="str">
        <f t="shared" ref="CV209" si="330">IF(CS209&lt;1%,"Sin iniciar",IF(CS209=100%,"Terminado","En gestión"))</f>
        <v>Terminado</v>
      </c>
      <c r="CW209" s="3345" t="s">
        <v>37</v>
      </c>
      <c r="CX209" s="3853">
        <v>77505876.049999997</v>
      </c>
      <c r="CY209" s="3406">
        <v>78608445.700000003</v>
      </c>
      <c r="CZ209" s="3406">
        <v>78608445.700000003</v>
      </c>
      <c r="DA209" s="3404">
        <v>78667416.359999999</v>
      </c>
      <c r="DB209" s="3406">
        <v>78667416.359999999</v>
      </c>
      <c r="DC209" s="3406">
        <v>75378685.680000007</v>
      </c>
      <c r="DD209" s="3852">
        <v>78667416.359999999</v>
      </c>
      <c r="DE209" s="3192" t="s">
        <v>7573</v>
      </c>
      <c r="DF209" s="3192" t="s">
        <v>5738</v>
      </c>
      <c r="DG209" s="3192" t="s">
        <v>5739</v>
      </c>
      <c r="DH209" s="3192" t="s">
        <v>5740</v>
      </c>
      <c r="DJ209" s="1220" t="s">
        <v>8269</v>
      </c>
      <c r="DK209" s="1220" t="s">
        <v>8484</v>
      </c>
      <c r="DL209" s="1751" t="s">
        <v>8271</v>
      </c>
    </row>
    <row r="210" spans="1:116" s="514" customFormat="1" ht="131.25" hidden="1" x14ac:dyDescent="0.45">
      <c r="A210" s="3617"/>
      <c r="B210" s="3619"/>
      <c r="C210" s="2988"/>
      <c r="D210" s="3832"/>
      <c r="E210" s="608" t="s">
        <v>5752</v>
      </c>
      <c r="F210" s="320" t="s">
        <v>5753</v>
      </c>
      <c r="G210" s="222">
        <v>0.2</v>
      </c>
      <c r="H210" s="694">
        <v>44784</v>
      </c>
      <c r="I210" s="694">
        <v>44819</v>
      </c>
      <c r="J210" s="222">
        <v>0</v>
      </c>
      <c r="K210" s="612">
        <v>0</v>
      </c>
      <c r="L210" s="629">
        <v>1</v>
      </c>
      <c r="M210" s="668">
        <v>1</v>
      </c>
      <c r="N210" s="2970"/>
      <c r="O210" s="2970"/>
      <c r="P210" s="591"/>
      <c r="Q210" s="1482"/>
      <c r="R210" s="1474"/>
      <c r="S210" s="564">
        <v>0</v>
      </c>
      <c r="T210" s="159" t="s">
        <v>2599</v>
      </c>
      <c r="U210" s="159" t="s">
        <v>2599</v>
      </c>
      <c r="V210" s="8" t="str">
        <f t="shared" si="136"/>
        <v>Sin iniciar</v>
      </c>
      <c r="W210" s="8" t="str">
        <f t="shared" si="206"/>
        <v>Sin iniciar</v>
      </c>
      <c r="X210" s="1474"/>
      <c r="Y210" s="3355"/>
      <c r="Z210" s="3355"/>
      <c r="AA210" s="3356"/>
      <c r="AB210" s="3356"/>
      <c r="AC210" s="3480"/>
      <c r="AD210" s="3781"/>
      <c r="AE210" s="3634"/>
      <c r="AF210" s="3634"/>
      <c r="AG210" s="3781"/>
      <c r="AH210" s="2973"/>
      <c r="AI210" s="2973"/>
      <c r="AJ210" s="2970"/>
      <c r="AK210" s="2970"/>
      <c r="AL210" s="2970"/>
      <c r="AM210" s="2970"/>
      <c r="AN210" s="591"/>
      <c r="AO210" s="1474"/>
      <c r="AP210" s="1474"/>
      <c r="AQ210" s="706">
        <v>0</v>
      </c>
      <c r="AR210" s="159" t="s">
        <v>2599</v>
      </c>
      <c r="AS210" s="159" t="s">
        <v>2599</v>
      </c>
      <c r="AT210" s="8" t="str">
        <f t="shared" si="138"/>
        <v>Sin iniciar</v>
      </c>
      <c r="AU210" s="8" t="str">
        <f t="shared" si="139"/>
        <v>Sin iniciar</v>
      </c>
      <c r="AV210" s="1474"/>
      <c r="AW210" s="3840"/>
      <c r="AX210" s="3840"/>
      <c r="AY210" s="3356"/>
      <c r="AZ210" s="3356"/>
      <c r="BA210" s="3843"/>
      <c r="BB210" s="3856"/>
      <c r="BC210" s="3838"/>
      <c r="BD210" s="3838"/>
      <c r="BE210" s="3859"/>
      <c r="BF210" s="3861"/>
      <c r="BG210" s="3838"/>
      <c r="BH210" s="1474"/>
      <c r="BI210" s="1474"/>
      <c r="BJ210" s="3626"/>
      <c r="BK210" s="3192"/>
      <c r="BL210" s="591"/>
      <c r="BM210" s="4059"/>
      <c r="BN210" s="4053"/>
      <c r="BO210" s="1027">
        <v>1</v>
      </c>
      <c r="BP210" s="1008" t="s">
        <v>7638</v>
      </c>
      <c r="BQ210" s="1022" t="s">
        <v>7639</v>
      </c>
      <c r="BR210" s="169" t="str">
        <f t="shared" si="140"/>
        <v>Terminado</v>
      </c>
      <c r="BS210" s="169" t="str">
        <f t="shared" si="141"/>
        <v>Terminado</v>
      </c>
      <c r="BT210" s="4064"/>
      <c r="BU210" s="1877"/>
      <c r="BV210" s="1877"/>
      <c r="BW210" s="3344"/>
      <c r="BX210" s="3344"/>
      <c r="BY210" s="3458"/>
      <c r="BZ210" s="3784"/>
      <c r="CA210" s="3650"/>
      <c r="CB210" s="3650"/>
      <c r="CC210" s="2869"/>
      <c r="CD210" s="3877"/>
      <c r="CE210" s="3877"/>
      <c r="CF210" s="3192"/>
      <c r="CG210" s="3192"/>
      <c r="CH210" s="3192"/>
      <c r="CI210" s="3192"/>
      <c r="CJ210" s="591"/>
      <c r="CK210" s="3192"/>
      <c r="CL210" s="3192"/>
      <c r="CM210" s="910">
        <v>1</v>
      </c>
      <c r="CN210" s="835" t="s">
        <v>5645</v>
      </c>
      <c r="CO210" s="835" t="s">
        <v>5645</v>
      </c>
      <c r="CP210" s="169" t="str">
        <f t="shared" si="250"/>
        <v>Terminado</v>
      </c>
      <c r="CQ210" s="169" t="str">
        <f t="shared" si="142"/>
        <v>Terminado</v>
      </c>
      <c r="CR210" s="3192"/>
      <c r="CS210" s="1877"/>
      <c r="CT210" s="1877"/>
      <c r="CU210" s="3344"/>
      <c r="CV210" s="3344"/>
      <c r="CW210" s="3345"/>
      <c r="CX210" s="3853"/>
      <c r="CY210" s="3406"/>
      <c r="CZ210" s="3406"/>
      <c r="DA210" s="3404"/>
      <c r="DB210" s="3406"/>
      <c r="DC210" s="3406"/>
      <c r="DD210" s="3852"/>
      <c r="DE210" s="3192"/>
      <c r="DF210" s="3192"/>
      <c r="DG210" s="3192"/>
      <c r="DH210" s="3192"/>
      <c r="DJ210" s="1220" t="s">
        <v>8269</v>
      </c>
      <c r="DK210" s="1220" t="s">
        <v>8484</v>
      </c>
      <c r="DL210" s="1752"/>
    </row>
    <row r="211" spans="1:116" s="514" customFormat="1" ht="131.25" hidden="1" x14ac:dyDescent="0.45">
      <c r="A211" s="3617"/>
      <c r="B211" s="3619"/>
      <c r="C211" s="2988"/>
      <c r="D211" s="3832"/>
      <c r="E211" s="608" t="s">
        <v>5754</v>
      </c>
      <c r="F211" s="320" t="s">
        <v>5755</v>
      </c>
      <c r="G211" s="222">
        <v>0.6</v>
      </c>
      <c r="H211" s="694">
        <v>44820</v>
      </c>
      <c r="I211" s="705">
        <v>44918</v>
      </c>
      <c r="J211" s="222">
        <v>0</v>
      </c>
      <c r="K211" s="612">
        <v>0</v>
      </c>
      <c r="L211" s="629">
        <v>0.7</v>
      </c>
      <c r="M211" s="668">
        <v>1</v>
      </c>
      <c r="N211" s="2970"/>
      <c r="O211" s="2970"/>
      <c r="P211" s="591"/>
      <c r="Q211" s="1483"/>
      <c r="R211" s="1475"/>
      <c r="S211" s="564">
        <v>0</v>
      </c>
      <c r="T211" s="159" t="s">
        <v>2599</v>
      </c>
      <c r="U211" s="159" t="s">
        <v>2599</v>
      </c>
      <c r="V211" s="8" t="str">
        <f t="shared" si="136"/>
        <v>Sin iniciar</v>
      </c>
      <c r="W211" s="8" t="str">
        <f t="shared" si="206"/>
        <v>Sin iniciar</v>
      </c>
      <c r="X211" s="1475"/>
      <c r="Y211" s="1472"/>
      <c r="Z211" s="1472"/>
      <c r="AA211" s="3357"/>
      <c r="AB211" s="3357"/>
      <c r="AC211" s="3481"/>
      <c r="AD211" s="3781"/>
      <c r="AE211" s="3634"/>
      <c r="AF211" s="3634"/>
      <c r="AG211" s="3781"/>
      <c r="AH211" s="2973"/>
      <c r="AI211" s="2973"/>
      <c r="AJ211" s="2970"/>
      <c r="AK211" s="2970"/>
      <c r="AL211" s="2970"/>
      <c r="AM211" s="2970"/>
      <c r="AN211" s="591"/>
      <c r="AO211" s="1475"/>
      <c r="AP211" s="1475"/>
      <c r="AQ211" s="706">
        <v>0</v>
      </c>
      <c r="AR211" s="159" t="s">
        <v>2599</v>
      </c>
      <c r="AS211" s="159" t="s">
        <v>2599</v>
      </c>
      <c r="AT211" s="8" t="str">
        <f t="shared" si="138"/>
        <v>Sin iniciar</v>
      </c>
      <c r="AU211" s="8" t="str">
        <f t="shared" si="139"/>
        <v>Sin iniciar</v>
      </c>
      <c r="AV211" s="1475"/>
      <c r="AW211" s="3841"/>
      <c r="AX211" s="3841"/>
      <c r="AY211" s="3357"/>
      <c r="AZ211" s="3357"/>
      <c r="BA211" s="3885"/>
      <c r="BB211" s="3857"/>
      <c r="BC211" s="3839"/>
      <c r="BD211" s="3839"/>
      <c r="BE211" s="3859"/>
      <c r="BF211" s="3862"/>
      <c r="BG211" s="3839"/>
      <c r="BH211" s="1475"/>
      <c r="BI211" s="1475"/>
      <c r="BJ211" s="3627"/>
      <c r="BK211" s="3192"/>
      <c r="BL211" s="591"/>
      <c r="BM211" s="4060"/>
      <c r="BN211" s="4054"/>
      <c r="BO211" s="1027">
        <v>0.7</v>
      </c>
      <c r="BP211" s="1008" t="s">
        <v>7387</v>
      </c>
      <c r="BQ211" s="1022" t="s">
        <v>7388</v>
      </c>
      <c r="BR211" s="169" t="str">
        <f t="shared" si="140"/>
        <v>En gestión</v>
      </c>
      <c r="BS211" s="169" t="str">
        <f t="shared" si="141"/>
        <v>En gestión</v>
      </c>
      <c r="BT211" s="4065"/>
      <c r="BU211" s="1877"/>
      <c r="BV211" s="1877"/>
      <c r="BW211" s="3344"/>
      <c r="BX211" s="3344"/>
      <c r="BY211" s="3458"/>
      <c r="BZ211" s="3784"/>
      <c r="CA211" s="3650"/>
      <c r="CB211" s="3650"/>
      <c r="CC211" s="2869"/>
      <c r="CD211" s="3877"/>
      <c r="CE211" s="3877"/>
      <c r="CF211" s="3192"/>
      <c r="CG211" s="3192"/>
      <c r="CH211" s="3192"/>
      <c r="CI211" s="3192"/>
      <c r="CJ211" s="591"/>
      <c r="CK211" s="3192"/>
      <c r="CL211" s="3192"/>
      <c r="CM211" s="910">
        <v>1</v>
      </c>
      <c r="CN211" s="13" t="s">
        <v>7640</v>
      </c>
      <c r="CO211" s="13" t="s">
        <v>5756</v>
      </c>
      <c r="CP211" s="169" t="str">
        <f t="shared" si="250"/>
        <v>Terminado</v>
      </c>
      <c r="CQ211" s="169" t="str">
        <f t="shared" si="142"/>
        <v>Terminado</v>
      </c>
      <c r="CR211" s="3192"/>
      <c r="CS211" s="1877"/>
      <c r="CT211" s="1877"/>
      <c r="CU211" s="3344"/>
      <c r="CV211" s="3344"/>
      <c r="CW211" s="3345"/>
      <c r="CX211" s="3853"/>
      <c r="CY211" s="3406"/>
      <c r="CZ211" s="3406"/>
      <c r="DA211" s="3404"/>
      <c r="DB211" s="3406"/>
      <c r="DC211" s="3406"/>
      <c r="DD211" s="3852"/>
      <c r="DE211" s="3192"/>
      <c r="DF211" s="3192"/>
      <c r="DG211" s="3192"/>
      <c r="DH211" s="3192"/>
      <c r="DJ211" s="1220" t="s">
        <v>8269</v>
      </c>
      <c r="DK211" s="1220" t="s">
        <v>8331</v>
      </c>
      <c r="DL211" s="1753"/>
    </row>
    <row r="212" spans="1:116" s="514" customFormat="1" ht="157.5" x14ac:dyDescent="0.45">
      <c r="A212" s="3617" t="s">
        <v>60</v>
      </c>
      <c r="B212" s="3619" t="s">
        <v>5757</v>
      </c>
      <c r="C212" s="2988" t="s">
        <v>5758</v>
      </c>
      <c r="D212" s="2988" t="s">
        <v>5759</v>
      </c>
      <c r="E212" s="608" t="s">
        <v>5760</v>
      </c>
      <c r="F212" s="320" t="s">
        <v>5761</v>
      </c>
      <c r="G212" s="222">
        <v>0.2</v>
      </c>
      <c r="H212" s="694">
        <v>44581</v>
      </c>
      <c r="I212" s="705" t="s">
        <v>5762</v>
      </c>
      <c r="J212" s="222">
        <v>0.3</v>
      </c>
      <c r="K212" s="612">
        <v>0.6</v>
      </c>
      <c r="L212" s="629">
        <v>0.8</v>
      </c>
      <c r="M212" s="668">
        <v>1</v>
      </c>
      <c r="N212" s="2970">
        <v>26225448</v>
      </c>
      <c r="O212" s="2970">
        <v>40170674.399999999</v>
      </c>
      <c r="P212" s="591"/>
      <c r="Q212" s="3824">
        <v>0.24</v>
      </c>
      <c r="R212" s="1474" t="s">
        <v>5763</v>
      </c>
      <c r="S212" s="564">
        <v>0.3</v>
      </c>
      <c r="T212" s="159" t="s">
        <v>5764</v>
      </c>
      <c r="U212" s="9" t="s">
        <v>5765</v>
      </c>
      <c r="V212" s="8" t="str">
        <f t="shared" si="136"/>
        <v>En gestión</v>
      </c>
      <c r="W212" s="8" t="str">
        <f t="shared" si="206"/>
        <v>En gestión</v>
      </c>
      <c r="X212" s="1474" t="s">
        <v>5766</v>
      </c>
      <c r="Y212" s="3854">
        <f>SUMPRODUCT(S212:S214,G212:G214)</f>
        <v>0.24</v>
      </c>
      <c r="Z212" s="3854">
        <f>SUMPRODUCT(G212:G214,J212:J214)</f>
        <v>0.24</v>
      </c>
      <c r="AA212" s="3478" t="str">
        <f>IF(Z212&lt;1%,"Sin iniciar",IF(Z212=100%,"Terminado","En gestión"))</f>
        <v>En gestión</v>
      </c>
      <c r="AB212" s="3478" t="str">
        <f>IF(Y212&lt;1%,"Sin iniciar",IF(Y212=100%,"Terminado","En gestión"))</f>
        <v>En gestión</v>
      </c>
      <c r="AC212" s="3479"/>
      <c r="AD212" s="3781">
        <v>40170674.399999999</v>
      </c>
      <c r="AE212" s="3634">
        <v>39817758</v>
      </c>
      <c r="AF212" s="3634">
        <v>9954439.5</v>
      </c>
      <c r="AG212" s="3781">
        <v>26225448</v>
      </c>
      <c r="AH212" s="2973">
        <v>26225448</v>
      </c>
      <c r="AI212" s="2973">
        <v>2622544.7999999998</v>
      </c>
      <c r="AJ212" s="2970" t="s">
        <v>7572</v>
      </c>
      <c r="AK212" s="2970" t="s">
        <v>1896</v>
      </c>
      <c r="AL212" s="2970" t="s">
        <v>1897</v>
      </c>
      <c r="AM212" s="2970" t="s">
        <v>1898</v>
      </c>
      <c r="AN212" s="591"/>
      <c r="AO212" s="3824">
        <v>0.8</v>
      </c>
      <c r="AP212" s="1474" t="s">
        <v>5767</v>
      </c>
      <c r="AQ212" s="706">
        <v>0.8</v>
      </c>
      <c r="AR212" s="89" t="s">
        <v>5768</v>
      </c>
      <c r="AS212" s="159" t="s">
        <v>5769</v>
      </c>
      <c r="AT212" s="8" t="str">
        <f t="shared" si="138"/>
        <v>En gestión</v>
      </c>
      <c r="AU212" s="8" t="str">
        <f t="shared" si="139"/>
        <v>En gestión</v>
      </c>
      <c r="AV212" s="1474" t="s">
        <v>5766</v>
      </c>
      <c r="AW212" s="3840">
        <f t="shared" ref="AW212" si="331">SUMPRODUCT(G212:G214,AQ212:AQ214)</f>
        <v>0.8</v>
      </c>
      <c r="AX212" s="3840">
        <f t="shared" ref="AX212" si="332">SUMPRODUCT(G212:G214,K212:K214)</f>
        <v>0.57999999999999996</v>
      </c>
      <c r="AY212" s="3356" t="str">
        <f t="shared" ref="AY212" si="333">IF(AX212&lt;1%,"Sin iniciar",IF(AX212=100%,"Terminado","En gestión"))</f>
        <v>En gestión</v>
      </c>
      <c r="AZ212" s="3886" t="str">
        <f t="shared" ref="AZ212" si="334">IF(AW212&lt;1%,"Sin iniciar",IF(AW212=100%,"Terminado","En gestión"))</f>
        <v>En gestión</v>
      </c>
      <c r="BA212" s="1490" t="s">
        <v>5770</v>
      </c>
      <c r="BB212" s="3888">
        <v>39817758</v>
      </c>
      <c r="BC212" s="3838">
        <v>39767341.340000004</v>
      </c>
      <c r="BD212" s="3838">
        <v>19883670.699999999</v>
      </c>
      <c r="BE212" s="3859">
        <v>26225448</v>
      </c>
      <c r="BF212" s="3860">
        <v>26225448</v>
      </c>
      <c r="BG212" s="3863">
        <v>7867634.4000000004</v>
      </c>
      <c r="BH212" s="1474" t="s">
        <v>7573</v>
      </c>
      <c r="BI212" s="1474" t="s">
        <v>5738</v>
      </c>
      <c r="BJ212" s="3626" t="s">
        <v>5739</v>
      </c>
      <c r="BK212" s="3192" t="s">
        <v>5740</v>
      </c>
      <c r="BL212" s="591"/>
      <c r="BM212" s="4058">
        <v>1</v>
      </c>
      <c r="BN212" s="4052" t="s">
        <v>7641</v>
      </c>
      <c r="BO212" s="1027">
        <v>1</v>
      </c>
      <c r="BP212" s="1018" t="s">
        <v>7389</v>
      </c>
      <c r="BQ212" s="1008" t="s">
        <v>2765</v>
      </c>
      <c r="BR212" s="169" t="str">
        <f t="shared" si="140"/>
        <v>En gestión</v>
      </c>
      <c r="BS212" s="169" t="str">
        <f t="shared" si="141"/>
        <v>Terminado</v>
      </c>
      <c r="BT212" s="4063" t="s">
        <v>7642</v>
      </c>
      <c r="BU212" s="1877">
        <f t="shared" ref="BU212" si="335">SUMPRODUCT(G212:G214,BO212:BO214)</f>
        <v>1</v>
      </c>
      <c r="BV212" s="1877">
        <f t="shared" ref="BV212" si="336">SUMPRODUCT(G212:G214,L212:L214)</f>
        <v>0.84000000000000008</v>
      </c>
      <c r="BW212" s="3344" t="str">
        <f t="shared" ref="BW212" si="337">IF(BV212&lt;1%,"Sin iniciar",IF(BV212=100%,"Terminado","En gestión"))</f>
        <v>En gestión</v>
      </c>
      <c r="BX212" s="3344" t="str">
        <f t="shared" ref="BX212" si="338">IF(BU212&lt;1%,"Sin iniciar",IF(BU212=100%,"Terminado","En gestión"))</f>
        <v>Terminado</v>
      </c>
      <c r="BY212" s="3458"/>
      <c r="BZ212" s="3784">
        <v>0</v>
      </c>
      <c r="CA212" s="3650">
        <v>0</v>
      </c>
      <c r="CB212" s="3650">
        <v>0</v>
      </c>
      <c r="CC212" s="2869">
        <v>26225448</v>
      </c>
      <c r="CD212" s="3877">
        <v>26225448</v>
      </c>
      <c r="CE212" s="3877">
        <v>19669086</v>
      </c>
      <c r="CF212" s="3192" t="s">
        <v>7573</v>
      </c>
      <c r="CG212" s="3192" t="s">
        <v>5738</v>
      </c>
      <c r="CH212" s="3192" t="s">
        <v>5739</v>
      </c>
      <c r="CI212" s="3192" t="s">
        <v>5740</v>
      </c>
      <c r="CJ212" s="591"/>
      <c r="CK212" s="3192">
        <v>100</v>
      </c>
      <c r="CL212" s="3192" t="s">
        <v>1922</v>
      </c>
      <c r="CM212" s="910">
        <v>1</v>
      </c>
      <c r="CN212" s="835" t="s">
        <v>5622</v>
      </c>
      <c r="CO212" s="835" t="s">
        <v>5622</v>
      </c>
      <c r="CP212" s="169" t="str">
        <f t="shared" si="250"/>
        <v>Terminado</v>
      </c>
      <c r="CQ212" s="169" t="str">
        <f t="shared" si="142"/>
        <v>Terminado</v>
      </c>
      <c r="CR212" s="3192" t="s">
        <v>1922</v>
      </c>
      <c r="CS212" s="1877">
        <f t="shared" ref="CS212" si="339">SUMPRODUCT(G212:G214,CM212:CM214)</f>
        <v>1</v>
      </c>
      <c r="CT212" s="1877">
        <f t="shared" ref="CT212" si="340">SUMPRODUCT(G212:G214,M212:M214)</f>
        <v>1</v>
      </c>
      <c r="CU212" s="3344" t="str">
        <f t="shared" si="242"/>
        <v>Terminado</v>
      </c>
      <c r="CV212" s="3344" t="str">
        <f t="shared" ref="CV212" si="341">IF(CS212&lt;1%,"Sin iniciar",IF(CS212=100%,"Terminado","En gestión"))</f>
        <v>Terminado</v>
      </c>
      <c r="CW212" s="3345" t="s">
        <v>37</v>
      </c>
      <c r="CX212" s="3853">
        <v>39787924.850000001</v>
      </c>
      <c r="CY212" s="3406">
        <v>39797767.5</v>
      </c>
      <c r="CZ212" s="3406">
        <v>39797767.5</v>
      </c>
      <c r="DA212" s="3404">
        <v>26225448</v>
      </c>
      <c r="DB212" s="3406">
        <v>26225448</v>
      </c>
      <c r="DC212" s="3406">
        <v>26225448</v>
      </c>
      <c r="DD212" s="3852">
        <v>26225448</v>
      </c>
      <c r="DE212" s="3192" t="s">
        <v>7573</v>
      </c>
      <c r="DF212" s="3192" t="s">
        <v>5738</v>
      </c>
      <c r="DG212" s="3192" t="s">
        <v>5739</v>
      </c>
      <c r="DH212" s="3192" t="s">
        <v>5740</v>
      </c>
      <c r="DJ212" s="1241" t="s">
        <v>8427</v>
      </c>
      <c r="DK212" s="1220"/>
      <c r="DL212" s="1751"/>
    </row>
    <row r="213" spans="1:116" s="514" customFormat="1" ht="157.5" x14ac:dyDescent="0.45">
      <c r="A213" s="3617"/>
      <c r="B213" s="3619"/>
      <c r="C213" s="2988"/>
      <c r="D213" s="3832"/>
      <c r="E213" s="608" t="s">
        <v>5771</v>
      </c>
      <c r="F213" s="320" t="s">
        <v>5772</v>
      </c>
      <c r="G213" s="222">
        <v>0.6</v>
      </c>
      <c r="H213" s="694">
        <v>44621</v>
      </c>
      <c r="I213" s="705" t="s">
        <v>5773</v>
      </c>
      <c r="J213" s="222">
        <v>0.3</v>
      </c>
      <c r="K213" s="612">
        <v>0.6</v>
      </c>
      <c r="L213" s="629">
        <v>0.8</v>
      </c>
      <c r="M213" s="668">
        <v>1</v>
      </c>
      <c r="N213" s="2970"/>
      <c r="O213" s="2970"/>
      <c r="P213" s="591"/>
      <c r="Q213" s="1474"/>
      <c r="R213" s="1474"/>
      <c r="S213" s="564">
        <v>0.3</v>
      </c>
      <c r="T213" s="9" t="s">
        <v>7643</v>
      </c>
      <c r="U213" s="159" t="s">
        <v>7644</v>
      </c>
      <c r="V213" s="8" t="str">
        <f t="shared" si="136"/>
        <v>En gestión</v>
      </c>
      <c r="W213" s="8" t="str">
        <f t="shared" si="206"/>
        <v>En gestión</v>
      </c>
      <c r="X213" s="1474"/>
      <c r="Y213" s="3355"/>
      <c r="Z213" s="3355"/>
      <c r="AA213" s="3356"/>
      <c r="AB213" s="3356"/>
      <c r="AC213" s="3480"/>
      <c r="AD213" s="3781"/>
      <c r="AE213" s="3634"/>
      <c r="AF213" s="3634"/>
      <c r="AG213" s="3781"/>
      <c r="AH213" s="2973"/>
      <c r="AI213" s="2973"/>
      <c r="AJ213" s="2970"/>
      <c r="AK213" s="2970"/>
      <c r="AL213" s="2970"/>
      <c r="AM213" s="2970"/>
      <c r="AN213" s="591"/>
      <c r="AO213" s="1474"/>
      <c r="AP213" s="1474"/>
      <c r="AQ213" s="706">
        <v>0.8</v>
      </c>
      <c r="AR213" s="89" t="s">
        <v>7645</v>
      </c>
      <c r="AS213" s="9" t="s">
        <v>5774</v>
      </c>
      <c r="AT213" s="8" t="str">
        <f t="shared" si="138"/>
        <v>En gestión</v>
      </c>
      <c r="AU213" s="8" t="str">
        <f t="shared" si="139"/>
        <v>En gestión</v>
      </c>
      <c r="AV213" s="1474"/>
      <c r="AW213" s="3840"/>
      <c r="AX213" s="3840"/>
      <c r="AY213" s="3356"/>
      <c r="AZ213" s="3886"/>
      <c r="BA213" s="1490"/>
      <c r="BB213" s="3888"/>
      <c r="BC213" s="3838"/>
      <c r="BD213" s="3838"/>
      <c r="BE213" s="3859"/>
      <c r="BF213" s="3861"/>
      <c r="BG213" s="3838"/>
      <c r="BH213" s="1474"/>
      <c r="BI213" s="1474"/>
      <c r="BJ213" s="3626"/>
      <c r="BK213" s="3192"/>
      <c r="BL213" s="591"/>
      <c r="BM213" s="4059"/>
      <c r="BN213" s="4053"/>
      <c r="BO213" s="1027">
        <v>1</v>
      </c>
      <c r="BP213" s="1019" t="s">
        <v>7390</v>
      </c>
      <c r="BQ213" s="1008" t="s">
        <v>2765</v>
      </c>
      <c r="BR213" s="169" t="str">
        <f t="shared" si="140"/>
        <v>En gestión</v>
      </c>
      <c r="BS213" s="169" t="str">
        <f t="shared" si="141"/>
        <v>Terminado</v>
      </c>
      <c r="BT213" s="4064"/>
      <c r="BU213" s="1877"/>
      <c r="BV213" s="1877"/>
      <c r="BW213" s="3344"/>
      <c r="BX213" s="3344"/>
      <c r="BY213" s="3458"/>
      <c r="BZ213" s="3784"/>
      <c r="CA213" s="3650"/>
      <c r="CB213" s="3650"/>
      <c r="CC213" s="2869"/>
      <c r="CD213" s="3877"/>
      <c r="CE213" s="3877"/>
      <c r="CF213" s="3192"/>
      <c r="CG213" s="3192"/>
      <c r="CH213" s="3192"/>
      <c r="CI213" s="3192"/>
      <c r="CJ213" s="762"/>
      <c r="CK213" s="3192"/>
      <c r="CL213" s="3192"/>
      <c r="CM213" s="910">
        <v>1</v>
      </c>
      <c r="CN213" s="835" t="s">
        <v>5640</v>
      </c>
      <c r="CO213" s="835" t="s">
        <v>5640</v>
      </c>
      <c r="CP213" s="169" t="str">
        <f t="shared" si="250"/>
        <v>Terminado</v>
      </c>
      <c r="CQ213" s="169" t="str">
        <f t="shared" si="142"/>
        <v>Terminado</v>
      </c>
      <c r="CR213" s="3192"/>
      <c r="CS213" s="1877"/>
      <c r="CT213" s="1877"/>
      <c r="CU213" s="3344"/>
      <c r="CV213" s="3344"/>
      <c r="CW213" s="3345"/>
      <c r="CX213" s="3853"/>
      <c r="CY213" s="3406"/>
      <c r="CZ213" s="3406"/>
      <c r="DA213" s="3404"/>
      <c r="DB213" s="3406"/>
      <c r="DC213" s="3406"/>
      <c r="DD213" s="3852"/>
      <c r="DE213" s="3192"/>
      <c r="DF213" s="3192"/>
      <c r="DG213" s="3192"/>
      <c r="DH213" s="3192"/>
      <c r="DJ213" s="1241" t="s">
        <v>8427</v>
      </c>
      <c r="DK213" s="1220"/>
      <c r="DL213" s="1752"/>
    </row>
    <row r="214" spans="1:116" s="514" customFormat="1" ht="157.5" x14ac:dyDescent="0.45">
      <c r="A214" s="3617"/>
      <c r="B214" s="3619"/>
      <c r="C214" s="2988"/>
      <c r="D214" s="3832"/>
      <c r="E214" s="608" t="s">
        <v>5775</v>
      </c>
      <c r="F214" s="320" t="s">
        <v>5776</v>
      </c>
      <c r="G214" s="222">
        <v>0.2</v>
      </c>
      <c r="H214" s="694">
        <v>44696</v>
      </c>
      <c r="I214" s="705">
        <v>44750</v>
      </c>
      <c r="J214" s="222">
        <v>0</v>
      </c>
      <c r="K214" s="612">
        <v>0.5</v>
      </c>
      <c r="L214" s="629">
        <v>1</v>
      </c>
      <c r="M214" s="668">
        <v>1</v>
      </c>
      <c r="N214" s="2970"/>
      <c r="O214" s="2970"/>
      <c r="P214" s="591"/>
      <c r="Q214" s="1475"/>
      <c r="R214" s="1475"/>
      <c r="S214" s="564">
        <v>0</v>
      </c>
      <c r="T214" s="159" t="s">
        <v>2599</v>
      </c>
      <c r="U214" s="9" t="s">
        <v>2599</v>
      </c>
      <c r="V214" s="8" t="str">
        <f t="shared" ref="V214:V220" si="342">IF(J214&lt;1%,"Sin iniciar",IF(J214=100%,"Terminado","En gestión"))</f>
        <v>Sin iniciar</v>
      </c>
      <c r="W214" s="8" t="str">
        <f t="shared" si="206"/>
        <v>Sin iniciar</v>
      </c>
      <c r="X214" s="1475"/>
      <c r="Y214" s="1472"/>
      <c r="Z214" s="1472"/>
      <c r="AA214" s="3357"/>
      <c r="AB214" s="3357"/>
      <c r="AC214" s="3481"/>
      <c r="AD214" s="3781"/>
      <c r="AE214" s="3634"/>
      <c r="AF214" s="3634"/>
      <c r="AG214" s="3781"/>
      <c r="AH214" s="2973"/>
      <c r="AI214" s="2973"/>
      <c r="AJ214" s="2970"/>
      <c r="AK214" s="2970"/>
      <c r="AL214" s="2970"/>
      <c r="AM214" s="2970"/>
      <c r="AN214" s="591"/>
      <c r="AO214" s="1475"/>
      <c r="AP214" s="1475"/>
      <c r="AQ214" s="706">
        <v>0.8</v>
      </c>
      <c r="AR214" s="89" t="s">
        <v>5777</v>
      </c>
      <c r="AS214" s="9" t="s">
        <v>5778</v>
      </c>
      <c r="AT214" s="8" t="str">
        <f t="shared" ref="AT214:AT220" si="343">IF(K214&lt;1%,"Sin iniciar",IF(K214=100%,"Terminado","En gestión"))</f>
        <v>En gestión</v>
      </c>
      <c r="AU214" s="8" t="str">
        <f>IF(AQ214&lt;1%,"Sin iniciar",IF(AQ214=100%,"Terminado","En gestión"))</f>
        <v>En gestión</v>
      </c>
      <c r="AV214" s="1475"/>
      <c r="AW214" s="3841"/>
      <c r="AX214" s="3841"/>
      <c r="AY214" s="3357"/>
      <c r="AZ214" s="3887"/>
      <c r="BA214" s="1490"/>
      <c r="BB214" s="3889"/>
      <c r="BC214" s="3839"/>
      <c r="BD214" s="3839"/>
      <c r="BE214" s="3859"/>
      <c r="BF214" s="3862"/>
      <c r="BG214" s="3839"/>
      <c r="BH214" s="1475"/>
      <c r="BI214" s="1475"/>
      <c r="BJ214" s="3627"/>
      <c r="BK214" s="3192"/>
      <c r="BL214" s="591"/>
      <c r="BM214" s="4060"/>
      <c r="BN214" s="4054"/>
      <c r="BO214" s="1027">
        <v>1</v>
      </c>
      <c r="BP214" s="1020" t="s">
        <v>7391</v>
      </c>
      <c r="BQ214" s="1022" t="s">
        <v>7392</v>
      </c>
      <c r="BR214" s="169" t="str">
        <f t="shared" ref="BR214:BR220" si="344">IF(L214&lt;1%,"Sin iniciar",IF(L214=100%,"Terminado","En gestión"))</f>
        <v>Terminado</v>
      </c>
      <c r="BS214" s="169" t="str">
        <f t="shared" ref="BS214:BS220" si="345">IF(BO214&lt;1%,"Sin iniciar",IF(BO214=100%,"Terminado","En gestión"))</f>
        <v>Terminado</v>
      </c>
      <c r="BT214" s="4065"/>
      <c r="BU214" s="1877"/>
      <c r="BV214" s="1877"/>
      <c r="BW214" s="3344"/>
      <c r="BX214" s="3344"/>
      <c r="BY214" s="3458"/>
      <c r="BZ214" s="3784"/>
      <c r="CA214" s="3650"/>
      <c r="CB214" s="3650"/>
      <c r="CC214" s="2869"/>
      <c r="CD214" s="3877"/>
      <c r="CE214" s="3877"/>
      <c r="CF214" s="3192"/>
      <c r="CG214" s="3192"/>
      <c r="CH214" s="3192"/>
      <c r="CI214" s="3192"/>
      <c r="CJ214" s="838"/>
      <c r="CK214" s="3192"/>
      <c r="CL214" s="3192"/>
      <c r="CM214" s="910">
        <v>1</v>
      </c>
      <c r="CN214" s="835" t="s">
        <v>5645</v>
      </c>
      <c r="CO214" s="835" t="s">
        <v>5645</v>
      </c>
      <c r="CP214" s="169" t="str">
        <f t="shared" si="250"/>
        <v>Terminado</v>
      </c>
      <c r="CQ214" s="169" t="str">
        <f t="shared" ref="CQ214:CQ220" si="346">IF(CM214&lt;1%,"Sin iniciar",IF(CM214=100%,"Terminado","En gestión"))</f>
        <v>Terminado</v>
      </c>
      <c r="CR214" s="3192"/>
      <c r="CS214" s="1877"/>
      <c r="CT214" s="1877"/>
      <c r="CU214" s="3344"/>
      <c r="CV214" s="3344"/>
      <c r="CW214" s="3345"/>
      <c r="CX214" s="3853"/>
      <c r="CY214" s="3406"/>
      <c r="CZ214" s="3406"/>
      <c r="DA214" s="3404"/>
      <c r="DB214" s="3406"/>
      <c r="DC214" s="3406"/>
      <c r="DD214" s="3852"/>
      <c r="DE214" s="3192"/>
      <c r="DF214" s="3192"/>
      <c r="DG214" s="3192"/>
      <c r="DH214" s="3192"/>
      <c r="DJ214" s="1241" t="s">
        <v>8427</v>
      </c>
      <c r="DK214" s="1220"/>
      <c r="DL214" s="1753"/>
    </row>
    <row r="215" spans="1:116" s="514" customFormat="1" ht="105" hidden="1" x14ac:dyDescent="0.45">
      <c r="A215" s="3617" t="s">
        <v>60</v>
      </c>
      <c r="B215" s="3619" t="s">
        <v>5779</v>
      </c>
      <c r="C215" s="2988" t="s">
        <v>5780</v>
      </c>
      <c r="D215" s="2988" t="s">
        <v>5781</v>
      </c>
      <c r="E215" s="608" t="s">
        <v>5782</v>
      </c>
      <c r="F215" s="320" t="s">
        <v>5783</v>
      </c>
      <c r="G215" s="222">
        <v>0.2</v>
      </c>
      <c r="H215" s="694">
        <v>44581</v>
      </c>
      <c r="I215" s="705" t="s">
        <v>5762</v>
      </c>
      <c r="J215" s="222">
        <v>0.3</v>
      </c>
      <c r="K215" s="612">
        <v>0.6</v>
      </c>
      <c r="L215" s="629">
        <v>0.8</v>
      </c>
      <c r="M215" s="668">
        <v>1</v>
      </c>
      <c r="N215" s="2970">
        <v>26225448</v>
      </c>
      <c r="O215" s="2970">
        <v>40170674.399999999</v>
      </c>
      <c r="P215" s="591"/>
      <c r="Q215" s="3824">
        <v>0.24</v>
      </c>
      <c r="R215" s="1474" t="s">
        <v>7646</v>
      </c>
      <c r="S215" s="564">
        <v>0.3</v>
      </c>
      <c r="T215" s="159" t="s">
        <v>5784</v>
      </c>
      <c r="U215" s="159" t="s">
        <v>5785</v>
      </c>
      <c r="V215" s="8" t="str">
        <f t="shared" si="342"/>
        <v>En gestión</v>
      </c>
      <c r="W215" s="8" t="str">
        <f t="shared" si="206"/>
        <v>En gestión</v>
      </c>
      <c r="X215" s="1474" t="s">
        <v>7647</v>
      </c>
      <c r="Y215" s="3854">
        <f>SUMPRODUCT(S215:S217,G215:G217)</f>
        <v>0.24</v>
      </c>
      <c r="Z215" s="3854">
        <f>SUMPRODUCT(G215:G217,J215:J217)</f>
        <v>0.24</v>
      </c>
      <c r="AA215" s="3478" t="str">
        <f>IF(Z215&lt;1%,"Sin iniciar",IF(Z215=100%,"Terminado","En gestión"))</f>
        <v>En gestión</v>
      </c>
      <c r="AB215" s="3478" t="str">
        <f>IF(Y215&lt;1%,"Sin iniciar",IF(Y215=100%,"Terminado","En gestión"))</f>
        <v>En gestión</v>
      </c>
      <c r="AC215" s="3479"/>
      <c r="AD215" s="3781">
        <v>40170674.399999999</v>
      </c>
      <c r="AE215" s="3634">
        <v>39817758</v>
      </c>
      <c r="AF215" s="3634">
        <v>9954439.5</v>
      </c>
      <c r="AG215" s="3781">
        <v>26225448</v>
      </c>
      <c r="AH215" s="2973">
        <v>26225448</v>
      </c>
      <c r="AI215" s="2973">
        <v>2622544.7999999998</v>
      </c>
      <c r="AJ215" s="2970" t="s">
        <v>7572</v>
      </c>
      <c r="AK215" s="2970" t="s">
        <v>1896</v>
      </c>
      <c r="AL215" s="2970" t="s">
        <v>1897</v>
      </c>
      <c r="AM215" s="2970" t="s">
        <v>1898</v>
      </c>
      <c r="AN215" s="591"/>
      <c r="AO215" s="3824">
        <v>0.8</v>
      </c>
      <c r="AP215" s="1474" t="s">
        <v>5786</v>
      </c>
      <c r="AQ215" s="706">
        <v>0.8</v>
      </c>
      <c r="AR215" s="89" t="s">
        <v>5787</v>
      </c>
      <c r="AS215" s="9" t="s">
        <v>5788</v>
      </c>
      <c r="AT215" s="8" t="str">
        <f t="shared" si="343"/>
        <v>En gestión</v>
      </c>
      <c r="AU215" s="8" t="str">
        <f t="shared" ref="AU215:AU220" si="347">IF(AQ215&lt;1%,"Sin iniciar",IF(AQ215=100%,"Terminado","En gestión"))</f>
        <v>En gestión</v>
      </c>
      <c r="AV215" s="1474" t="s">
        <v>7647</v>
      </c>
      <c r="AW215" s="3840">
        <f t="shared" ref="AW215" si="348">SUMPRODUCT(G215:G217,AQ215:AQ217)</f>
        <v>0.8</v>
      </c>
      <c r="AX215" s="3840">
        <f t="shared" ref="AX215" si="349">SUMPRODUCT(G215:G217,K215:K217)</f>
        <v>0.57999999999999996</v>
      </c>
      <c r="AY215" s="3356" t="str">
        <f t="shared" ref="AY215" si="350">IF(AX215&lt;1%,"Sin iniciar",IF(AX215=100%,"Terminado","En gestión"))</f>
        <v>En gestión</v>
      </c>
      <c r="AZ215" s="3356" t="str">
        <f t="shared" ref="AZ215" si="351">IF(AW215&lt;1%,"Sin iniciar",IF(AW215=100%,"Terminado","En gestión"))</f>
        <v>En gestión</v>
      </c>
      <c r="BA215" s="1482" t="s">
        <v>7648</v>
      </c>
      <c r="BB215" s="3856">
        <v>39817758</v>
      </c>
      <c r="BC215" s="3838">
        <v>39767341.340000004</v>
      </c>
      <c r="BD215" s="3838">
        <v>19883670.699999999</v>
      </c>
      <c r="BE215" s="3859">
        <v>26225448</v>
      </c>
      <c r="BF215" s="3860">
        <v>26225448</v>
      </c>
      <c r="BG215" s="3863">
        <v>7867634.4000000004</v>
      </c>
      <c r="BH215" s="1474" t="s">
        <v>7573</v>
      </c>
      <c r="BI215" s="1474" t="s">
        <v>5738</v>
      </c>
      <c r="BJ215" s="3626" t="s">
        <v>5739</v>
      </c>
      <c r="BK215" s="3192" t="s">
        <v>5740</v>
      </c>
      <c r="BL215" s="591"/>
      <c r="BM215" s="4058">
        <v>1</v>
      </c>
      <c r="BN215" s="4052" t="s">
        <v>7641</v>
      </c>
      <c r="BO215" s="1027">
        <v>1</v>
      </c>
      <c r="BP215" s="1018" t="s">
        <v>7393</v>
      </c>
      <c r="BQ215" s="1008" t="s">
        <v>2765</v>
      </c>
      <c r="BR215" s="169" t="str">
        <f t="shared" si="344"/>
        <v>En gestión</v>
      </c>
      <c r="BS215" s="169" t="str">
        <f t="shared" si="345"/>
        <v>Terminado</v>
      </c>
      <c r="BT215" s="4063" t="s">
        <v>7642</v>
      </c>
      <c r="BU215" s="1877">
        <f t="shared" ref="BU215" si="352">SUMPRODUCT(G215:G217,BO215:BO217)</f>
        <v>1</v>
      </c>
      <c r="BV215" s="1877">
        <f t="shared" ref="BV215" si="353">SUMPRODUCT(G215:G217,L215:L217)</f>
        <v>0.84000000000000008</v>
      </c>
      <c r="BW215" s="3344" t="str">
        <f t="shared" ref="BW215" si="354">IF(BV215&lt;1%,"Sin iniciar",IF(BV215=100%,"Terminado","En gestión"))</f>
        <v>En gestión</v>
      </c>
      <c r="BX215" s="3344" t="str">
        <f t="shared" ref="BX215" si="355">IF(BU215&lt;1%,"Sin iniciar",IF(BU215=100%,"Terminado","En gestión"))</f>
        <v>Terminado</v>
      </c>
      <c r="BY215" s="3458"/>
      <c r="BZ215" s="3784">
        <v>0</v>
      </c>
      <c r="CA215" s="3650">
        <v>0</v>
      </c>
      <c r="CB215" s="3650">
        <v>0</v>
      </c>
      <c r="CC215" s="2869">
        <v>26225448</v>
      </c>
      <c r="CD215" s="3457">
        <v>26225448</v>
      </c>
      <c r="CE215" s="3877">
        <v>19669086</v>
      </c>
      <c r="CF215" s="3192" t="s">
        <v>7573</v>
      </c>
      <c r="CG215" s="3192" t="s">
        <v>5738</v>
      </c>
      <c r="CH215" s="3192" t="s">
        <v>5739</v>
      </c>
      <c r="CI215" s="3192" t="s">
        <v>5740</v>
      </c>
      <c r="CJ215" s="591"/>
      <c r="CK215" s="3192">
        <v>100</v>
      </c>
      <c r="CL215" s="3192" t="s">
        <v>1922</v>
      </c>
      <c r="CM215" s="910">
        <v>1</v>
      </c>
      <c r="CN215" s="835" t="s">
        <v>5622</v>
      </c>
      <c r="CO215" s="835" t="s">
        <v>5622</v>
      </c>
      <c r="CP215" s="169" t="str">
        <f t="shared" si="250"/>
        <v>Terminado</v>
      </c>
      <c r="CQ215" s="169" t="str">
        <f t="shared" si="346"/>
        <v>Terminado</v>
      </c>
      <c r="CR215" s="3192" t="s">
        <v>1922</v>
      </c>
      <c r="CS215" s="1877">
        <f t="shared" ref="CS215" si="356">SUMPRODUCT(G215:G217,CM215:CM217)</f>
        <v>1</v>
      </c>
      <c r="CT215" s="1877">
        <f t="shared" ref="CT215" si="357">SUMPRODUCT(G215:G217,M215:M217)</f>
        <v>1</v>
      </c>
      <c r="CU215" s="3344" t="str">
        <f t="shared" si="242"/>
        <v>Terminado</v>
      </c>
      <c r="CV215" s="3344" t="str">
        <f t="shared" ref="CV215" si="358">IF(CS215&lt;1%,"Sin iniciar",IF(CS215=100%,"Terminado","En gestión"))</f>
        <v>Terminado</v>
      </c>
      <c r="CW215" s="3345" t="s">
        <v>2812</v>
      </c>
      <c r="CX215" s="3853">
        <v>39787924.850000001</v>
      </c>
      <c r="CY215" s="3406">
        <v>39797767.5</v>
      </c>
      <c r="CZ215" s="3406">
        <v>39797767.5</v>
      </c>
      <c r="DA215" s="3404">
        <v>26225448</v>
      </c>
      <c r="DB215" s="3406">
        <v>26225448</v>
      </c>
      <c r="DC215" s="3406">
        <v>26225448</v>
      </c>
      <c r="DD215" s="3852">
        <v>26225448</v>
      </c>
      <c r="DE215" s="3192" t="s">
        <v>7573</v>
      </c>
      <c r="DF215" s="3192" t="s">
        <v>5738</v>
      </c>
      <c r="DG215" s="3192" t="s">
        <v>5739</v>
      </c>
      <c r="DH215" s="3192" t="s">
        <v>5740</v>
      </c>
      <c r="DJ215" s="1220" t="s">
        <v>8269</v>
      </c>
      <c r="DK215" s="1220" t="s">
        <v>8484</v>
      </c>
      <c r="DL215" s="1751" t="s">
        <v>8271</v>
      </c>
    </row>
    <row r="216" spans="1:116" s="514" customFormat="1" ht="131.25" hidden="1" x14ac:dyDescent="0.45">
      <c r="A216" s="3617"/>
      <c r="B216" s="3619"/>
      <c r="C216" s="2988"/>
      <c r="D216" s="3832"/>
      <c r="E216" s="608" t="s">
        <v>5789</v>
      </c>
      <c r="F216" s="320" t="s">
        <v>5790</v>
      </c>
      <c r="G216" s="222">
        <v>0.6</v>
      </c>
      <c r="H216" s="694">
        <v>44621</v>
      </c>
      <c r="I216" s="705" t="s">
        <v>5773</v>
      </c>
      <c r="J216" s="222">
        <v>0.3</v>
      </c>
      <c r="K216" s="612">
        <v>0.6</v>
      </c>
      <c r="L216" s="629">
        <v>0.8</v>
      </c>
      <c r="M216" s="668">
        <v>1</v>
      </c>
      <c r="N216" s="2970"/>
      <c r="O216" s="2970"/>
      <c r="P216" s="591"/>
      <c r="Q216" s="1474"/>
      <c r="R216" s="1474"/>
      <c r="S216" s="564">
        <v>0.3</v>
      </c>
      <c r="T216" s="9" t="s">
        <v>7649</v>
      </c>
      <c r="U216" s="159" t="s">
        <v>5785</v>
      </c>
      <c r="V216" s="8" t="str">
        <f t="shared" si="342"/>
        <v>En gestión</v>
      </c>
      <c r="W216" s="8" t="str">
        <f t="shared" si="206"/>
        <v>En gestión</v>
      </c>
      <c r="X216" s="1474"/>
      <c r="Y216" s="3355"/>
      <c r="Z216" s="3355"/>
      <c r="AA216" s="3356"/>
      <c r="AB216" s="3356"/>
      <c r="AC216" s="3480"/>
      <c r="AD216" s="3781"/>
      <c r="AE216" s="3634"/>
      <c r="AF216" s="3634"/>
      <c r="AG216" s="3781"/>
      <c r="AH216" s="2973"/>
      <c r="AI216" s="2973"/>
      <c r="AJ216" s="2970"/>
      <c r="AK216" s="2970"/>
      <c r="AL216" s="2970"/>
      <c r="AM216" s="2970"/>
      <c r="AN216" s="591"/>
      <c r="AO216" s="1474"/>
      <c r="AP216" s="1474"/>
      <c r="AQ216" s="706">
        <v>0.8</v>
      </c>
      <c r="AR216" s="89" t="s">
        <v>7650</v>
      </c>
      <c r="AS216" s="9" t="s">
        <v>5788</v>
      </c>
      <c r="AT216" s="8" t="str">
        <f t="shared" si="343"/>
        <v>En gestión</v>
      </c>
      <c r="AU216" s="8" t="str">
        <f t="shared" si="347"/>
        <v>En gestión</v>
      </c>
      <c r="AV216" s="1474"/>
      <c r="AW216" s="3840"/>
      <c r="AX216" s="3840"/>
      <c r="AY216" s="3356"/>
      <c r="AZ216" s="3356"/>
      <c r="BA216" s="1482"/>
      <c r="BB216" s="3856"/>
      <c r="BC216" s="3838"/>
      <c r="BD216" s="3838"/>
      <c r="BE216" s="3859"/>
      <c r="BF216" s="3861"/>
      <c r="BG216" s="3838"/>
      <c r="BH216" s="1474"/>
      <c r="BI216" s="1474"/>
      <c r="BJ216" s="3626"/>
      <c r="BK216" s="3192"/>
      <c r="BL216" s="591"/>
      <c r="BM216" s="4059"/>
      <c r="BN216" s="4053"/>
      <c r="BO216" s="1027">
        <v>1</v>
      </c>
      <c r="BP216" s="1019" t="s">
        <v>7394</v>
      </c>
      <c r="BQ216" s="1008" t="s">
        <v>2765</v>
      </c>
      <c r="BR216" s="169" t="str">
        <f t="shared" si="344"/>
        <v>En gestión</v>
      </c>
      <c r="BS216" s="169" t="str">
        <f t="shared" si="345"/>
        <v>Terminado</v>
      </c>
      <c r="BT216" s="4064"/>
      <c r="BU216" s="1877"/>
      <c r="BV216" s="1877"/>
      <c r="BW216" s="3344"/>
      <c r="BX216" s="3344"/>
      <c r="BY216" s="3458"/>
      <c r="BZ216" s="3784"/>
      <c r="CA216" s="3650"/>
      <c r="CB216" s="3650"/>
      <c r="CC216" s="2869"/>
      <c r="CD216" s="3457"/>
      <c r="CE216" s="3877"/>
      <c r="CF216" s="3192"/>
      <c r="CG216" s="3192"/>
      <c r="CH216" s="3192"/>
      <c r="CI216" s="3192"/>
      <c r="CJ216" s="591"/>
      <c r="CK216" s="3192"/>
      <c r="CL216" s="3192"/>
      <c r="CM216" s="910">
        <v>1</v>
      </c>
      <c r="CN216" s="835" t="s">
        <v>5640</v>
      </c>
      <c r="CO216" s="835" t="s">
        <v>5640</v>
      </c>
      <c r="CP216" s="169" t="str">
        <f t="shared" si="250"/>
        <v>Terminado</v>
      </c>
      <c r="CQ216" s="169" t="str">
        <f t="shared" si="346"/>
        <v>Terminado</v>
      </c>
      <c r="CR216" s="3192"/>
      <c r="CS216" s="1877"/>
      <c r="CT216" s="1877"/>
      <c r="CU216" s="3344"/>
      <c r="CV216" s="3344"/>
      <c r="CW216" s="3345"/>
      <c r="CX216" s="3853"/>
      <c r="CY216" s="3406"/>
      <c r="CZ216" s="3406"/>
      <c r="DA216" s="3404"/>
      <c r="DB216" s="3406"/>
      <c r="DC216" s="3406"/>
      <c r="DD216" s="3852"/>
      <c r="DE216" s="3192"/>
      <c r="DF216" s="3192"/>
      <c r="DG216" s="3192"/>
      <c r="DH216" s="3192"/>
      <c r="DJ216" s="1220" t="s">
        <v>8269</v>
      </c>
      <c r="DK216" s="1220" t="s">
        <v>8484</v>
      </c>
      <c r="DL216" s="1752"/>
    </row>
    <row r="217" spans="1:116" s="514" customFormat="1" ht="210" hidden="1" x14ac:dyDescent="0.45">
      <c r="A217" s="3617"/>
      <c r="B217" s="3619"/>
      <c r="C217" s="2988"/>
      <c r="D217" s="3832"/>
      <c r="E217" s="608" t="s">
        <v>5791</v>
      </c>
      <c r="F217" s="320" t="s">
        <v>5792</v>
      </c>
      <c r="G217" s="222">
        <v>0.2</v>
      </c>
      <c r="H217" s="694">
        <v>44696</v>
      </c>
      <c r="I217" s="705">
        <v>44750</v>
      </c>
      <c r="J217" s="222">
        <v>0</v>
      </c>
      <c r="K217" s="612">
        <v>0.5</v>
      </c>
      <c r="L217" s="629">
        <v>1</v>
      </c>
      <c r="M217" s="668">
        <v>1</v>
      </c>
      <c r="N217" s="2970"/>
      <c r="O217" s="2970"/>
      <c r="P217" s="591"/>
      <c r="Q217" s="1475"/>
      <c r="R217" s="1475"/>
      <c r="S217" s="564">
        <v>0</v>
      </c>
      <c r="T217" s="159" t="s">
        <v>2599</v>
      </c>
      <c r="U217" s="9" t="s">
        <v>2599</v>
      </c>
      <c r="V217" s="8" t="str">
        <f t="shared" si="342"/>
        <v>Sin iniciar</v>
      </c>
      <c r="W217" s="8" t="str">
        <f t="shared" si="206"/>
        <v>Sin iniciar</v>
      </c>
      <c r="X217" s="1475"/>
      <c r="Y217" s="1472"/>
      <c r="Z217" s="1472"/>
      <c r="AA217" s="3357"/>
      <c r="AB217" s="3357"/>
      <c r="AC217" s="3481"/>
      <c r="AD217" s="3781"/>
      <c r="AE217" s="3634"/>
      <c r="AF217" s="3634"/>
      <c r="AG217" s="3781"/>
      <c r="AH217" s="2973"/>
      <c r="AI217" s="2973"/>
      <c r="AJ217" s="2970"/>
      <c r="AK217" s="2970"/>
      <c r="AL217" s="2970"/>
      <c r="AM217" s="2970"/>
      <c r="AN217" s="591"/>
      <c r="AO217" s="1475"/>
      <c r="AP217" s="1475"/>
      <c r="AQ217" s="706">
        <v>0.8</v>
      </c>
      <c r="AR217" s="89" t="s">
        <v>7651</v>
      </c>
      <c r="AS217" s="9" t="s">
        <v>5793</v>
      </c>
      <c r="AT217" s="8" t="str">
        <f t="shared" si="343"/>
        <v>En gestión</v>
      </c>
      <c r="AU217" s="8" t="str">
        <f t="shared" si="347"/>
        <v>En gestión</v>
      </c>
      <c r="AV217" s="1475"/>
      <c r="AW217" s="3841"/>
      <c r="AX217" s="3841"/>
      <c r="AY217" s="3357"/>
      <c r="AZ217" s="3357"/>
      <c r="BA217" s="1483"/>
      <c r="BB217" s="3857"/>
      <c r="BC217" s="3839"/>
      <c r="BD217" s="3839"/>
      <c r="BE217" s="3859"/>
      <c r="BF217" s="3862"/>
      <c r="BG217" s="3839"/>
      <c r="BH217" s="1475"/>
      <c r="BI217" s="1475"/>
      <c r="BJ217" s="3627"/>
      <c r="BK217" s="3192"/>
      <c r="BL217" s="591"/>
      <c r="BM217" s="4060"/>
      <c r="BN217" s="4054"/>
      <c r="BO217" s="1027">
        <v>1</v>
      </c>
      <c r="BP217" s="1020" t="s">
        <v>7391</v>
      </c>
      <c r="BQ217" s="1008" t="s">
        <v>7395</v>
      </c>
      <c r="BR217" s="169" t="str">
        <f t="shared" si="344"/>
        <v>Terminado</v>
      </c>
      <c r="BS217" s="169" t="str">
        <f t="shared" si="345"/>
        <v>Terminado</v>
      </c>
      <c r="BT217" s="4065"/>
      <c r="BU217" s="1877"/>
      <c r="BV217" s="1877"/>
      <c r="BW217" s="3344"/>
      <c r="BX217" s="3344"/>
      <c r="BY217" s="3458"/>
      <c r="BZ217" s="3784"/>
      <c r="CA217" s="3650"/>
      <c r="CB217" s="3650"/>
      <c r="CC217" s="2869"/>
      <c r="CD217" s="3457"/>
      <c r="CE217" s="3877"/>
      <c r="CF217" s="3192"/>
      <c r="CG217" s="3192"/>
      <c r="CH217" s="3192"/>
      <c r="CI217" s="3192"/>
      <c r="CJ217" s="591"/>
      <c r="CK217" s="3192"/>
      <c r="CL217" s="3192"/>
      <c r="CM217" s="910">
        <v>1</v>
      </c>
      <c r="CN217" s="835" t="s">
        <v>5645</v>
      </c>
      <c r="CO217" s="835" t="s">
        <v>5645</v>
      </c>
      <c r="CP217" s="169" t="str">
        <f t="shared" si="250"/>
        <v>Terminado</v>
      </c>
      <c r="CQ217" s="169" t="str">
        <f t="shared" si="346"/>
        <v>Terminado</v>
      </c>
      <c r="CR217" s="3192"/>
      <c r="CS217" s="1877"/>
      <c r="CT217" s="1877"/>
      <c r="CU217" s="3344"/>
      <c r="CV217" s="3344"/>
      <c r="CW217" s="3345"/>
      <c r="CX217" s="3853"/>
      <c r="CY217" s="3406"/>
      <c r="CZ217" s="3406"/>
      <c r="DA217" s="3404"/>
      <c r="DB217" s="3406"/>
      <c r="DC217" s="3406"/>
      <c r="DD217" s="3852"/>
      <c r="DE217" s="3192"/>
      <c r="DF217" s="3192"/>
      <c r="DG217" s="3192"/>
      <c r="DH217" s="3192"/>
      <c r="DJ217" s="1220" t="s">
        <v>8269</v>
      </c>
      <c r="DK217" s="1220" t="s">
        <v>8484</v>
      </c>
      <c r="DL217" s="1753"/>
    </row>
    <row r="218" spans="1:116" s="514" customFormat="1" ht="236.25" x14ac:dyDescent="0.45">
      <c r="A218" s="3617" t="s">
        <v>60</v>
      </c>
      <c r="B218" s="3619" t="s">
        <v>5794</v>
      </c>
      <c r="C218" s="2988" t="s">
        <v>5795</v>
      </c>
      <c r="D218" s="2988" t="s">
        <v>5796</v>
      </c>
      <c r="E218" s="608" t="s">
        <v>5797</v>
      </c>
      <c r="F218" s="320" t="s">
        <v>5798</v>
      </c>
      <c r="G218" s="222">
        <v>0.4</v>
      </c>
      <c r="H218" s="694">
        <v>44593</v>
      </c>
      <c r="I218" s="705">
        <v>44895</v>
      </c>
      <c r="J218" s="222">
        <v>0.25</v>
      </c>
      <c r="K218" s="612">
        <v>0.5</v>
      </c>
      <c r="L218" s="629">
        <v>0.75</v>
      </c>
      <c r="M218" s="668">
        <v>1</v>
      </c>
      <c r="N218" s="3890" t="s">
        <v>5799</v>
      </c>
      <c r="O218" s="2970">
        <v>6701607.5999999996</v>
      </c>
      <c r="P218" s="591"/>
      <c r="Q218" s="3824">
        <v>0.25</v>
      </c>
      <c r="R218" s="1474" t="s">
        <v>5800</v>
      </c>
      <c r="S218" s="564">
        <v>0.25</v>
      </c>
      <c r="T218" s="9" t="s">
        <v>5801</v>
      </c>
      <c r="U218" s="159" t="s">
        <v>5802</v>
      </c>
      <c r="V218" s="8" t="str">
        <f t="shared" si="342"/>
        <v>En gestión</v>
      </c>
      <c r="W218" s="8" t="str">
        <f t="shared" si="206"/>
        <v>En gestión</v>
      </c>
      <c r="X218" s="1474" t="s">
        <v>5803</v>
      </c>
      <c r="Y218" s="3854">
        <f>SUMPRODUCT(S218:S220,G218:G220)</f>
        <v>0.25</v>
      </c>
      <c r="Z218" s="3854">
        <f>SUMPRODUCT(G218:G220,J218:J220)</f>
        <v>0.25</v>
      </c>
      <c r="AA218" s="3478" t="str">
        <f>IF(Z218&lt;1%,"Sin iniciar",IF(Z218=100%,"Terminado","En gestión"))</f>
        <v>En gestión</v>
      </c>
      <c r="AB218" s="3478" t="str">
        <f>IF(Y218&lt;1%,"Sin iniciar",IF(Y218=100%,"Terminado","En gestión"))</f>
        <v>En gestión</v>
      </c>
      <c r="AC218" s="3479"/>
      <c r="AD218" s="3781">
        <v>6701607.5999999996</v>
      </c>
      <c r="AE218" s="3634">
        <v>6348691</v>
      </c>
      <c r="AF218" s="3634">
        <v>1587172.8</v>
      </c>
      <c r="AG218" s="3891" t="s">
        <v>5799</v>
      </c>
      <c r="AH218" s="3892" t="s">
        <v>5799</v>
      </c>
      <c r="AI218" s="3892" t="s">
        <v>5799</v>
      </c>
      <c r="AJ218" s="162" t="s">
        <v>44</v>
      </c>
      <c r="AK218" s="162" t="s">
        <v>44</v>
      </c>
      <c r="AL218" s="162" t="s">
        <v>44</v>
      </c>
      <c r="AM218" s="162" t="s">
        <v>44</v>
      </c>
      <c r="AN218" s="591"/>
      <c r="AO218" s="3824">
        <v>0.5</v>
      </c>
      <c r="AP218" s="1474" t="s">
        <v>5804</v>
      </c>
      <c r="AQ218" s="706">
        <v>0.5</v>
      </c>
      <c r="AR218" s="9" t="s">
        <v>5805</v>
      </c>
      <c r="AS218" s="159" t="s">
        <v>5802</v>
      </c>
      <c r="AT218" s="8" t="str">
        <f>IF(K218&lt;1%,"Sin iniciar",IF(K218=100%,"Terminado","En gestión"))</f>
        <v>En gestión</v>
      </c>
      <c r="AU218" s="8" t="str">
        <f t="shared" si="347"/>
        <v>En gestión</v>
      </c>
      <c r="AV218" s="1474" t="s">
        <v>5806</v>
      </c>
      <c r="AW218" s="3840">
        <f t="shared" ref="AW218" si="359">SUMPRODUCT(G218:G220,AQ218:AQ220)</f>
        <v>0.5</v>
      </c>
      <c r="AX218" s="3840">
        <f t="shared" ref="AX218" si="360">SUMPRODUCT(G218:G220,K218:K220)</f>
        <v>0.5</v>
      </c>
      <c r="AY218" s="3356" t="str">
        <f t="shared" ref="AY218" si="361">IF(AX218&lt;1%,"Sin iniciar",IF(AX218=100%,"Terminado","En gestión"))</f>
        <v>En gestión</v>
      </c>
      <c r="AZ218" s="3356" t="str">
        <f t="shared" ref="AZ218" si="362">IF(AW218&lt;1%,"Sin iniciar",IF(AW218=100%,"Terminado","En gestión"))</f>
        <v>En gestión</v>
      </c>
      <c r="BA218" s="3855" t="s">
        <v>2812</v>
      </c>
      <c r="BB218" s="3856">
        <v>6348691</v>
      </c>
      <c r="BC218" s="3838">
        <v>6298274.54</v>
      </c>
      <c r="BD218" s="3838">
        <v>3149137.3</v>
      </c>
      <c r="BE218" s="3639" t="s">
        <v>5799</v>
      </c>
      <c r="BF218" s="3667" t="s">
        <v>5799</v>
      </c>
      <c r="BG218" s="3667" t="s">
        <v>5799</v>
      </c>
      <c r="BH218" s="1474" t="s">
        <v>44</v>
      </c>
      <c r="BI218" s="1474" t="s">
        <v>44</v>
      </c>
      <c r="BJ218" s="3626" t="s">
        <v>44</v>
      </c>
      <c r="BK218" s="3192" t="s">
        <v>44</v>
      </c>
      <c r="BL218" s="591"/>
      <c r="BM218" s="3878">
        <v>0.5</v>
      </c>
      <c r="BN218" s="4055" t="s">
        <v>7396</v>
      </c>
      <c r="BO218" s="1027">
        <v>0.75</v>
      </c>
      <c r="BP218" s="1008" t="s">
        <v>7397</v>
      </c>
      <c r="BQ218" s="1009" t="s">
        <v>5802</v>
      </c>
      <c r="BR218" s="169" t="str">
        <f t="shared" si="344"/>
        <v>En gestión</v>
      </c>
      <c r="BS218" s="169" t="str">
        <f t="shared" si="345"/>
        <v>En gestión</v>
      </c>
      <c r="BT218" s="1021" t="s">
        <v>7652</v>
      </c>
      <c r="BU218" s="1877">
        <f t="shared" ref="BU218" si="363">SUMPRODUCT(G218:G220,BO218:BO220)</f>
        <v>0.30000000000000004</v>
      </c>
      <c r="BV218" s="1877">
        <f t="shared" ref="BV218" si="364">SUMPRODUCT(G218:G220,L218:L220)</f>
        <v>0.75000000000000011</v>
      </c>
      <c r="BW218" s="3344" t="str">
        <f t="shared" ref="BW218" si="365">IF(BV218&lt;1%,"Sin iniciar",IF(BV218=100%,"Terminado","En gestión"))</f>
        <v>En gestión</v>
      </c>
      <c r="BX218" s="3344" t="str">
        <f t="shared" ref="BX218" si="366">IF(BU218&lt;1%,"Sin iniciar",IF(BU218=100%,"Terminado","En gestión"))</f>
        <v>En gestión</v>
      </c>
      <c r="BY218" s="3458"/>
      <c r="BZ218" s="3856">
        <v>6348691</v>
      </c>
      <c r="CA218" s="3838">
        <v>6298274.54</v>
      </c>
      <c r="CB218" s="3838">
        <v>3149137.3</v>
      </c>
      <c r="CC218" s="3639" t="s">
        <v>5799</v>
      </c>
      <c r="CD218" s="3667" t="s">
        <v>5799</v>
      </c>
      <c r="CE218" s="3667" t="s">
        <v>5799</v>
      </c>
      <c r="CF218" s="1474" t="s">
        <v>44</v>
      </c>
      <c r="CG218" s="1474" t="s">
        <v>44</v>
      </c>
      <c r="CH218" s="3626" t="s">
        <v>44</v>
      </c>
      <c r="CI218" s="3192" t="s">
        <v>44</v>
      </c>
      <c r="CJ218" s="591"/>
      <c r="CK218" s="3192">
        <v>100</v>
      </c>
      <c r="CL218" s="3192" t="s">
        <v>5807</v>
      </c>
      <c r="CM218" s="925">
        <v>1</v>
      </c>
      <c r="CN218" s="13" t="s">
        <v>5805</v>
      </c>
      <c r="CO218" s="13" t="s">
        <v>5802</v>
      </c>
      <c r="CP218" s="169" t="str">
        <f t="shared" si="250"/>
        <v>Terminado</v>
      </c>
      <c r="CQ218" s="169" t="str">
        <f t="shared" si="346"/>
        <v>Terminado</v>
      </c>
      <c r="CR218" s="3192" t="s">
        <v>5806</v>
      </c>
      <c r="CS218" s="1877">
        <f t="shared" ref="CS218" si="367">SUMPRODUCT(G218:G220,CM218:CM220)</f>
        <v>1</v>
      </c>
      <c r="CT218" s="1877">
        <f t="shared" ref="CT218" si="368">SUMPRODUCT(G218:G220,M218:M220)</f>
        <v>1</v>
      </c>
      <c r="CU218" s="3344" t="str">
        <f t="shared" si="242"/>
        <v>Terminado</v>
      </c>
      <c r="CV218" s="3344" t="str">
        <f t="shared" ref="CV218" si="369">IF(CS218&lt;1%,"Sin iniciar",IF(CS218=100%,"Terminado","En gestión"))</f>
        <v>Terminado</v>
      </c>
      <c r="CW218" s="3345" t="s">
        <v>37</v>
      </c>
      <c r="CX218" s="3853">
        <v>6318858.0499999998</v>
      </c>
      <c r="CY218" s="3406">
        <v>6328700.7000000002</v>
      </c>
      <c r="CZ218" s="3406">
        <v>6328700.7000000002</v>
      </c>
      <c r="DA218" s="3404">
        <v>0</v>
      </c>
      <c r="DB218" s="3406">
        <v>0</v>
      </c>
      <c r="DC218" s="3406">
        <v>0</v>
      </c>
      <c r="DD218" s="3852">
        <v>0</v>
      </c>
      <c r="DE218" s="3192" t="s">
        <v>44</v>
      </c>
      <c r="DF218" s="3192" t="s">
        <v>44</v>
      </c>
      <c r="DG218" s="3192" t="s">
        <v>44</v>
      </c>
      <c r="DH218" s="3192" t="s">
        <v>44</v>
      </c>
      <c r="DJ218" s="1241" t="s">
        <v>8427</v>
      </c>
      <c r="DK218" s="1220"/>
      <c r="DL218" s="1751"/>
    </row>
    <row r="219" spans="1:116" s="514" customFormat="1" ht="262.5" x14ac:dyDescent="0.45">
      <c r="A219" s="3617"/>
      <c r="B219" s="3619"/>
      <c r="C219" s="2988"/>
      <c r="D219" s="3832"/>
      <c r="E219" s="608" t="s">
        <v>5808</v>
      </c>
      <c r="F219" s="320" t="s">
        <v>5809</v>
      </c>
      <c r="G219" s="222">
        <v>0.4</v>
      </c>
      <c r="H219" s="694">
        <v>44613</v>
      </c>
      <c r="I219" s="694">
        <v>44897</v>
      </c>
      <c r="J219" s="222">
        <v>0.25</v>
      </c>
      <c r="K219" s="612">
        <v>0.5</v>
      </c>
      <c r="L219" s="629">
        <v>0.75</v>
      </c>
      <c r="M219" s="668">
        <v>1</v>
      </c>
      <c r="N219" s="3890"/>
      <c r="O219" s="2970"/>
      <c r="P219" s="591"/>
      <c r="Q219" s="1474"/>
      <c r="R219" s="1474"/>
      <c r="S219" s="564">
        <v>0.25</v>
      </c>
      <c r="T219" s="9" t="s">
        <v>7653</v>
      </c>
      <c r="U219" s="159" t="s">
        <v>5810</v>
      </c>
      <c r="V219" s="8" t="str">
        <f t="shared" si="342"/>
        <v>En gestión</v>
      </c>
      <c r="W219" s="8" t="str">
        <f t="shared" si="206"/>
        <v>En gestión</v>
      </c>
      <c r="X219" s="1474"/>
      <c r="Y219" s="3355"/>
      <c r="Z219" s="3355"/>
      <c r="AA219" s="3356"/>
      <c r="AB219" s="3356"/>
      <c r="AC219" s="3480"/>
      <c r="AD219" s="3781"/>
      <c r="AE219" s="3634"/>
      <c r="AF219" s="3634"/>
      <c r="AG219" s="3891"/>
      <c r="AH219" s="3892"/>
      <c r="AI219" s="3892"/>
      <c r="AJ219" s="162"/>
      <c r="AK219" s="162"/>
      <c r="AL219" s="162"/>
      <c r="AM219" s="162"/>
      <c r="AN219" s="591"/>
      <c r="AO219" s="1474"/>
      <c r="AP219" s="1474"/>
      <c r="AQ219" s="706">
        <v>0.5</v>
      </c>
      <c r="AR219" s="9" t="s">
        <v>7654</v>
      </c>
      <c r="AS219" s="159" t="s">
        <v>5810</v>
      </c>
      <c r="AT219" s="8" t="str">
        <f t="shared" si="343"/>
        <v>En gestión</v>
      </c>
      <c r="AU219" s="8" t="str">
        <f t="shared" si="347"/>
        <v>En gestión</v>
      </c>
      <c r="AV219" s="1474"/>
      <c r="AW219" s="3840"/>
      <c r="AX219" s="3840"/>
      <c r="AY219" s="3356"/>
      <c r="AZ219" s="3356"/>
      <c r="BA219" s="3843"/>
      <c r="BB219" s="3856"/>
      <c r="BC219" s="3838"/>
      <c r="BD219" s="3838"/>
      <c r="BE219" s="3639"/>
      <c r="BF219" s="3667"/>
      <c r="BG219" s="3667"/>
      <c r="BH219" s="1474"/>
      <c r="BI219" s="1474"/>
      <c r="BJ219" s="3626"/>
      <c r="BK219" s="3192"/>
      <c r="BL219" s="591"/>
      <c r="BM219" s="3879"/>
      <c r="BN219" s="4056"/>
      <c r="BO219" s="1027">
        <v>0</v>
      </c>
      <c r="BP219" s="1008" t="s">
        <v>7398</v>
      </c>
      <c r="BQ219" s="1009" t="s">
        <v>2483</v>
      </c>
      <c r="BR219" s="169" t="str">
        <f t="shared" si="344"/>
        <v>En gestión</v>
      </c>
      <c r="BS219" s="169" t="str">
        <f t="shared" si="345"/>
        <v>Sin iniciar</v>
      </c>
      <c r="BT219" s="1008" t="s">
        <v>7398</v>
      </c>
      <c r="BU219" s="1877"/>
      <c r="BV219" s="1877"/>
      <c r="BW219" s="3344"/>
      <c r="BX219" s="3344"/>
      <c r="BY219" s="3458"/>
      <c r="BZ219" s="3856"/>
      <c r="CA219" s="3838"/>
      <c r="CB219" s="3838"/>
      <c r="CC219" s="3639"/>
      <c r="CD219" s="3667"/>
      <c r="CE219" s="3667"/>
      <c r="CF219" s="1474"/>
      <c r="CG219" s="1474"/>
      <c r="CH219" s="3626"/>
      <c r="CI219" s="3192"/>
      <c r="CJ219" s="762"/>
      <c r="CK219" s="3192"/>
      <c r="CL219" s="3192"/>
      <c r="CM219" s="925">
        <v>1</v>
      </c>
      <c r="CN219" s="13" t="s">
        <v>7654</v>
      </c>
      <c r="CO219" s="13" t="s">
        <v>5810</v>
      </c>
      <c r="CP219" s="169" t="str">
        <f t="shared" si="250"/>
        <v>Terminado</v>
      </c>
      <c r="CQ219" s="169" t="str">
        <f t="shared" si="346"/>
        <v>Terminado</v>
      </c>
      <c r="CR219" s="3192"/>
      <c r="CS219" s="1877"/>
      <c r="CT219" s="1877"/>
      <c r="CU219" s="3344"/>
      <c r="CV219" s="3344"/>
      <c r="CW219" s="3345"/>
      <c r="CX219" s="3853"/>
      <c r="CY219" s="3406"/>
      <c r="CZ219" s="3406"/>
      <c r="DA219" s="3404"/>
      <c r="DB219" s="3406"/>
      <c r="DC219" s="3406"/>
      <c r="DD219" s="3852"/>
      <c r="DE219" s="3192"/>
      <c r="DF219" s="3192"/>
      <c r="DG219" s="3192"/>
      <c r="DH219" s="3192"/>
      <c r="DJ219" s="1241" t="s">
        <v>8427</v>
      </c>
      <c r="DK219" s="1220"/>
      <c r="DL219" s="1752"/>
    </row>
    <row r="220" spans="1:116" s="514" customFormat="1" ht="157.5" x14ac:dyDescent="0.45">
      <c r="A220" s="3617"/>
      <c r="B220" s="3619"/>
      <c r="C220" s="2988"/>
      <c r="D220" s="3832"/>
      <c r="E220" s="608" t="s">
        <v>5811</v>
      </c>
      <c r="F220" s="320" t="s">
        <v>5812</v>
      </c>
      <c r="G220" s="222">
        <v>0.2</v>
      </c>
      <c r="H220" s="694">
        <v>44621</v>
      </c>
      <c r="I220" s="705">
        <v>44911</v>
      </c>
      <c r="J220" s="222">
        <v>0.25</v>
      </c>
      <c r="K220" s="612">
        <v>0.5</v>
      </c>
      <c r="L220" s="629">
        <v>0.75</v>
      </c>
      <c r="M220" s="668">
        <v>1</v>
      </c>
      <c r="N220" s="3890"/>
      <c r="O220" s="2970"/>
      <c r="P220" s="591"/>
      <c r="Q220" s="1475"/>
      <c r="R220" s="1475"/>
      <c r="S220" s="564">
        <v>0.25</v>
      </c>
      <c r="T220" s="9" t="s">
        <v>5813</v>
      </c>
      <c r="U220" s="159" t="s">
        <v>5814</v>
      </c>
      <c r="V220" s="8" t="str">
        <f t="shared" si="342"/>
        <v>En gestión</v>
      </c>
      <c r="W220" s="8" t="str">
        <f t="shared" si="206"/>
        <v>En gestión</v>
      </c>
      <c r="X220" s="1475"/>
      <c r="Y220" s="1472"/>
      <c r="Z220" s="1472"/>
      <c r="AA220" s="3357"/>
      <c r="AB220" s="3357"/>
      <c r="AC220" s="3481"/>
      <c r="AD220" s="3781"/>
      <c r="AE220" s="3634"/>
      <c r="AF220" s="3634"/>
      <c r="AG220" s="3891"/>
      <c r="AH220" s="3892"/>
      <c r="AI220" s="3892"/>
      <c r="AJ220" s="162"/>
      <c r="AK220" s="162"/>
      <c r="AL220" s="162"/>
      <c r="AM220" s="162"/>
      <c r="AN220" s="591"/>
      <c r="AO220" s="1475"/>
      <c r="AP220" s="1475"/>
      <c r="AQ220" s="706">
        <v>0.5</v>
      </c>
      <c r="AR220" s="9" t="s">
        <v>5815</v>
      </c>
      <c r="AS220" s="159" t="s">
        <v>5814</v>
      </c>
      <c r="AT220" s="8" t="str">
        <f t="shared" si="343"/>
        <v>En gestión</v>
      </c>
      <c r="AU220" s="8" t="str">
        <f t="shared" si="347"/>
        <v>En gestión</v>
      </c>
      <c r="AV220" s="1475"/>
      <c r="AW220" s="3841"/>
      <c r="AX220" s="3841"/>
      <c r="AY220" s="3357"/>
      <c r="AZ220" s="3357"/>
      <c r="BA220" s="3844"/>
      <c r="BB220" s="3857"/>
      <c r="BC220" s="3839"/>
      <c r="BD220" s="3839"/>
      <c r="BE220" s="3639"/>
      <c r="BF220" s="3667"/>
      <c r="BG220" s="3667"/>
      <c r="BH220" s="1475"/>
      <c r="BI220" s="1475"/>
      <c r="BJ220" s="3627"/>
      <c r="BK220" s="3192"/>
      <c r="BL220" s="591"/>
      <c r="BM220" s="4061"/>
      <c r="BN220" s="4062"/>
      <c r="BO220" s="1027">
        <v>0</v>
      </c>
      <c r="BP220" s="1008" t="s">
        <v>7398</v>
      </c>
      <c r="BQ220" s="1009" t="s">
        <v>2483</v>
      </c>
      <c r="BR220" s="169" t="str">
        <f t="shared" si="344"/>
        <v>En gestión</v>
      </c>
      <c r="BS220" s="169" t="str">
        <f t="shared" si="345"/>
        <v>Sin iniciar</v>
      </c>
      <c r="BT220" s="1008" t="s">
        <v>7398</v>
      </c>
      <c r="BU220" s="1877"/>
      <c r="BV220" s="1877"/>
      <c r="BW220" s="3344"/>
      <c r="BX220" s="3344"/>
      <c r="BY220" s="3458"/>
      <c r="BZ220" s="3857"/>
      <c r="CA220" s="3839"/>
      <c r="CB220" s="3839"/>
      <c r="CC220" s="3639"/>
      <c r="CD220" s="3667"/>
      <c r="CE220" s="3667"/>
      <c r="CF220" s="1475"/>
      <c r="CG220" s="1475"/>
      <c r="CH220" s="3627"/>
      <c r="CI220" s="3192"/>
      <c r="CJ220" s="838"/>
      <c r="CK220" s="3192"/>
      <c r="CL220" s="3192"/>
      <c r="CM220" s="925">
        <v>1</v>
      </c>
      <c r="CN220" s="13" t="s">
        <v>5815</v>
      </c>
      <c r="CO220" s="13" t="s">
        <v>5814</v>
      </c>
      <c r="CP220" s="169" t="str">
        <f t="shared" si="250"/>
        <v>Terminado</v>
      </c>
      <c r="CQ220" s="169" t="str">
        <f t="shared" si="346"/>
        <v>Terminado</v>
      </c>
      <c r="CR220" s="3192"/>
      <c r="CS220" s="1877"/>
      <c r="CT220" s="1877"/>
      <c r="CU220" s="3344"/>
      <c r="CV220" s="3344"/>
      <c r="CW220" s="3345"/>
      <c r="CX220" s="3853"/>
      <c r="CY220" s="3406"/>
      <c r="CZ220" s="3406"/>
      <c r="DA220" s="3404"/>
      <c r="DB220" s="3406"/>
      <c r="DC220" s="3406"/>
      <c r="DD220" s="3852"/>
      <c r="DE220" s="3192"/>
      <c r="DF220" s="3192"/>
      <c r="DG220" s="3192"/>
      <c r="DH220" s="3192"/>
      <c r="DJ220" s="1241" t="s">
        <v>8427</v>
      </c>
      <c r="DK220" s="1220"/>
      <c r="DL220" s="1753"/>
    </row>
    <row r="221" spans="1:116" s="710" customFormat="1" ht="85.5" hidden="1" x14ac:dyDescent="0.45">
      <c r="A221" s="3358" t="s">
        <v>516</v>
      </c>
      <c r="B221" s="3360" t="s">
        <v>5816</v>
      </c>
      <c r="C221" s="3894" t="s">
        <v>5817</v>
      </c>
      <c r="D221" s="3894" t="s">
        <v>5818</v>
      </c>
      <c r="E221" s="504" t="s">
        <v>5819</v>
      </c>
      <c r="F221" s="707" t="s">
        <v>5820</v>
      </c>
      <c r="G221" s="481">
        <v>0.25</v>
      </c>
      <c r="H221" s="506">
        <v>44563</v>
      </c>
      <c r="I221" s="506">
        <v>44591</v>
      </c>
      <c r="J221" s="507">
        <v>1</v>
      </c>
      <c r="K221" s="561">
        <v>1</v>
      </c>
      <c r="L221" s="508">
        <v>1</v>
      </c>
      <c r="M221" s="668">
        <v>1</v>
      </c>
      <c r="N221" s="3442">
        <v>111692887</v>
      </c>
      <c r="O221" s="3442">
        <v>83107524</v>
      </c>
      <c r="P221" s="591"/>
      <c r="Q221" s="3893">
        <v>0.25</v>
      </c>
      <c r="R221" s="3894" t="s">
        <v>5821</v>
      </c>
      <c r="S221" s="540">
        <v>1</v>
      </c>
      <c r="T221" s="708" t="s">
        <v>5822</v>
      </c>
      <c r="U221" s="708" t="s">
        <v>5823</v>
      </c>
      <c r="V221" s="166" t="str">
        <f>IF(J221&lt;1%,"Sin iniciar",IF(J221=100%,"Terminado","En gestión"))</f>
        <v>Terminado</v>
      </c>
      <c r="W221" s="166" t="str">
        <f>IF(S221&lt;1%,"Sin iniciar",IF(S221=100%,"Terminado","En gestión"))</f>
        <v>Terminado</v>
      </c>
      <c r="X221" s="3894" t="s">
        <v>5824</v>
      </c>
      <c r="Y221" s="2027">
        <f>SUMPRODUCT(S221:S224,G221:G224)</f>
        <v>0.4375</v>
      </c>
      <c r="Z221" s="2027">
        <f>SUMPRODUCT(G221:G224,J221:J224)</f>
        <v>0.4375</v>
      </c>
      <c r="AA221" s="3340" t="str">
        <f>IF(Z221&lt;1%,"Sin iniciar",IF(Z221=100%,"Terminado","En gestión"))</f>
        <v>En gestión</v>
      </c>
      <c r="AB221" s="3340" t="str">
        <f>IF(Y221&lt;1%,"Sin iniciar",IF(Y221=100%,"Terminado","En gestión"))</f>
        <v>En gestión</v>
      </c>
      <c r="AC221" s="3715"/>
      <c r="AD221" s="3426">
        <v>83107524</v>
      </c>
      <c r="AE221" s="3898">
        <v>83107524</v>
      </c>
      <c r="AF221" s="3898">
        <v>20776881</v>
      </c>
      <c r="AG221" s="3426">
        <v>111692887</v>
      </c>
      <c r="AH221" s="3896">
        <v>111692887.23333301</v>
      </c>
      <c r="AI221" s="3896">
        <v>32010404.309999999</v>
      </c>
      <c r="AJ221" s="3894" t="s">
        <v>1503</v>
      </c>
      <c r="AK221" s="3894" t="s">
        <v>1558</v>
      </c>
      <c r="AL221" s="3894" t="s">
        <v>1559</v>
      </c>
      <c r="AM221" s="3894" t="s">
        <v>5825</v>
      </c>
      <c r="AN221" s="591"/>
      <c r="AO221" s="3893">
        <v>0.5</v>
      </c>
      <c r="AP221" s="3894" t="s">
        <v>5821</v>
      </c>
      <c r="AQ221" s="540">
        <v>1</v>
      </c>
      <c r="AR221" s="446" t="s">
        <v>3279</v>
      </c>
      <c r="AS221" s="709"/>
      <c r="AT221" s="166" t="str">
        <f>IF(K221&lt;1%,"Sin iniciar",IF(K221=100%,"Terminado","En gestión"))</f>
        <v>Terminado</v>
      </c>
      <c r="AU221" s="166" t="str">
        <f>IF(AQ221&lt;1%,"Sin iniciar",IF(AQ221=100%,"Terminado","En gestión"))</f>
        <v>Terminado</v>
      </c>
      <c r="AV221" s="3894" t="s">
        <v>5826</v>
      </c>
      <c r="AW221" s="3523">
        <f>SUMPRODUCT(AQ221:AQ224,G221:G224)</f>
        <v>0.625</v>
      </c>
      <c r="AX221" s="3523">
        <f>SUMPRODUCT(G221:G224,K221:K224)</f>
        <v>0.625</v>
      </c>
      <c r="AY221" s="3340" t="str">
        <f>IF(AX221&lt;1%,"Sin iniciar",IF(AX221=100%,"Terminado","En gestión"))</f>
        <v>En gestión</v>
      </c>
      <c r="AZ221" s="3340" t="str">
        <f>IF(AW221&lt;1%,"Sin iniciar",IF(AW221=100%,"Terminado","En gestión"))</f>
        <v>En gestión</v>
      </c>
      <c r="BA221" s="3904"/>
      <c r="BB221" s="3447">
        <v>83107524</v>
      </c>
      <c r="BC221" s="3905">
        <v>83107524</v>
      </c>
      <c r="BD221" s="3446">
        <v>41553762</v>
      </c>
      <c r="BE221" s="3444">
        <v>111692887</v>
      </c>
      <c r="BF221" s="3615">
        <v>111581371.23</v>
      </c>
      <c r="BG221" s="3615">
        <v>34596442.810000002</v>
      </c>
      <c r="BH221" s="3899" t="s">
        <v>1503</v>
      </c>
      <c r="BI221" s="3899" t="s">
        <v>1558</v>
      </c>
      <c r="BJ221" s="3901" t="s">
        <v>1559</v>
      </c>
      <c r="BK221" s="3693" t="s">
        <v>5825</v>
      </c>
      <c r="BL221" s="762"/>
      <c r="BM221" s="3369">
        <v>0.75</v>
      </c>
      <c r="BN221" s="2966" t="s">
        <v>5821</v>
      </c>
      <c r="BO221" s="551">
        <v>1</v>
      </c>
      <c r="BP221" s="97" t="s">
        <v>3279</v>
      </c>
      <c r="BQ221" s="98"/>
      <c r="BR221" s="169" t="str">
        <f>IF(L221&lt;1%,"Sin iniciar",IF(L221=100%,"Terminado","En gestión"))</f>
        <v>Terminado</v>
      </c>
      <c r="BS221" s="169" t="str">
        <f>IF(BO221&lt;1%,"Sin iniciar",IF(BO221=100%,"Terminado","En gestión"))</f>
        <v>Terminado</v>
      </c>
      <c r="BT221" s="1720" t="s">
        <v>5827</v>
      </c>
      <c r="BU221" s="1877">
        <f>SUMPRODUCT(G221:G224,BO221:BO224)</f>
        <v>0.8125</v>
      </c>
      <c r="BV221" s="1877">
        <f>SUMPRODUCT(G221:G224,L221:L224)</f>
        <v>0.8125</v>
      </c>
      <c r="BW221" s="3344" t="str">
        <f>IF(BV221&lt;1%,"Sin iniciar",IF(BV221=100%,"Terminado","En gestión"))</f>
        <v>En gestión</v>
      </c>
      <c r="BX221" s="3344" t="str">
        <f>IF(BU221&lt;1%,"Sin iniciar",IF(BU221=100%,"Terminado","En gestión"))</f>
        <v>En gestión</v>
      </c>
      <c r="BY221" s="3458"/>
      <c r="BZ221" s="2909">
        <v>83107524</v>
      </c>
      <c r="CA221" s="3908">
        <v>83107524</v>
      </c>
      <c r="CB221" s="3597">
        <v>62330643</v>
      </c>
      <c r="CC221" s="3907">
        <v>111581371.23</v>
      </c>
      <c r="CD221" s="3597">
        <v>111349371.2</v>
      </c>
      <c r="CE221" s="3597">
        <v>73978597.040000007</v>
      </c>
      <c r="CF221" s="3693" t="s">
        <v>1503</v>
      </c>
      <c r="CG221" s="3693" t="s">
        <v>1558</v>
      </c>
      <c r="CH221" s="3693" t="s">
        <v>1559</v>
      </c>
      <c r="CI221" s="3693" t="s">
        <v>5825</v>
      </c>
      <c r="CJ221" s="591"/>
      <c r="CK221" s="3369">
        <v>1</v>
      </c>
      <c r="CL221" s="2966" t="s">
        <v>5828</v>
      </c>
      <c r="CM221" s="905">
        <v>1</v>
      </c>
      <c r="CN221" s="98" t="s">
        <v>106</v>
      </c>
      <c r="CO221" s="97" t="s">
        <v>5823</v>
      </c>
      <c r="CP221" s="169" t="str">
        <f t="shared" si="250"/>
        <v>Terminado</v>
      </c>
      <c r="CQ221" s="169" t="str">
        <f>IF(CM221&lt;1%,"Sin iniciar",IF(CM221=100%,"Terminado","En gestión"))</f>
        <v>Terminado</v>
      </c>
      <c r="CR221" s="3693" t="s">
        <v>5829</v>
      </c>
      <c r="CS221" s="1877">
        <f>SUMPRODUCT(G221:G224,CM221:CM224)</f>
        <v>1</v>
      </c>
      <c r="CT221" s="1877">
        <f>SUMPRODUCT(G221:G224,M221:M224)</f>
        <v>1</v>
      </c>
      <c r="CU221" s="3344" t="str">
        <f>IF(CT221&lt;1%,"Sin iniciar",IF(CT221=100%,"Terminado","En gestión"))</f>
        <v>Terminado</v>
      </c>
      <c r="CV221" s="3344" t="str">
        <f>IF(CS221&lt;1%,"Sin iniciar",IF(CS221=100%,"Terminado","En gestión"))</f>
        <v>Terminado</v>
      </c>
      <c r="CW221" s="1721" t="s">
        <v>37</v>
      </c>
      <c r="CX221" s="3914">
        <v>83107524</v>
      </c>
      <c r="CY221" s="3351">
        <v>83107524</v>
      </c>
      <c r="CZ221" s="3906">
        <v>83107524</v>
      </c>
      <c r="DA221" s="3913">
        <v>111349371.2</v>
      </c>
      <c r="DB221" s="3915">
        <v>110291756.2</v>
      </c>
      <c r="DC221" s="3915">
        <v>105380539.27</v>
      </c>
      <c r="DD221" s="3916">
        <v>108660254.133333</v>
      </c>
      <c r="DE221" s="3693" t="s">
        <v>1503</v>
      </c>
      <c r="DF221" s="3693" t="s">
        <v>1558</v>
      </c>
      <c r="DG221" s="3693" t="s">
        <v>1559</v>
      </c>
      <c r="DH221" s="3693" t="s">
        <v>5825</v>
      </c>
      <c r="DJ221" s="1220" t="s">
        <v>8269</v>
      </c>
      <c r="DK221" s="1220" t="s">
        <v>8485</v>
      </c>
      <c r="DL221" s="3321" t="s">
        <v>8271</v>
      </c>
    </row>
    <row r="222" spans="1:116" s="514" customFormat="1" ht="234.75" hidden="1" customHeight="1" x14ac:dyDescent="0.45">
      <c r="A222" s="3359"/>
      <c r="B222" s="3361"/>
      <c r="C222" s="3693"/>
      <c r="D222" s="3693"/>
      <c r="E222" s="515" t="s">
        <v>5830</v>
      </c>
      <c r="F222" s="516" t="s">
        <v>5831</v>
      </c>
      <c r="G222" s="495">
        <v>0.25</v>
      </c>
      <c r="H222" s="518">
        <v>44563</v>
      </c>
      <c r="I222" s="518">
        <v>44926</v>
      </c>
      <c r="J222" s="507">
        <v>0.25</v>
      </c>
      <c r="K222" s="612">
        <v>0.5</v>
      </c>
      <c r="L222" s="520">
        <v>0.75</v>
      </c>
      <c r="M222" s="668">
        <v>1</v>
      </c>
      <c r="N222" s="2966"/>
      <c r="O222" s="2966"/>
      <c r="P222" s="591"/>
      <c r="Q222" s="3693"/>
      <c r="R222" s="3693"/>
      <c r="S222" s="551">
        <v>0.25</v>
      </c>
      <c r="T222" s="457" t="s">
        <v>5832</v>
      </c>
      <c r="U222" s="457" t="s">
        <v>7655</v>
      </c>
      <c r="V222" s="169" t="str">
        <f t="shared" ref="V222:V285" si="370">IF(J222&lt;1%,"Sin iniciar",IF(J222=100%,"Terminado","En gestión"))</f>
        <v>En gestión</v>
      </c>
      <c r="W222" s="169" t="str">
        <f t="shared" ref="W222:W246" si="371">IF(S222&lt;1%,"Sin iniciar",IF(S222=100%,"Terminado","En gestión"))</f>
        <v>En gestión</v>
      </c>
      <c r="X222" s="3693"/>
      <c r="Y222" s="1877"/>
      <c r="Z222" s="1877"/>
      <c r="AA222" s="3344"/>
      <c r="AB222" s="3344"/>
      <c r="AC222" s="3716"/>
      <c r="AD222" s="3427"/>
      <c r="AE222" s="3690"/>
      <c r="AF222" s="3690"/>
      <c r="AG222" s="3427"/>
      <c r="AH222" s="3013"/>
      <c r="AI222" s="3013"/>
      <c r="AJ222" s="3693"/>
      <c r="AK222" s="3693"/>
      <c r="AL222" s="3693"/>
      <c r="AM222" s="3693"/>
      <c r="AN222" s="591"/>
      <c r="AO222" s="3693"/>
      <c r="AP222" s="3693"/>
      <c r="AQ222" s="551">
        <v>0.5</v>
      </c>
      <c r="AR222" s="457" t="s">
        <v>5833</v>
      </c>
      <c r="AS222" s="547" t="s">
        <v>5834</v>
      </c>
      <c r="AT222" s="169" t="str">
        <f t="shared" ref="AT222:AT285" si="372">IF(K222&lt;1%,"Sin iniciar",IF(K222=100%,"Terminado","En gestión"))</f>
        <v>En gestión</v>
      </c>
      <c r="AU222" s="169" t="str">
        <f t="shared" ref="AU222:AU285" si="373">IF(AQ222&lt;1%,"Sin iniciar",IF(AQ222=100%,"Terminado","En gestión"))</f>
        <v>En gestión</v>
      </c>
      <c r="AV222" s="3693"/>
      <c r="AW222" s="3895"/>
      <c r="AX222" s="3895"/>
      <c r="AY222" s="3344"/>
      <c r="AZ222" s="3344"/>
      <c r="BA222" s="3716"/>
      <c r="BB222" s="3348"/>
      <c r="BC222" s="3349"/>
      <c r="BD222" s="3350"/>
      <c r="BE222" s="3445"/>
      <c r="BF222" s="3798"/>
      <c r="BG222" s="3798"/>
      <c r="BH222" s="3900"/>
      <c r="BI222" s="3900"/>
      <c r="BJ222" s="3902"/>
      <c r="BK222" s="3693"/>
      <c r="BL222" s="762"/>
      <c r="BM222" s="3369"/>
      <c r="BN222" s="2966"/>
      <c r="BO222" s="551">
        <v>0.75</v>
      </c>
      <c r="BP222" s="97" t="s">
        <v>5835</v>
      </c>
      <c r="BQ222" s="98" t="s">
        <v>5836</v>
      </c>
      <c r="BR222" s="169" t="str">
        <f t="shared" ref="BR222:BR285" si="374">IF(L222&lt;1%,"Sin iniciar",IF(L222=100%,"Terminado","En gestión"))</f>
        <v>En gestión</v>
      </c>
      <c r="BS222" s="169" t="str">
        <f t="shared" ref="BS222:BS285" si="375">IF(BO222&lt;1%,"Sin iniciar",IF(BO222=100%,"Terminado","En gestión"))</f>
        <v>En gestión</v>
      </c>
      <c r="BT222" s="1720"/>
      <c r="BU222" s="1877"/>
      <c r="BV222" s="1877"/>
      <c r="BW222" s="3344"/>
      <c r="BX222" s="3344"/>
      <c r="BY222" s="3458"/>
      <c r="BZ222" s="2909"/>
      <c r="CA222" s="3908"/>
      <c r="CB222" s="3597"/>
      <c r="CC222" s="3907"/>
      <c r="CD222" s="3597"/>
      <c r="CE222" s="3597"/>
      <c r="CF222" s="3693"/>
      <c r="CG222" s="3693"/>
      <c r="CH222" s="3693"/>
      <c r="CI222" s="3693"/>
      <c r="CJ222" s="591"/>
      <c r="CK222" s="3369"/>
      <c r="CL222" s="2966"/>
      <c r="CM222" s="905">
        <v>1</v>
      </c>
      <c r="CN222" s="97" t="s">
        <v>5837</v>
      </c>
      <c r="CO222" s="97" t="s">
        <v>5838</v>
      </c>
      <c r="CP222" s="169" t="str">
        <f t="shared" si="250"/>
        <v>Terminado</v>
      </c>
      <c r="CQ222" s="169" t="str">
        <f t="shared" ref="CQ222:CQ285" si="376">IF(CM222&lt;1%,"Sin iniciar",IF(CM222=100%,"Terminado","En gestión"))</f>
        <v>Terminado</v>
      </c>
      <c r="CR222" s="3693"/>
      <c r="CS222" s="1877"/>
      <c r="CT222" s="1877"/>
      <c r="CU222" s="3344"/>
      <c r="CV222" s="3344"/>
      <c r="CW222" s="1721"/>
      <c r="CX222" s="3914"/>
      <c r="CY222" s="3351"/>
      <c r="CZ222" s="3906"/>
      <c r="DA222" s="3914"/>
      <c r="DB222" s="3906"/>
      <c r="DC222" s="3906"/>
      <c r="DD222" s="3916"/>
      <c r="DE222" s="3693"/>
      <c r="DF222" s="3693"/>
      <c r="DG222" s="3693"/>
      <c r="DH222" s="3693"/>
      <c r="DJ222" s="1220" t="s">
        <v>8269</v>
      </c>
      <c r="DK222" s="1220" t="s">
        <v>8331</v>
      </c>
      <c r="DL222" s="3313"/>
    </row>
    <row r="223" spans="1:116" s="514" customFormat="1" ht="228.75" hidden="1" customHeight="1" x14ac:dyDescent="0.45">
      <c r="A223" s="3359"/>
      <c r="B223" s="3361"/>
      <c r="C223" s="3693"/>
      <c r="D223" s="3693"/>
      <c r="E223" s="515" t="s">
        <v>5839</v>
      </c>
      <c r="F223" s="516" t="s">
        <v>5840</v>
      </c>
      <c r="G223" s="495">
        <v>0.25</v>
      </c>
      <c r="H223" s="518">
        <v>44563</v>
      </c>
      <c r="I223" s="518">
        <v>44926</v>
      </c>
      <c r="J223" s="519">
        <v>0.25</v>
      </c>
      <c r="K223" s="612">
        <v>0.5</v>
      </c>
      <c r="L223" s="520">
        <v>0.75</v>
      </c>
      <c r="M223" s="668">
        <v>1</v>
      </c>
      <c r="N223" s="2966"/>
      <c r="O223" s="2966"/>
      <c r="P223" s="591"/>
      <c r="Q223" s="3693"/>
      <c r="R223" s="3693"/>
      <c r="S223" s="551">
        <v>0.25</v>
      </c>
      <c r="T223" s="457" t="s">
        <v>5841</v>
      </c>
      <c r="U223" s="713" t="s">
        <v>5842</v>
      </c>
      <c r="V223" s="169" t="str">
        <f t="shared" si="370"/>
        <v>En gestión</v>
      </c>
      <c r="W223" s="169" t="str">
        <f t="shared" si="371"/>
        <v>En gestión</v>
      </c>
      <c r="X223" s="3693"/>
      <c r="Y223" s="1877"/>
      <c r="Z223" s="1877"/>
      <c r="AA223" s="3344"/>
      <c r="AB223" s="3344"/>
      <c r="AC223" s="3716"/>
      <c r="AD223" s="3427"/>
      <c r="AE223" s="3690"/>
      <c r="AF223" s="3690"/>
      <c r="AG223" s="3427"/>
      <c r="AH223" s="3013"/>
      <c r="AI223" s="3013"/>
      <c r="AJ223" s="3693"/>
      <c r="AK223" s="3693"/>
      <c r="AL223" s="3693"/>
      <c r="AM223" s="3693"/>
      <c r="AN223" s="591"/>
      <c r="AO223" s="3693"/>
      <c r="AP223" s="3693"/>
      <c r="AQ223" s="551">
        <v>0.5</v>
      </c>
      <c r="AR223" s="457" t="s">
        <v>5843</v>
      </c>
      <c r="AS223" s="714" t="s">
        <v>5844</v>
      </c>
      <c r="AT223" s="169" t="str">
        <f t="shared" si="372"/>
        <v>En gestión</v>
      </c>
      <c r="AU223" s="169" t="str">
        <f t="shared" si="373"/>
        <v>En gestión</v>
      </c>
      <c r="AV223" s="3693"/>
      <c r="AW223" s="3895"/>
      <c r="AX223" s="3895"/>
      <c r="AY223" s="3344"/>
      <c r="AZ223" s="3344"/>
      <c r="BA223" s="3716"/>
      <c r="BB223" s="3348"/>
      <c r="BC223" s="3349"/>
      <c r="BD223" s="3350"/>
      <c r="BE223" s="3445"/>
      <c r="BF223" s="3798"/>
      <c r="BG223" s="3798"/>
      <c r="BH223" s="3900"/>
      <c r="BI223" s="3900"/>
      <c r="BJ223" s="3902"/>
      <c r="BK223" s="3693"/>
      <c r="BL223" s="762"/>
      <c r="BM223" s="3369"/>
      <c r="BN223" s="2966"/>
      <c r="BO223" s="551">
        <v>0.75</v>
      </c>
      <c r="BP223" s="97" t="s">
        <v>5845</v>
      </c>
      <c r="BQ223" s="97" t="s">
        <v>5846</v>
      </c>
      <c r="BR223" s="169" t="str">
        <f t="shared" si="374"/>
        <v>En gestión</v>
      </c>
      <c r="BS223" s="169" t="str">
        <f t="shared" si="375"/>
        <v>En gestión</v>
      </c>
      <c r="BT223" s="1720"/>
      <c r="BU223" s="1877"/>
      <c r="BV223" s="1877"/>
      <c r="BW223" s="3344"/>
      <c r="BX223" s="3344"/>
      <c r="BY223" s="3458"/>
      <c r="BZ223" s="2909"/>
      <c r="CA223" s="3908"/>
      <c r="CB223" s="3597"/>
      <c r="CC223" s="3907"/>
      <c r="CD223" s="3597"/>
      <c r="CE223" s="3597"/>
      <c r="CF223" s="3693"/>
      <c r="CG223" s="3693"/>
      <c r="CH223" s="3693"/>
      <c r="CI223" s="3693"/>
      <c r="CJ223" s="591"/>
      <c r="CK223" s="3369"/>
      <c r="CL223" s="2966"/>
      <c r="CM223" s="905">
        <v>1</v>
      </c>
      <c r="CN223" s="97" t="s">
        <v>5847</v>
      </c>
      <c r="CO223" s="97" t="s">
        <v>5848</v>
      </c>
      <c r="CP223" s="169" t="str">
        <f t="shared" si="250"/>
        <v>Terminado</v>
      </c>
      <c r="CQ223" s="169" t="str">
        <f t="shared" si="376"/>
        <v>Terminado</v>
      </c>
      <c r="CR223" s="3693"/>
      <c r="CS223" s="1877"/>
      <c r="CT223" s="1877"/>
      <c r="CU223" s="3344"/>
      <c r="CV223" s="3344"/>
      <c r="CW223" s="1721"/>
      <c r="CX223" s="3914"/>
      <c r="CY223" s="3351"/>
      <c r="CZ223" s="3906"/>
      <c r="DA223" s="3914"/>
      <c r="DB223" s="3906"/>
      <c r="DC223" s="3906"/>
      <c r="DD223" s="3916"/>
      <c r="DE223" s="3693"/>
      <c r="DF223" s="3693"/>
      <c r="DG223" s="3693"/>
      <c r="DH223" s="3693"/>
      <c r="DJ223" s="1220" t="s">
        <v>8269</v>
      </c>
      <c r="DK223" s="1220" t="s">
        <v>8331</v>
      </c>
      <c r="DL223" s="3313"/>
    </row>
    <row r="224" spans="1:116" s="514" customFormat="1" ht="177.75" hidden="1" customHeight="1" x14ac:dyDescent="0.45">
      <c r="A224" s="3359"/>
      <c r="B224" s="3361"/>
      <c r="C224" s="3693"/>
      <c r="D224" s="3693"/>
      <c r="E224" s="515" t="s">
        <v>5849</v>
      </c>
      <c r="F224" s="516" t="s">
        <v>5850</v>
      </c>
      <c r="G224" s="495">
        <v>0.25</v>
      </c>
      <c r="H224" s="518">
        <v>44563</v>
      </c>
      <c r="I224" s="518">
        <v>44926</v>
      </c>
      <c r="J224" s="519">
        <v>0.25</v>
      </c>
      <c r="K224" s="612">
        <v>0.5</v>
      </c>
      <c r="L224" s="520">
        <v>0.75</v>
      </c>
      <c r="M224" s="668">
        <v>1</v>
      </c>
      <c r="N224" s="2966"/>
      <c r="O224" s="2966"/>
      <c r="P224" s="591"/>
      <c r="Q224" s="3693"/>
      <c r="R224" s="3693"/>
      <c r="S224" s="551">
        <v>0.25</v>
      </c>
      <c r="T224" s="457" t="s">
        <v>5851</v>
      </c>
      <c r="U224" s="457" t="s">
        <v>5852</v>
      </c>
      <c r="V224" s="169" t="str">
        <f t="shared" si="370"/>
        <v>En gestión</v>
      </c>
      <c r="W224" s="169" t="str">
        <f t="shared" si="371"/>
        <v>En gestión</v>
      </c>
      <c r="X224" s="3693"/>
      <c r="Y224" s="1877"/>
      <c r="Z224" s="1877"/>
      <c r="AA224" s="3344"/>
      <c r="AB224" s="3344"/>
      <c r="AC224" s="3897"/>
      <c r="AD224" s="3427"/>
      <c r="AE224" s="3690"/>
      <c r="AF224" s="3690"/>
      <c r="AG224" s="3427"/>
      <c r="AH224" s="2815"/>
      <c r="AI224" s="2815"/>
      <c r="AJ224" s="3693"/>
      <c r="AK224" s="3693"/>
      <c r="AL224" s="3693"/>
      <c r="AM224" s="3693"/>
      <c r="AN224" s="591"/>
      <c r="AO224" s="3693"/>
      <c r="AP224" s="3693"/>
      <c r="AQ224" s="551">
        <v>0.5</v>
      </c>
      <c r="AR224" s="457" t="s">
        <v>5853</v>
      </c>
      <c r="AS224" s="714" t="s">
        <v>5854</v>
      </c>
      <c r="AT224" s="169" t="str">
        <f t="shared" si="372"/>
        <v>En gestión</v>
      </c>
      <c r="AU224" s="169" t="str">
        <f t="shared" si="373"/>
        <v>En gestión</v>
      </c>
      <c r="AV224" s="3693"/>
      <c r="AW224" s="3895"/>
      <c r="AX224" s="3895"/>
      <c r="AY224" s="3344"/>
      <c r="AZ224" s="3344"/>
      <c r="BA224" s="3897"/>
      <c r="BB224" s="3348"/>
      <c r="BC224" s="3349"/>
      <c r="BD224" s="3350"/>
      <c r="BE224" s="3445"/>
      <c r="BF224" s="3446"/>
      <c r="BG224" s="3446"/>
      <c r="BH224" s="3894"/>
      <c r="BI224" s="3894"/>
      <c r="BJ224" s="3903"/>
      <c r="BK224" s="3693"/>
      <c r="BL224" s="762"/>
      <c r="BM224" s="3369"/>
      <c r="BN224" s="2966"/>
      <c r="BO224" s="551">
        <v>0.75</v>
      </c>
      <c r="BP224" s="97" t="s">
        <v>5855</v>
      </c>
      <c r="BQ224" s="97" t="s">
        <v>5856</v>
      </c>
      <c r="BR224" s="169" t="str">
        <f t="shared" si="374"/>
        <v>En gestión</v>
      </c>
      <c r="BS224" s="169" t="str">
        <f t="shared" si="375"/>
        <v>En gestión</v>
      </c>
      <c r="BT224" s="1720"/>
      <c r="BU224" s="1877"/>
      <c r="BV224" s="1877"/>
      <c r="BW224" s="3344"/>
      <c r="BX224" s="3344"/>
      <c r="BY224" s="3458"/>
      <c r="BZ224" s="2909"/>
      <c r="CA224" s="3908"/>
      <c r="CB224" s="3597"/>
      <c r="CC224" s="3907"/>
      <c r="CD224" s="3597"/>
      <c r="CE224" s="3597"/>
      <c r="CF224" s="3693"/>
      <c r="CG224" s="3693"/>
      <c r="CH224" s="3693"/>
      <c r="CI224" s="3693"/>
      <c r="CJ224" s="591"/>
      <c r="CK224" s="3369"/>
      <c r="CL224" s="2966"/>
      <c r="CM224" s="905">
        <v>1</v>
      </c>
      <c r="CN224" s="97" t="s">
        <v>5857</v>
      </c>
      <c r="CO224" s="97" t="s">
        <v>5858</v>
      </c>
      <c r="CP224" s="169" t="str">
        <f t="shared" si="250"/>
        <v>Terminado</v>
      </c>
      <c r="CQ224" s="169" t="str">
        <f t="shared" si="376"/>
        <v>Terminado</v>
      </c>
      <c r="CR224" s="3693"/>
      <c r="CS224" s="1877"/>
      <c r="CT224" s="1877"/>
      <c r="CU224" s="3344"/>
      <c r="CV224" s="3344"/>
      <c r="CW224" s="1721"/>
      <c r="CX224" s="3914"/>
      <c r="CY224" s="3351"/>
      <c r="CZ224" s="3906"/>
      <c r="DA224" s="3914"/>
      <c r="DB224" s="3906"/>
      <c r="DC224" s="3906"/>
      <c r="DD224" s="3916"/>
      <c r="DE224" s="3693"/>
      <c r="DF224" s="3693"/>
      <c r="DG224" s="3693"/>
      <c r="DH224" s="3693"/>
      <c r="DJ224" s="1220" t="s">
        <v>8269</v>
      </c>
      <c r="DK224" s="1220" t="s">
        <v>8331</v>
      </c>
      <c r="DL224" s="3314"/>
    </row>
    <row r="225" spans="1:116" s="710" customFormat="1" ht="139.5" hidden="1" customHeight="1" x14ac:dyDescent="0.45">
      <c r="A225" s="3359" t="s">
        <v>516</v>
      </c>
      <c r="B225" s="3361" t="s">
        <v>5859</v>
      </c>
      <c r="C225" s="3693" t="s">
        <v>5860</v>
      </c>
      <c r="D225" s="3693" t="s">
        <v>5861</v>
      </c>
      <c r="E225" s="515" t="s">
        <v>5862</v>
      </c>
      <c r="F225" s="516" t="s">
        <v>5820</v>
      </c>
      <c r="G225" s="495">
        <v>0.25</v>
      </c>
      <c r="H225" s="518">
        <v>44563</v>
      </c>
      <c r="I225" s="518">
        <v>44591</v>
      </c>
      <c r="J225" s="519">
        <v>1</v>
      </c>
      <c r="K225" s="612">
        <v>1</v>
      </c>
      <c r="L225" s="520">
        <v>1</v>
      </c>
      <c r="M225" s="668">
        <v>1</v>
      </c>
      <c r="N225" s="3912">
        <v>4346292367</v>
      </c>
      <c r="O225" s="2966">
        <v>237364116</v>
      </c>
      <c r="P225" s="591"/>
      <c r="Q225" s="3692">
        <v>0.25</v>
      </c>
      <c r="R225" s="3894" t="s">
        <v>5821</v>
      </c>
      <c r="S225" s="551">
        <v>1</v>
      </c>
      <c r="T225" s="708" t="s">
        <v>5863</v>
      </c>
      <c r="U225" s="547" t="s">
        <v>5864</v>
      </c>
      <c r="V225" s="169" t="str">
        <f t="shared" si="370"/>
        <v>Terminado</v>
      </c>
      <c r="W225" s="169" t="str">
        <f t="shared" si="371"/>
        <v>Terminado</v>
      </c>
      <c r="X225" s="3693" t="s">
        <v>5865</v>
      </c>
      <c r="Y225" s="1877">
        <f>SUMPRODUCT(S225:S228,G225:G228)</f>
        <v>0.4375</v>
      </c>
      <c r="Z225" s="1877">
        <f>SUMPRODUCT(G225:G228,J225:J228)</f>
        <v>0.4375</v>
      </c>
      <c r="AA225" s="3344" t="str">
        <f>IF(Z225&lt;1%,"Sin iniciar",IF(Z225=100%,"Terminado","En gestión"))</f>
        <v>En gestión</v>
      </c>
      <c r="AB225" s="3344" t="str">
        <f>IF(Y225&lt;1%,"Sin iniciar",IF(Y225=100%,"Terminado","En gestión"))</f>
        <v>En gestión</v>
      </c>
      <c r="AC225" s="3911"/>
      <c r="AD225" s="3427">
        <v>237364116</v>
      </c>
      <c r="AE225" s="3690">
        <v>237364116</v>
      </c>
      <c r="AF225" s="3690">
        <v>59341029</v>
      </c>
      <c r="AG225" s="3909">
        <v>4346292367</v>
      </c>
      <c r="AH225" s="3910">
        <v>4340152513.8500004</v>
      </c>
      <c r="AI225" s="3910">
        <v>748409559.34000003</v>
      </c>
      <c r="AJ225" s="3894" t="s">
        <v>1503</v>
      </c>
      <c r="AK225" s="3693" t="s">
        <v>1558</v>
      </c>
      <c r="AL225" s="3693" t="s">
        <v>1559</v>
      </c>
      <c r="AM225" s="3693" t="s">
        <v>1560</v>
      </c>
      <c r="AN225" s="591"/>
      <c r="AO225" s="3692">
        <v>0.5</v>
      </c>
      <c r="AP225" s="3894" t="s">
        <v>5821</v>
      </c>
      <c r="AQ225" s="551">
        <v>1</v>
      </c>
      <c r="AR225" s="446" t="s">
        <v>3279</v>
      </c>
      <c r="AS225" s="547"/>
      <c r="AT225" s="169" t="str">
        <f t="shared" si="372"/>
        <v>Terminado</v>
      </c>
      <c r="AU225" s="169" t="str">
        <f t="shared" si="373"/>
        <v>Terminado</v>
      </c>
      <c r="AV225" s="3894" t="s">
        <v>5826</v>
      </c>
      <c r="AW225" s="3523">
        <f t="shared" ref="AW225" si="377">SUMPRODUCT(AQ225:AQ228,G225:G228)</f>
        <v>0.625</v>
      </c>
      <c r="AX225" s="3523">
        <f t="shared" ref="AX225" si="378">SUMPRODUCT(G225:G228,K225:K228)</f>
        <v>0.625</v>
      </c>
      <c r="AY225" s="3344" t="str">
        <f>IF(AX225&lt;1%,"Sin iniciar",IF(AX225=100%,"Terminado","En gestión"))</f>
        <v>En gestión</v>
      </c>
      <c r="AZ225" s="3344" t="str">
        <f>IF(AW225&lt;1%,"Sin iniciar",IF(AW225=100%,"Terminado","En gestión"))</f>
        <v>En gestión</v>
      </c>
      <c r="BA225" s="3911"/>
      <c r="BB225" s="3348">
        <v>237364116</v>
      </c>
      <c r="BC225" s="3349">
        <v>237364116</v>
      </c>
      <c r="BD225" s="3350">
        <v>118682058</v>
      </c>
      <c r="BE225" s="3445">
        <v>4346292367</v>
      </c>
      <c r="BF225" s="3615">
        <v>4338399781.8500004</v>
      </c>
      <c r="BG225" s="3615">
        <v>1066376471.09</v>
      </c>
      <c r="BH225" s="3899" t="s">
        <v>1503</v>
      </c>
      <c r="BI225" s="3899" t="s">
        <v>1558</v>
      </c>
      <c r="BJ225" s="3901" t="s">
        <v>1559</v>
      </c>
      <c r="BK225" s="3693" t="s">
        <v>1560</v>
      </c>
      <c r="BL225" s="762"/>
      <c r="BM225" s="3369">
        <v>0.75</v>
      </c>
      <c r="BN225" s="2966" t="s">
        <v>5821</v>
      </c>
      <c r="BO225" s="551">
        <v>1</v>
      </c>
      <c r="BP225" s="97" t="s">
        <v>3279</v>
      </c>
      <c r="BQ225" s="98"/>
      <c r="BR225" s="169" t="str">
        <f t="shared" si="374"/>
        <v>Terminado</v>
      </c>
      <c r="BS225" s="169" t="str">
        <f t="shared" si="375"/>
        <v>Terminado</v>
      </c>
      <c r="BT225" s="1720" t="s">
        <v>5866</v>
      </c>
      <c r="BU225" s="1877">
        <f>SUMPRODUCT(G225:G228,BO225:BO228)</f>
        <v>0.8125</v>
      </c>
      <c r="BV225" s="1877">
        <f>SUMPRODUCT(G225:G228,L225:L228)</f>
        <v>0.8125</v>
      </c>
      <c r="BW225" s="3344" t="str">
        <f>IF(BV225&lt;1%,"Sin iniciar",IF(BV225=100%,"Terminado","En gestión"))</f>
        <v>En gestión</v>
      </c>
      <c r="BX225" s="3344" t="str">
        <f>IF(BU225&lt;1%,"Sin iniciar",IF(BU225=100%,"Terminado","En gestión"))</f>
        <v>En gestión</v>
      </c>
      <c r="BY225" s="3458"/>
      <c r="BZ225" s="2909">
        <v>237364116</v>
      </c>
      <c r="CA225" s="3908">
        <v>237364116</v>
      </c>
      <c r="CB225" s="3597">
        <v>178023087</v>
      </c>
      <c r="CC225" s="2909">
        <v>4338399781.8500004</v>
      </c>
      <c r="CD225" s="3597">
        <v>4319580130.2299995</v>
      </c>
      <c r="CE225" s="3597">
        <v>2878796661.4099998</v>
      </c>
      <c r="CF225" s="3693" t="s">
        <v>1503</v>
      </c>
      <c r="CG225" s="3693" t="s">
        <v>1558</v>
      </c>
      <c r="CH225" s="3693" t="s">
        <v>1559</v>
      </c>
      <c r="CI225" s="3693" t="s">
        <v>1560</v>
      </c>
      <c r="CJ225" s="591"/>
      <c r="CK225" s="3369">
        <v>1</v>
      </c>
      <c r="CL225" s="2966" t="s">
        <v>5828</v>
      </c>
      <c r="CM225" s="905">
        <v>1</v>
      </c>
      <c r="CN225" s="98" t="s">
        <v>106</v>
      </c>
      <c r="CO225" s="97" t="s">
        <v>5864</v>
      </c>
      <c r="CP225" s="169" t="str">
        <f t="shared" si="250"/>
        <v>Terminado</v>
      </c>
      <c r="CQ225" s="169" t="str">
        <f t="shared" si="376"/>
        <v>Terminado</v>
      </c>
      <c r="CR225" s="3693" t="s">
        <v>5829</v>
      </c>
      <c r="CS225" s="1877">
        <f>SUMPRODUCT(G225:G228,CM225:CM228)</f>
        <v>1</v>
      </c>
      <c r="CT225" s="1877">
        <f>SUMPRODUCT(G225:G228,M225:M228)</f>
        <v>1</v>
      </c>
      <c r="CU225" s="3344" t="str">
        <f>IF(CT225&lt;1%,"Sin iniciar",IF(CT225=100%,"Terminado","En gestión"))</f>
        <v>Terminado</v>
      </c>
      <c r="CV225" s="3344" t="str">
        <f>IF(CS225&lt;1%,"Sin iniciar",IF(CS225=100%,"Terminado","En gestión"))</f>
        <v>Terminado</v>
      </c>
      <c r="CW225" s="1721" t="s">
        <v>37</v>
      </c>
      <c r="CX225" s="3914">
        <v>237364116</v>
      </c>
      <c r="CY225" s="3351">
        <v>237364116</v>
      </c>
      <c r="CZ225" s="3906">
        <v>237364116</v>
      </c>
      <c r="DA225" s="3913">
        <v>4319580130.2299995</v>
      </c>
      <c r="DB225" s="3915">
        <v>4339357446.1499996</v>
      </c>
      <c r="DC225" s="3915">
        <v>4085449929.25</v>
      </c>
      <c r="DD225" s="3916">
        <v>4270945706.21667</v>
      </c>
      <c r="DE225" s="3693" t="s">
        <v>1503</v>
      </c>
      <c r="DF225" s="3693" t="s">
        <v>1558</v>
      </c>
      <c r="DG225" s="3693" t="s">
        <v>1559</v>
      </c>
      <c r="DH225" s="3693" t="s">
        <v>1560</v>
      </c>
      <c r="DJ225" s="1220" t="s">
        <v>8269</v>
      </c>
      <c r="DK225" s="1220" t="s">
        <v>8485</v>
      </c>
      <c r="DL225" s="3312" t="s">
        <v>8271</v>
      </c>
    </row>
    <row r="226" spans="1:116" s="514" customFormat="1" ht="271.5" hidden="1" customHeight="1" x14ac:dyDescent="0.45">
      <c r="A226" s="3359"/>
      <c r="B226" s="3361"/>
      <c r="C226" s="3693"/>
      <c r="D226" s="3693"/>
      <c r="E226" s="515" t="s">
        <v>5867</v>
      </c>
      <c r="F226" s="516" t="s">
        <v>5831</v>
      </c>
      <c r="G226" s="495">
        <v>0.25</v>
      </c>
      <c r="H226" s="518">
        <v>44563</v>
      </c>
      <c r="I226" s="518">
        <v>44925</v>
      </c>
      <c r="J226" s="519">
        <v>0.25</v>
      </c>
      <c r="K226" s="612">
        <v>0.5</v>
      </c>
      <c r="L226" s="520">
        <v>0.75</v>
      </c>
      <c r="M226" s="668">
        <v>1</v>
      </c>
      <c r="N226" s="3912"/>
      <c r="O226" s="2966"/>
      <c r="P226" s="591"/>
      <c r="Q226" s="3693"/>
      <c r="R226" s="3693"/>
      <c r="S226" s="551">
        <v>0.25</v>
      </c>
      <c r="T226" s="714" t="s">
        <v>5868</v>
      </c>
      <c r="U226" s="714" t="s">
        <v>5869</v>
      </c>
      <c r="V226" s="169" t="str">
        <f t="shared" si="370"/>
        <v>En gestión</v>
      </c>
      <c r="W226" s="169" t="str">
        <f t="shared" si="371"/>
        <v>En gestión</v>
      </c>
      <c r="X226" s="3693"/>
      <c r="Y226" s="1877"/>
      <c r="Z226" s="1877"/>
      <c r="AA226" s="3344"/>
      <c r="AB226" s="3344"/>
      <c r="AC226" s="3716"/>
      <c r="AD226" s="3427"/>
      <c r="AE226" s="3690"/>
      <c r="AF226" s="3690"/>
      <c r="AG226" s="3909"/>
      <c r="AH226" s="3910"/>
      <c r="AI226" s="3910"/>
      <c r="AJ226" s="3693"/>
      <c r="AK226" s="3693"/>
      <c r="AL226" s="3693"/>
      <c r="AM226" s="3693"/>
      <c r="AN226" s="591"/>
      <c r="AO226" s="3693"/>
      <c r="AP226" s="3693"/>
      <c r="AQ226" s="551">
        <v>0.5</v>
      </c>
      <c r="AR226" s="457" t="s">
        <v>5870</v>
      </c>
      <c r="AS226" s="714" t="s">
        <v>5871</v>
      </c>
      <c r="AT226" s="169" t="str">
        <f t="shared" si="372"/>
        <v>En gestión</v>
      </c>
      <c r="AU226" s="169" t="str">
        <f t="shared" si="373"/>
        <v>En gestión</v>
      </c>
      <c r="AV226" s="3693"/>
      <c r="AW226" s="3895"/>
      <c r="AX226" s="3895"/>
      <c r="AY226" s="3344"/>
      <c r="AZ226" s="3344"/>
      <c r="BA226" s="3716"/>
      <c r="BB226" s="3348"/>
      <c r="BC226" s="3349"/>
      <c r="BD226" s="3350"/>
      <c r="BE226" s="3445"/>
      <c r="BF226" s="3798"/>
      <c r="BG226" s="3798"/>
      <c r="BH226" s="3900"/>
      <c r="BI226" s="3900"/>
      <c r="BJ226" s="3902"/>
      <c r="BK226" s="3693"/>
      <c r="BL226" s="762"/>
      <c r="BM226" s="3369"/>
      <c r="BN226" s="2966"/>
      <c r="BO226" s="551">
        <v>0.75</v>
      </c>
      <c r="BP226" s="97" t="s">
        <v>5872</v>
      </c>
      <c r="BQ226" s="97" t="s">
        <v>7656</v>
      </c>
      <c r="BR226" s="169" t="str">
        <f t="shared" si="374"/>
        <v>En gestión</v>
      </c>
      <c r="BS226" s="169" t="str">
        <f t="shared" si="375"/>
        <v>En gestión</v>
      </c>
      <c r="BT226" s="1720"/>
      <c r="BU226" s="1877"/>
      <c r="BV226" s="1877"/>
      <c r="BW226" s="3344"/>
      <c r="BX226" s="3344"/>
      <c r="BY226" s="3458"/>
      <c r="BZ226" s="2909"/>
      <c r="CA226" s="3908"/>
      <c r="CB226" s="3597"/>
      <c r="CC226" s="2909"/>
      <c r="CD226" s="3597"/>
      <c r="CE226" s="3597"/>
      <c r="CF226" s="3693"/>
      <c r="CG226" s="3693"/>
      <c r="CH226" s="3693"/>
      <c r="CI226" s="3693"/>
      <c r="CJ226" s="591"/>
      <c r="CK226" s="3369"/>
      <c r="CL226" s="2966"/>
      <c r="CM226" s="905">
        <v>1</v>
      </c>
      <c r="CN226" s="97" t="s">
        <v>5837</v>
      </c>
      <c r="CO226" s="97" t="s">
        <v>5873</v>
      </c>
      <c r="CP226" s="169" t="str">
        <f t="shared" si="250"/>
        <v>Terminado</v>
      </c>
      <c r="CQ226" s="169" t="str">
        <f t="shared" si="376"/>
        <v>Terminado</v>
      </c>
      <c r="CR226" s="3693"/>
      <c r="CS226" s="1877"/>
      <c r="CT226" s="1877"/>
      <c r="CU226" s="3344"/>
      <c r="CV226" s="3344"/>
      <c r="CW226" s="1721"/>
      <c r="CX226" s="3914"/>
      <c r="CY226" s="3351"/>
      <c r="CZ226" s="3906"/>
      <c r="DA226" s="3914"/>
      <c r="DB226" s="3906"/>
      <c r="DC226" s="3906"/>
      <c r="DD226" s="3916"/>
      <c r="DE226" s="3693"/>
      <c r="DF226" s="3693"/>
      <c r="DG226" s="3693"/>
      <c r="DH226" s="3693"/>
      <c r="DJ226" s="1220" t="s">
        <v>8269</v>
      </c>
      <c r="DK226" s="1220" t="s">
        <v>8331</v>
      </c>
      <c r="DL226" s="3313"/>
    </row>
    <row r="227" spans="1:116" s="514" customFormat="1" ht="264.75" hidden="1" customHeight="1" x14ac:dyDescent="0.45">
      <c r="A227" s="3359"/>
      <c r="B227" s="3361"/>
      <c r="C227" s="3693"/>
      <c r="D227" s="3693"/>
      <c r="E227" s="515" t="s">
        <v>5874</v>
      </c>
      <c r="F227" s="516" t="s">
        <v>5840</v>
      </c>
      <c r="G227" s="495">
        <v>0.25</v>
      </c>
      <c r="H227" s="518">
        <v>44563</v>
      </c>
      <c r="I227" s="518">
        <v>44925</v>
      </c>
      <c r="J227" s="519">
        <v>0.25</v>
      </c>
      <c r="K227" s="612">
        <v>0.5</v>
      </c>
      <c r="L227" s="520">
        <v>0.75</v>
      </c>
      <c r="M227" s="668">
        <v>1</v>
      </c>
      <c r="N227" s="3912"/>
      <c r="O227" s="2966"/>
      <c r="P227" s="591"/>
      <c r="Q227" s="3693"/>
      <c r="R227" s="3693"/>
      <c r="S227" s="551">
        <v>0.25</v>
      </c>
      <c r="T227" s="714" t="s">
        <v>5868</v>
      </c>
      <c r="U227" s="714" t="s">
        <v>5869</v>
      </c>
      <c r="V227" s="169" t="str">
        <f t="shared" si="370"/>
        <v>En gestión</v>
      </c>
      <c r="W227" s="169" t="str">
        <f t="shared" si="371"/>
        <v>En gestión</v>
      </c>
      <c r="X227" s="3693"/>
      <c r="Y227" s="1877"/>
      <c r="Z227" s="1877"/>
      <c r="AA227" s="3344"/>
      <c r="AB227" s="3344"/>
      <c r="AC227" s="3716"/>
      <c r="AD227" s="3427"/>
      <c r="AE227" s="3690"/>
      <c r="AF227" s="3690"/>
      <c r="AG227" s="3909"/>
      <c r="AH227" s="3910"/>
      <c r="AI227" s="3910"/>
      <c r="AJ227" s="3693"/>
      <c r="AK227" s="3693"/>
      <c r="AL227" s="3693"/>
      <c r="AM227" s="3693"/>
      <c r="AN227" s="591"/>
      <c r="AO227" s="3693"/>
      <c r="AP227" s="3693"/>
      <c r="AQ227" s="551">
        <v>0.5</v>
      </c>
      <c r="AR227" s="457" t="s">
        <v>5875</v>
      </c>
      <c r="AS227" s="714" t="s">
        <v>5871</v>
      </c>
      <c r="AT227" s="169" t="str">
        <f t="shared" si="372"/>
        <v>En gestión</v>
      </c>
      <c r="AU227" s="169" t="str">
        <f t="shared" si="373"/>
        <v>En gestión</v>
      </c>
      <c r="AV227" s="3693"/>
      <c r="AW227" s="3895"/>
      <c r="AX227" s="3895"/>
      <c r="AY227" s="3344"/>
      <c r="AZ227" s="3344"/>
      <c r="BA227" s="3716"/>
      <c r="BB227" s="3348"/>
      <c r="BC227" s="3349"/>
      <c r="BD227" s="3350"/>
      <c r="BE227" s="3445"/>
      <c r="BF227" s="3798"/>
      <c r="BG227" s="3798"/>
      <c r="BH227" s="3900"/>
      <c r="BI227" s="3900"/>
      <c r="BJ227" s="3902"/>
      <c r="BK227" s="3693"/>
      <c r="BL227" s="762"/>
      <c r="BM227" s="3369"/>
      <c r="BN227" s="2966"/>
      <c r="BO227" s="551">
        <v>0.75</v>
      </c>
      <c r="BP227" s="97" t="s">
        <v>5876</v>
      </c>
      <c r="BQ227" s="97" t="s">
        <v>7657</v>
      </c>
      <c r="BR227" s="169" t="str">
        <f t="shared" si="374"/>
        <v>En gestión</v>
      </c>
      <c r="BS227" s="169" t="str">
        <f t="shared" si="375"/>
        <v>En gestión</v>
      </c>
      <c r="BT227" s="1720"/>
      <c r="BU227" s="1877"/>
      <c r="BV227" s="1877"/>
      <c r="BW227" s="3344"/>
      <c r="BX227" s="3344"/>
      <c r="BY227" s="3458"/>
      <c r="BZ227" s="2909"/>
      <c r="CA227" s="3908"/>
      <c r="CB227" s="3597"/>
      <c r="CC227" s="2909"/>
      <c r="CD227" s="3597"/>
      <c r="CE227" s="3597"/>
      <c r="CF227" s="3693"/>
      <c r="CG227" s="3693"/>
      <c r="CH227" s="3693"/>
      <c r="CI227" s="3693"/>
      <c r="CJ227" s="591"/>
      <c r="CK227" s="3369"/>
      <c r="CL227" s="2966"/>
      <c r="CM227" s="905">
        <v>1</v>
      </c>
      <c r="CN227" s="97" t="s">
        <v>5847</v>
      </c>
      <c r="CO227" s="97" t="s">
        <v>5877</v>
      </c>
      <c r="CP227" s="169" t="str">
        <f t="shared" si="250"/>
        <v>Terminado</v>
      </c>
      <c r="CQ227" s="169" t="str">
        <f t="shared" si="376"/>
        <v>Terminado</v>
      </c>
      <c r="CR227" s="3693"/>
      <c r="CS227" s="1877"/>
      <c r="CT227" s="1877"/>
      <c r="CU227" s="3344"/>
      <c r="CV227" s="3344"/>
      <c r="CW227" s="1721"/>
      <c r="CX227" s="3914"/>
      <c r="CY227" s="3351"/>
      <c r="CZ227" s="3906"/>
      <c r="DA227" s="3914"/>
      <c r="DB227" s="3906"/>
      <c r="DC227" s="3906"/>
      <c r="DD227" s="3916"/>
      <c r="DE227" s="3693"/>
      <c r="DF227" s="3693"/>
      <c r="DG227" s="3693"/>
      <c r="DH227" s="3693"/>
      <c r="DJ227" s="1220" t="s">
        <v>8269</v>
      </c>
      <c r="DK227" s="1220" t="s">
        <v>8331</v>
      </c>
      <c r="DL227" s="3313"/>
    </row>
    <row r="228" spans="1:116" s="514" customFormat="1" ht="242.25" hidden="1" customHeight="1" x14ac:dyDescent="0.45">
      <c r="A228" s="3359"/>
      <c r="B228" s="3361"/>
      <c r="C228" s="3693"/>
      <c r="D228" s="3693"/>
      <c r="E228" s="515" t="s">
        <v>5878</v>
      </c>
      <c r="F228" s="516" t="s">
        <v>5850</v>
      </c>
      <c r="G228" s="495">
        <v>0.25</v>
      </c>
      <c r="H228" s="518">
        <v>44563</v>
      </c>
      <c r="I228" s="518">
        <v>44925</v>
      </c>
      <c r="J228" s="519">
        <v>0.25</v>
      </c>
      <c r="K228" s="612">
        <v>0.5</v>
      </c>
      <c r="L228" s="520">
        <v>0.75</v>
      </c>
      <c r="M228" s="668">
        <v>1</v>
      </c>
      <c r="N228" s="3912"/>
      <c r="O228" s="2966"/>
      <c r="P228" s="591"/>
      <c r="Q228" s="3693"/>
      <c r="R228" s="3693"/>
      <c r="S228" s="551">
        <v>0.25</v>
      </c>
      <c r="T228" s="714" t="s">
        <v>5868</v>
      </c>
      <c r="U228" s="714" t="s">
        <v>5869</v>
      </c>
      <c r="V228" s="169" t="str">
        <f t="shared" si="370"/>
        <v>En gestión</v>
      </c>
      <c r="W228" s="169" t="str">
        <f t="shared" si="371"/>
        <v>En gestión</v>
      </c>
      <c r="X228" s="3693"/>
      <c r="Y228" s="1877"/>
      <c r="Z228" s="1877"/>
      <c r="AA228" s="3344"/>
      <c r="AB228" s="3344"/>
      <c r="AC228" s="3897"/>
      <c r="AD228" s="3427"/>
      <c r="AE228" s="3690"/>
      <c r="AF228" s="3690"/>
      <c r="AG228" s="3909"/>
      <c r="AH228" s="3910"/>
      <c r="AI228" s="3910"/>
      <c r="AJ228" s="3693"/>
      <c r="AK228" s="3693"/>
      <c r="AL228" s="3693"/>
      <c r="AM228" s="3693"/>
      <c r="AN228" s="591"/>
      <c r="AO228" s="3693"/>
      <c r="AP228" s="3693"/>
      <c r="AQ228" s="551">
        <v>0.5</v>
      </c>
      <c r="AR228" s="457" t="s">
        <v>5879</v>
      </c>
      <c r="AS228" s="714" t="s">
        <v>5871</v>
      </c>
      <c r="AT228" s="169" t="str">
        <f t="shared" si="372"/>
        <v>En gestión</v>
      </c>
      <c r="AU228" s="169" t="str">
        <f t="shared" si="373"/>
        <v>En gestión</v>
      </c>
      <c r="AV228" s="3693"/>
      <c r="AW228" s="3895"/>
      <c r="AX228" s="3895"/>
      <c r="AY228" s="3344"/>
      <c r="AZ228" s="3344"/>
      <c r="BA228" s="3897"/>
      <c r="BB228" s="3348"/>
      <c r="BC228" s="3349"/>
      <c r="BD228" s="3350"/>
      <c r="BE228" s="3445"/>
      <c r="BF228" s="3446"/>
      <c r="BG228" s="3446"/>
      <c r="BH228" s="3894"/>
      <c r="BI228" s="3894"/>
      <c r="BJ228" s="3903"/>
      <c r="BK228" s="3693"/>
      <c r="BL228" s="762"/>
      <c r="BM228" s="3369"/>
      <c r="BN228" s="2966"/>
      <c r="BO228" s="551">
        <v>0.75</v>
      </c>
      <c r="BP228" s="97" t="s">
        <v>5880</v>
      </c>
      <c r="BQ228" s="97" t="s">
        <v>7657</v>
      </c>
      <c r="BR228" s="169" t="str">
        <f t="shared" si="374"/>
        <v>En gestión</v>
      </c>
      <c r="BS228" s="169" t="str">
        <f t="shared" si="375"/>
        <v>En gestión</v>
      </c>
      <c r="BT228" s="1720"/>
      <c r="BU228" s="1877"/>
      <c r="BV228" s="1877"/>
      <c r="BW228" s="3344"/>
      <c r="BX228" s="3344"/>
      <c r="BY228" s="3458"/>
      <c r="BZ228" s="2909"/>
      <c r="CA228" s="3908"/>
      <c r="CB228" s="3597"/>
      <c r="CC228" s="2909"/>
      <c r="CD228" s="3597"/>
      <c r="CE228" s="3597"/>
      <c r="CF228" s="3693"/>
      <c r="CG228" s="3693"/>
      <c r="CH228" s="3693"/>
      <c r="CI228" s="3693"/>
      <c r="CJ228" s="591"/>
      <c r="CK228" s="3369"/>
      <c r="CL228" s="2966"/>
      <c r="CM228" s="905">
        <v>1</v>
      </c>
      <c r="CN228" s="97" t="s">
        <v>5857</v>
      </c>
      <c r="CO228" s="97" t="s">
        <v>5873</v>
      </c>
      <c r="CP228" s="169" t="str">
        <f t="shared" si="250"/>
        <v>Terminado</v>
      </c>
      <c r="CQ228" s="169" t="str">
        <f t="shared" si="376"/>
        <v>Terminado</v>
      </c>
      <c r="CR228" s="3693"/>
      <c r="CS228" s="1877"/>
      <c r="CT228" s="1877"/>
      <c r="CU228" s="3344"/>
      <c r="CV228" s="3344"/>
      <c r="CW228" s="1721"/>
      <c r="CX228" s="3914"/>
      <c r="CY228" s="3351"/>
      <c r="CZ228" s="3906"/>
      <c r="DA228" s="3914"/>
      <c r="DB228" s="3906"/>
      <c r="DC228" s="3906"/>
      <c r="DD228" s="3916"/>
      <c r="DE228" s="3693"/>
      <c r="DF228" s="3693"/>
      <c r="DG228" s="3693"/>
      <c r="DH228" s="3693"/>
      <c r="DJ228" s="1220" t="s">
        <v>8269</v>
      </c>
      <c r="DK228" s="1220" t="s">
        <v>8331</v>
      </c>
      <c r="DL228" s="3314"/>
    </row>
    <row r="229" spans="1:116" s="710" customFormat="1" ht="183.75" hidden="1" x14ac:dyDescent="0.45">
      <c r="A229" s="3359" t="s">
        <v>516</v>
      </c>
      <c r="B229" s="3361" t="s">
        <v>5881</v>
      </c>
      <c r="C229" s="3693" t="s">
        <v>5882</v>
      </c>
      <c r="D229" s="3693" t="s">
        <v>5861</v>
      </c>
      <c r="E229" s="515" t="s">
        <v>5883</v>
      </c>
      <c r="F229" s="516" t="s">
        <v>5820</v>
      </c>
      <c r="G229" s="495">
        <v>0.25</v>
      </c>
      <c r="H229" s="518">
        <v>44564</v>
      </c>
      <c r="I229" s="518">
        <v>44591</v>
      </c>
      <c r="J229" s="519">
        <v>1</v>
      </c>
      <c r="K229" s="612">
        <v>1</v>
      </c>
      <c r="L229" s="520">
        <v>1</v>
      </c>
      <c r="M229" s="668">
        <v>1</v>
      </c>
      <c r="N229" s="2966">
        <v>44160000</v>
      </c>
      <c r="O229" s="2966">
        <v>39545976</v>
      </c>
      <c r="P229" s="591"/>
      <c r="Q229" s="3692">
        <v>0.25</v>
      </c>
      <c r="R229" s="3894" t="s">
        <v>5821</v>
      </c>
      <c r="S229" s="551">
        <v>1</v>
      </c>
      <c r="T229" s="457" t="s">
        <v>5884</v>
      </c>
      <c r="U229" s="547" t="s">
        <v>5885</v>
      </c>
      <c r="V229" s="169" t="str">
        <f t="shared" si="370"/>
        <v>Terminado</v>
      </c>
      <c r="W229" s="169" t="str">
        <f t="shared" si="371"/>
        <v>Terminado</v>
      </c>
      <c r="X229" s="3693" t="s">
        <v>5886</v>
      </c>
      <c r="Y229" s="1877">
        <f>SUMPRODUCT(S229:S232,G229:G232)</f>
        <v>0.4375</v>
      </c>
      <c r="Z229" s="1877">
        <f>SUMPRODUCT(G229:G232,J229:J232)</f>
        <v>0.4375</v>
      </c>
      <c r="AA229" s="3344" t="str">
        <f>IF(Z229&lt;1%,"Sin iniciar",IF(Z229=100%,"Terminado","En gestión"))</f>
        <v>En gestión</v>
      </c>
      <c r="AB229" s="3344" t="str">
        <f>IF(Y229&lt;1%,"Sin iniciar",IF(Y229=100%,"Terminado","En gestión"))</f>
        <v>En gestión</v>
      </c>
      <c r="AC229" s="3911"/>
      <c r="AD229" s="3427">
        <v>39545976</v>
      </c>
      <c r="AE229" s="3690">
        <v>39545976</v>
      </c>
      <c r="AF229" s="3690">
        <v>9886494</v>
      </c>
      <c r="AG229" s="3427">
        <v>44160000</v>
      </c>
      <c r="AH229" s="3910">
        <v>42752000</v>
      </c>
      <c r="AI229" s="3910">
        <v>3840000</v>
      </c>
      <c r="AJ229" s="3894" t="s">
        <v>1503</v>
      </c>
      <c r="AK229" s="3693" t="s">
        <v>1486</v>
      </c>
      <c r="AL229" s="3693" t="s">
        <v>1487</v>
      </c>
      <c r="AM229" s="3693" t="s">
        <v>5887</v>
      </c>
      <c r="AN229" s="591"/>
      <c r="AO229" s="3692">
        <v>0.5</v>
      </c>
      <c r="AP229" s="3894" t="s">
        <v>5821</v>
      </c>
      <c r="AQ229" s="551">
        <v>1</v>
      </c>
      <c r="AR229" s="446" t="s">
        <v>3279</v>
      </c>
      <c r="AS229" s="547"/>
      <c r="AT229" s="169" t="str">
        <f t="shared" si="372"/>
        <v>Terminado</v>
      </c>
      <c r="AU229" s="169" t="str">
        <f t="shared" si="373"/>
        <v>Terminado</v>
      </c>
      <c r="AV229" s="3894" t="s">
        <v>5888</v>
      </c>
      <c r="AW229" s="3523">
        <f t="shared" ref="AW229" si="379">SUMPRODUCT(AQ229:AQ232,G229:G232)</f>
        <v>0.625</v>
      </c>
      <c r="AX229" s="3523">
        <f t="shared" ref="AX229" si="380">SUMPRODUCT(G229:G232,K229:K232)</f>
        <v>0.625</v>
      </c>
      <c r="AY229" s="3344" t="str">
        <f>IF(AX229&lt;1%,"Sin iniciar",IF(AX229=100%,"Terminado","En gestión"))</f>
        <v>En gestión</v>
      </c>
      <c r="AZ229" s="3344" t="str">
        <f>IF(AW229&lt;1%,"Sin iniciar",IF(AW229=100%,"Terminado","En gestión"))</f>
        <v>En gestión</v>
      </c>
      <c r="BA229" s="3911"/>
      <c r="BB229" s="3348">
        <v>39545976</v>
      </c>
      <c r="BC229" s="3349">
        <v>39545976</v>
      </c>
      <c r="BD229" s="3350">
        <v>19772988</v>
      </c>
      <c r="BE229" s="3445">
        <v>44160000</v>
      </c>
      <c r="BF229" s="3615">
        <v>42752000</v>
      </c>
      <c r="BG229" s="3615">
        <v>11520000</v>
      </c>
      <c r="BH229" s="3899" t="s">
        <v>1503</v>
      </c>
      <c r="BI229" s="3899" t="s">
        <v>1486</v>
      </c>
      <c r="BJ229" s="3901" t="s">
        <v>1487</v>
      </c>
      <c r="BK229" s="3693" t="s">
        <v>5887</v>
      </c>
      <c r="BL229" s="762"/>
      <c r="BM229" s="3417">
        <v>0.75</v>
      </c>
      <c r="BN229" s="3917" t="s">
        <v>5821</v>
      </c>
      <c r="BO229" s="551">
        <v>1</v>
      </c>
      <c r="BP229" s="97" t="s">
        <v>3279</v>
      </c>
      <c r="BQ229" s="97" t="s">
        <v>3279</v>
      </c>
      <c r="BR229" s="169" t="str">
        <f t="shared" si="374"/>
        <v>Terminado</v>
      </c>
      <c r="BS229" s="169" t="str">
        <f t="shared" si="375"/>
        <v>Terminado</v>
      </c>
      <c r="BT229" s="1720" t="s">
        <v>5889</v>
      </c>
      <c r="BU229" s="1877">
        <f>SUMPRODUCT(G229:G232,BO229:BO232)</f>
        <v>0.8125</v>
      </c>
      <c r="BV229" s="1877">
        <f>SUMPRODUCT(G229:G232,L229:L232)</f>
        <v>0.8125</v>
      </c>
      <c r="BW229" s="3344" t="str">
        <f>IF(BV229&lt;1%,"Sin iniciar",IF(BV229=100%,"Terminado","En gestión"))</f>
        <v>En gestión</v>
      </c>
      <c r="BX229" s="3344" t="str">
        <f>IF(BU229&lt;1%,"Sin iniciar",IF(BU229=100%,"Terminado","En gestión"))</f>
        <v>En gestión</v>
      </c>
      <c r="BY229" s="3458"/>
      <c r="BZ229" s="2909">
        <v>39545976</v>
      </c>
      <c r="CA229" s="3908">
        <v>39545976</v>
      </c>
      <c r="CB229" s="3597">
        <v>29659482</v>
      </c>
      <c r="CC229" s="2909">
        <v>42752000</v>
      </c>
      <c r="CD229" s="3597">
        <v>42752000</v>
      </c>
      <c r="CE229" s="3597">
        <v>26880000</v>
      </c>
      <c r="CF229" s="3693" t="s">
        <v>1503</v>
      </c>
      <c r="CG229" s="3693" t="s">
        <v>1486</v>
      </c>
      <c r="CH229" s="3693" t="s">
        <v>1487</v>
      </c>
      <c r="CI229" s="3693" t="s">
        <v>5887</v>
      </c>
      <c r="CJ229" s="591"/>
      <c r="CK229" s="3692">
        <v>1</v>
      </c>
      <c r="CL229" s="3917" t="s">
        <v>5890</v>
      </c>
      <c r="CM229" s="905">
        <v>1</v>
      </c>
      <c r="CN229" s="98" t="s">
        <v>106</v>
      </c>
      <c r="CO229" s="97" t="s">
        <v>5885</v>
      </c>
      <c r="CP229" s="169" t="str">
        <f t="shared" si="250"/>
        <v>Terminado</v>
      </c>
      <c r="CQ229" s="169" t="str">
        <f t="shared" si="376"/>
        <v>Terminado</v>
      </c>
      <c r="CR229" s="3693" t="s">
        <v>7658</v>
      </c>
      <c r="CS229" s="1877">
        <f t="shared" ref="CS229" si="381">SUMPRODUCT(G229:G232,CM229:CM232)</f>
        <v>1</v>
      </c>
      <c r="CT229" s="1877">
        <f t="shared" ref="CT229" si="382">SUMPRODUCT(G229:G232,M229:M232)</f>
        <v>1</v>
      </c>
      <c r="CU229" s="3344" t="str">
        <f t="shared" ref="CU229" si="383">IF(CT229&lt;1%,"Sin iniciar",IF(CT229=100%,"Terminado","En gestión"))</f>
        <v>Terminado</v>
      </c>
      <c r="CV229" s="3344" t="str">
        <f t="shared" ref="CV229" si="384">IF(CS229&lt;1%,"Sin iniciar",IF(CS229=100%,"Terminado","En gestión"))</f>
        <v>Terminado</v>
      </c>
      <c r="CW229" s="1721" t="s">
        <v>37</v>
      </c>
      <c r="CX229" s="3914">
        <v>39545976</v>
      </c>
      <c r="CY229" s="3351">
        <v>39545976</v>
      </c>
      <c r="CZ229" s="3906">
        <v>39545976</v>
      </c>
      <c r="DA229" s="3913">
        <v>42752000</v>
      </c>
      <c r="DB229" s="3915">
        <v>42752000</v>
      </c>
      <c r="DC229" s="3915">
        <v>42240000</v>
      </c>
      <c r="DD229" s="3916">
        <v>42752000</v>
      </c>
      <c r="DE229" s="3693" t="s">
        <v>1503</v>
      </c>
      <c r="DF229" s="3693" t="s">
        <v>1486</v>
      </c>
      <c r="DG229" s="3693" t="s">
        <v>1487</v>
      </c>
      <c r="DH229" s="3693" t="s">
        <v>5887</v>
      </c>
      <c r="DJ229" s="1220" t="s">
        <v>8352</v>
      </c>
      <c r="DK229" s="1220" t="s">
        <v>8490</v>
      </c>
      <c r="DL229" s="3312" t="s">
        <v>8491</v>
      </c>
    </row>
    <row r="230" spans="1:116" s="514" customFormat="1" ht="131.25" hidden="1" x14ac:dyDescent="0.45">
      <c r="A230" s="3359"/>
      <c r="B230" s="3361"/>
      <c r="C230" s="3693"/>
      <c r="D230" s="3693"/>
      <c r="E230" s="515" t="s">
        <v>5891</v>
      </c>
      <c r="F230" s="516" t="s">
        <v>5831</v>
      </c>
      <c r="G230" s="495">
        <v>0.25</v>
      </c>
      <c r="H230" s="518">
        <v>44564</v>
      </c>
      <c r="I230" s="518">
        <v>44925</v>
      </c>
      <c r="J230" s="519">
        <v>0.25</v>
      </c>
      <c r="K230" s="612">
        <v>0.5</v>
      </c>
      <c r="L230" s="520">
        <v>0.75</v>
      </c>
      <c r="M230" s="668">
        <v>1</v>
      </c>
      <c r="N230" s="2966"/>
      <c r="O230" s="2966"/>
      <c r="P230" s="591"/>
      <c r="Q230" s="3693"/>
      <c r="R230" s="3693"/>
      <c r="S230" s="551">
        <v>0.25</v>
      </c>
      <c r="T230" s="457" t="s">
        <v>5892</v>
      </c>
      <c r="U230" s="713" t="s">
        <v>5893</v>
      </c>
      <c r="V230" s="169" t="str">
        <f t="shared" si="370"/>
        <v>En gestión</v>
      </c>
      <c r="W230" s="169" t="str">
        <f t="shared" si="371"/>
        <v>En gestión</v>
      </c>
      <c r="X230" s="3693"/>
      <c r="Y230" s="1877"/>
      <c r="Z230" s="1877"/>
      <c r="AA230" s="3344"/>
      <c r="AB230" s="3344"/>
      <c r="AC230" s="3716"/>
      <c r="AD230" s="3427"/>
      <c r="AE230" s="3690"/>
      <c r="AF230" s="3690"/>
      <c r="AG230" s="3427"/>
      <c r="AH230" s="3910"/>
      <c r="AI230" s="3910"/>
      <c r="AJ230" s="3693"/>
      <c r="AK230" s="3693"/>
      <c r="AL230" s="3693"/>
      <c r="AM230" s="3693"/>
      <c r="AN230" s="591"/>
      <c r="AO230" s="3693"/>
      <c r="AP230" s="3693"/>
      <c r="AQ230" s="551">
        <v>0.5</v>
      </c>
      <c r="AR230" s="457" t="s">
        <v>5894</v>
      </c>
      <c r="AS230" s="547" t="s">
        <v>5895</v>
      </c>
      <c r="AT230" s="169" t="str">
        <f t="shared" si="372"/>
        <v>En gestión</v>
      </c>
      <c r="AU230" s="169" t="str">
        <f t="shared" si="373"/>
        <v>En gestión</v>
      </c>
      <c r="AV230" s="3693"/>
      <c r="AW230" s="3895"/>
      <c r="AX230" s="3895"/>
      <c r="AY230" s="3344"/>
      <c r="AZ230" s="3344"/>
      <c r="BA230" s="3716"/>
      <c r="BB230" s="3348"/>
      <c r="BC230" s="3349"/>
      <c r="BD230" s="3350"/>
      <c r="BE230" s="3445"/>
      <c r="BF230" s="3798"/>
      <c r="BG230" s="3798"/>
      <c r="BH230" s="3900"/>
      <c r="BI230" s="3900"/>
      <c r="BJ230" s="3902"/>
      <c r="BK230" s="3693"/>
      <c r="BL230" s="762"/>
      <c r="BM230" s="3417"/>
      <c r="BN230" s="3917"/>
      <c r="BO230" s="551">
        <v>0.75</v>
      </c>
      <c r="BP230" s="97" t="s">
        <v>5896</v>
      </c>
      <c r="BQ230" s="98" t="s">
        <v>5897</v>
      </c>
      <c r="BR230" s="169" t="str">
        <f t="shared" si="374"/>
        <v>En gestión</v>
      </c>
      <c r="BS230" s="169" t="str">
        <f t="shared" si="375"/>
        <v>En gestión</v>
      </c>
      <c r="BT230" s="1720"/>
      <c r="BU230" s="1877"/>
      <c r="BV230" s="1877"/>
      <c r="BW230" s="3344"/>
      <c r="BX230" s="3344"/>
      <c r="BY230" s="3458"/>
      <c r="BZ230" s="2909"/>
      <c r="CA230" s="3908"/>
      <c r="CB230" s="3597"/>
      <c r="CC230" s="2909"/>
      <c r="CD230" s="3597"/>
      <c r="CE230" s="3597"/>
      <c r="CF230" s="3693"/>
      <c r="CG230" s="3693"/>
      <c r="CH230" s="3693"/>
      <c r="CI230" s="3693"/>
      <c r="CJ230" s="591"/>
      <c r="CK230" s="3693"/>
      <c r="CL230" s="3917"/>
      <c r="CM230" s="919">
        <v>1</v>
      </c>
      <c r="CN230" s="864" t="s">
        <v>5898</v>
      </c>
      <c r="CO230" s="864" t="s">
        <v>5899</v>
      </c>
      <c r="CP230" s="169" t="str">
        <f t="shared" si="250"/>
        <v>Terminado</v>
      </c>
      <c r="CQ230" s="169" t="str">
        <f t="shared" si="376"/>
        <v>Terminado</v>
      </c>
      <c r="CR230" s="3693"/>
      <c r="CS230" s="1877"/>
      <c r="CT230" s="1877"/>
      <c r="CU230" s="3344"/>
      <c r="CV230" s="3344"/>
      <c r="CW230" s="1721"/>
      <c r="CX230" s="3914"/>
      <c r="CY230" s="3351"/>
      <c r="CZ230" s="3906"/>
      <c r="DA230" s="3914"/>
      <c r="DB230" s="3906"/>
      <c r="DC230" s="3906"/>
      <c r="DD230" s="3916"/>
      <c r="DE230" s="3693"/>
      <c r="DF230" s="3693"/>
      <c r="DG230" s="3693"/>
      <c r="DH230" s="3693"/>
      <c r="DJ230" s="1220" t="s">
        <v>8352</v>
      </c>
      <c r="DK230" s="1220" t="s">
        <v>8492</v>
      </c>
      <c r="DL230" s="3313"/>
    </row>
    <row r="231" spans="1:116" s="514" customFormat="1" ht="131.25" hidden="1" x14ac:dyDescent="0.45">
      <c r="A231" s="3359"/>
      <c r="B231" s="3361"/>
      <c r="C231" s="3693"/>
      <c r="D231" s="3693"/>
      <c r="E231" s="515" t="s">
        <v>5900</v>
      </c>
      <c r="F231" s="516" t="s">
        <v>5840</v>
      </c>
      <c r="G231" s="495">
        <v>0.25</v>
      </c>
      <c r="H231" s="518">
        <v>44564</v>
      </c>
      <c r="I231" s="518">
        <v>44925</v>
      </c>
      <c r="J231" s="519">
        <v>0.25</v>
      </c>
      <c r="K231" s="612">
        <v>0.5</v>
      </c>
      <c r="L231" s="520">
        <v>0.75</v>
      </c>
      <c r="M231" s="668">
        <v>1</v>
      </c>
      <c r="N231" s="2966"/>
      <c r="O231" s="2966"/>
      <c r="P231" s="591"/>
      <c r="Q231" s="3693"/>
      <c r="R231" s="3693"/>
      <c r="S231" s="551">
        <v>0.25</v>
      </c>
      <c r="T231" s="457" t="s">
        <v>5901</v>
      </c>
      <c r="U231" s="713" t="s">
        <v>5902</v>
      </c>
      <c r="V231" s="169" t="str">
        <f t="shared" si="370"/>
        <v>En gestión</v>
      </c>
      <c r="W231" s="169" t="str">
        <f t="shared" si="371"/>
        <v>En gestión</v>
      </c>
      <c r="X231" s="3693"/>
      <c r="Y231" s="1877"/>
      <c r="Z231" s="1877"/>
      <c r="AA231" s="3344"/>
      <c r="AB231" s="3344"/>
      <c r="AC231" s="3716"/>
      <c r="AD231" s="3427"/>
      <c r="AE231" s="3690"/>
      <c r="AF231" s="3690"/>
      <c r="AG231" s="3427"/>
      <c r="AH231" s="3910"/>
      <c r="AI231" s="3910"/>
      <c r="AJ231" s="3693"/>
      <c r="AK231" s="3693"/>
      <c r="AL231" s="3693"/>
      <c r="AM231" s="3693"/>
      <c r="AN231" s="591"/>
      <c r="AO231" s="3693"/>
      <c r="AP231" s="3693"/>
      <c r="AQ231" s="551">
        <v>0.5</v>
      </c>
      <c r="AR231" s="457" t="s">
        <v>5903</v>
      </c>
      <c r="AS231" s="547" t="s">
        <v>5904</v>
      </c>
      <c r="AT231" s="169" t="str">
        <f t="shared" si="372"/>
        <v>En gestión</v>
      </c>
      <c r="AU231" s="169" t="str">
        <f t="shared" si="373"/>
        <v>En gestión</v>
      </c>
      <c r="AV231" s="3693"/>
      <c r="AW231" s="3895"/>
      <c r="AX231" s="3895"/>
      <c r="AY231" s="3344"/>
      <c r="AZ231" s="3344"/>
      <c r="BA231" s="3716"/>
      <c r="BB231" s="3348"/>
      <c r="BC231" s="3349"/>
      <c r="BD231" s="3350"/>
      <c r="BE231" s="3445"/>
      <c r="BF231" s="3798"/>
      <c r="BG231" s="3798"/>
      <c r="BH231" s="3900"/>
      <c r="BI231" s="3900"/>
      <c r="BJ231" s="3902"/>
      <c r="BK231" s="3693"/>
      <c r="BL231" s="762"/>
      <c r="BM231" s="3417"/>
      <c r="BN231" s="3917"/>
      <c r="BO231" s="551">
        <v>0.75</v>
      </c>
      <c r="BP231" s="97" t="s">
        <v>5905</v>
      </c>
      <c r="BQ231" s="98" t="s">
        <v>5906</v>
      </c>
      <c r="BR231" s="169" t="str">
        <f t="shared" si="374"/>
        <v>En gestión</v>
      </c>
      <c r="BS231" s="169" t="str">
        <f t="shared" si="375"/>
        <v>En gestión</v>
      </c>
      <c r="BT231" s="1720"/>
      <c r="BU231" s="1877"/>
      <c r="BV231" s="1877"/>
      <c r="BW231" s="3344"/>
      <c r="BX231" s="3344"/>
      <c r="BY231" s="3458"/>
      <c r="BZ231" s="2909"/>
      <c r="CA231" s="3908"/>
      <c r="CB231" s="3597"/>
      <c r="CC231" s="2909"/>
      <c r="CD231" s="3597"/>
      <c r="CE231" s="3597"/>
      <c r="CF231" s="3693"/>
      <c r="CG231" s="3693"/>
      <c r="CH231" s="3693"/>
      <c r="CI231" s="3693"/>
      <c r="CJ231" s="591"/>
      <c r="CK231" s="3693"/>
      <c r="CL231" s="3917"/>
      <c r="CM231" s="919">
        <v>1</v>
      </c>
      <c r="CN231" s="864" t="s">
        <v>5907</v>
      </c>
      <c r="CO231" s="864" t="s">
        <v>5908</v>
      </c>
      <c r="CP231" s="169" t="str">
        <f t="shared" si="250"/>
        <v>Terminado</v>
      </c>
      <c r="CQ231" s="169" t="str">
        <f t="shared" si="376"/>
        <v>Terminado</v>
      </c>
      <c r="CR231" s="3693"/>
      <c r="CS231" s="1877"/>
      <c r="CT231" s="1877"/>
      <c r="CU231" s="3344"/>
      <c r="CV231" s="3344"/>
      <c r="CW231" s="1721"/>
      <c r="CX231" s="3914"/>
      <c r="CY231" s="3351"/>
      <c r="CZ231" s="3906"/>
      <c r="DA231" s="3914"/>
      <c r="DB231" s="3906"/>
      <c r="DC231" s="3906"/>
      <c r="DD231" s="3916"/>
      <c r="DE231" s="3693"/>
      <c r="DF231" s="3693"/>
      <c r="DG231" s="3693"/>
      <c r="DH231" s="3693"/>
      <c r="DJ231" s="1220" t="s">
        <v>8352</v>
      </c>
      <c r="DK231" s="1220" t="s">
        <v>8493</v>
      </c>
      <c r="DL231" s="3313"/>
    </row>
    <row r="232" spans="1:116" s="514" customFormat="1" ht="105" hidden="1" x14ac:dyDescent="0.45">
      <c r="A232" s="3359"/>
      <c r="B232" s="3361"/>
      <c r="C232" s="3693"/>
      <c r="D232" s="3693"/>
      <c r="E232" s="515" t="s">
        <v>5909</v>
      </c>
      <c r="F232" s="516" t="s">
        <v>5850</v>
      </c>
      <c r="G232" s="495">
        <v>0.25</v>
      </c>
      <c r="H232" s="518">
        <v>44564</v>
      </c>
      <c r="I232" s="518">
        <v>44925</v>
      </c>
      <c r="J232" s="519">
        <v>0.25</v>
      </c>
      <c r="K232" s="612">
        <v>0.5</v>
      </c>
      <c r="L232" s="520">
        <v>0.75</v>
      </c>
      <c r="M232" s="668">
        <v>1</v>
      </c>
      <c r="N232" s="2966"/>
      <c r="O232" s="2966"/>
      <c r="P232" s="591"/>
      <c r="Q232" s="3693"/>
      <c r="R232" s="3693"/>
      <c r="S232" s="551">
        <v>0.25</v>
      </c>
      <c r="T232" s="457" t="s">
        <v>5910</v>
      </c>
      <c r="U232" s="713" t="s">
        <v>5911</v>
      </c>
      <c r="V232" s="169" t="str">
        <f t="shared" si="370"/>
        <v>En gestión</v>
      </c>
      <c r="W232" s="169" t="str">
        <f t="shared" si="371"/>
        <v>En gestión</v>
      </c>
      <c r="X232" s="3693"/>
      <c r="Y232" s="1877"/>
      <c r="Z232" s="1877"/>
      <c r="AA232" s="3344"/>
      <c r="AB232" s="3344"/>
      <c r="AC232" s="3897"/>
      <c r="AD232" s="3427"/>
      <c r="AE232" s="3690"/>
      <c r="AF232" s="3690"/>
      <c r="AG232" s="3427"/>
      <c r="AH232" s="3910"/>
      <c r="AI232" s="3910"/>
      <c r="AJ232" s="3693"/>
      <c r="AK232" s="3693"/>
      <c r="AL232" s="3693"/>
      <c r="AM232" s="3693"/>
      <c r="AN232" s="591"/>
      <c r="AO232" s="3693"/>
      <c r="AP232" s="3693"/>
      <c r="AQ232" s="551">
        <v>0.5</v>
      </c>
      <c r="AR232" s="457" t="s">
        <v>5912</v>
      </c>
      <c r="AS232" s="714" t="s">
        <v>5913</v>
      </c>
      <c r="AT232" s="169" t="str">
        <f t="shared" si="372"/>
        <v>En gestión</v>
      </c>
      <c r="AU232" s="169" t="str">
        <f t="shared" si="373"/>
        <v>En gestión</v>
      </c>
      <c r="AV232" s="3693"/>
      <c r="AW232" s="3895"/>
      <c r="AX232" s="3895"/>
      <c r="AY232" s="3344"/>
      <c r="AZ232" s="3344"/>
      <c r="BA232" s="3897"/>
      <c r="BB232" s="3348"/>
      <c r="BC232" s="3349"/>
      <c r="BD232" s="3350"/>
      <c r="BE232" s="3445"/>
      <c r="BF232" s="3446"/>
      <c r="BG232" s="3446"/>
      <c r="BH232" s="3894"/>
      <c r="BI232" s="3894"/>
      <c r="BJ232" s="3903"/>
      <c r="BK232" s="3693"/>
      <c r="BL232" s="762"/>
      <c r="BM232" s="3417"/>
      <c r="BN232" s="3917"/>
      <c r="BO232" s="551">
        <v>0.75</v>
      </c>
      <c r="BP232" s="97" t="s">
        <v>5914</v>
      </c>
      <c r="BQ232" s="98" t="s">
        <v>5915</v>
      </c>
      <c r="BR232" s="169" t="str">
        <f t="shared" si="374"/>
        <v>En gestión</v>
      </c>
      <c r="BS232" s="169" t="str">
        <f t="shared" si="375"/>
        <v>En gestión</v>
      </c>
      <c r="BT232" s="1720"/>
      <c r="BU232" s="1877"/>
      <c r="BV232" s="1877"/>
      <c r="BW232" s="3344"/>
      <c r="BX232" s="3344"/>
      <c r="BY232" s="3458"/>
      <c r="BZ232" s="2909"/>
      <c r="CA232" s="3908"/>
      <c r="CB232" s="3597"/>
      <c r="CC232" s="2909"/>
      <c r="CD232" s="3597"/>
      <c r="CE232" s="3597"/>
      <c r="CF232" s="3693"/>
      <c r="CG232" s="3693"/>
      <c r="CH232" s="3693"/>
      <c r="CI232" s="3693"/>
      <c r="CJ232" s="591"/>
      <c r="CK232" s="3693"/>
      <c r="CL232" s="3917"/>
      <c r="CM232" s="919">
        <v>1</v>
      </c>
      <c r="CN232" s="864" t="s">
        <v>5916</v>
      </c>
      <c r="CO232" s="864" t="s">
        <v>5917</v>
      </c>
      <c r="CP232" s="169" t="str">
        <f t="shared" si="250"/>
        <v>Terminado</v>
      </c>
      <c r="CQ232" s="169" t="str">
        <f t="shared" si="376"/>
        <v>Terminado</v>
      </c>
      <c r="CR232" s="3693"/>
      <c r="CS232" s="1877"/>
      <c r="CT232" s="1877"/>
      <c r="CU232" s="3344"/>
      <c r="CV232" s="3344"/>
      <c r="CW232" s="1721"/>
      <c r="CX232" s="3914"/>
      <c r="CY232" s="3351"/>
      <c r="CZ232" s="3906"/>
      <c r="DA232" s="3914"/>
      <c r="DB232" s="3906"/>
      <c r="DC232" s="3906"/>
      <c r="DD232" s="3916"/>
      <c r="DE232" s="3693"/>
      <c r="DF232" s="3693"/>
      <c r="DG232" s="3693"/>
      <c r="DH232" s="3693"/>
      <c r="DJ232" s="1220" t="s">
        <v>8352</v>
      </c>
      <c r="DK232" s="1220" t="s">
        <v>8494</v>
      </c>
      <c r="DL232" s="3314"/>
    </row>
    <row r="233" spans="1:116" s="710" customFormat="1" ht="85.5" hidden="1" x14ac:dyDescent="0.45">
      <c r="A233" s="3359" t="s">
        <v>516</v>
      </c>
      <c r="B233" s="3361" t="s">
        <v>5918</v>
      </c>
      <c r="C233" s="3693" t="s">
        <v>5919</v>
      </c>
      <c r="D233" s="3693" t="s">
        <v>5861</v>
      </c>
      <c r="E233" s="515" t="s">
        <v>5920</v>
      </c>
      <c r="F233" s="516" t="s">
        <v>5820</v>
      </c>
      <c r="G233" s="495">
        <v>0.25</v>
      </c>
      <c r="H233" s="518">
        <v>44564</v>
      </c>
      <c r="I233" s="518">
        <v>44591</v>
      </c>
      <c r="J233" s="519">
        <v>1</v>
      </c>
      <c r="K233" s="612">
        <v>1</v>
      </c>
      <c r="L233" s="520">
        <v>1</v>
      </c>
      <c r="M233" s="668">
        <v>1</v>
      </c>
      <c r="N233" s="2966">
        <v>38065000</v>
      </c>
      <c r="O233" s="2966">
        <v>41956188</v>
      </c>
      <c r="P233" s="591"/>
      <c r="Q233" s="3692">
        <v>0.25</v>
      </c>
      <c r="R233" s="3894" t="s">
        <v>5821</v>
      </c>
      <c r="S233" s="551">
        <v>1</v>
      </c>
      <c r="T233" s="708" t="s">
        <v>5822</v>
      </c>
      <c r="U233" s="713" t="s">
        <v>5921</v>
      </c>
      <c r="V233" s="169" t="str">
        <f t="shared" si="370"/>
        <v>Terminado</v>
      </c>
      <c r="W233" s="169" t="str">
        <f t="shared" si="371"/>
        <v>Terminado</v>
      </c>
      <c r="X233" s="3693" t="s">
        <v>5922</v>
      </c>
      <c r="Y233" s="1877">
        <f>SUMPRODUCT(S233:S236,G233:G236)</f>
        <v>0.4375</v>
      </c>
      <c r="Z233" s="1877">
        <f>SUMPRODUCT(G233:G236,J233:J236)</f>
        <v>0.4375</v>
      </c>
      <c r="AA233" s="3344" t="str">
        <f>IF(Z233&lt;1%,"Sin iniciar",IF(Z233=100%,"Terminado","En gestión"))</f>
        <v>En gestión</v>
      </c>
      <c r="AB233" s="3344" t="str">
        <f>IF(Y233&lt;1%,"Sin iniciar",IF(Y233=100%,"Terminado","En gestión"))</f>
        <v>En gestión</v>
      </c>
      <c r="AC233" s="3911"/>
      <c r="AD233" s="3427">
        <v>41956188</v>
      </c>
      <c r="AE233" s="3690">
        <v>41956188</v>
      </c>
      <c r="AF233" s="3690">
        <v>10489047</v>
      </c>
      <c r="AG233" s="3427">
        <v>38065000</v>
      </c>
      <c r="AH233" s="3910">
        <v>36851333</v>
      </c>
      <c r="AI233" s="3910">
        <v>3310000</v>
      </c>
      <c r="AJ233" s="3894" t="s">
        <v>1503</v>
      </c>
      <c r="AK233" s="3693" t="s">
        <v>1486</v>
      </c>
      <c r="AL233" s="3693" t="s">
        <v>1487</v>
      </c>
      <c r="AM233" s="3693" t="s">
        <v>5923</v>
      </c>
      <c r="AN233" s="591"/>
      <c r="AO233" s="3692">
        <v>0.5</v>
      </c>
      <c r="AP233" s="3894" t="s">
        <v>5821</v>
      </c>
      <c r="AQ233" s="551">
        <v>1</v>
      </c>
      <c r="AR233" s="446" t="s">
        <v>3279</v>
      </c>
      <c r="AS233" s="547"/>
      <c r="AT233" s="169" t="str">
        <f t="shared" si="372"/>
        <v>Terminado</v>
      </c>
      <c r="AU233" s="169" t="str">
        <f t="shared" si="373"/>
        <v>Terminado</v>
      </c>
      <c r="AV233" s="3894" t="s">
        <v>5888</v>
      </c>
      <c r="AW233" s="3523">
        <f t="shared" ref="AW233" si="385">SUMPRODUCT(AQ233:AQ236,G233:G236)</f>
        <v>0.625</v>
      </c>
      <c r="AX233" s="3523">
        <f t="shared" ref="AX233" si="386">SUMPRODUCT(G233:G236,K233:K236)</f>
        <v>0.625</v>
      </c>
      <c r="AY233" s="3344" t="str">
        <f>IF(AX233&lt;1%,"Sin iniciar",IF(AX233=100%,"Terminado","En gestión"))</f>
        <v>En gestión</v>
      </c>
      <c r="AZ233" s="3344" t="str">
        <f>IF(AW233&lt;1%,"Sin iniciar",IF(AW233=100%,"Terminado","En gestión"))</f>
        <v>En gestión</v>
      </c>
      <c r="BA233" s="3911"/>
      <c r="BB233" s="3348">
        <v>41956188</v>
      </c>
      <c r="BC233" s="3349">
        <v>41956188</v>
      </c>
      <c r="BD233" s="3350">
        <v>20978094</v>
      </c>
      <c r="BE233" s="3445">
        <v>38065000</v>
      </c>
      <c r="BF233" s="3615">
        <v>36851333</v>
      </c>
      <c r="BG233" s="3615">
        <v>9930000</v>
      </c>
      <c r="BH233" s="3899" t="s">
        <v>1503</v>
      </c>
      <c r="BI233" s="3899" t="s">
        <v>1486</v>
      </c>
      <c r="BJ233" s="3901" t="s">
        <v>1487</v>
      </c>
      <c r="BK233" s="3693" t="s">
        <v>5923</v>
      </c>
      <c r="BL233" s="762"/>
      <c r="BM233" s="3417">
        <v>0.75</v>
      </c>
      <c r="BN233" s="3917" t="s">
        <v>5821</v>
      </c>
      <c r="BO233" s="551">
        <v>1</v>
      </c>
      <c r="BP233" s="97" t="s">
        <v>3279</v>
      </c>
      <c r="BQ233" s="97" t="s">
        <v>3279</v>
      </c>
      <c r="BR233" s="169" t="str">
        <f t="shared" si="374"/>
        <v>Terminado</v>
      </c>
      <c r="BS233" s="169" t="str">
        <f t="shared" si="375"/>
        <v>Terminado</v>
      </c>
      <c r="BT233" s="1720" t="s">
        <v>5924</v>
      </c>
      <c r="BU233" s="1877">
        <f>SUMPRODUCT(G233:G236,BO233:BO236)</f>
        <v>0.8125</v>
      </c>
      <c r="BV233" s="1877">
        <f>SUMPRODUCT(G233:G236,L233:L236)</f>
        <v>0.8125</v>
      </c>
      <c r="BW233" s="3344" t="str">
        <f>IF(BV233&lt;1%,"Sin iniciar",IF(BV233=100%,"Terminado","En gestión"))</f>
        <v>En gestión</v>
      </c>
      <c r="BX233" s="3344" t="str">
        <f>IF(BU233&lt;1%,"Sin iniciar",IF(BU233=100%,"Terminado","En gestión"))</f>
        <v>En gestión</v>
      </c>
      <c r="BY233" s="3458"/>
      <c r="BZ233" s="2909">
        <v>41956188</v>
      </c>
      <c r="CA233" s="3908">
        <v>41956188</v>
      </c>
      <c r="CB233" s="3597">
        <v>31467141</v>
      </c>
      <c r="CC233" s="2909">
        <v>36851333</v>
      </c>
      <c r="CD233" s="3597">
        <v>36851333</v>
      </c>
      <c r="CE233" s="3597">
        <v>23170000</v>
      </c>
      <c r="CF233" s="3693" t="s">
        <v>1503</v>
      </c>
      <c r="CG233" s="3693" t="s">
        <v>1486</v>
      </c>
      <c r="CH233" s="3693" t="s">
        <v>1487</v>
      </c>
      <c r="CI233" s="3693" t="s">
        <v>5923</v>
      </c>
      <c r="CJ233" s="591"/>
      <c r="CK233" s="3417">
        <v>1</v>
      </c>
      <c r="CL233" s="3917" t="s">
        <v>5890</v>
      </c>
      <c r="CM233" s="905">
        <v>1</v>
      </c>
      <c r="CN233" s="98" t="s">
        <v>106</v>
      </c>
      <c r="CO233" s="97" t="s">
        <v>5921</v>
      </c>
      <c r="CP233" s="169" t="str">
        <f t="shared" si="250"/>
        <v>Terminado</v>
      </c>
      <c r="CQ233" s="169" t="str">
        <f t="shared" si="376"/>
        <v>Terminado</v>
      </c>
      <c r="CR233" s="3693" t="s">
        <v>7658</v>
      </c>
      <c r="CS233" s="1877">
        <f t="shared" ref="CS233" si="387">SUMPRODUCT(G233:G236,CM233:CM236)</f>
        <v>1</v>
      </c>
      <c r="CT233" s="1877">
        <f t="shared" ref="CT233" si="388">SUMPRODUCT(G233:G236,M233:M236)</f>
        <v>1</v>
      </c>
      <c r="CU233" s="3344" t="str">
        <f t="shared" ref="CU233" si="389">IF(CT233&lt;1%,"Sin iniciar",IF(CT233=100%,"Terminado","En gestión"))</f>
        <v>Terminado</v>
      </c>
      <c r="CV233" s="3344" t="str">
        <f t="shared" ref="CV233" si="390">IF(CS233&lt;1%,"Sin iniciar",IF(CS233=100%,"Terminado","En gestión"))</f>
        <v>Terminado</v>
      </c>
      <c r="CW233" s="1721" t="s">
        <v>37</v>
      </c>
      <c r="CX233" s="3914">
        <v>41956188</v>
      </c>
      <c r="CY233" s="3914">
        <v>41956188</v>
      </c>
      <c r="CZ233" s="3906">
        <v>41956188</v>
      </c>
      <c r="DA233" s="3913">
        <v>36851333</v>
      </c>
      <c r="DB233" s="3915">
        <v>36851333</v>
      </c>
      <c r="DC233" s="3915">
        <v>36410000</v>
      </c>
      <c r="DD233" s="3916">
        <v>36851333</v>
      </c>
      <c r="DE233" s="3693" t="s">
        <v>1503</v>
      </c>
      <c r="DF233" s="3693" t="s">
        <v>1486</v>
      </c>
      <c r="DG233" s="3693" t="s">
        <v>1487</v>
      </c>
      <c r="DH233" s="3693" t="s">
        <v>5923</v>
      </c>
      <c r="DJ233" s="1220" t="s">
        <v>8269</v>
      </c>
      <c r="DK233" s="1220" t="s">
        <v>8485</v>
      </c>
      <c r="DL233" s="3312" t="s">
        <v>8271</v>
      </c>
    </row>
    <row r="234" spans="1:116" s="514" customFormat="1" ht="87.75" hidden="1" x14ac:dyDescent="0.45">
      <c r="A234" s="3359"/>
      <c r="B234" s="3361"/>
      <c r="C234" s="3693"/>
      <c r="D234" s="3693"/>
      <c r="E234" s="515" t="s">
        <v>5925</v>
      </c>
      <c r="F234" s="516" t="s">
        <v>5831</v>
      </c>
      <c r="G234" s="495">
        <v>0.25</v>
      </c>
      <c r="H234" s="518">
        <v>44564</v>
      </c>
      <c r="I234" s="518">
        <v>44925</v>
      </c>
      <c r="J234" s="519">
        <v>0.25</v>
      </c>
      <c r="K234" s="612">
        <v>0.5</v>
      </c>
      <c r="L234" s="520">
        <v>0.75</v>
      </c>
      <c r="M234" s="668">
        <v>1</v>
      </c>
      <c r="N234" s="2966"/>
      <c r="O234" s="2966"/>
      <c r="P234" s="591"/>
      <c r="Q234" s="3693"/>
      <c r="R234" s="3693"/>
      <c r="S234" s="551">
        <v>0.25</v>
      </c>
      <c r="T234" s="457" t="s">
        <v>5926</v>
      </c>
      <c r="U234" s="713" t="s">
        <v>5927</v>
      </c>
      <c r="V234" s="169" t="str">
        <f t="shared" si="370"/>
        <v>En gestión</v>
      </c>
      <c r="W234" s="169" t="str">
        <f t="shared" si="371"/>
        <v>En gestión</v>
      </c>
      <c r="X234" s="3693"/>
      <c r="Y234" s="1877"/>
      <c r="Z234" s="1877"/>
      <c r="AA234" s="3344"/>
      <c r="AB234" s="3344"/>
      <c r="AC234" s="3716"/>
      <c r="AD234" s="3427"/>
      <c r="AE234" s="3690"/>
      <c r="AF234" s="3690"/>
      <c r="AG234" s="3427"/>
      <c r="AH234" s="3910"/>
      <c r="AI234" s="3910"/>
      <c r="AJ234" s="3693"/>
      <c r="AK234" s="3693"/>
      <c r="AL234" s="3693"/>
      <c r="AM234" s="3693"/>
      <c r="AN234" s="591"/>
      <c r="AO234" s="3693"/>
      <c r="AP234" s="3693"/>
      <c r="AQ234" s="551">
        <v>0.5</v>
      </c>
      <c r="AR234" s="457" t="s">
        <v>5928</v>
      </c>
      <c r="AS234" s="547" t="s">
        <v>5927</v>
      </c>
      <c r="AT234" s="169" t="str">
        <f t="shared" si="372"/>
        <v>En gestión</v>
      </c>
      <c r="AU234" s="169" t="str">
        <f t="shared" si="373"/>
        <v>En gestión</v>
      </c>
      <c r="AV234" s="3693"/>
      <c r="AW234" s="3895"/>
      <c r="AX234" s="3895"/>
      <c r="AY234" s="3344"/>
      <c r="AZ234" s="3344"/>
      <c r="BA234" s="3716"/>
      <c r="BB234" s="3348"/>
      <c r="BC234" s="3349"/>
      <c r="BD234" s="3350"/>
      <c r="BE234" s="3445"/>
      <c r="BF234" s="3798"/>
      <c r="BG234" s="3798"/>
      <c r="BH234" s="3900"/>
      <c r="BI234" s="3900"/>
      <c r="BJ234" s="3902"/>
      <c r="BK234" s="3693"/>
      <c r="BL234" s="762"/>
      <c r="BM234" s="3417"/>
      <c r="BN234" s="3917"/>
      <c r="BO234" s="551">
        <v>0.75</v>
      </c>
      <c r="BP234" s="97" t="s">
        <v>5928</v>
      </c>
      <c r="BQ234" s="98" t="s">
        <v>5927</v>
      </c>
      <c r="BR234" s="169" t="str">
        <f t="shared" si="374"/>
        <v>En gestión</v>
      </c>
      <c r="BS234" s="169" t="str">
        <f t="shared" si="375"/>
        <v>En gestión</v>
      </c>
      <c r="BT234" s="1720"/>
      <c r="BU234" s="1877"/>
      <c r="BV234" s="1877"/>
      <c r="BW234" s="3344"/>
      <c r="BX234" s="3344"/>
      <c r="BY234" s="3458"/>
      <c r="BZ234" s="2909"/>
      <c r="CA234" s="3908"/>
      <c r="CB234" s="3597"/>
      <c r="CC234" s="2909"/>
      <c r="CD234" s="3597"/>
      <c r="CE234" s="3597"/>
      <c r="CF234" s="3693"/>
      <c r="CG234" s="3693"/>
      <c r="CH234" s="3693"/>
      <c r="CI234" s="3693"/>
      <c r="CJ234" s="591"/>
      <c r="CK234" s="3417"/>
      <c r="CL234" s="3917"/>
      <c r="CM234" s="905">
        <v>1</v>
      </c>
      <c r="CN234" s="97" t="s">
        <v>7659</v>
      </c>
      <c r="CO234" s="97" t="s">
        <v>5927</v>
      </c>
      <c r="CP234" s="169" t="str">
        <f t="shared" si="250"/>
        <v>Terminado</v>
      </c>
      <c r="CQ234" s="169" t="str">
        <f t="shared" si="376"/>
        <v>Terminado</v>
      </c>
      <c r="CR234" s="3693"/>
      <c r="CS234" s="1877"/>
      <c r="CT234" s="1877"/>
      <c r="CU234" s="3344"/>
      <c r="CV234" s="3344"/>
      <c r="CW234" s="1721"/>
      <c r="CX234" s="3914"/>
      <c r="CY234" s="3914"/>
      <c r="CZ234" s="3906"/>
      <c r="DA234" s="3914"/>
      <c r="DB234" s="3906"/>
      <c r="DC234" s="3906"/>
      <c r="DD234" s="3916"/>
      <c r="DE234" s="3693"/>
      <c r="DF234" s="3693"/>
      <c r="DG234" s="3693"/>
      <c r="DH234" s="3693"/>
      <c r="DJ234" s="1220" t="s">
        <v>8269</v>
      </c>
      <c r="DK234" s="1220" t="s">
        <v>8331</v>
      </c>
      <c r="DL234" s="3313"/>
    </row>
    <row r="235" spans="1:116" s="514" customFormat="1" ht="210" hidden="1" x14ac:dyDescent="0.45">
      <c r="A235" s="3359"/>
      <c r="B235" s="3361"/>
      <c r="C235" s="3693"/>
      <c r="D235" s="3693"/>
      <c r="E235" s="515" t="s">
        <v>5929</v>
      </c>
      <c r="F235" s="516" t="s">
        <v>5840</v>
      </c>
      <c r="G235" s="495">
        <v>0.25</v>
      </c>
      <c r="H235" s="518">
        <v>44564</v>
      </c>
      <c r="I235" s="518">
        <v>44925</v>
      </c>
      <c r="J235" s="519">
        <v>0.25</v>
      </c>
      <c r="K235" s="612">
        <v>0.5</v>
      </c>
      <c r="L235" s="520">
        <v>0.75</v>
      </c>
      <c r="M235" s="668">
        <v>1</v>
      </c>
      <c r="N235" s="2966"/>
      <c r="O235" s="2966"/>
      <c r="P235" s="591"/>
      <c r="Q235" s="3693"/>
      <c r="R235" s="3693"/>
      <c r="S235" s="551">
        <v>0.25</v>
      </c>
      <c r="T235" s="457" t="s">
        <v>5930</v>
      </c>
      <c r="U235" s="714" t="s">
        <v>5931</v>
      </c>
      <c r="V235" s="169" t="str">
        <f t="shared" si="370"/>
        <v>En gestión</v>
      </c>
      <c r="W235" s="169" t="str">
        <f t="shared" si="371"/>
        <v>En gestión</v>
      </c>
      <c r="X235" s="3693"/>
      <c r="Y235" s="1877"/>
      <c r="Z235" s="1877"/>
      <c r="AA235" s="3344"/>
      <c r="AB235" s="3344"/>
      <c r="AC235" s="3716"/>
      <c r="AD235" s="3427"/>
      <c r="AE235" s="3690"/>
      <c r="AF235" s="3690"/>
      <c r="AG235" s="3427"/>
      <c r="AH235" s="3910"/>
      <c r="AI235" s="3910"/>
      <c r="AJ235" s="3693"/>
      <c r="AK235" s="3693"/>
      <c r="AL235" s="3693"/>
      <c r="AM235" s="3693"/>
      <c r="AN235" s="591"/>
      <c r="AO235" s="3693"/>
      <c r="AP235" s="3693"/>
      <c r="AQ235" s="551">
        <v>0.5</v>
      </c>
      <c r="AR235" s="457" t="s">
        <v>5932</v>
      </c>
      <c r="AS235" s="714" t="s">
        <v>5933</v>
      </c>
      <c r="AT235" s="169" t="str">
        <f t="shared" si="372"/>
        <v>En gestión</v>
      </c>
      <c r="AU235" s="169" t="str">
        <f t="shared" si="373"/>
        <v>En gestión</v>
      </c>
      <c r="AV235" s="3693"/>
      <c r="AW235" s="3895"/>
      <c r="AX235" s="3895"/>
      <c r="AY235" s="3344"/>
      <c r="AZ235" s="3344"/>
      <c r="BA235" s="3716"/>
      <c r="BB235" s="3348"/>
      <c r="BC235" s="3349"/>
      <c r="BD235" s="3350"/>
      <c r="BE235" s="3445"/>
      <c r="BF235" s="3798"/>
      <c r="BG235" s="3798"/>
      <c r="BH235" s="3900"/>
      <c r="BI235" s="3900"/>
      <c r="BJ235" s="3902"/>
      <c r="BK235" s="3693"/>
      <c r="BL235" s="762"/>
      <c r="BM235" s="3417"/>
      <c r="BN235" s="3917"/>
      <c r="BO235" s="551">
        <v>0.75</v>
      </c>
      <c r="BP235" s="97" t="s">
        <v>5932</v>
      </c>
      <c r="BQ235" s="97" t="s">
        <v>5934</v>
      </c>
      <c r="BR235" s="169" t="str">
        <f t="shared" si="374"/>
        <v>En gestión</v>
      </c>
      <c r="BS235" s="169" t="str">
        <f t="shared" si="375"/>
        <v>En gestión</v>
      </c>
      <c r="BT235" s="1720"/>
      <c r="BU235" s="1877"/>
      <c r="BV235" s="1877"/>
      <c r="BW235" s="3344"/>
      <c r="BX235" s="3344"/>
      <c r="BY235" s="3458"/>
      <c r="BZ235" s="2909"/>
      <c r="CA235" s="3908"/>
      <c r="CB235" s="3597"/>
      <c r="CC235" s="2909"/>
      <c r="CD235" s="3597"/>
      <c r="CE235" s="3597"/>
      <c r="CF235" s="3693"/>
      <c r="CG235" s="3693"/>
      <c r="CH235" s="3693"/>
      <c r="CI235" s="3693"/>
      <c r="CJ235" s="591"/>
      <c r="CK235" s="3417"/>
      <c r="CL235" s="3917"/>
      <c r="CM235" s="905">
        <v>1</v>
      </c>
      <c r="CN235" s="97" t="s">
        <v>5935</v>
      </c>
      <c r="CO235" s="97" t="s">
        <v>5936</v>
      </c>
      <c r="CP235" s="169" t="str">
        <f t="shared" si="250"/>
        <v>Terminado</v>
      </c>
      <c r="CQ235" s="169" t="str">
        <f t="shared" si="376"/>
        <v>Terminado</v>
      </c>
      <c r="CR235" s="3693"/>
      <c r="CS235" s="1877"/>
      <c r="CT235" s="1877"/>
      <c r="CU235" s="3344"/>
      <c r="CV235" s="3344"/>
      <c r="CW235" s="1721"/>
      <c r="CX235" s="3914"/>
      <c r="CY235" s="3914"/>
      <c r="CZ235" s="3906"/>
      <c r="DA235" s="3914"/>
      <c r="DB235" s="3906"/>
      <c r="DC235" s="3906"/>
      <c r="DD235" s="3916"/>
      <c r="DE235" s="3693"/>
      <c r="DF235" s="3693"/>
      <c r="DG235" s="3693"/>
      <c r="DH235" s="3693"/>
      <c r="DJ235" s="1220" t="s">
        <v>8269</v>
      </c>
      <c r="DK235" s="1220" t="s">
        <v>8331</v>
      </c>
      <c r="DL235" s="3313"/>
    </row>
    <row r="236" spans="1:116" s="514" customFormat="1" ht="131.25" hidden="1" x14ac:dyDescent="0.45">
      <c r="A236" s="3359"/>
      <c r="B236" s="3361"/>
      <c r="C236" s="3693"/>
      <c r="D236" s="3693"/>
      <c r="E236" s="515" t="s">
        <v>5937</v>
      </c>
      <c r="F236" s="516" t="s">
        <v>5850</v>
      </c>
      <c r="G236" s="495">
        <v>0.25</v>
      </c>
      <c r="H236" s="518">
        <v>44564</v>
      </c>
      <c r="I236" s="518">
        <v>44925</v>
      </c>
      <c r="J236" s="519">
        <v>0.25</v>
      </c>
      <c r="K236" s="612">
        <v>0.5</v>
      </c>
      <c r="L236" s="520">
        <v>0.75</v>
      </c>
      <c r="M236" s="668">
        <v>1</v>
      </c>
      <c r="N236" s="2966"/>
      <c r="O236" s="2966"/>
      <c r="P236" s="591"/>
      <c r="Q236" s="3693"/>
      <c r="R236" s="3693"/>
      <c r="S236" s="551">
        <v>0.25</v>
      </c>
      <c r="T236" s="457" t="s">
        <v>5938</v>
      </c>
      <c r="U236" s="713" t="s">
        <v>5939</v>
      </c>
      <c r="V236" s="169" t="str">
        <f t="shared" si="370"/>
        <v>En gestión</v>
      </c>
      <c r="W236" s="169" t="str">
        <f t="shared" si="371"/>
        <v>En gestión</v>
      </c>
      <c r="X236" s="3693"/>
      <c r="Y236" s="1877"/>
      <c r="Z236" s="1877"/>
      <c r="AA236" s="3344"/>
      <c r="AB236" s="3344"/>
      <c r="AC236" s="3897"/>
      <c r="AD236" s="3427"/>
      <c r="AE236" s="3690"/>
      <c r="AF236" s="3690"/>
      <c r="AG236" s="3427"/>
      <c r="AH236" s="3910"/>
      <c r="AI236" s="3910"/>
      <c r="AJ236" s="3693"/>
      <c r="AK236" s="3693"/>
      <c r="AL236" s="3693"/>
      <c r="AM236" s="3693"/>
      <c r="AN236" s="591"/>
      <c r="AO236" s="3693"/>
      <c r="AP236" s="3693"/>
      <c r="AQ236" s="551">
        <v>0.5</v>
      </c>
      <c r="AR236" s="457" t="s">
        <v>5940</v>
      </c>
      <c r="AS236" s="547" t="s">
        <v>5941</v>
      </c>
      <c r="AT236" s="169" t="str">
        <f t="shared" si="372"/>
        <v>En gestión</v>
      </c>
      <c r="AU236" s="169" t="str">
        <f t="shared" si="373"/>
        <v>En gestión</v>
      </c>
      <c r="AV236" s="3693"/>
      <c r="AW236" s="3895"/>
      <c r="AX236" s="3895"/>
      <c r="AY236" s="3344"/>
      <c r="AZ236" s="3344"/>
      <c r="BA236" s="3897"/>
      <c r="BB236" s="3348"/>
      <c r="BC236" s="3349"/>
      <c r="BD236" s="3350"/>
      <c r="BE236" s="3445"/>
      <c r="BF236" s="3446"/>
      <c r="BG236" s="3446"/>
      <c r="BH236" s="3894"/>
      <c r="BI236" s="3894"/>
      <c r="BJ236" s="3903"/>
      <c r="BK236" s="3693"/>
      <c r="BL236" s="762"/>
      <c r="BM236" s="3417"/>
      <c r="BN236" s="3917"/>
      <c r="BO236" s="551">
        <v>0.75</v>
      </c>
      <c r="BP236" s="97" t="s">
        <v>5940</v>
      </c>
      <c r="BQ236" s="97" t="s">
        <v>5942</v>
      </c>
      <c r="BR236" s="169" t="str">
        <f t="shared" si="374"/>
        <v>En gestión</v>
      </c>
      <c r="BS236" s="169" t="str">
        <f t="shared" si="375"/>
        <v>En gestión</v>
      </c>
      <c r="BT236" s="1720"/>
      <c r="BU236" s="1877"/>
      <c r="BV236" s="1877"/>
      <c r="BW236" s="3344"/>
      <c r="BX236" s="3344"/>
      <c r="BY236" s="3458"/>
      <c r="BZ236" s="2909"/>
      <c r="CA236" s="3908"/>
      <c r="CB236" s="3597"/>
      <c r="CC236" s="2909"/>
      <c r="CD236" s="3597"/>
      <c r="CE236" s="3597"/>
      <c r="CF236" s="3693"/>
      <c r="CG236" s="3693"/>
      <c r="CH236" s="3693"/>
      <c r="CI236" s="3693"/>
      <c r="CJ236" s="591"/>
      <c r="CK236" s="3417"/>
      <c r="CL236" s="3917"/>
      <c r="CM236" s="919">
        <v>1</v>
      </c>
      <c r="CN236" s="864" t="s">
        <v>5943</v>
      </c>
      <c r="CO236" s="864" t="s">
        <v>5944</v>
      </c>
      <c r="CP236" s="169" t="str">
        <f t="shared" si="250"/>
        <v>Terminado</v>
      </c>
      <c r="CQ236" s="169" t="str">
        <f t="shared" si="376"/>
        <v>Terminado</v>
      </c>
      <c r="CR236" s="3693"/>
      <c r="CS236" s="1877"/>
      <c r="CT236" s="1877"/>
      <c r="CU236" s="3344"/>
      <c r="CV236" s="3344"/>
      <c r="CW236" s="1721"/>
      <c r="CX236" s="3914"/>
      <c r="CY236" s="3914"/>
      <c r="CZ236" s="3906"/>
      <c r="DA236" s="3914"/>
      <c r="DB236" s="3906"/>
      <c r="DC236" s="3906"/>
      <c r="DD236" s="3916"/>
      <c r="DE236" s="3693"/>
      <c r="DF236" s="3693"/>
      <c r="DG236" s="3693"/>
      <c r="DH236" s="3693"/>
      <c r="DJ236" s="1220" t="s">
        <v>8269</v>
      </c>
      <c r="DK236" s="1220" t="s">
        <v>8331</v>
      </c>
      <c r="DL236" s="3314"/>
    </row>
    <row r="237" spans="1:116" s="710" customFormat="1" ht="131.25" hidden="1" x14ac:dyDescent="0.45">
      <c r="A237" s="3359" t="s">
        <v>516</v>
      </c>
      <c r="B237" s="3361" t="s">
        <v>5945</v>
      </c>
      <c r="C237" s="3693" t="s">
        <v>5946</v>
      </c>
      <c r="D237" s="3693" t="s">
        <v>5861</v>
      </c>
      <c r="E237" s="515" t="s">
        <v>5947</v>
      </c>
      <c r="F237" s="516" t="s">
        <v>5820</v>
      </c>
      <c r="G237" s="495">
        <v>0.25</v>
      </c>
      <c r="H237" s="518">
        <v>44713</v>
      </c>
      <c r="I237" s="518">
        <v>44742</v>
      </c>
      <c r="J237" s="519">
        <v>0</v>
      </c>
      <c r="K237" s="612">
        <v>1</v>
      </c>
      <c r="L237" s="520">
        <v>1</v>
      </c>
      <c r="M237" s="668">
        <v>1</v>
      </c>
      <c r="N237" s="2966">
        <v>970579589</v>
      </c>
      <c r="O237" s="2966">
        <v>83861198.049999997</v>
      </c>
      <c r="P237" s="591"/>
      <c r="Q237" s="3692">
        <v>0</v>
      </c>
      <c r="R237" s="3693" t="s">
        <v>2384</v>
      </c>
      <c r="S237" s="551">
        <v>0</v>
      </c>
      <c r="T237" s="98" t="s">
        <v>2384</v>
      </c>
      <c r="U237" s="98" t="s">
        <v>2384</v>
      </c>
      <c r="V237" s="169" t="str">
        <f t="shared" si="370"/>
        <v>Sin iniciar</v>
      </c>
      <c r="W237" s="169" t="str">
        <f t="shared" si="371"/>
        <v>Sin iniciar</v>
      </c>
      <c r="X237" s="3693"/>
      <c r="Y237" s="1877">
        <f>SUMPRODUCT(S237:S240,G237:G240)</f>
        <v>0</v>
      </c>
      <c r="Z237" s="1877">
        <f>SUMPRODUCT(G237:G240,J237:J240)</f>
        <v>0</v>
      </c>
      <c r="AA237" s="3344" t="str">
        <f>IF(Z237&lt;1%,"Sin iniciar",IF(Z237=100%,"Terminado","En gestión"))</f>
        <v>Sin iniciar</v>
      </c>
      <c r="AB237" s="3344" t="str">
        <f>IF(Y237&lt;1%,"Sin iniciar",IF(Y237=100%,"Terminado","En gestión"))</f>
        <v>Sin iniciar</v>
      </c>
      <c r="AC237" s="3911"/>
      <c r="AD237" s="3427">
        <v>83861198.049999997</v>
      </c>
      <c r="AE237" s="3690">
        <v>83861198.049999997</v>
      </c>
      <c r="AF237" s="3690">
        <v>0</v>
      </c>
      <c r="AG237" s="3427">
        <v>970579589</v>
      </c>
      <c r="AH237" s="3910">
        <v>964842255</v>
      </c>
      <c r="AI237" s="3910">
        <v>18924309.43</v>
      </c>
      <c r="AJ237" s="3894" t="s">
        <v>1503</v>
      </c>
      <c r="AK237" s="3693" t="s">
        <v>5948</v>
      </c>
      <c r="AL237" s="3693" t="s">
        <v>5949</v>
      </c>
      <c r="AM237" s="3693" t="s">
        <v>5950</v>
      </c>
      <c r="AN237" s="591"/>
      <c r="AO237" s="3692">
        <v>0</v>
      </c>
      <c r="AP237" s="3693" t="s">
        <v>5951</v>
      </c>
      <c r="AQ237" s="551">
        <v>1</v>
      </c>
      <c r="AR237" s="457" t="s">
        <v>5952</v>
      </c>
      <c r="AS237" s="547" t="s">
        <v>5953</v>
      </c>
      <c r="AT237" s="169" t="str">
        <f t="shared" si="372"/>
        <v>Terminado</v>
      </c>
      <c r="AU237" s="169" t="str">
        <f t="shared" si="373"/>
        <v>Terminado</v>
      </c>
      <c r="AV237" s="3693" t="s">
        <v>5954</v>
      </c>
      <c r="AW237" s="3523">
        <f t="shared" ref="AW237" si="391">SUMPRODUCT(AQ237:AQ240,G237:G240)</f>
        <v>0.25</v>
      </c>
      <c r="AX237" s="3523">
        <f t="shared" ref="AX237" si="392">SUMPRODUCT(G237:G240,K237:K240)</f>
        <v>0.25</v>
      </c>
      <c r="AY237" s="3344" t="str">
        <f>IF(AX237&lt;1%,"Sin iniciar",IF(AX237=100%,"Terminado","En gestión"))</f>
        <v>En gestión</v>
      </c>
      <c r="AZ237" s="3344" t="str">
        <f>IF(AW237&lt;1%,"Sin iniciar",IF(AW237=100%,"Terminado","En gestión"))</f>
        <v>En gestión</v>
      </c>
      <c r="BA237" s="3911"/>
      <c r="BB237" s="3348">
        <v>83861198.049999997</v>
      </c>
      <c r="BC237" s="3349">
        <v>83861198.049999997</v>
      </c>
      <c r="BD237" s="3350">
        <v>11980171</v>
      </c>
      <c r="BE237" s="3445">
        <v>970579589</v>
      </c>
      <c r="BF237" s="3615">
        <v>964842255</v>
      </c>
      <c r="BG237" s="3615">
        <v>53094467.490000002</v>
      </c>
      <c r="BH237" s="3899" t="s">
        <v>1503</v>
      </c>
      <c r="BI237" s="3899" t="s">
        <v>5948</v>
      </c>
      <c r="BJ237" s="3901" t="s">
        <v>5949</v>
      </c>
      <c r="BK237" s="3693" t="s">
        <v>5950</v>
      </c>
      <c r="BL237" s="762"/>
      <c r="BM237" s="3417">
        <v>0.4</v>
      </c>
      <c r="BN237" s="3917" t="s">
        <v>5955</v>
      </c>
      <c r="BO237" s="551">
        <v>1</v>
      </c>
      <c r="BP237" s="97" t="s">
        <v>3313</v>
      </c>
      <c r="BQ237" s="97" t="s">
        <v>3313</v>
      </c>
      <c r="BR237" s="169" t="str">
        <f t="shared" si="374"/>
        <v>Terminado</v>
      </c>
      <c r="BS237" s="169" t="str">
        <f t="shared" si="375"/>
        <v>Terminado</v>
      </c>
      <c r="BT237" s="1720" t="s">
        <v>5956</v>
      </c>
      <c r="BU237" s="1877">
        <f>SUMPRODUCT(G237:G240,BO237:BO240)</f>
        <v>0.5</v>
      </c>
      <c r="BV237" s="1877">
        <f>SUMPRODUCT(G237:G240,L237:L240)</f>
        <v>0.5</v>
      </c>
      <c r="BW237" s="3344" t="str">
        <f>IF(BV237&lt;1%,"Sin iniciar",IF(BV237=100%,"Terminado","En gestión"))</f>
        <v>En gestión</v>
      </c>
      <c r="BX237" s="3344" t="str">
        <f>IF(BU237&lt;1%,"Sin iniciar",IF(BU237=100%,"Terminado","En gestión"))</f>
        <v>En gestión</v>
      </c>
      <c r="BY237" s="3458"/>
      <c r="BZ237" s="2909">
        <v>83861198.049999997</v>
      </c>
      <c r="CA237" s="3908">
        <v>83861198.049999997</v>
      </c>
      <c r="CB237" s="3597">
        <v>47920685</v>
      </c>
      <c r="CC237" s="2909">
        <v>964842255</v>
      </c>
      <c r="CD237" s="3597">
        <v>982384604</v>
      </c>
      <c r="CE237" s="3597">
        <v>288076788.94999999</v>
      </c>
      <c r="CF237" s="3693" t="s">
        <v>1503</v>
      </c>
      <c r="CG237" s="3693" t="s">
        <v>5948</v>
      </c>
      <c r="CH237" s="3693" t="s">
        <v>5949</v>
      </c>
      <c r="CI237" s="3693" t="s">
        <v>5950</v>
      </c>
      <c r="CJ237" s="591"/>
      <c r="CK237" s="3417">
        <v>1</v>
      </c>
      <c r="CL237" s="3917" t="s">
        <v>5890</v>
      </c>
      <c r="CM237" s="905">
        <v>1</v>
      </c>
      <c r="CN237" s="98" t="s">
        <v>1312</v>
      </c>
      <c r="CO237" s="97" t="s">
        <v>5953</v>
      </c>
      <c r="CP237" s="169" t="str">
        <f t="shared" si="250"/>
        <v>Terminado</v>
      </c>
      <c r="CQ237" s="169" t="str">
        <f t="shared" si="376"/>
        <v>Terminado</v>
      </c>
      <c r="CR237" s="3693" t="s">
        <v>7660</v>
      </c>
      <c r="CS237" s="1877">
        <f t="shared" ref="CS237" si="393">SUMPRODUCT(G237:G240,CM237:CM240)</f>
        <v>1</v>
      </c>
      <c r="CT237" s="1877">
        <f t="shared" ref="CT237" si="394">SUMPRODUCT(G237:G240,M237:M240)</f>
        <v>1</v>
      </c>
      <c r="CU237" s="3344" t="str">
        <f t="shared" ref="CU237" si="395">IF(CT237&lt;1%,"Sin iniciar",IF(CT237=100%,"Terminado","En gestión"))</f>
        <v>Terminado</v>
      </c>
      <c r="CV237" s="3344" t="str">
        <f t="shared" ref="CV237" si="396">IF(CS237&lt;1%,"Sin iniciar",IF(CS237=100%,"Terminado","En gestión"))</f>
        <v>Terminado</v>
      </c>
      <c r="CW237" s="1877" t="s">
        <v>37</v>
      </c>
      <c r="CX237" s="3914">
        <v>83861198</v>
      </c>
      <c r="CY237" s="3351">
        <v>83861198</v>
      </c>
      <c r="CZ237" s="3906">
        <v>83861198</v>
      </c>
      <c r="DA237" s="3913">
        <v>982384604</v>
      </c>
      <c r="DB237" s="3915">
        <v>1045961040.26</v>
      </c>
      <c r="DC237" s="3915">
        <v>865217582.40999997</v>
      </c>
      <c r="DD237" s="3916">
        <v>1002482870.0046</v>
      </c>
      <c r="DE237" s="3693" t="s">
        <v>1503</v>
      </c>
      <c r="DF237" s="3693" t="s">
        <v>5948</v>
      </c>
      <c r="DG237" s="3693" t="s">
        <v>5949</v>
      </c>
      <c r="DH237" s="3693" t="s">
        <v>5950</v>
      </c>
      <c r="DJ237" s="1220" t="s">
        <v>8269</v>
      </c>
      <c r="DK237" s="1220" t="s">
        <v>8485</v>
      </c>
      <c r="DL237" s="3312" t="s">
        <v>8271</v>
      </c>
    </row>
    <row r="238" spans="1:116" s="514" customFormat="1" ht="87.75" hidden="1" x14ac:dyDescent="0.45">
      <c r="A238" s="3359"/>
      <c r="B238" s="3361"/>
      <c r="C238" s="3693"/>
      <c r="D238" s="3693"/>
      <c r="E238" s="515" t="s">
        <v>5957</v>
      </c>
      <c r="F238" s="516" t="s">
        <v>5831</v>
      </c>
      <c r="G238" s="495">
        <v>0.25</v>
      </c>
      <c r="H238" s="518">
        <v>44774</v>
      </c>
      <c r="I238" s="518">
        <v>44925</v>
      </c>
      <c r="J238" s="519">
        <v>0</v>
      </c>
      <c r="K238" s="612">
        <v>0</v>
      </c>
      <c r="L238" s="520">
        <v>0.4</v>
      </c>
      <c r="M238" s="668">
        <v>1</v>
      </c>
      <c r="N238" s="2966"/>
      <c r="O238" s="2966"/>
      <c r="P238" s="591"/>
      <c r="Q238" s="3693"/>
      <c r="R238" s="3693"/>
      <c r="S238" s="551">
        <v>0</v>
      </c>
      <c r="T238" s="98" t="s">
        <v>2384</v>
      </c>
      <c r="U238" s="98" t="s">
        <v>2384</v>
      </c>
      <c r="V238" s="169" t="str">
        <f t="shared" si="370"/>
        <v>Sin iniciar</v>
      </c>
      <c r="W238" s="169" t="str">
        <f t="shared" si="371"/>
        <v>Sin iniciar</v>
      </c>
      <c r="X238" s="3693"/>
      <c r="Y238" s="1877"/>
      <c r="Z238" s="1877"/>
      <c r="AA238" s="3344"/>
      <c r="AB238" s="3344"/>
      <c r="AC238" s="3716"/>
      <c r="AD238" s="3427"/>
      <c r="AE238" s="3690"/>
      <c r="AF238" s="3690"/>
      <c r="AG238" s="3427"/>
      <c r="AH238" s="3910"/>
      <c r="AI238" s="3910"/>
      <c r="AJ238" s="3693"/>
      <c r="AK238" s="3693"/>
      <c r="AL238" s="3693"/>
      <c r="AM238" s="3693"/>
      <c r="AN238" s="591"/>
      <c r="AO238" s="3693"/>
      <c r="AP238" s="3693"/>
      <c r="AQ238" s="716"/>
      <c r="AR238" s="547"/>
      <c r="AS238" s="547"/>
      <c r="AT238" s="169" t="str">
        <f t="shared" si="372"/>
        <v>Sin iniciar</v>
      </c>
      <c r="AU238" s="169" t="str">
        <f t="shared" si="373"/>
        <v>Sin iniciar</v>
      </c>
      <c r="AV238" s="3693"/>
      <c r="AW238" s="3895"/>
      <c r="AX238" s="3895"/>
      <c r="AY238" s="3344"/>
      <c r="AZ238" s="3344"/>
      <c r="BA238" s="3716"/>
      <c r="BB238" s="3348"/>
      <c r="BC238" s="3349"/>
      <c r="BD238" s="3350"/>
      <c r="BE238" s="3445"/>
      <c r="BF238" s="3798"/>
      <c r="BG238" s="3798"/>
      <c r="BH238" s="3900"/>
      <c r="BI238" s="3900"/>
      <c r="BJ238" s="3902"/>
      <c r="BK238" s="3693"/>
      <c r="BL238" s="762"/>
      <c r="BM238" s="3417"/>
      <c r="BN238" s="3917"/>
      <c r="BO238" s="551">
        <v>0.4</v>
      </c>
      <c r="BP238" s="97" t="s">
        <v>5958</v>
      </c>
      <c r="BQ238" s="98" t="s">
        <v>5959</v>
      </c>
      <c r="BR238" s="169" t="str">
        <f t="shared" si="374"/>
        <v>En gestión</v>
      </c>
      <c r="BS238" s="169" t="str">
        <f t="shared" si="375"/>
        <v>En gestión</v>
      </c>
      <c r="BT238" s="1720"/>
      <c r="BU238" s="1877"/>
      <c r="BV238" s="1877"/>
      <c r="BW238" s="3344"/>
      <c r="BX238" s="3344"/>
      <c r="BY238" s="3458"/>
      <c r="BZ238" s="2909"/>
      <c r="CA238" s="3908"/>
      <c r="CB238" s="3597"/>
      <c r="CC238" s="2909"/>
      <c r="CD238" s="3597"/>
      <c r="CE238" s="3597"/>
      <c r="CF238" s="3693"/>
      <c r="CG238" s="3693"/>
      <c r="CH238" s="3693"/>
      <c r="CI238" s="3693"/>
      <c r="CJ238" s="591"/>
      <c r="CK238" s="3417"/>
      <c r="CL238" s="3917"/>
      <c r="CM238" s="919">
        <v>1</v>
      </c>
      <c r="CN238" s="97" t="s">
        <v>7661</v>
      </c>
      <c r="CO238" s="864" t="s">
        <v>5960</v>
      </c>
      <c r="CP238" s="169" t="str">
        <f t="shared" si="250"/>
        <v>Terminado</v>
      </c>
      <c r="CQ238" s="169" t="str">
        <f t="shared" si="376"/>
        <v>Terminado</v>
      </c>
      <c r="CR238" s="3693"/>
      <c r="CS238" s="1877"/>
      <c r="CT238" s="1877"/>
      <c r="CU238" s="3344"/>
      <c r="CV238" s="3344"/>
      <c r="CW238" s="1877"/>
      <c r="CX238" s="3914"/>
      <c r="CY238" s="3351"/>
      <c r="CZ238" s="3906"/>
      <c r="DA238" s="3914"/>
      <c r="DB238" s="3906"/>
      <c r="DC238" s="3906"/>
      <c r="DD238" s="3916"/>
      <c r="DE238" s="3693"/>
      <c r="DF238" s="3693"/>
      <c r="DG238" s="3693"/>
      <c r="DH238" s="3693"/>
      <c r="DJ238" s="1220" t="s">
        <v>8269</v>
      </c>
      <c r="DK238" s="1220" t="s">
        <v>8331</v>
      </c>
      <c r="DL238" s="3313"/>
    </row>
    <row r="239" spans="1:116" s="514" customFormat="1" ht="131.25" hidden="1" x14ac:dyDescent="0.45">
      <c r="A239" s="3359"/>
      <c r="B239" s="3361"/>
      <c r="C239" s="3693"/>
      <c r="D239" s="3693"/>
      <c r="E239" s="515" t="s">
        <v>5961</v>
      </c>
      <c r="F239" s="516" t="s">
        <v>5840</v>
      </c>
      <c r="G239" s="495">
        <v>0.25</v>
      </c>
      <c r="H239" s="518">
        <v>44774</v>
      </c>
      <c r="I239" s="518">
        <v>44925</v>
      </c>
      <c r="J239" s="519">
        <v>0</v>
      </c>
      <c r="K239" s="612">
        <v>0</v>
      </c>
      <c r="L239" s="520">
        <v>0.3</v>
      </c>
      <c r="M239" s="668">
        <v>1</v>
      </c>
      <c r="N239" s="2966"/>
      <c r="O239" s="2966"/>
      <c r="P239" s="591"/>
      <c r="Q239" s="3693"/>
      <c r="R239" s="3693"/>
      <c r="S239" s="551">
        <v>0</v>
      </c>
      <c r="T239" s="98" t="s">
        <v>2384</v>
      </c>
      <c r="U239" s="98" t="s">
        <v>2384</v>
      </c>
      <c r="V239" s="169" t="str">
        <f t="shared" si="370"/>
        <v>Sin iniciar</v>
      </c>
      <c r="W239" s="169" t="str">
        <f t="shared" si="371"/>
        <v>Sin iniciar</v>
      </c>
      <c r="X239" s="3693"/>
      <c r="Y239" s="1877"/>
      <c r="Z239" s="1877"/>
      <c r="AA239" s="3344"/>
      <c r="AB239" s="3344"/>
      <c r="AC239" s="3716"/>
      <c r="AD239" s="3427"/>
      <c r="AE239" s="3690"/>
      <c r="AF239" s="3690"/>
      <c r="AG239" s="3427"/>
      <c r="AH239" s="3910"/>
      <c r="AI239" s="3910"/>
      <c r="AJ239" s="3693"/>
      <c r="AK239" s="3693"/>
      <c r="AL239" s="3693"/>
      <c r="AM239" s="3693"/>
      <c r="AN239" s="591"/>
      <c r="AO239" s="3693"/>
      <c r="AP239" s="3693"/>
      <c r="AQ239" s="716"/>
      <c r="AR239" s="547"/>
      <c r="AS239" s="547"/>
      <c r="AT239" s="169" t="str">
        <f t="shared" si="372"/>
        <v>Sin iniciar</v>
      </c>
      <c r="AU239" s="169" t="str">
        <f t="shared" si="373"/>
        <v>Sin iniciar</v>
      </c>
      <c r="AV239" s="3693"/>
      <c r="AW239" s="3895"/>
      <c r="AX239" s="3895"/>
      <c r="AY239" s="3344"/>
      <c r="AZ239" s="3344"/>
      <c r="BA239" s="3716"/>
      <c r="BB239" s="3348"/>
      <c r="BC239" s="3349"/>
      <c r="BD239" s="3350"/>
      <c r="BE239" s="3445"/>
      <c r="BF239" s="3798"/>
      <c r="BG239" s="3798"/>
      <c r="BH239" s="3900"/>
      <c r="BI239" s="3900"/>
      <c r="BJ239" s="3902"/>
      <c r="BK239" s="3693"/>
      <c r="BL239" s="762"/>
      <c r="BM239" s="3417"/>
      <c r="BN239" s="3917"/>
      <c r="BO239" s="551">
        <v>0.3</v>
      </c>
      <c r="BP239" s="97" t="s">
        <v>5962</v>
      </c>
      <c r="BQ239" s="98" t="s">
        <v>5959</v>
      </c>
      <c r="BR239" s="169" t="str">
        <f t="shared" si="374"/>
        <v>En gestión</v>
      </c>
      <c r="BS239" s="169" t="str">
        <f t="shared" si="375"/>
        <v>En gestión</v>
      </c>
      <c r="BT239" s="1720"/>
      <c r="BU239" s="1877"/>
      <c r="BV239" s="1877"/>
      <c r="BW239" s="3344"/>
      <c r="BX239" s="3344"/>
      <c r="BY239" s="3458"/>
      <c r="BZ239" s="2909"/>
      <c r="CA239" s="3908"/>
      <c r="CB239" s="3597"/>
      <c r="CC239" s="2909"/>
      <c r="CD239" s="3597"/>
      <c r="CE239" s="3597"/>
      <c r="CF239" s="3693"/>
      <c r="CG239" s="3693"/>
      <c r="CH239" s="3693"/>
      <c r="CI239" s="3693"/>
      <c r="CJ239" s="591"/>
      <c r="CK239" s="3417"/>
      <c r="CL239" s="3917"/>
      <c r="CM239" s="905">
        <v>1</v>
      </c>
      <c r="CN239" s="97" t="s">
        <v>5963</v>
      </c>
      <c r="CO239" s="97" t="s">
        <v>5960</v>
      </c>
      <c r="CP239" s="169" t="str">
        <f t="shared" si="250"/>
        <v>Terminado</v>
      </c>
      <c r="CQ239" s="169" t="str">
        <f t="shared" si="376"/>
        <v>Terminado</v>
      </c>
      <c r="CR239" s="3693"/>
      <c r="CS239" s="1877"/>
      <c r="CT239" s="1877"/>
      <c r="CU239" s="3344"/>
      <c r="CV239" s="3344"/>
      <c r="CW239" s="1877"/>
      <c r="CX239" s="3914"/>
      <c r="CY239" s="3351"/>
      <c r="CZ239" s="3906"/>
      <c r="DA239" s="3914"/>
      <c r="DB239" s="3906"/>
      <c r="DC239" s="3906"/>
      <c r="DD239" s="3916"/>
      <c r="DE239" s="3693"/>
      <c r="DF239" s="3693"/>
      <c r="DG239" s="3693"/>
      <c r="DH239" s="3693"/>
      <c r="DJ239" s="1220" t="s">
        <v>8269</v>
      </c>
      <c r="DK239" s="1220" t="s">
        <v>8331</v>
      </c>
      <c r="DL239" s="3313"/>
    </row>
    <row r="240" spans="1:116" s="514" customFormat="1" ht="183.75" hidden="1" x14ac:dyDescent="0.45">
      <c r="A240" s="3359"/>
      <c r="B240" s="3361"/>
      <c r="C240" s="3693"/>
      <c r="D240" s="3693"/>
      <c r="E240" s="515" t="s">
        <v>5964</v>
      </c>
      <c r="F240" s="516" t="s">
        <v>5850</v>
      </c>
      <c r="G240" s="495">
        <v>0.25</v>
      </c>
      <c r="H240" s="518">
        <v>44774</v>
      </c>
      <c r="I240" s="518">
        <v>44925</v>
      </c>
      <c r="J240" s="519">
        <v>0</v>
      </c>
      <c r="K240" s="612">
        <v>0</v>
      </c>
      <c r="L240" s="520">
        <v>0.3</v>
      </c>
      <c r="M240" s="668">
        <v>1</v>
      </c>
      <c r="N240" s="2966"/>
      <c r="O240" s="2966"/>
      <c r="P240" s="591"/>
      <c r="Q240" s="3693"/>
      <c r="R240" s="3693"/>
      <c r="S240" s="551">
        <v>0</v>
      </c>
      <c r="T240" s="98" t="s">
        <v>2384</v>
      </c>
      <c r="U240" s="98" t="s">
        <v>2384</v>
      </c>
      <c r="V240" s="169" t="str">
        <f t="shared" si="370"/>
        <v>Sin iniciar</v>
      </c>
      <c r="W240" s="169" t="str">
        <f t="shared" si="371"/>
        <v>Sin iniciar</v>
      </c>
      <c r="X240" s="3693"/>
      <c r="Y240" s="1877"/>
      <c r="Z240" s="1877"/>
      <c r="AA240" s="3344"/>
      <c r="AB240" s="3344"/>
      <c r="AC240" s="3897"/>
      <c r="AD240" s="3427"/>
      <c r="AE240" s="3690"/>
      <c r="AF240" s="3690"/>
      <c r="AG240" s="3427"/>
      <c r="AH240" s="3910"/>
      <c r="AI240" s="3910"/>
      <c r="AJ240" s="3693"/>
      <c r="AK240" s="3693"/>
      <c r="AL240" s="3693"/>
      <c r="AM240" s="3693"/>
      <c r="AN240" s="591"/>
      <c r="AO240" s="3693"/>
      <c r="AP240" s="3693"/>
      <c r="AQ240" s="716"/>
      <c r="AR240" s="547"/>
      <c r="AS240" s="547"/>
      <c r="AT240" s="169" t="str">
        <f t="shared" si="372"/>
        <v>Sin iniciar</v>
      </c>
      <c r="AU240" s="169" t="str">
        <f t="shared" si="373"/>
        <v>Sin iniciar</v>
      </c>
      <c r="AV240" s="3693"/>
      <c r="AW240" s="3895"/>
      <c r="AX240" s="3895"/>
      <c r="AY240" s="3344"/>
      <c r="AZ240" s="3344"/>
      <c r="BA240" s="3897"/>
      <c r="BB240" s="3348"/>
      <c r="BC240" s="3349"/>
      <c r="BD240" s="3350"/>
      <c r="BE240" s="3445"/>
      <c r="BF240" s="3446"/>
      <c r="BG240" s="3446"/>
      <c r="BH240" s="3894"/>
      <c r="BI240" s="3894"/>
      <c r="BJ240" s="3903"/>
      <c r="BK240" s="3693"/>
      <c r="BL240" s="762"/>
      <c r="BM240" s="3417"/>
      <c r="BN240" s="3917"/>
      <c r="BO240" s="551">
        <v>0.3</v>
      </c>
      <c r="BP240" s="97" t="s">
        <v>5965</v>
      </c>
      <c r="BQ240" s="98" t="s">
        <v>5959</v>
      </c>
      <c r="BR240" s="169" t="str">
        <f t="shared" si="374"/>
        <v>En gestión</v>
      </c>
      <c r="BS240" s="169" t="str">
        <f t="shared" si="375"/>
        <v>En gestión</v>
      </c>
      <c r="BT240" s="1720"/>
      <c r="BU240" s="1877"/>
      <c r="BV240" s="1877"/>
      <c r="BW240" s="3344"/>
      <c r="BX240" s="3344"/>
      <c r="BY240" s="3458"/>
      <c r="BZ240" s="2909"/>
      <c r="CA240" s="3908"/>
      <c r="CB240" s="3597"/>
      <c r="CC240" s="2909"/>
      <c r="CD240" s="3597"/>
      <c r="CE240" s="3597"/>
      <c r="CF240" s="3693"/>
      <c r="CG240" s="3693"/>
      <c r="CH240" s="3693"/>
      <c r="CI240" s="3693"/>
      <c r="CJ240" s="591"/>
      <c r="CK240" s="3417"/>
      <c r="CL240" s="3917"/>
      <c r="CM240" s="905">
        <v>1</v>
      </c>
      <c r="CN240" s="97" t="s">
        <v>5966</v>
      </c>
      <c r="CO240" s="97" t="s">
        <v>5967</v>
      </c>
      <c r="CP240" s="169" t="str">
        <f t="shared" si="250"/>
        <v>Terminado</v>
      </c>
      <c r="CQ240" s="169" t="str">
        <f t="shared" si="376"/>
        <v>Terminado</v>
      </c>
      <c r="CR240" s="3693"/>
      <c r="CS240" s="1877"/>
      <c r="CT240" s="1877"/>
      <c r="CU240" s="3344"/>
      <c r="CV240" s="3344"/>
      <c r="CW240" s="1877"/>
      <c r="CX240" s="3914"/>
      <c r="CY240" s="3351"/>
      <c r="CZ240" s="3906"/>
      <c r="DA240" s="3914"/>
      <c r="DB240" s="3906"/>
      <c r="DC240" s="3906"/>
      <c r="DD240" s="3916"/>
      <c r="DE240" s="3693"/>
      <c r="DF240" s="3693"/>
      <c r="DG240" s="3693"/>
      <c r="DH240" s="3693"/>
      <c r="DJ240" s="1220" t="s">
        <v>8269</v>
      </c>
      <c r="DK240" s="1220" t="s">
        <v>8331</v>
      </c>
      <c r="DL240" s="3314"/>
    </row>
    <row r="241" spans="1:116" s="710" customFormat="1" ht="85.5" hidden="1" x14ac:dyDescent="0.45">
      <c r="A241" s="3359" t="s">
        <v>516</v>
      </c>
      <c r="B241" s="3361" t="s">
        <v>5968</v>
      </c>
      <c r="C241" s="3693" t="s">
        <v>5969</v>
      </c>
      <c r="D241" s="3693" t="s">
        <v>5861</v>
      </c>
      <c r="E241" s="515" t="s">
        <v>5970</v>
      </c>
      <c r="F241" s="516" t="s">
        <v>5820</v>
      </c>
      <c r="G241" s="495">
        <v>0.25</v>
      </c>
      <c r="H241" s="518">
        <v>44564</v>
      </c>
      <c r="I241" s="518">
        <v>44591</v>
      </c>
      <c r="J241" s="519">
        <v>1</v>
      </c>
      <c r="K241" s="612">
        <v>1</v>
      </c>
      <c r="L241" s="520">
        <v>1</v>
      </c>
      <c r="M241" s="668">
        <v>1</v>
      </c>
      <c r="N241" s="2966">
        <v>2023105492</v>
      </c>
      <c r="O241" s="2966">
        <v>76056852</v>
      </c>
      <c r="P241" s="591"/>
      <c r="Q241" s="3692">
        <v>0.25</v>
      </c>
      <c r="R241" s="3894" t="s">
        <v>5821</v>
      </c>
      <c r="S241" s="551">
        <v>1</v>
      </c>
      <c r="T241" s="708" t="s">
        <v>5971</v>
      </c>
      <c r="U241" s="547" t="s">
        <v>5972</v>
      </c>
      <c r="V241" s="169" t="str">
        <f t="shared" si="370"/>
        <v>Terminado</v>
      </c>
      <c r="W241" s="169" t="str">
        <f t="shared" si="371"/>
        <v>Terminado</v>
      </c>
      <c r="X241" s="3693" t="s">
        <v>5973</v>
      </c>
      <c r="Y241" s="1877">
        <f>SUMPRODUCT(S241:S244,G241:G244)</f>
        <v>0.4375</v>
      </c>
      <c r="Z241" s="1877">
        <f>SUMPRODUCT(G241:G244,J241:J244)</f>
        <v>0.4375</v>
      </c>
      <c r="AA241" s="3344" t="str">
        <f>IF(Z241&lt;1%,"Sin iniciar",IF(Z241=100%,"Terminado","En gestión"))</f>
        <v>En gestión</v>
      </c>
      <c r="AB241" s="3344" t="str">
        <f>IF(Y241&lt;1%,"Sin iniciar",IF(Y241=100%,"Terminado","En gestión"))</f>
        <v>En gestión</v>
      </c>
      <c r="AC241" s="3911"/>
      <c r="AD241" s="3427">
        <v>76056852</v>
      </c>
      <c r="AE241" s="3690">
        <v>76056852</v>
      </c>
      <c r="AF241" s="3690">
        <v>19014213</v>
      </c>
      <c r="AG241" s="3427">
        <v>2023105492</v>
      </c>
      <c r="AH241" s="3910">
        <v>2008003161</v>
      </c>
      <c r="AI241" s="3910">
        <v>330829552</v>
      </c>
      <c r="AJ241" s="3894" t="s">
        <v>1503</v>
      </c>
      <c r="AK241" s="3693" t="s">
        <v>5948</v>
      </c>
      <c r="AL241" s="3693" t="s">
        <v>5949</v>
      </c>
      <c r="AM241" s="3693" t="s">
        <v>5974</v>
      </c>
      <c r="AN241" s="591"/>
      <c r="AO241" s="3692">
        <v>0.5</v>
      </c>
      <c r="AP241" s="3894" t="s">
        <v>5821</v>
      </c>
      <c r="AQ241" s="551">
        <v>1</v>
      </c>
      <c r="AR241" s="446" t="s">
        <v>3279</v>
      </c>
      <c r="AS241" s="547"/>
      <c r="AT241" s="169" t="str">
        <f t="shared" si="372"/>
        <v>Terminado</v>
      </c>
      <c r="AU241" s="169" t="str">
        <f t="shared" si="373"/>
        <v>Terminado</v>
      </c>
      <c r="AV241" s="3894" t="s">
        <v>5975</v>
      </c>
      <c r="AW241" s="3523">
        <f t="shared" ref="AW241" si="397">SUMPRODUCT(AQ241:AQ244,G241:G244)</f>
        <v>0.625</v>
      </c>
      <c r="AX241" s="3523">
        <f t="shared" ref="AX241" si="398">SUMPRODUCT(G241:G244,K241:K244)</f>
        <v>0.625</v>
      </c>
      <c r="AY241" s="3344" t="str">
        <f>IF(AX241&lt;1%,"Sin iniciar",IF(AX241=100%,"Terminado","En gestión"))</f>
        <v>En gestión</v>
      </c>
      <c r="AZ241" s="3344" t="str">
        <f>IF(AW241&lt;1%,"Sin iniciar",IF(AW241=100%,"Terminado","En gestión"))</f>
        <v>En gestión</v>
      </c>
      <c r="BA241" s="3911"/>
      <c r="BB241" s="3348">
        <v>76056852</v>
      </c>
      <c r="BC241" s="3349">
        <v>76056852</v>
      </c>
      <c r="BD241" s="3350">
        <v>38028426</v>
      </c>
      <c r="BE241" s="3445">
        <v>2023105492</v>
      </c>
      <c r="BF241" s="3615">
        <v>2008003161</v>
      </c>
      <c r="BG241" s="3615">
        <v>689703514.87</v>
      </c>
      <c r="BH241" s="3899" t="s">
        <v>1503</v>
      </c>
      <c r="BI241" s="3899" t="s">
        <v>5948</v>
      </c>
      <c r="BJ241" s="3901" t="s">
        <v>5949</v>
      </c>
      <c r="BK241" s="3693" t="s">
        <v>5974</v>
      </c>
      <c r="BL241" s="762"/>
      <c r="BM241" s="3692">
        <v>0.75</v>
      </c>
      <c r="BN241" s="3693" t="s">
        <v>5821</v>
      </c>
      <c r="BO241" s="551">
        <v>1</v>
      </c>
      <c r="BP241" s="97" t="s">
        <v>3279</v>
      </c>
      <c r="BQ241" s="97" t="s">
        <v>3279</v>
      </c>
      <c r="BR241" s="169" t="str">
        <f t="shared" si="374"/>
        <v>Terminado</v>
      </c>
      <c r="BS241" s="169" t="str">
        <f t="shared" si="375"/>
        <v>Terminado</v>
      </c>
      <c r="BT241" s="1720" t="s">
        <v>5976</v>
      </c>
      <c r="BU241" s="1877">
        <f>SUMPRODUCT(G241:G244,BO241:BO244)</f>
        <v>0.8125</v>
      </c>
      <c r="BV241" s="1877">
        <f>SUMPRODUCT(G241:G244,L241:L244)</f>
        <v>0.8125</v>
      </c>
      <c r="BW241" s="3344" t="str">
        <f>IF(BV241&lt;1%,"Sin iniciar",IF(BV241=100%,"Terminado","En gestión"))</f>
        <v>En gestión</v>
      </c>
      <c r="BX241" s="3344" t="str">
        <f>IF(BU241&lt;1%,"Sin iniciar",IF(BU241=100%,"Terminado","En gestión"))</f>
        <v>En gestión</v>
      </c>
      <c r="BY241" s="3458"/>
      <c r="BZ241" s="2909">
        <v>76056852</v>
      </c>
      <c r="CA241" s="3908">
        <v>76056852</v>
      </c>
      <c r="CB241" s="3597">
        <v>57042639</v>
      </c>
      <c r="CC241" s="2909">
        <v>2008003161</v>
      </c>
      <c r="CD241" s="3597">
        <v>2008073180</v>
      </c>
      <c r="CE241" s="3597">
        <v>1370043699.48</v>
      </c>
      <c r="CF241" s="3693" t="s">
        <v>1503</v>
      </c>
      <c r="CG241" s="3693" t="s">
        <v>5948</v>
      </c>
      <c r="CH241" s="3693" t="s">
        <v>5949</v>
      </c>
      <c r="CI241" s="3693" t="s">
        <v>5974</v>
      </c>
      <c r="CJ241" s="591"/>
      <c r="CK241" s="3692">
        <v>1</v>
      </c>
      <c r="CL241" s="3693" t="s">
        <v>5977</v>
      </c>
      <c r="CM241" s="905">
        <v>1</v>
      </c>
      <c r="CN241" s="98" t="s">
        <v>106</v>
      </c>
      <c r="CO241" s="97" t="s">
        <v>5972</v>
      </c>
      <c r="CP241" s="169" t="str">
        <f t="shared" si="250"/>
        <v>Terminado</v>
      </c>
      <c r="CQ241" s="169" t="str">
        <f t="shared" si="376"/>
        <v>Terminado</v>
      </c>
      <c r="CR241" s="3693" t="s">
        <v>7660</v>
      </c>
      <c r="CS241" s="1877">
        <f t="shared" ref="CS241" si="399">SUMPRODUCT(G241:G244,CM241:CM244)</f>
        <v>1</v>
      </c>
      <c r="CT241" s="1877">
        <f t="shared" ref="CT241" si="400">SUMPRODUCT(G241:G244,M241:M244)</f>
        <v>1</v>
      </c>
      <c r="CU241" s="3344" t="str">
        <f t="shared" ref="CU241" si="401">IF(CT241&lt;1%,"Sin iniciar",IF(CT241=100%,"Terminado","En gestión"))</f>
        <v>Terminado</v>
      </c>
      <c r="CV241" s="3344" t="str">
        <f t="shared" ref="CV241" si="402">IF(CS241&lt;1%,"Sin iniciar",IF(CS241=100%,"Terminado","En gestión"))</f>
        <v>Terminado</v>
      </c>
      <c r="CW241" s="1721" t="s">
        <v>37</v>
      </c>
      <c r="CX241" s="3914">
        <v>76056852</v>
      </c>
      <c r="CY241" s="3351">
        <v>76056852</v>
      </c>
      <c r="CZ241" s="3906">
        <v>76056852</v>
      </c>
      <c r="DA241" s="3913">
        <v>2008073180</v>
      </c>
      <c r="DB241" s="3915">
        <v>1995576117.3699999</v>
      </c>
      <c r="DC241" s="3915">
        <v>1886941247.0899999</v>
      </c>
      <c r="DD241" s="3916">
        <v>1985256775</v>
      </c>
      <c r="DE241" s="3693" t="s">
        <v>1503</v>
      </c>
      <c r="DF241" s="3693" t="s">
        <v>5948</v>
      </c>
      <c r="DG241" s="3693" t="s">
        <v>5949</v>
      </c>
      <c r="DH241" s="3693" t="s">
        <v>5974</v>
      </c>
      <c r="DJ241" s="1220" t="s">
        <v>8269</v>
      </c>
      <c r="DK241" s="1220" t="s">
        <v>8485</v>
      </c>
      <c r="DL241" s="3312" t="s">
        <v>8271</v>
      </c>
    </row>
    <row r="242" spans="1:116" s="514" customFormat="1" ht="218.25" hidden="1" customHeight="1" x14ac:dyDescent="0.45">
      <c r="A242" s="3359"/>
      <c r="B242" s="3361"/>
      <c r="C242" s="3693"/>
      <c r="D242" s="3693"/>
      <c r="E242" s="515" t="s">
        <v>5978</v>
      </c>
      <c r="F242" s="516" t="s">
        <v>5831</v>
      </c>
      <c r="G242" s="495">
        <v>0.25</v>
      </c>
      <c r="H242" s="518">
        <v>44564</v>
      </c>
      <c r="I242" s="518">
        <v>44925</v>
      </c>
      <c r="J242" s="519">
        <v>0.25</v>
      </c>
      <c r="K242" s="612">
        <v>0.5</v>
      </c>
      <c r="L242" s="520">
        <v>0.75</v>
      </c>
      <c r="M242" s="668">
        <v>1</v>
      </c>
      <c r="N242" s="2966"/>
      <c r="O242" s="2966"/>
      <c r="P242" s="591"/>
      <c r="Q242" s="3693"/>
      <c r="R242" s="3693"/>
      <c r="S242" s="551">
        <v>0.25</v>
      </c>
      <c r="T242" s="457" t="s">
        <v>5979</v>
      </c>
      <c r="U242" s="714" t="s">
        <v>5980</v>
      </c>
      <c r="V242" s="169" t="str">
        <f t="shared" si="370"/>
        <v>En gestión</v>
      </c>
      <c r="W242" s="169" t="str">
        <f t="shared" si="371"/>
        <v>En gestión</v>
      </c>
      <c r="X242" s="3693"/>
      <c r="Y242" s="1877"/>
      <c r="Z242" s="1877"/>
      <c r="AA242" s="3344"/>
      <c r="AB242" s="3344"/>
      <c r="AC242" s="3716"/>
      <c r="AD242" s="3427"/>
      <c r="AE242" s="3690"/>
      <c r="AF242" s="3690"/>
      <c r="AG242" s="3427"/>
      <c r="AH242" s="3910"/>
      <c r="AI242" s="3910"/>
      <c r="AJ242" s="3693"/>
      <c r="AK242" s="3693"/>
      <c r="AL242" s="3693"/>
      <c r="AM242" s="3693"/>
      <c r="AN242" s="591"/>
      <c r="AO242" s="3693"/>
      <c r="AP242" s="3693"/>
      <c r="AQ242" s="551">
        <v>0.5</v>
      </c>
      <c r="AR242" s="457" t="s">
        <v>5981</v>
      </c>
      <c r="AS242" s="714" t="s">
        <v>5982</v>
      </c>
      <c r="AT242" s="169" t="str">
        <f t="shared" si="372"/>
        <v>En gestión</v>
      </c>
      <c r="AU242" s="169" t="str">
        <f t="shared" si="373"/>
        <v>En gestión</v>
      </c>
      <c r="AV242" s="3693"/>
      <c r="AW242" s="3895"/>
      <c r="AX242" s="3895"/>
      <c r="AY242" s="3344"/>
      <c r="AZ242" s="3344"/>
      <c r="BA242" s="3716"/>
      <c r="BB242" s="3348"/>
      <c r="BC242" s="3349"/>
      <c r="BD242" s="3350"/>
      <c r="BE242" s="3445"/>
      <c r="BF242" s="3798"/>
      <c r="BG242" s="3798"/>
      <c r="BH242" s="3900"/>
      <c r="BI242" s="3900"/>
      <c r="BJ242" s="3902"/>
      <c r="BK242" s="3693"/>
      <c r="BL242" s="762"/>
      <c r="BM242" s="3693"/>
      <c r="BN242" s="3693"/>
      <c r="BO242" s="551">
        <v>0.75</v>
      </c>
      <c r="BP242" s="97" t="s">
        <v>5983</v>
      </c>
      <c r="BQ242" s="97" t="s">
        <v>5984</v>
      </c>
      <c r="BR242" s="169" t="str">
        <f t="shared" si="374"/>
        <v>En gestión</v>
      </c>
      <c r="BS242" s="169" t="str">
        <f t="shared" si="375"/>
        <v>En gestión</v>
      </c>
      <c r="BT242" s="1720"/>
      <c r="BU242" s="1877"/>
      <c r="BV242" s="1877"/>
      <c r="BW242" s="3344"/>
      <c r="BX242" s="3344"/>
      <c r="BY242" s="3458"/>
      <c r="BZ242" s="2909"/>
      <c r="CA242" s="3908"/>
      <c r="CB242" s="3597"/>
      <c r="CC242" s="2909"/>
      <c r="CD242" s="3597"/>
      <c r="CE242" s="3597"/>
      <c r="CF242" s="3693"/>
      <c r="CG242" s="3693"/>
      <c r="CH242" s="3693"/>
      <c r="CI242" s="3693"/>
      <c r="CJ242" s="591"/>
      <c r="CK242" s="3693"/>
      <c r="CL242" s="3693"/>
      <c r="CM242" s="905">
        <v>1</v>
      </c>
      <c r="CN242" s="97" t="s">
        <v>5985</v>
      </c>
      <c r="CO242" s="97" t="s">
        <v>5986</v>
      </c>
      <c r="CP242" s="169" t="str">
        <f t="shared" si="250"/>
        <v>Terminado</v>
      </c>
      <c r="CQ242" s="169" t="str">
        <f t="shared" si="376"/>
        <v>Terminado</v>
      </c>
      <c r="CR242" s="3693"/>
      <c r="CS242" s="1877"/>
      <c r="CT242" s="1877"/>
      <c r="CU242" s="3344"/>
      <c r="CV242" s="3344"/>
      <c r="CW242" s="1721"/>
      <c r="CX242" s="3914"/>
      <c r="CY242" s="3351"/>
      <c r="CZ242" s="3906"/>
      <c r="DA242" s="3914"/>
      <c r="DB242" s="3906"/>
      <c r="DC242" s="3906"/>
      <c r="DD242" s="3916"/>
      <c r="DE242" s="3693"/>
      <c r="DF242" s="3693"/>
      <c r="DG242" s="3693"/>
      <c r="DH242" s="3693"/>
      <c r="DJ242" s="1220" t="s">
        <v>8269</v>
      </c>
      <c r="DK242" s="1220" t="s">
        <v>8331</v>
      </c>
      <c r="DL242" s="3313"/>
    </row>
    <row r="243" spans="1:116" s="514" customFormat="1" ht="210.75" hidden="1" customHeight="1" x14ac:dyDescent="0.45">
      <c r="A243" s="3359"/>
      <c r="B243" s="3361"/>
      <c r="C243" s="3693"/>
      <c r="D243" s="3693"/>
      <c r="E243" s="515" t="s">
        <v>5987</v>
      </c>
      <c r="F243" s="516" t="s">
        <v>5840</v>
      </c>
      <c r="G243" s="495">
        <v>0.25</v>
      </c>
      <c r="H243" s="518">
        <v>44564</v>
      </c>
      <c r="I243" s="518">
        <v>44925</v>
      </c>
      <c r="J243" s="519">
        <v>0.25</v>
      </c>
      <c r="K243" s="612">
        <v>0.5</v>
      </c>
      <c r="L243" s="520">
        <v>0.75</v>
      </c>
      <c r="M243" s="668">
        <v>1</v>
      </c>
      <c r="N243" s="2966"/>
      <c r="O243" s="2966"/>
      <c r="P243" s="591"/>
      <c r="Q243" s="3693"/>
      <c r="R243" s="3693"/>
      <c r="S243" s="551">
        <v>0.25</v>
      </c>
      <c r="T243" s="457" t="s">
        <v>5988</v>
      </c>
      <c r="U243" s="714" t="s">
        <v>5989</v>
      </c>
      <c r="V243" s="169" t="str">
        <f t="shared" si="370"/>
        <v>En gestión</v>
      </c>
      <c r="W243" s="169" t="str">
        <f t="shared" si="371"/>
        <v>En gestión</v>
      </c>
      <c r="X243" s="3693"/>
      <c r="Y243" s="1877"/>
      <c r="Z243" s="1877"/>
      <c r="AA243" s="3344"/>
      <c r="AB243" s="3344"/>
      <c r="AC243" s="3716"/>
      <c r="AD243" s="3427"/>
      <c r="AE243" s="3690"/>
      <c r="AF243" s="3690"/>
      <c r="AG243" s="3427"/>
      <c r="AH243" s="3910"/>
      <c r="AI243" s="3910"/>
      <c r="AJ243" s="3693"/>
      <c r="AK243" s="3693"/>
      <c r="AL243" s="3693"/>
      <c r="AM243" s="3693"/>
      <c r="AN243" s="591"/>
      <c r="AO243" s="3693"/>
      <c r="AP243" s="3693"/>
      <c r="AQ243" s="551">
        <v>0.5</v>
      </c>
      <c r="AR243" s="457" t="s">
        <v>5990</v>
      </c>
      <c r="AS243" s="714" t="s">
        <v>5991</v>
      </c>
      <c r="AT243" s="169" t="str">
        <f t="shared" si="372"/>
        <v>En gestión</v>
      </c>
      <c r="AU243" s="169" t="str">
        <f t="shared" si="373"/>
        <v>En gestión</v>
      </c>
      <c r="AV243" s="3693"/>
      <c r="AW243" s="3895"/>
      <c r="AX243" s="3895"/>
      <c r="AY243" s="3344"/>
      <c r="AZ243" s="3344"/>
      <c r="BA243" s="3716"/>
      <c r="BB243" s="3348"/>
      <c r="BC243" s="3349"/>
      <c r="BD243" s="3350"/>
      <c r="BE243" s="3445"/>
      <c r="BF243" s="3798"/>
      <c r="BG243" s="3798"/>
      <c r="BH243" s="3900"/>
      <c r="BI243" s="3900"/>
      <c r="BJ243" s="3902"/>
      <c r="BK243" s="3693"/>
      <c r="BL243" s="762"/>
      <c r="BM243" s="3693"/>
      <c r="BN243" s="3693"/>
      <c r="BO243" s="551">
        <v>0.75</v>
      </c>
      <c r="BP243" s="97" t="s">
        <v>5992</v>
      </c>
      <c r="BQ243" s="97" t="s">
        <v>5993</v>
      </c>
      <c r="BR243" s="169" t="str">
        <f t="shared" si="374"/>
        <v>En gestión</v>
      </c>
      <c r="BS243" s="169" t="str">
        <f t="shared" si="375"/>
        <v>En gestión</v>
      </c>
      <c r="BT243" s="1720"/>
      <c r="BU243" s="1877"/>
      <c r="BV243" s="1877"/>
      <c r="BW243" s="3344"/>
      <c r="BX243" s="3344"/>
      <c r="BY243" s="3458"/>
      <c r="BZ243" s="2909"/>
      <c r="CA243" s="3908"/>
      <c r="CB243" s="3597"/>
      <c r="CC243" s="2909"/>
      <c r="CD243" s="3597"/>
      <c r="CE243" s="3597"/>
      <c r="CF243" s="3693"/>
      <c r="CG243" s="3693"/>
      <c r="CH243" s="3693"/>
      <c r="CI243" s="3693"/>
      <c r="CJ243" s="591"/>
      <c r="CK243" s="3693"/>
      <c r="CL243" s="3693"/>
      <c r="CM243" s="905">
        <v>1</v>
      </c>
      <c r="CN243" s="97" t="s">
        <v>5994</v>
      </c>
      <c r="CO243" s="97" t="s">
        <v>7662</v>
      </c>
      <c r="CP243" s="169" t="str">
        <f t="shared" si="250"/>
        <v>Terminado</v>
      </c>
      <c r="CQ243" s="169" t="str">
        <f t="shared" si="376"/>
        <v>Terminado</v>
      </c>
      <c r="CR243" s="3693"/>
      <c r="CS243" s="1877"/>
      <c r="CT243" s="1877"/>
      <c r="CU243" s="3344"/>
      <c r="CV243" s="3344"/>
      <c r="CW243" s="1721"/>
      <c r="CX243" s="3914"/>
      <c r="CY243" s="3351"/>
      <c r="CZ243" s="3906"/>
      <c r="DA243" s="3914"/>
      <c r="DB243" s="3906"/>
      <c r="DC243" s="3906"/>
      <c r="DD243" s="3916"/>
      <c r="DE243" s="3693"/>
      <c r="DF243" s="3693"/>
      <c r="DG243" s="3693"/>
      <c r="DH243" s="3693"/>
      <c r="DJ243" s="1220" t="s">
        <v>8269</v>
      </c>
      <c r="DK243" s="1220" t="s">
        <v>8331</v>
      </c>
      <c r="DL243" s="3313"/>
    </row>
    <row r="244" spans="1:116" s="514" customFormat="1" ht="207.75" hidden="1" customHeight="1" x14ac:dyDescent="0.45">
      <c r="A244" s="3359"/>
      <c r="B244" s="3361"/>
      <c r="C244" s="3693"/>
      <c r="D244" s="3693"/>
      <c r="E244" s="515" t="s">
        <v>5995</v>
      </c>
      <c r="F244" s="516" t="s">
        <v>5850</v>
      </c>
      <c r="G244" s="495">
        <v>0.25</v>
      </c>
      <c r="H244" s="518">
        <v>44564</v>
      </c>
      <c r="I244" s="518">
        <v>44925</v>
      </c>
      <c r="J244" s="519">
        <v>0.25</v>
      </c>
      <c r="K244" s="612">
        <v>0.5</v>
      </c>
      <c r="L244" s="520">
        <v>0.75</v>
      </c>
      <c r="M244" s="668">
        <v>1</v>
      </c>
      <c r="N244" s="2966"/>
      <c r="O244" s="2966"/>
      <c r="P244" s="591"/>
      <c r="Q244" s="3693"/>
      <c r="R244" s="3693"/>
      <c r="S244" s="551">
        <v>0.25</v>
      </c>
      <c r="T244" s="457" t="s">
        <v>5996</v>
      </c>
      <c r="U244" s="547" t="s">
        <v>7663</v>
      </c>
      <c r="V244" s="169" t="str">
        <f t="shared" si="370"/>
        <v>En gestión</v>
      </c>
      <c r="W244" s="169" t="str">
        <f t="shared" si="371"/>
        <v>En gestión</v>
      </c>
      <c r="X244" s="3693"/>
      <c r="Y244" s="1877"/>
      <c r="Z244" s="1877"/>
      <c r="AA244" s="3344"/>
      <c r="AB244" s="3344"/>
      <c r="AC244" s="3897"/>
      <c r="AD244" s="3427"/>
      <c r="AE244" s="3690"/>
      <c r="AF244" s="3690"/>
      <c r="AG244" s="3427"/>
      <c r="AH244" s="3910"/>
      <c r="AI244" s="3910"/>
      <c r="AJ244" s="3693"/>
      <c r="AK244" s="3693"/>
      <c r="AL244" s="3693"/>
      <c r="AM244" s="3693"/>
      <c r="AN244" s="591"/>
      <c r="AO244" s="3693"/>
      <c r="AP244" s="3693"/>
      <c r="AQ244" s="551">
        <v>0.5</v>
      </c>
      <c r="AR244" s="457" t="s">
        <v>5997</v>
      </c>
      <c r="AS244" s="457" t="s">
        <v>7663</v>
      </c>
      <c r="AT244" s="169" t="str">
        <f t="shared" si="372"/>
        <v>En gestión</v>
      </c>
      <c r="AU244" s="169" t="str">
        <f t="shared" si="373"/>
        <v>En gestión</v>
      </c>
      <c r="AV244" s="3693"/>
      <c r="AW244" s="3895"/>
      <c r="AX244" s="3895"/>
      <c r="AY244" s="3344"/>
      <c r="AZ244" s="3344"/>
      <c r="BA244" s="3897"/>
      <c r="BB244" s="3348"/>
      <c r="BC244" s="3349"/>
      <c r="BD244" s="3350"/>
      <c r="BE244" s="3445"/>
      <c r="BF244" s="3446"/>
      <c r="BG244" s="3446"/>
      <c r="BH244" s="3894"/>
      <c r="BI244" s="3894"/>
      <c r="BJ244" s="3903"/>
      <c r="BK244" s="3693"/>
      <c r="BL244" s="762"/>
      <c r="BM244" s="3693"/>
      <c r="BN244" s="3693"/>
      <c r="BO244" s="551">
        <v>0.75</v>
      </c>
      <c r="BP244" s="97" t="s">
        <v>5958</v>
      </c>
      <c r="BQ244" s="97" t="s">
        <v>5998</v>
      </c>
      <c r="BR244" s="169" t="str">
        <f t="shared" si="374"/>
        <v>En gestión</v>
      </c>
      <c r="BS244" s="169" t="str">
        <f t="shared" si="375"/>
        <v>En gestión</v>
      </c>
      <c r="BT244" s="1720"/>
      <c r="BU244" s="1877"/>
      <c r="BV244" s="1877"/>
      <c r="BW244" s="3344"/>
      <c r="BX244" s="3344"/>
      <c r="BY244" s="3458"/>
      <c r="BZ244" s="2909"/>
      <c r="CA244" s="3908"/>
      <c r="CB244" s="3597"/>
      <c r="CC244" s="2909"/>
      <c r="CD244" s="3597"/>
      <c r="CE244" s="3597"/>
      <c r="CF244" s="3693"/>
      <c r="CG244" s="3693"/>
      <c r="CH244" s="3693"/>
      <c r="CI244" s="3693"/>
      <c r="CJ244" s="591"/>
      <c r="CK244" s="3693"/>
      <c r="CL244" s="3693"/>
      <c r="CM244" s="905">
        <v>1</v>
      </c>
      <c r="CN244" s="97" t="s">
        <v>5999</v>
      </c>
      <c r="CO244" s="97" t="s">
        <v>7662</v>
      </c>
      <c r="CP244" s="169" t="str">
        <f t="shared" si="250"/>
        <v>Terminado</v>
      </c>
      <c r="CQ244" s="169" t="str">
        <f t="shared" si="376"/>
        <v>Terminado</v>
      </c>
      <c r="CR244" s="3693"/>
      <c r="CS244" s="1877"/>
      <c r="CT244" s="1877"/>
      <c r="CU244" s="3344"/>
      <c r="CV244" s="3344"/>
      <c r="CW244" s="1721"/>
      <c r="CX244" s="3914"/>
      <c r="CY244" s="3351"/>
      <c r="CZ244" s="3906"/>
      <c r="DA244" s="3914"/>
      <c r="DB244" s="3906"/>
      <c r="DC244" s="3906"/>
      <c r="DD244" s="3916"/>
      <c r="DE244" s="3693"/>
      <c r="DF244" s="3693"/>
      <c r="DG244" s="3693"/>
      <c r="DH244" s="3693"/>
      <c r="DJ244" s="1220" t="s">
        <v>8269</v>
      </c>
      <c r="DK244" s="1220" t="s">
        <v>8331</v>
      </c>
      <c r="DL244" s="3314"/>
    </row>
    <row r="245" spans="1:116" s="710" customFormat="1" ht="85.5" hidden="1" x14ac:dyDescent="0.45">
      <c r="A245" s="3359" t="s">
        <v>516</v>
      </c>
      <c r="B245" s="3361" t="s">
        <v>6000</v>
      </c>
      <c r="C245" s="3693" t="s">
        <v>6001</v>
      </c>
      <c r="D245" s="3693" t="s">
        <v>5861</v>
      </c>
      <c r="E245" s="515" t="s">
        <v>6002</v>
      </c>
      <c r="F245" s="516" t="s">
        <v>5820</v>
      </c>
      <c r="G245" s="495">
        <v>0.25</v>
      </c>
      <c r="H245" s="518">
        <v>44564</v>
      </c>
      <c r="I245" s="518">
        <v>44591</v>
      </c>
      <c r="J245" s="519">
        <v>1</v>
      </c>
      <c r="K245" s="612">
        <v>1</v>
      </c>
      <c r="L245" s="520">
        <v>1</v>
      </c>
      <c r="M245" s="668">
        <v>1</v>
      </c>
      <c r="N245" s="2966">
        <v>0</v>
      </c>
      <c r="O245" s="2966">
        <v>17718475.200000003</v>
      </c>
      <c r="P245" s="591"/>
      <c r="Q245" s="3692">
        <v>0.25</v>
      </c>
      <c r="R245" s="3894" t="s">
        <v>5821</v>
      </c>
      <c r="S245" s="551">
        <v>1</v>
      </c>
      <c r="T245" s="708" t="s">
        <v>5971</v>
      </c>
      <c r="U245" s="713" t="s">
        <v>6003</v>
      </c>
      <c r="V245" s="169" t="str">
        <f t="shared" si="370"/>
        <v>Terminado</v>
      </c>
      <c r="W245" s="169" t="str">
        <f t="shared" si="371"/>
        <v>Terminado</v>
      </c>
      <c r="X245" s="3693" t="s">
        <v>6004</v>
      </c>
      <c r="Y245" s="1877">
        <f>SUMPRODUCT(S245:S248,G245:G248)</f>
        <v>0.4375</v>
      </c>
      <c r="Z245" s="1877">
        <f>SUMPRODUCT(G245:G248,J245:J248)</f>
        <v>0.4375</v>
      </c>
      <c r="AA245" s="3344" t="str">
        <f>IF(Z245&lt;1%,"Sin iniciar",IF(Z245=100%,"Terminado","En gestión"))</f>
        <v>En gestión</v>
      </c>
      <c r="AB245" s="3344" t="str">
        <f>IF(Y245&lt;1%,"Sin iniciar",IF(Y245=100%,"Terminado","En gestión"))</f>
        <v>En gestión</v>
      </c>
      <c r="AC245" s="3911"/>
      <c r="AD245" s="3427">
        <v>17718475.200000003</v>
      </c>
      <c r="AE245" s="3690">
        <v>17718475.200000003</v>
      </c>
      <c r="AF245" s="3690">
        <v>4429618.8</v>
      </c>
      <c r="AG245" s="3427">
        <v>0</v>
      </c>
      <c r="AH245" s="3910">
        <v>0</v>
      </c>
      <c r="AI245" s="3910">
        <v>0</v>
      </c>
      <c r="AJ245" s="3894" t="s">
        <v>1503</v>
      </c>
      <c r="AK245" s="3693" t="s">
        <v>6005</v>
      </c>
      <c r="AL245" s="3693" t="s">
        <v>6006</v>
      </c>
      <c r="AM245" s="3693" t="s">
        <v>6007</v>
      </c>
      <c r="AN245" s="591"/>
      <c r="AO245" s="3692">
        <v>0.5</v>
      </c>
      <c r="AP245" s="3894" t="s">
        <v>5821</v>
      </c>
      <c r="AQ245" s="551">
        <v>1</v>
      </c>
      <c r="AR245" s="446" t="s">
        <v>3279</v>
      </c>
      <c r="AS245" s="547"/>
      <c r="AT245" s="169" t="str">
        <f t="shared" si="372"/>
        <v>Terminado</v>
      </c>
      <c r="AU245" s="169" t="str">
        <f t="shared" si="373"/>
        <v>Terminado</v>
      </c>
      <c r="AV245" s="3894" t="s">
        <v>5888</v>
      </c>
      <c r="AW245" s="3523">
        <f t="shared" ref="AW245" si="403">SUMPRODUCT(AQ245:AQ248,G245:G248)</f>
        <v>0.625</v>
      </c>
      <c r="AX245" s="3523">
        <f t="shared" ref="AX245" si="404">SUMPRODUCT(G245:G248,K245:K248)</f>
        <v>0.625</v>
      </c>
      <c r="AY245" s="3344" t="str">
        <f>IF(AX245&lt;1%,"Sin iniciar",IF(AX245=100%,"Terminado","En gestión"))</f>
        <v>En gestión</v>
      </c>
      <c r="AZ245" s="3344" t="str">
        <f>IF(AW245&lt;1%,"Sin iniciar",IF(AW245=100%,"Terminado","En gestión"))</f>
        <v>En gestión</v>
      </c>
      <c r="BA245" s="3911"/>
      <c r="BB245" s="3348">
        <v>17718475.200000003</v>
      </c>
      <c r="BC245" s="3349">
        <v>17718475.200000003</v>
      </c>
      <c r="BD245" s="3350">
        <v>8859238</v>
      </c>
      <c r="BE245" s="3445">
        <v>0</v>
      </c>
      <c r="BF245" s="3615">
        <v>0</v>
      </c>
      <c r="BG245" s="3615">
        <v>-812376.36</v>
      </c>
      <c r="BH245" s="3899" t="s">
        <v>1503</v>
      </c>
      <c r="BI245" s="3899" t="s">
        <v>6005</v>
      </c>
      <c r="BJ245" s="3901" t="s">
        <v>6006</v>
      </c>
      <c r="BK245" s="3693" t="s">
        <v>6007</v>
      </c>
      <c r="BL245" s="762"/>
      <c r="BM245" s="3417">
        <v>0.75</v>
      </c>
      <c r="BN245" s="3917" t="s">
        <v>5821</v>
      </c>
      <c r="BO245" s="551">
        <v>1</v>
      </c>
      <c r="BP245" s="97" t="s">
        <v>3279</v>
      </c>
      <c r="BQ245" s="97" t="s">
        <v>3279</v>
      </c>
      <c r="BR245" s="169" t="str">
        <f t="shared" si="374"/>
        <v>Terminado</v>
      </c>
      <c r="BS245" s="169" t="str">
        <f t="shared" si="375"/>
        <v>Terminado</v>
      </c>
      <c r="BT245" s="1720" t="s">
        <v>5976</v>
      </c>
      <c r="BU245" s="1877">
        <f>SUMPRODUCT(G245:G248,BO245:BO248)</f>
        <v>0.8125</v>
      </c>
      <c r="BV245" s="1877">
        <f>SUMPRODUCT(G245:G248,L245:L248)</f>
        <v>0.8125</v>
      </c>
      <c r="BW245" s="3344" t="str">
        <f>IF(BV245&lt;1%,"Sin iniciar",IF(BV245=100%,"Terminado","En gestión"))</f>
        <v>En gestión</v>
      </c>
      <c r="BX245" s="3344" t="str">
        <f>IF(BU245&lt;1%,"Sin iniciar",IF(BU245=100%,"Terminado","En gestión"))</f>
        <v>En gestión</v>
      </c>
      <c r="BY245" s="3458"/>
      <c r="BZ245" s="2909">
        <v>17718475.200000003</v>
      </c>
      <c r="CA245" s="3908">
        <v>17718475.200000003</v>
      </c>
      <c r="CB245" s="3597">
        <v>13288856</v>
      </c>
      <c r="CC245" s="3918">
        <v>0</v>
      </c>
      <c r="CD245" s="3919">
        <v>0</v>
      </c>
      <c r="CE245" s="3919">
        <v>0</v>
      </c>
      <c r="CF245" s="3693" t="s">
        <v>1503</v>
      </c>
      <c r="CG245" s="3693" t="s">
        <v>6005</v>
      </c>
      <c r="CH245" s="3693" t="s">
        <v>6006</v>
      </c>
      <c r="CI245" s="3693" t="s">
        <v>6007</v>
      </c>
      <c r="CJ245" s="591"/>
      <c r="CK245" s="3417">
        <v>1</v>
      </c>
      <c r="CL245" s="3917" t="s">
        <v>5890</v>
      </c>
      <c r="CM245" s="905">
        <v>1</v>
      </c>
      <c r="CN245" s="98" t="s">
        <v>106</v>
      </c>
      <c r="CO245" s="97" t="s">
        <v>6003</v>
      </c>
      <c r="CP245" s="169" t="str">
        <f t="shared" si="250"/>
        <v>Terminado</v>
      </c>
      <c r="CQ245" s="169" t="str">
        <f t="shared" si="376"/>
        <v>Terminado</v>
      </c>
      <c r="CR245" s="3693" t="s">
        <v>7658</v>
      </c>
      <c r="CS245" s="1877">
        <f t="shared" ref="CS245" si="405">SUMPRODUCT(G245:G248,CM245:CM248)</f>
        <v>1</v>
      </c>
      <c r="CT245" s="1877">
        <f t="shared" ref="CT245" si="406">SUMPRODUCT(G245:G248,M245:M248)</f>
        <v>1</v>
      </c>
      <c r="CU245" s="3344" t="str">
        <f t="shared" ref="CU245" si="407">IF(CT245&lt;1%,"Sin iniciar",IF(CT245=100%,"Terminado","En gestión"))</f>
        <v>Terminado</v>
      </c>
      <c r="CV245" s="3344" t="str">
        <f t="shared" ref="CV245" si="408">IF(CS245&lt;1%,"Sin iniciar",IF(CS245=100%,"Terminado","En gestión"))</f>
        <v>Terminado</v>
      </c>
      <c r="CW245" s="3921" t="s">
        <v>37</v>
      </c>
      <c r="CX245" s="3914">
        <v>17718475</v>
      </c>
      <c r="CY245" s="3351">
        <v>17718475</v>
      </c>
      <c r="CZ245" s="3906">
        <v>17718475</v>
      </c>
      <c r="DA245" s="3914">
        <v>0</v>
      </c>
      <c r="DB245" s="3906">
        <v>0</v>
      </c>
      <c r="DC245" s="3906">
        <v>0</v>
      </c>
      <c r="DD245" s="3920">
        <v>0</v>
      </c>
      <c r="DE245" s="3693" t="s">
        <v>1503</v>
      </c>
      <c r="DF245" s="3693" t="s">
        <v>6005</v>
      </c>
      <c r="DG245" s="3693" t="s">
        <v>6006</v>
      </c>
      <c r="DH245" s="3693" t="s">
        <v>6007</v>
      </c>
      <c r="DJ245" s="1220" t="s">
        <v>8269</v>
      </c>
      <c r="DK245" s="1220" t="s">
        <v>8485</v>
      </c>
      <c r="DL245" s="3312" t="s">
        <v>8271</v>
      </c>
    </row>
    <row r="246" spans="1:116" s="514" customFormat="1" ht="87.75" hidden="1" x14ac:dyDescent="0.45">
      <c r="A246" s="3359"/>
      <c r="B246" s="3361"/>
      <c r="C246" s="3693"/>
      <c r="D246" s="3693"/>
      <c r="E246" s="515" t="s">
        <v>6008</v>
      </c>
      <c r="F246" s="516" t="s">
        <v>5831</v>
      </c>
      <c r="G246" s="495">
        <v>0.25</v>
      </c>
      <c r="H246" s="518">
        <v>44564</v>
      </c>
      <c r="I246" s="518">
        <v>44925</v>
      </c>
      <c r="J246" s="519">
        <v>0.25</v>
      </c>
      <c r="K246" s="612">
        <v>0.5</v>
      </c>
      <c r="L246" s="520">
        <v>0.75</v>
      </c>
      <c r="M246" s="668">
        <v>1</v>
      </c>
      <c r="N246" s="2966"/>
      <c r="O246" s="2966"/>
      <c r="P246" s="591"/>
      <c r="Q246" s="3693"/>
      <c r="R246" s="3693"/>
      <c r="S246" s="551">
        <v>0.25</v>
      </c>
      <c r="T246" s="457" t="s">
        <v>5979</v>
      </c>
      <c r="U246" s="713" t="s">
        <v>6009</v>
      </c>
      <c r="V246" s="169" t="str">
        <f t="shared" si="370"/>
        <v>En gestión</v>
      </c>
      <c r="W246" s="169" t="str">
        <f t="shared" si="371"/>
        <v>En gestión</v>
      </c>
      <c r="X246" s="3693"/>
      <c r="Y246" s="1877"/>
      <c r="Z246" s="1877"/>
      <c r="AA246" s="3344"/>
      <c r="AB246" s="3344"/>
      <c r="AC246" s="3716"/>
      <c r="AD246" s="3427"/>
      <c r="AE246" s="3690"/>
      <c r="AF246" s="3690"/>
      <c r="AG246" s="3427"/>
      <c r="AH246" s="3910"/>
      <c r="AI246" s="3910"/>
      <c r="AJ246" s="3693"/>
      <c r="AK246" s="3693"/>
      <c r="AL246" s="3693"/>
      <c r="AM246" s="3693"/>
      <c r="AN246" s="591"/>
      <c r="AO246" s="3693"/>
      <c r="AP246" s="3693"/>
      <c r="AQ246" s="551">
        <v>0.5</v>
      </c>
      <c r="AR246" s="457" t="s">
        <v>6010</v>
      </c>
      <c r="AS246" s="547" t="s">
        <v>6011</v>
      </c>
      <c r="AT246" s="169" t="str">
        <f t="shared" si="372"/>
        <v>En gestión</v>
      </c>
      <c r="AU246" s="169" t="str">
        <f t="shared" si="373"/>
        <v>En gestión</v>
      </c>
      <c r="AV246" s="3693"/>
      <c r="AW246" s="3895"/>
      <c r="AX246" s="3895"/>
      <c r="AY246" s="3344"/>
      <c r="AZ246" s="3344"/>
      <c r="BA246" s="3716"/>
      <c r="BB246" s="3348"/>
      <c r="BC246" s="3349"/>
      <c r="BD246" s="3350"/>
      <c r="BE246" s="3445"/>
      <c r="BF246" s="3798"/>
      <c r="BG246" s="3798"/>
      <c r="BH246" s="3900"/>
      <c r="BI246" s="3900"/>
      <c r="BJ246" s="3902"/>
      <c r="BK246" s="3693"/>
      <c r="BL246" s="762"/>
      <c r="BM246" s="3417"/>
      <c r="BN246" s="3917"/>
      <c r="BO246" s="551">
        <v>0.75</v>
      </c>
      <c r="BP246" s="97" t="s">
        <v>6012</v>
      </c>
      <c r="BQ246" s="98" t="s">
        <v>6013</v>
      </c>
      <c r="BR246" s="169" t="str">
        <f t="shared" si="374"/>
        <v>En gestión</v>
      </c>
      <c r="BS246" s="169" t="str">
        <f t="shared" si="375"/>
        <v>En gestión</v>
      </c>
      <c r="BT246" s="1720"/>
      <c r="BU246" s="1877"/>
      <c r="BV246" s="1877"/>
      <c r="BW246" s="3344"/>
      <c r="BX246" s="3344"/>
      <c r="BY246" s="3458"/>
      <c r="BZ246" s="2909"/>
      <c r="CA246" s="3908"/>
      <c r="CB246" s="3597"/>
      <c r="CC246" s="3918"/>
      <c r="CD246" s="3919"/>
      <c r="CE246" s="3919"/>
      <c r="CF246" s="3693"/>
      <c r="CG246" s="3693"/>
      <c r="CH246" s="3693"/>
      <c r="CI246" s="3693"/>
      <c r="CJ246" s="591"/>
      <c r="CK246" s="3417"/>
      <c r="CL246" s="3917"/>
      <c r="CM246" s="905">
        <v>1</v>
      </c>
      <c r="CN246" s="738" t="s">
        <v>6014</v>
      </c>
      <c r="CO246" s="738" t="s">
        <v>6015</v>
      </c>
      <c r="CP246" s="169" t="str">
        <f t="shared" si="250"/>
        <v>Terminado</v>
      </c>
      <c r="CQ246" s="169" t="str">
        <f t="shared" si="376"/>
        <v>Terminado</v>
      </c>
      <c r="CR246" s="3693"/>
      <c r="CS246" s="1877"/>
      <c r="CT246" s="1877"/>
      <c r="CU246" s="3344"/>
      <c r="CV246" s="3344"/>
      <c r="CW246" s="3921"/>
      <c r="CX246" s="3914"/>
      <c r="CY246" s="3351"/>
      <c r="CZ246" s="3906"/>
      <c r="DA246" s="3914"/>
      <c r="DB246" s="3906"/>
      <c r="DC246" s="3906"/>
      <c r="DD246" s="3920"/>
      <c r="DE246" s="3693"/>
      <c r="DF246" s="3693"/>
      <c r="DG246" s="3693"/>
      <c r="DH246" s="3693"/>
      <c r="DJ246" s="1220" t="s">
        <v>8269</v>
      </c>
      <c r="DK246" s="1220" t="s">
        <v>8331</v>
      </c>
      <c r="DL246" s="3313"/>
    </row>
    <row r="247" spans="1:116" s="514" customFormat="1" ht="131.25" hidden="1" x14ac:dyDescent="0.45">
      <c r="A247" s="3359"/>
      <c r="B247" s="3361"/>
      <c r="C247" s="3693"/>
      <c r="D247" s="3693"/>
      <c r="E247" s="515" t="s">
        <v>6016</v>
      </c>
      <c r="F247" s="516" t="s">
        <v>5840</v>
      </c>
      <c r="G247" s="495">
        <v>0.25</v>
      </c>
      <c r="H247" s="518">
        <v>44564</v>
      </c>
      <c r="I247" s="518">
        <v>44925</v>
      </c>
      <c r="J247" s="519">
        <v>0.25</v>
      </c>
      <c r="K247" s="612">
        <v>0.5</v>
      </c>
      <c r="L247" s="520">
        <v>0.75</v>
      </c>
      <c r="M247" s="668">
        <v>1</v>
      </c>
      <c r="N247" s="2966"/>
      <c r="O247" s="2966"/>
      <c r="P247" s="591"/>
      <c r="Q247" s="3693"/>
      <c r="R247" s="3693"/>
      <c r="S247" s="551">
        <v>0.25</v>
      </c>
      <c r="T247" s="457" t="s">
        <v>6017</v>
      </c>
      <c r="U247" s="713" t="s">
        <v>6018</v>
      </c>
      <c r="V247" s="169" t="str">
        <f t="shared" si="370"/>
        <v>En gestión</v>
      </c>
      <c r="W247" s="169" t="str">
        <f>IF(S247&lt;1%,"Sin iniciar",IF(S247=100%,"Terminado","En gestión"))</f>
        <v>En gestión</v>
      </c>
      <c r="X247" s="3693"/>
      <c r="Y247" s="1877"/>
      <c r="Z247" s="1877"/>
      <c r="AA247" s="3344"/>
      <c r="AB247" s="3344"/>
      <c r="AC247" s="3716"/>
      <c r="AD247" s="3427"/>
      <c r="AE247" s="3690"/>
      <c r="AF247" s="3690"/>
      <c r="AG247" s="3427"/>
      <c r="AH247" s="3910"/>
      <c r="AI247" s="3910"/>
      <c r="AJ247" s="3693"/>
      <c r="AK247" s="3693"/>
      <c r="AL247" s="3693"/>
      <c r="AM247" s="3693"/>
      <c r="AN247" s="591"/>
      <c r="AO247" s="3693"/>
      <c r="AP247" s="3693"/>
      <c r="AQ247" s="551">
        <v>0.5</v>
      </c>
      <c r="AR247" s="457" t="s">
        <v>6019</v>
      </c>
      <c r="AS247" s="547" t="s">
        <v>6020</v>
      </c>
      <c r="AT247" s="169" t="str">
        <f t="shared" si="372"/>
        <v>En gestión</v>
      </c>
      <c r="AU247" s="169" t="str">
        <f t="shared" si="373"/>
        <v>En gestión</v>
      </c>
      <c r="AV247" s="3693"/>
      <c r="AW247" s="3895"/>
      <c r="AX247" s="3895"/>
      <c r="AY247" s="3344"/>
      <c r="AZ247" s="3344"/>
      <c r="BA247" s="3716"/>
      <c r="BB247" s="3348"/>
      <c r="BC247" s="3349"/>
      <c r="BD247" s="3350"/>
      <c r="BE247" s="3445"/>
      <c r="BF247" s="3798"/>
      <c r="BG247" s="3798"/>
      <c r="BH247" s="3900"/>
      <c r="BI247" s="3900"/>
      <c r="BJ247" s="3902"/>
      <c r="BK247" s="3693"/>
      <c r="BL247" s="472"/>
      <c r="BM247" s="3417"/>
      <c r="BN247" s="3917"/>
      <c r="BO247" s="551">
        <v>0.75</v>
      </c>
      <c r="BP247" s="97" t="s">
        <v>6019</v>
      </c>
      <c r="BQ247" s="98" t="s">
        <v>6021</v>
      </c>
      <c r="BR247" s="169" t="str">
        <f t="shared" si="374"/>
        <v>En gestión</v>
      </c>
      <c r="BS247" s="169" t="str">
        <f t="shared" si="375"/>
        <v>En gestión</v>
      </c>
      <c r="BT247" s="1720"/>
      <c r="BU247" s="1877"/>
      <c r="BV247" s="1877"/>
      <c r="BW247" s="3344"/>
      <c r="BX247" s="3344"/>
      <c r="BY247" s="3458"/>
      <c r="BZ247" s="2909"/>
      <c r="CA247" s="3908"/>
      <c r="CB247" s="3597"/>
      <c r="CC247" s="3918"/>
      <c r="CD247" s="3919"/>
      <c r="CE247" s="3919"/>
      <c r="CF247" s="3693"/>
      <c r="CG247" s="3693"/>
      <c r="CH247" s="3693"/>
      <c r="CI247" s="3693"/>
      <c r="CJ247" s="591"/>
      <c r="CK247" s="3417"/>
      <c r="CL247" s="3917"/>
      <c r="CM247" s="905">
        <v>1</v>
      </c>
      <c r="CN247" s="738" t="s">
        <v>6022</v>
      </c>
      <c r="CO247" s="738" t="s">
        <v>6023</v>
      </c>
      <c r="CP247" s="169" t="str">
        <f t="shared" si="250"/>
        <v>Terminado</v>
      </c>
      <c r="CQ247" s="169" t="str">
        <f t="shared" si="376"/>
        <v>Terminado</v>
      </c>
      <c r="CR247" s="3693"/>
      <c r="CS247" s="1877"/>
      <c r="CT247" s="1877"/>
      <c r="CU247" s="3344"/>
      <c r="CV247" s="3344"/>
      <c r="CW247" s="3921"/>
      <c r="CX247" s="3914"/>
      <c r="CY247" s="3351"/>
      <c r="CZ247" s="3906"/>
      <c r="DA247" s="3914"/>
      <c r="DB247" s="3906"/>
      <c r="DC247" s="3906"/>
      <c r="DD247" s="3920"/>
      <c r="DE247" s="3693"/>
      <c r="DF247" s="3693"/>
      <c r="DG247" s="3693"/>
      <c r="DH247" s="3693"/>
      <c r="DJ247" s="1220" t="s">
        <v>8269</v>
      </c>
      <c r="DK247" s="1220" t="s">
        <v>8331</v>
      </c>
      <c r="DL247" s="3313"/>
    </row>
    <row r="248" spans="1:116" s="514" customFormat="1" ht="238.5" hidden="1" customHeight="1" x14ac:dyDescent="0.45">
      <c r="A248" s="3359"/>
      <c r="B248" s="3361"/>
      <c r="C248" s="3693"/>
      <c r="D248" s="3693"/>
      <c r="E248" s="515" t="s">
        <v>6024</v>
      </c>
      <c r="F248" s="516" t="s">
        <v>5850</v>
      </c>
      <c r="G248" s="495">
        <v>0.25</v>
      </c>
      <c r="H248" s="518">
        <v>44564</v>
      </c>
      <c r="I248" s="518">
        <v>44925</v>
      </c>
      <c r="J248" s="519">
        <v>0.25</v>
      </c>
      <c r="K248" s="612">
        <v>0.5</v>
      </c>
      <c r="L248" s="520">
        <v>0.75</v>
      </c>
      <c r="M248" s="668">
        <v>1</v>
      </c>
      <c r="N248" s="2966"/>
      <c r="O248" s="2966"/>
      <c r="P248" s="591"/>
      <c r="Q248" s="3693"/>
      <c r="R248" s="3693"/>
      <c r="S248" s="551">
        <v>0.25</v>
      </c>
      <c r="T248" s="457" t="s">
        <v>5996</v>
      </c>
      <c r="U248" s="714" t="s">
        <v>6025</v>
      </c>
      <c r="V248" s="169" t="str">
        <f t="shared" si="370"/>
        <v>En gestión</v>
      </c>
      <c r="W248" s="169" t="str">
        <f t="shared" ref="W248:W311" si="409">IF(S248&lt;1%,"Sin iniciar",IF(S248=100%,"Terminado","En gestión"))</f>
        <v>En gestión</v>
      </c>
      <c r="X248" s="3693"/>
      <c r="Y248" s="1877"/>
      <c r="Z248" s="1877"/>
      <c r="AA248" s="3344"/>
      <c r="AB248" s="3344"/>
      <c r="AC248" s="3897"/>
      <c r="AD248" s="3427"/>
      <c r="AE248" s="3690"/>
      <c r="AF248" s="3690"/>
      <c r="AG248" s="3427"/>
      <c r="AH248" s="3910"/>
      <c r="AI248" s="3910"/>
      <c r="AJ248" s="3693"/>
      <c r="AK248" s="3693"/>
      <c r="AL248" s="3693"/>
      <c r="AM248" s="3693"/>
      <c r="AN248" s="591"/>
      <c r="AO248" s="3693"/>
      <c r="AP248" s="3693"/>
      <c r="AQ248" s="551">
        <v>0.5</v>
      </c>
      <c r="AR248" s="457" t="s">
        <v>6026</v>
      </c>
      <c r="AS248" s="714" t="s">
        <v>6027</v>
      </c>
      <c r="AT248" s="169" t="str">
        <f t="shared" si="372"/>
        <v>En gestión</v>
      </c>
      <c r="AU248" s="169" t="str">
        <f t="shared" si="373"/>
        <v>En gestión</v>
      </c>
      <c r="AV248" s="3693"/>
      <c r="AW248" s="3895"/>
      <c r="AX248" s="3895"/>
      <c r="AY248" s="3344"/>
      <c r="AZ248" s="3344"/>
      <c r="BA248" s="3897"/>
      <c r="BB248" s="3348"/>
      <c r="BC248" s="3349"/>
      <c r="BD248" s="3350"/>
      <c r="BE248" s="3445"/>
      <c r="BF248" s="3446"/>
      <c r="BG248" s="3446"/>
      <c r="BH248" s="3894"/>
      <c r="BI248" s="3894"/>
      <c r="BJ248" s="3903"/>
      <c r="BK248" s="3693"/>
      <c r="BL248" s="472"/>
      <c r="BM248" s="3417"/>
      <c r="BN248" s="3917"/>
      <c r="BO248" s="551">
        <v>0.75</v>
      </c>
      <c r="BP248" s="97" t="s">
        <v>6026</v>
      </c>
      <c r="BQ248" s="97" t="s">
        <v>6028</v>
      </c>
      <c r="BR248" s="169" t="str">
        <f t="shared" si="374"/>
        <v>En gestión</v>
      </c>
      <c r="BS248" s="169" t="str">
        <f t="shared" si="375"/>
        <v>En gestión</v>
      </c>
      <c r="BT248" s="1720"/>
      <c r="BU248" s="1877"/>
      <c r="BV248" s="1877"/>
      <c r="BW248" s="3344"/>
      <c r="BX248" s="3344"/>
      <c r="BY248" s="3458"/>
      <c r="BZ248" s="2909"/>
      <c r="CA248" s="3908"/>
      <c r="CB248" s="3597"/>
      <c r="CC248" s="3918"/>
      <c r="CD248" s="3919"/>
      <c r="CE248" s="3919"/>
      <c r="CF248" s="3693"/>
      <c r="CG248" s="3693"/>
      <c r="CH248" s="3693"/>
      <c r="CI248" s="3693"/>
      <c r="CJ248" s="591"/>
      <c r="CK248" s="3417"/>
      <c r="CL248" s="3917"/>
      <c r="CM248" s="905">
        <v>1</v>
      </c>
      <c r="CN248" s="738" t="s">
        <v>6029</v>
      </c>
      <c r="CO248" s="738" t="s">
        <v>6030</v>
      </c>
      <c r="CP248" s="169" t="str">
        <f t="shared" si="250"/>
        <v>Terminado</v>
      </c>
      <c r="CQ248" s="169" t="str">
        <f t="shared" si="376"/>
        <v>Terminado</v>
      </c>
      <c r="CR248" s="3693"/>
      <c r="CS248" s="1877"/>
      <c r="CT248" s="1877"/>
      <c r="CU248" s="3344"/>
      <c r="CV248" s="3344"/>
      <c r="CW248" s="3921"/>
      <c r="CX248" s="3914"/>
      <c r="CY248" s="3351"/>
      <c r="CZ248" s="3906"/>
      <c r="DA248" s="3914"/>
      <c r="DB248" s="3906"/>
      <c r="DC248" s="3906"/>
      <c r="DD248" s="3920"/>
      <c r="DE248" s="3693"/>
      <c r="DF248" s="3693"/>
      <c r="DG248" s="3693"/>
      <c r="DH248" s="3693"/>
      <c r="DJ248" s="1220" t="s">
        <v>8269</v>
      </c>
      <c r="DK248" s="1220" t="s">
        <v>8331</v>
      </c>
      <c r="DL248" s="3314"/>
    </row>
    <row r="249" spans="1:116" s="710" customFormat="1" ht="146.25" hidden="1" customHeight="1" x14ac:dyDescent="0.45">
      <c r="A249" s="3359" t="s">
        <v>516</v>
      </c>
      <c r="B249" s="3361" t="s">
        <v>6031</v>
      </c>
      <c r="C249" s="3693" t="s">
        <v>6032</v>
      </c>
      <c r="D249" s="3693" t="s">
        <v>5861</v>
      </c>
      <c r="E249" s="515" t="s">
        <v>6033</v>
      </c>
      <c r="F249" s="516" t="s">
        <v>5820</v>
      </c>
      <c r="G249" s="495">
        <v>0.25</v>
      </c>
      <c r="H249" s="518">
        <v>44562</v>
      </c>
      <c r="I249" s="518">
        <v>44591</v>
      </c>
      <c r="J249" s="519">
        <v>1</v>
      </c>
      <c r="K249" s="612">
        <v>1</v>
      </c>
      <c r="L249" s="520">
        <v>1</v>
      </c>
      <c r="M249" s="668">
        <v>1</v>
      </c>
      <c r="N249" s="2966">
        <v>1504759335</v>
      </c>
      <c r="O249" s="2966">
        <v>13845542.040000003</v>
      </c>
      <c r="P249" s="591"/>
      <c r="Q249" s="3692">
        <v>0.25</v>
      </c>
      <c r="R249" s="3894" t="s">
        <v>5821</v>
      </c>
      <c r="S249" s="551">
        <v>1</v>
      </c>
      <c r="T249" s="457" t="s">
        <v>6034</v>
      </c>
      <c r="U249" s="713" t="s">
        <v>6035</v>
      </c>
      <c r="V249" s="169" t="str">
        <f t="shared" si="370"/>
        <v>Terminado</v>
      </c>
      <c r="W249" s="169" t="str">
        <f t="shared" si="409"/>
        <v>Terminado</v>
      </c>
      <c r="X249" s="3693" t="s">
        <v>6036</v>
      </c>
      <c r="Y249" s="1877">
        <f>SUMPRODUCT(S249:S252,G249:G252)</f>
        <v>0.4375</v>
      </c>
      <c r="Z249" s="1877">
        <f>SUMPRODUCT(G249:G252,J249:J252)</f>
        <v>0.4375</v>
      </c>
      <c r="AA249" s="3344" t="str">
        <f>IF(Z249&lt;1%,"Sin iniciar",IF(Z249=100%,"Terminado","En gestión"))</f>
        <v>En gestión</v>
      </c>
      <c r="AB249" s="3344" t="str">
        <f>IF(Y249&lt;1%,"Sin iniciar",IF(Y249=100%,"Terminado","En gestión"))</f>
        <v>En gestión</v>
      </c>
      <c r="AC249" s="3911"/>
      <c r="AD249" s="3427">
        <v>13845542.040000003</v>
      </c>
      <c r="AE249" s="3690">
        <v>13845542.040000003</v>
      </c>
      <c r="AF249" s="3690">
        <v>3461385.51</v>
      </c>
      <c r="AG249" s="3427">
        <v>1504759335</v>
      </c>
      <c r="AH249" s="3910">
        <v>1455170398.99616</v>
      </c>
      <c r="AI249" s="3910">
        <v>20948800</v>
      </c>
      <c r="AJ249" s="3894" t="s">
        <v>1503</v>
      </c>
      <c r="AK249" s="3693" t="s">
        <v>1486</v>
      </c>
      <c r="AL249" s="3693" t="s">
        <v>1487</v>
      </c>
      <c r="AM249" s="3693" t="s">
        <v>1488</v>
      </c>
      <c r="AN249" s="591"/>
      <c r="AO249" s="3692">
        <v>0.5</v>
      </c>
      <c r="AP249" s="3894" t="s">
        <v>5821</v>
      </c>
      <c r="AQ249" s="551">
        <v>1</v>
      </c>
      <c r="AR249" s="446" t="s">
        <v>3279</v>
      </c>
      <c r="AS249" s="547"/>
      <c r="AT249" s="169" t="str">
        <f t="shared" si="372"/>
        <v>Terminado</v>
      </c>
      <c r="AU249" s="169" t="str">
        <f t="shared" si="373"/>
        <v>Terminado</v>
      </c>
      <c r="AV249" s="3894" t="s">
        <v>6037</v>
      </c>
      <c r="AW249" s="3523">
        <f t="shared" ref="AW249" si="410">SUMPRODUCT(AQ249:AQ252,G249:G252)</f>
        <v>0.625</v>
      </c>
      <c r="AX249" s="3523">
        <f t="shared" ref="AX249" si="411">SUMPRODUCT(G249:G252,K249:K252)</f>
        <v>0.625</v>
      </c>
      <c r="AY249" s="3344" t="str">
        <f>IF(AX249&lt;1%,"Sin iniciar",IF(AX249=100%,"Terminado","En gestión"))</f>
        <v>En gestión</v>
      </c>
      <c r="AZ249" s="3344" t="str">
        <f>IF(AW249&lt;1%,"Sin iniciar",IF(AW249=100%,"Terminado","En gestión"))</f>
        <v>En gestión</v>
      </c>
      <c r="BA249" s="3911"/>
      <c r="BB249" s="3348">
        <v>13845542.040000003</v>
      </c>
      <c r="BC249" s="3349">
        <v>13845542.040000003</v>
      </c>
      <c r="BD249" s="3350">
        <v>6922771</v>
      </c>
      <c r="BE249" s="3445">
        <v>1504759335</v>
      </c>
      <c r="BF249" s="3615">
        <v>1374704733.5999999</v>
      </c>
      <c r="BG249" s="3615">
        <v>45876279</v>
      </c>
      <c r="BH249" s="3899" t="s">
        <v>1503</v>
      </c>
      <c r="BI249" s="3899" t="s">
        <v>1486</v>
      </c>
      <c r="BJ249" s="3901" t="s">
        <v>1487</v>
      </c>
      <c r="BK249" s="3693" t="s">
        <v>1488</v>
      </c>
      <c r="BL249" s="472"/>
      <c r="BM249" s="3923">
        <v>0.75</v>
      </c>
      <c r="BN249" s="1720" t="s">
        <v>5821</v>
      </c>
      <c r="BO249" s="551">
        <v>1</v>
      </c>
      <c r="BP249" s="97" t="s">
        <v>3279</v>
      </c>
      <c r="BQ249" s="98"/>
      <c r="BR249" s="169" t="str">
        <f t="shared" si="374"/>
        <v>Terminado</v>
      </c>
      <c r="BS249" s="169" t="str">
        <f t="shared" si="375"/>
        <v>Terminado</v>
      </c>
      <c r="BT249" s="1720" t="s">
        <v>6038</v>
      </c>
      <c r="BU249" s="1877">
        <f>SUMPRODUCT(G249:G252,BO249:BO252)</f>
        <v>0.8125</v>
      </c>
      <c r="BV249" s="1877">
        <f>SUMPRODUCT(G249:G252,L249:L252)</f>
        <v>0.8125</v>
      </c>
      <c r="BW249" s="3344" t="str">
        <f>IF(BV249&lt;1%,"Sin iniciar",IF(BV249=100%,"Terminado","En gestión"))</f>
        <v>En gestión</v>
      </c>
      <c r="BX249" s="3344" t="str">
        <f>IF(BU249&lt;1%,"Sin iniciar",IF(BU249=100%,"Terminado","En gestión"))</f>
        <v>En gestión</v>
      </c>
      <c r="BY249" s="3458"/>
      <c r="BZ249" s="2909">
        <v>13845542.040000003</v>
      </c>
      <c r="CA249" s="3908">
        <v>13845542.040000003</v>
      </c>
      <c r="CB249" s="3597">
        <v>10384157</v>
      </c>
      <c r="CC249" s="2909">
        <v>1374704733.5999999</v>
      </c>
      <c r="CD249" s="3597">
        <v>164685477.59999999</v>
      </c>
      <c r="CE249" s="3597">
        <v>108252279</v>
      </c>
      <c r="CF249" s="3693" t="s">
        <v>1503</v>
      </c>
      <c r="CG249" s="3693" t="s">
        <v>1486</v>
      </c>
      <c r="CH249" s="3693" t="s">
        <v>1487</v>
      </c>
      <c r="CI249" s="3693" t="s">
        <v>1488</v>
      </c>
      <c r="CJ249" s="591"/>
      <c r="CK249" s="3922">
        <v>1</v>
      </c>
      <c r="CL249" s="3458" t="s">
        <v>6039</v>
      </c>
      <c r="CM249" s="905">
        <v>1</v>
      </c>
      <c r="CN249" s="98" t="s">
        <v>106</v>
      </c>
      <c r="CO249" s="97" t="s">
        <v>6035</v>
      </c>
      <c r="CP249" s="169" t="str">
        <f t="shared" si="250"/>
        <v>Terminado</v>
      </c>
      <c r="CQ249" s="169" t="str">
        <f t="shared" si="376"/>
        <v>Terminado</v>
      </c>
      <c r="CR249" s="3693" t="s">
        <v>6040</v>
      </c>
      <c r="CS249" s="1877">
        <f t="shared" ref="CS249" si="412">SUMPRODUCT(G249:G252,CM249:CM252)</f>
        <v>1</v>
      </c>
      <c r="CT249" s="1877">
        <f t="shared" ref="CT249" si="413">SUMPRODUCT(G249:G252,M249:M252)</f>
        <v>1</v>
      </c>
      <c r="CU249" s="3344" t="str">
        <f t="shared" ref="CU249" si="414">IF(CT249&lt;1%,"Sin iniciar",IF(CT249=100%,"Terminado","En gestión"))</f>
        <v>Terminado</v>
      </c>
      <c r="CV249" s="3344" t="str">
        <f t="shared" ref="CV249" si="415">IF(CS249&lt;1%,"Sin iniciar",IF(CS249=100%,"Terminado","En gestión"))</f>
        <v>Terminado</v>
      </c>
      <c r="CW249" s="3921" t="s">
        <v>37</v>
      </c>
      <c r="CX249" s="3914">
        <v>13845542</v>
      </c>
      <c r="CY249" s="3351">
        <v>13845542</v>
      </c>
      <c r="CZ249" s="3906">
        <v>13845542</v>
      </c>
      <c r="DA249" s="3913">
        <v>164685477.59999999</v>
      </c>
      <c r="DB249" s="3915">
        <v>164685477.59999999</v>
      </c>
      <c r="DC249" s="3915">
        <v>153022552.71000001</v>
      </c>
      <c r="DD249" s="3916">
        <v>163400961.19999999</v>
      </c>
      <c r="DE249" s="3693" t="s">
        <v>1503</v>
      </c>
      <c r="DF249" s="3693" t="s">
        <v>1486</v>
      </c>
      <c r="DG249" s="3693" t="s">
        <v>1487</v>
      </c>
      <c r="DH249" s="3693" t="s">
        <v>1488</v>
      </c>
      <c r="DJ249" s="1220" t="s">
        <v>8352</v>
      </c>
      <c r="DK249" s="1220" t="s">
        <v>8495</v>
      </c>
      <c r="DL249" s="3312" t="s">
        <v>8496</v>
      </c>
    </row>
    <row r="250" spans="1:116" s="514" customFormat="1" ht="269.25" hidden="1" customHeight="1" x14ac:dyDescent="0.45">
      <c r="A250" s="3359"/>
      <c r="B250" s="3361"/>
      <c r="C250" s="3693"/>
      <c r="D250" s="3693"/>
      <c r="E250" s="515" t="s">
        <v>6041</v>
      </c>
      <c r="F250" s="516" t="s">
        <v>5831</v>
      </c>
      <c r="G250" s="495">
        <v>0.25</v>
      </c>
      <c r="H250" s="518">
        <v>44562</v>
      </c>
      <c r="I250" s="518">
        <v>44925</v>
      </c>
      <c r="J250" s="519">
        <v>0.25</v>
      </c>
      <c r="K250" s="612">
        <v>0.5</v>
      </c>
      <c r="L250" s="520">
        <v>0.75</v>
      </c>
      <c r="M250" s="668">
        <v>1</v>
      </c>
      <c r="N250" s="2966"/>
      <c r="O250" s="2966"/>
      <c r="P250" s="591"/>
      <c r="Q250" s="3693"/>
      <c r="R250" s="3693"/>
      <c r="S250" s="551">
        <v>0.25</v>
      </c>
      <c r="T250" s="457" t="s">
        <v>6042</v>
      </c>
      <c r="U250" s="713" t="s">
        <v>6043</v>
      </c>
      <c r="V250" s="169" t="str">
        <f t="shared" si="370"/>
        <v>En gestión</v>
      </c>
      <c r="W250" s="169" t="str">
        <f t="shared" si="409"/>
        <v>En gestión</v>
      </c>
      <c r="X250" s="3693"/>
      <c r="Y250" s="1877"/>
      <c r="Z250" s="1877"/>
      <c r="AA250" s="3344"/>
      <c r="AB250" s="3344"/>
      <c r="AC250" s="3716"/>
      <c r="AD250" s="3427"/>
      <c r="AE250" s="3690"/>
      <c r="AF250" s="3690"/>
      <c r="AG250" s="3427"/>
      <c r="AH250" s="3910"/>
      <c r="AI250" s="3910"/>
      <c r="AJ250" s="3693"/>
      <c r="AK250" s="3693"/>
      <c r="AL250" s="3693"/>
      <c r="AM250" s="3693"/>
      <c r="AN250" s="591"/>
      <c r="AO250" s="3693"/>
      <c r="AP250" s="3693"/>
      <c r="AQ250" s="551">
        <v>0.5</v>
      </c>
      <c r="AR250" s="457" t="s">
        <v>7664</v>
      </c>
      <c r="AS250" s="714" t="s">
        <v>7665</v>
      </c>
      <c r="AT250" s="169" t="str">
        <f t="shared" si="372"/>
        <v>En gestión</v>
      </c>
      <c r="AU250" s="169" t="str">
        <f t="shared" si="373"/>
        <v>En gestión</v>
      </c>
      <c r="AV250" s="3693"/>
      <c r="AW250" s="3895"/>
      <c r="AX250" s="3895"/>
      <c r="AY250" s="3344"/>
      <c r="AZ250" s="3344"/>
      <c r="BA250" s="3716"/>
      <c r="BB250" s="3348"/>
      <c r="BC250" s="3349"/>
      <c r="BD250" s="3350"/>
      <c r="BE250" s="3445"/>
      <c r="BF250" s="3798"/>
      <c r="BG250" s="3798"/>
      <c r="BH250" s="3900"/>
      <c r="BI250" s="3900"/>
      <c r="BJ250" s="3902"/>
      <c r="BK250" s="3693"/>
      <c r="BL250" s="472"/>
      <c r="BM250" s="1720"/>
      <c r="BN250" s="1720"/>
      <c r="BO250" s="551">
        <v>0.75</v>
      </c>
      <c r="BP250" s="97" t="s">
        <v>6044</v>
      </c>
      <c r="BQ250" s="97" t="s">
        <v>6045</v>
      </c>
      <c r="BR250" s="169" t="str">
        <f t="shared" si="374"/>
        <v>En gestión</v>
      </c>
      <c r="BS250" s="169" t="str">
        <f t="shared" si="375"/>
        <v>En gestión</v>
      </c>
      <c r="BT250" s="1720"/>
      <c r="BU250" s="1877"/>
      <c r="BV250" s="1877"/>
      <c r="BW250" s="3344"/>
      <c r="BX250" s="3344"/>
      <c r="BY250" s="3458"/>
      <c r="BZ250" s="2909"/>
      <c r="CA250" s="3908"/>
      <c r="CB250" s="3597"/>
      <c r="CC250" s="2909"/>
      <c r="CD250" s="3597"/>
      <c r="CE250" s="3597"/>
      <c r="CF250" s="3693"/>
      <c r="CG250" s="3693"/>
      <c r="CH250" s="3693"/>
      <c r="CI250" s="3693"/>
      <c r="CJ250" s="591"/>
      <c r="CK250" s="3458"/>
      <c r="CL250" s="3458"/>
      <c r="CM250" s="905">
        <v>1</v>
      </c>
      <c r="CN250" s="738" t="s">
        <v>6046</v>
      </c>
      <c r="CO250" s="738" t="s">
        <v>7666</v>
      </c>
      <c r="CP250" s="169" t="str">
        <f t="shared" si="250"/>
        <v>Terminado</v>
      </c>
      <c r="CQ250" s="169" t="str">
        <f t="shared" si="376"/>
        <v>Terminado</v>
      </c>
      <c r="CR250" s="3693"/>
      <c r="CS250" s="1877"/>
      <c r="CT250" s="1877"/>
      <c r="CU250" s="3344"/>
      <c r="CV250" s="3344"/>
      <c r="CW250" s="3921"/>
      <c r="CX250" s="3914"/>
      <c r="CY250" s="3351"/>
      <c r="CZ250" s="3906"/>
      <c r="DA250" s="3914"/>
      <c r="DB250" s="3906"/>
      <c r="DC250" s="3906"/>
      <c r="DD250" s="3916"/>
      <c r="DE250" s="3693"/>
      <c r="DF250" s="3693"/>
      <c r="DG250" s="3693"/>
      <c r="DH250" s="3693"/>
      <c r="DJ250" s="1220" t="s">
        <v>8352</v>
      </c>
      <c r="DK250" s="1220" t="s">
        <v>8497</v>
      </c>
      <c r="DL250" s="3313"/>
    </row>
    <row r="251" spans="1:116" s="514" customFormat="1" ht="276" hidden="1" customHeight="1" x14ac:dyDescent="0.45">
      <c r="A251" s="3359"/>
      <c r="B251" s="3361"/>
      <c r="C251" s="3693"/>
      <c r="D251" s="3693"/>
      <c r="E251" s="515" t="s">
        <v>6047</v>
      </c>
      <c r="F251" s="516" t="s">
        <v>5840</v>
      </c>
      <c r="G251" s="495">
        <v>0.25</v>
      </c>
      <c r="H251" s="518">
        <v>44562</v>
      </c>
      <c r="I251" s="518">
        <v>44925</v>
      </c>
      <c r="J251" s="519">
        <v>0.25</v>
      </c>
      <c r="K251" s="612">
        <v>0.5</v>
      </c>
      <c r="L251" s="520">
        <v>0.75</v>
      </c>
      <c r="M251" s="668">
        <v>1</v>
      </c>
      <c r="N251" s="2966"/>
      <c r="O251" s="2966"/>
      <c r="P251" s="591"/>
      <c r="Q251" s="3693"/>
      <c r="R251" s="3693"/>
      <c r="S251" s="551">
        <v>0.25</v>
      </c>
      <c r="T251" s="713" t="s">
        <v>6048</v>
      </c>
      <c r="U251" s="547" t="s">
        <v>6049</v>
      </c>
      <c r="V251" s="169" t="str">
        <f t="shared" si="370"/>
        <v>En gestión</v>
      </c>
      <c r="W251" s="169" t="str">
        <f t="shared" si="409"/>
        <v>En gestión</v>
      </c>
      <c r="X251" s="3693"/>
      <c r="Y251" s="1877"/>
      <c r="Z251" s="1877"/>
      <c r="AA251" s="3344"/>
      <c r="AB251" s="3344"/>
      <c r="AC251" s="3716"/>
      <c r="AD251" s="3427"/>
      <c r="AE251" s="3690"/>
      <c r="AF251" s="3690"/>
      <c r="AG251" s="3427"/>
      <c r="AH251" s="3910"/>
      <c r="AI251" s="3910"/>
      <c r="AJ251" s="3693"/>
      <c r="AK251" s="3693"/>
      <c r="AL251" s="3693"/>
      <c r="AM251" s="3693"/>
      <c r="AN251" s="591"/>
      <c r="AO251" s="3693"/>
      <c r="AP251" s="3693"/>
      <c r="AQ251" s="551">
        <v>0.5</v>
      </c>
      <c r="AR251" s="457" t="s">
        <v>6050</v>
      </c>
      <c r="AS251" s="714" t="s">
        <v>7667</v>
      </c>
      <c r="AT251" s="169" t="str">
        <f t="shared" si="372"/>
        <v>En gestión</v>
      </c>
      <c r="AU251" s="169" t="str">
        <f t="shared" si="373"/>
        <v>En gestión</v>
      </c>
      <c r="AV251" s="3693"/>
      <c r="AW251" s="3895"/>
      <c r="AX251" s="3895"/>
      <c r="AY251" s="3344"/>
      <c r="AZ251" s="3344"/>
      <c r="BA251" s="3716"/>
      <c r="BB251" s="3348"/>
      <c r="BC251" s="3349"/>
      <c r="BD251" s="3350"/>
      <c r="BE251" s="3445"/>
      <c r="BF251" s="3798"/>
      <c r="BG251" s="3798"/>
      <c r="BH251" s="3900"/>
      <c r="BI251" s="3900"/>
      <c r="BJ251" s="3902"/>
      <c r="BK251" s="3693"/>
      <c r="BL251" s="472"/>
      <c r="BM251" s="1720"/>
      <c r="BN251" s="1720"/>
      <c r="BO251" s="551">
        <v>0.75</v>
      </c>
      <c r="BP251" s="97" t="s">
        <v>6051</v>
      </c>
      <c r="BQ251" s="97" t="s">
        <v>6045</v>
      </c>
      <c r="BR251" s="169" t="str">
        <f t="shared" si="374"/>
        <v>En gestión</v>
      </c>
      <c r="BS251" s="169" t="str">
        <f t="shared" si="375"/>
        <v>En gestión</v>
      </c>
      <c r="BT251" s="1720"/>
      <c r="BU251" s="1877"/>
      <c r="BV251" s="1877"/>
      <c r="BW251" s="3344"/>
      <c r="BX251" s="3344"/>
      <c r="BY251" s="3458"/>
      <c r="BZ251" s="2909"/>
      <c r="CA251" s="3908"/>
      <c r="CB251" s="3597"/>
      <c r="CC251" s="2909"/>
      <c r="CD251" s="3597"/>
      <c r="CE251" s="3597"/>
      <c r="CF251" s="3693"/>
      <c r="CG251" s="3693"/>
      <c r="CH251" s="3693"/>
      <c r="CI251" s="3693"/>
      <c r="CJ251" s="591"/>
      <c r="CK251" s="3458"/>
      <c r="CL251" s="3458"/>
      <c r="CM251" s="905">
        <v>1</v>
      </c>
      <c r="CN251" s="738" t="s">
        <v>6052</v>
      </c>
      <c r="CO251" s="738" t="s">
        <v>6053</v>
      </c>
      <c r="CP251" s="169" t="str">
        <f t="shared" si="250"/>
        <v>Terminado</v>
      </c>
      <c r="CQ251" s="169" t="str">
        <f t="shared" si="376"/>
        <v>Terminado</v>
      </c>
      <c r="CR251" s="3693"/>
      <c r="CS251" s="1877"/>
      <c r="CT251" s="1877"/>
      <c r="CU251" s="3344"/>
      <c r="CV251" s="3344"/>
      <c r="CW251" s="3921"/>
      <c r="CX251" s="3914"/>
      <c r="CY251" s="3351"/>
      <c r="CZ251" s="3906"/>
      <c r="DA251" s="3914"/>
      <c r="DB251" s="3906"/>
      <c r="DC251" s="3906"/>
      <c r="DD251" s="3916"/>
      <c r="DE251" s="3693"/>
      <c r="DF251" s="3693"/>
      <c r="DG251" s="3693"/>
      <c r="DH251" s="3693"/>
      <c r="DJ251" s="1220" t="s">
        <v>8352</v>
      </c>
      <c r="DK251" s="1220" t="s">
        <v>8498</v>
      </c>
      <c r="DL251" s="3313"/>
    </row>
    <row r="252" spans="1:116" s="514" customFormat="1" ht="248.25" hidden="1" customHeight="1" x14ac:dyDescent="0.45">
      <c r="A252" s="3359"/>
      <c r="B252" s="3361"/>
      <c r="C252" s="3693"/>
      <c r="D252" s="3693"/>
      <c r="E252" s="515" t="s">
        <v>6054</v>
      </c>
      <c r="F252" s="516" t="s">
        <v>5850</v>
      </c>
      <c r="G252" s="495">
        <v>0.25</v>
      </c>
      <c r="H252" s="518">
        <v>44562</v>
      </c>
      <c r="I252" s="518">
        <v>44925</v>
      </c>
      <c r="J252" s="519">
        <v>0.25</v>
      </c>
      <c r="K252" s="612">
        <v>0.5</v>
      </c>
      <c r="L252" s="520">
        <v>0.75</v>
      </c>
      <c r="M252" s="668">
        <v>1</v>
      </c>
      <c r="N252" s="2966"/>
      <c r="O252" s="2966"/>
      <c r="P252" s="591"/>
      <c r="Q252" s="3693"/>
      <c r="R252" s="3693"/>
      <c r="S252" s="551">
        <v>0.25</v>
      </c>
      <c r="T252" s="457" t="s">
        <v>6055</v>
      </c>
      <c r="U252" s="547" t="s">
        <v>6049</v>
      </c>
      <c r="V252" s="169" t="str">
        <f t="shared" si="370"/>
        <v>En gestión</v>
      </c>
      <c r="W252" s="169" t="str">
        <f t="shared" si="409"/>
        <v>En gestión</v>
      </c>
      <c r="X252" s="3693"/>
      <c r="Y252" s="1877"/>
      <c r="Z252" s="1877"/>
      <c r="AA252" s="3344"/>
      <c r="AB252" s="3344"/>
      <c r="AC252" s="3897"/>
      <c r="AD252" s="3427"/>
      <c r="AE252" s="3690"/>
      <c r="AF252" s="3690"/>
      <c r="AG252" s="3427"/>
      <c r="AH252" s="3910"/>
      <c r="AI252" s="3910"/>
      <c r="AJ252" s="3693"/>
      <c r="AK252" s="3693"/>
      <c r="AL252" s="3693"/>
      <c r="AM252" s="3693"/>
      <c r="AN252" s="591"/>
      <c r="AO252" s="3693"/>
      <c r="AP252" s="3693"/>
      <c r="AQ252" s="551">
        <v>0.5</v>
      </c>
      <c r="AR252" s="457" t="s">
        <v>6056</v>
      </c>
      <c r="AS252" s="714" t="s">
        <v>7668</v>
      </c>
      <c r="AT252" s="169" t="str">
        <f t="shared" si="372"/>
        <v>En gestión</v>
      </c>
      <c r="AU252" s="169" t="str">
        <f t="shared" si="373"/>
        <v>En gestión</v>
      </c>
      <c r="AV252" s="3693"/>
      <c r="AW252" s="3895"/>
      <c r="AX252" s="3895"/>
      <c r="AY252" s="3344"/>
      <c r="AZ252" s="3344"/>
      <c r="BA252" s="3897"/>
      <c r="BB252" s="3348"/>
      <c r="BC252" s="3349"/>
      <c r="BD252" s="3350"/>
      <c r="BE252" s="3445"/>
      <c r="BF252" s="3446"/>
      <c r="BG252" s="3446"/>
      <c r="BH252" s="3894"/>
      <c r="BI252" s="3894"/>
      <c r="BJ252" s="3903"/>
      <c r="BK252" s="3693"/>
      <c r="BL252" s="472"/>
      <c r="BM252" s="1720"/>
      <c r="BN252" s="1720"/>
      <c r="BO252" s="551">
        <v>0.75</v>
      </c>
      <c r="BP252" s="97" t="s">
        <v>6057</v>
      </c>
      <c r="BQ252" s="97" t="s">
        <v>6045</v>
      </c>
      <c r="BR252" s="169" t="str">
        <f t="shared" si="374"/>
        <v>En gestión</v>
      </c>
      <c r="BS252" s="169" t="str">
        <f t="shared" si="375"/>
        <v>En gestión</v>
      </c>
      <c r="BT252" s="1720"/>
      <c r="BU252" s="1877"/>
      <c r="BV252" s="1877"/>
      <c r="BW252" s="3344"/>
      <c r="BX252" s="3344"/>
      <c r="BY252" s="3458"/>
      <c r="BZ252" s="2909"/>
      <c r="CA252" s="3908"/>
      <c r="CB252" s="3597"/>
      <c r="CC252" s="2909"/>
      <c r="CD252" s="3597"/>
      <c r="CE252" s="3597"/>
      <c r="CF252" s="3693"/>
      <c r="CG252" s="3693"/>
      <c r="CH252" s="3693"/>
      <c r="CI252" s="3693"/>
      <c r="CJ252" s="591"/>
      <c r="CK252" s="3458"/>
      <c r="CL252" s="3458"/>
      <c r="CM252" s="905">
        <v>1</v>
      </c>
      <c r="CN252" s="738" t="s">
        <v>6058</v>
      </c>
      <c r="CO252" s="738" t="s">
        <v>6059</v>
      </c>
      <c r="CP252" s="169" t="str">
        <f t="shared" ref="CP252:CP315" si="416">IF(M252&lt;1%,"Sin iniciar",IF(M252=100%,"Terminado","En gestión"))</f>
        <v>Terminado</v>
      </c>
      <c r="CQ252" s="169" t="str">
        <f t="shared" si="376"/>
        <v>Terminado</v>
      </c>
      <c r="CR252" s="3693"/>
      <c r="CS252" s="1877"/>
      <c r="CT252" s="1877"/>
      <c r="CU252" s="3344"/>
      <c r="CV252" s="3344"/>
      <c r="CW252" s="3921"/>
      <c r="CX252" s="3914"/>
      <c r="CY252" s="3351"/>
      <c r="CZ252" s="3906"/>
      <c r="DA252" s="3914"/>
      <c r="DB252" s="3906"/>
      <c r="DC252" s="3906"/>
      <c r="DD252" s="3916"/>
      <c r="DE252" s="3693"/>
      <c r="DF252" s="3693"/>
      <c r="DG252" s="3693"/>
      <c r="DH252" s="3693"/>
      <c r="DJ252" s="1220" t="s">
        <v>8352</v>
      </c>
      <c r="DK252" s="1220" t="s">
        <v>8499</v>
      </c>
      <c r="DL252" s="3314"/>
    </row>
    <row r="253" spans="1:116" s="710" customFormat="1" ht="183.75" hidden="1" x14ac:dyDescent="0.45">
      <c r="A253" s="3359" t="s">
        <v>516</v>
      </c>
      <c r="B253" s="3361" t="s">
        <v>6060</v>
      </c>
      <c r="C253" s="3693" t="s">
        <v>6061</v>
      </c>
      <c r="D253" s="3693" t="s">
        <v>5861</v>
      </c>
      <c r="E253" s="515" t="s">
        <v>6062</v>
      </c>
      <c r="F253" s="516" t="s">
        <v>5820</v>
      </c>
      <c r="G253" s="495">
        <v>0.25</v>
      </c>
      <c r="H253" s="518">
        <v>44727</v>
      </c>
      <c r="I253" s="518">
        <v>44742</v>
      </c>
      <c r="J253" s="519">
        <v>0</v>
      </c>
      <c r="K253" s="612">
        <v>0.2</v>
      </c>
      <c r="L253" s="520">
        <v>1</v>
      </c>
      <c r="M253" s="668">
        <v>1</v>
      </c>
      <c r="N253" s="2966">
        <v>58371755</v>
      </c>
      <c r="O253" s="2966">
        <v>8076566.1900000013</v>
      </c>
      <c r="P253" s="591"/>
      <c r="Q253" s="3692">
        <v>0</v>
      </c>
      <c r="R253" s="3693" t="s">
        <v>2384</v>
      </c>
      <c r="S253" s="715"/>
      <c r="T253" s="547"/>
      <c r="U253" s="547"/>
      <c r="V253" s="169" t="str">
        <f t="shared" si="370"/>
        <v>Sin iniciar</v>
      </c>
      <c r="W253" s="169" t="str">
        <f t="shared" si="409"/>
        <v>Sin iniciar</v>
      </c>
      <c r="X253" s="3693"/>
      <c r="Y253" s="1877">
        <f>SUMPRODUCT(S253:S256,G253:G256)</f>
        <v>0</v>
      </c>
      <c r="Z253" s="1877">
        <f>SUMPRODUCT(G253:G256,J253:J256)</f>
        <v>0</v>
      </c>
      <c r="AA253" s="3344" t="str">
        <f>IF(Z253&lt;1%,"Sin iniciar",IF(Z253=100%,"Terminado","En gestión"))</f>
        <v>Sin iniciar</v>
      </c>
      <c r="AB253" s="3344" t="str">
        <f>IF(Y253&lt;1%,"Sin iniciar",IF(Y253=100%,"Terminado","En gestión"))</f>
        <v>Sin iniciar</v>
      </c>
      <c r="AC253" s="3911"/>
      <c r="AD253" s="3427">
        <v>8076566.1900000013</v>
      </c>
      <c r="AE253" s="3690">
        <v>8076566.1900000013</v>
      </c>
      <c r="AF253" s="3690">
        <v>0</v>
      </c>
      <c r="AG253" s="3427">
        <v>58371755</v>
      </c>
      <c r="AH253" s="3910">
        <v>358371755</v>
      </c>
      <c r="AI253" s="3910">
        <v>0</v>
      </c>
      <c r="AJ253" s="3894" t="s">
        <v>1503</v>
      </c>
      <c r="AK253" s="3693" t="s">
        <v>1486</v>
      </c>
      <c r="AL253" s="3693" t="s">
        <v>1487</v>
      </c>
      <c r="AM253" s="3693" t="s">
        <v>6063</v>
      </c>
      <c r="AN253" s="591"/>
      <c r="AO253" s="3692">
        <v>0</v>
      </c>
      <c r="AP253" s="3693" t="s">
        <v>6064</v>
      </c>
      <c r="AQ253" s="551">
        <v>0.2</v>
      </c>
      <c r="AR253" s="547" t="s">
        <v>6065</v>
      </c>
      <c r="AS253" s="547" t="s">
        <v>6066</v>
      </c>
      <c r="AT253" s="169" t="str">
        <f t="shared" si="372"/>
        <v>En gestión</v>
      </c>
      <c r="AU253" s="169" t="str">
        <f t="shared" si="373"/>
        <v>En gestión</v>
      </c>
      <c r="AV253" s="3693" t="s">
        <v>6067</v>
      </c>
      <c r="AW253" s="3523">
        <f t="shared" ref="AW253" si="417">SUMPRODUCT(AQ253:AQ256,G253:G256)</f>
        <v>0.05</v>
      </c>
      <c r="AX253" s="3523">
        <f t="shared" ref="AX253" si="418">SUMPRODUCT(G253:G256,K253:K256)</f>
        <v>0.05</v>
      </c>
      <c r="AY253" s="3344" t="str">
        <f>IF(AX253&lt;1%,"Sin iniciar",IF(AX253=100%,"Terminado","En gestión"))</f>
        <v>En gestión</v>
      </c>
      <c r="AZ253" s="3344" t="str">
        <f>IF(AW253&lt;1%,"Sin iniciar",IF(AW253=100%,"Terminado","En gestión"))</f>
        <v>En gestión</v>
      </c>
      <c r="BA253" s="3911"/>
      <c r="BB253" s="3348">
        <v>8076566.1900000013</v>
      </c>
      <c r="BC253" s="3349">
        <v>8076566.1900000013</v>
      </c>
      <c r="BD253" s="3350">
        <v>1153795</v>
      </c>
      <c r="BE253" s="3445">
        <v>58371755</v>
      </c>
      <c r="BF253" s="3615">
        <v>372771755</v>
      </c>
      <c r="BG253" s="3350">
        <v>0</v>
      </c>
      <c r="BH253" s="3899" t="s">
        <v>1503</v>
      </c>
      <c r="BI253" s="3899" t="s">
        <v>1486</v>
      </c>
      <c r="BJ253" s="3901" t="s">
        <v>1487</v>
      </c>
      <c r="BK253" s="3693" t="s">
        <v>6063</v>
      </c>
      <c r="BL253" s="472"/>
      <c r="BM253" s="3923">
        <v>0.2</v>
      </c>
      <c r="BN253" s="1720" t="s">
        <v>5821</v>
      </c>
      <c r="BO253" s="551">
        <v>1</v>
      </c>
      <c r="BP253" s="97" t="s">
        <v>7669</v>
      </c>
      <c r="BQ253" s="98" t="s">
        <v>6068</v>
      </c>
      <c r="BR253" s="169" t="str">
        <f t="shared" si="374"/>
        <v>Terminado</v>
      </c>
      <c r="BS253" s="169" t="str">
        <f t="shared" si="375"/>
        <v>Terminado</v>
      </c>
      <c r="BT253" s="1720" t="s">
        <v>7670</v>
      </c>
      <c r="BU253" s="1877">
        <f t="shared" ref="BU253" si="419">SUMPRODUCT(G253:G256,BO253:BO256)</f>
        <v>0.39999999999999997</v>
      </c>
      <c r="BV253" s="1877">
        <f t="shared" ref="BV253" si="420">SUMPRODUCT(G253:G256,L253:L256)</f>
        <v>0.39999999999999997</v>
      </c>
      <c r="BW253" s="3344" t="str">
        <f t="shared" ref="BW253" si="421">IF(BV253&lt;1%,"Sin iniciar",IF(BV253=100%,"Terminado","En gestión"))</f>
        <v>En gestión</v>
      </c>
      <c r="BX253" s="3344" t="str">
        <f t="shared" ref="BX253" si="422">IF(BU253&lt;1%,"Sin iniciar",IF(BU253=100%,"Terminado","En gestión"))</f>
        <v>En gestión</v>
      </c>
      <c r="BY253" s="3458"/>
      <c r="BZ253" s="2909">
        <v>8076566.1900000013</v>
      </c>
      <c r="CA253" s="3908">
        <v>8076566.1900000013</v>
      </c>
      <c r="CB253" s="3597">
        <v>4615181</v>
      </c>
      <c r="CC253" s="2909">
        <v>372771755</v>
      </c>
      <c r="CD253" s="3597">
        <v>442262155</v>
      </c>
      <c r="CE253" s="3597">
        <v>22171529.530000001</v>
      </c>
      <c r="CF253" s="3693" t="s">
        <v>1503</v>
      </c>
      <c r="CG253" s="3693" t="s">
        <v>1486</v>
      </c>
      <c r="CH253" s="3693" t="s">
        <v>1487</v>
      </c>
      <c r="CI253" s="3693" t="s">
        <v>6063</v>
      </c>
      <c r="CJ253" s="591"/>
      <c r="CK253" s="3922">
        <v>1</v>
      </c>
      <c r="CL253" s="3458" t="s">
        <v>6069</v>
      </c>
      <c r="CM253" s="905">
        <v>1</v>
      </c>
      <c r="CN253" s="98" t="s">
        <v>1291</v>
      </c>
      <c r="CO253" s="97" t="s">
        <v>6068</v>
      </c>
      <c r="CP253" s="169" t="str">
        <f t="shared" si="416"/>
        <v>Terminado</v>
      </c>
      <c r="CQ253" s="169" t="str">
        <f t="shared" si="376"/>
        <v>Terminado</v>
      </c>
      <c r="CR253" s="3693" t="s">
        <v>6040</v>
      </c>
      <c r="CS253" s="1877">
        <f t="shared" ref="CS253" si="423">SUMPRODUCT(G253:G256,CM253:CM256)</f>
        <v>1</v>
      </c>
      <c r="CT253" s="1877">
        <f t="shared" ref="CT253" si="424">SUMPRODUCT(G253:G256,M253:M256)</f>
        <v>1</v>
      </c>
      <c r="CU253" s="3344" t="str">
        <f t="shared" ref="CU253" si="425">IF(CT253&lt;1%,"Sin iniciar",IF(CT253=100%,"Terminado","En gestión"))</f>
        <v>Terminado</v>
      </c>
      <c r="CV253" s="3344" t="str">
        <f t="shared" ref="CV253" si="426">IF(CS253&lt;1%,"Sin iniciar",IF(CS253=100%,"Terminado","En gestión"))</f>
        <v>Terminado</v>
      </c>
      <c r="CW253" s="3921" t="s">
        <v>37</v>
      </c>
      <c r="CX253" s="3914">
        <v>8076566</v>
      </c>
      <c r="CY253" s="3351">
        <v>8076566</v>
      </c>
      <c r="CZ253" s="3906">
        <v>8076566</v>
      </c>
      <c r="DA253" s="3913">
        <v>442262155</v>
      </c>
      <c r="DB253" s="3915">
        <v>483179777</v>
      </c>
      <c r="DC253" s="3915">
        <v>395067289.29000002</v>
      </c>
      <c r="DD253" s="3916">
        <v>421155463</v>
      </c>
      <c r="DE253" s="3693" t="s">
        <v>1503</v>
      </c>
      <c r="DF253" s="3693" t="s">
        <v>1486</v>
      </c>
      <c r="DG253" s="3693" t="s">
        <v>1487</v>
      </c>
      <c r="DH253" s="3693" t="s">
        <v>6063</v>
      </c>
      <c r="DJ253" s="1220" t="s">
        <v>8269</v>
      </c>
      <c r="DK253" s="1220" t="s">
        <v>8484</v>
      </c>
      <c r="DL253" s="3312" t="s">
        <v>8271</v>
      </c>
    </row>
    <row r="254" spans="1:116" s="514" customFormat="1" ht="231.75" hidden="1" customHeight="1" x14ac:dyDescent="0.45">
      <c r="A254" s="3359"/>
      <c r="B254" s="3361"/>
      <c r="C254" s="3693"/>
      <c r="D254" s="3693"/>
      <c r="E254" s="515" t="s">
        <v>6070</v>
      </c>
      <c r="F254" s="516" t="s">
        <v>5831</v>
      </c>
      <c r="G254" s="495">
        <v>0.25</v>
      </c>
      <c r="H254" s="518">
        <v>44774</v>
      </c>
      <c r="I254" s="518">
        <v>44925</v>
      </c>
      <c r="J254" s="519">
        <v>0</v>
      </c>
      <c r="K254" s="612">
        <v>0</v>
      </c>
      <c r="L254" s="520">
        <v>0.2</v>
      </c>
      <c r="M254" s="668">
        <v>1</v>
      </c>
      <c r="N254" s="2966"/>
      <c r="O254" s="2966"/>
      <c r="P254" s="591"/>
      <c r="Q254" s="3693"/>
      <c r="R254" s="3693"/>
      <c r="S254" s="715"/>
      <c r="T254" s="547"/>
      <c r="U254" s="547"/>
      <c r="V254" s="169" t="str">
        <f t="shared" si="370"/>
        <v>Sin iniciar</v>
      </c>
      <c r="W254" s="169" t="str">
        <f t="shared" si="409"/>
        <v>Sin iniciar</v>
      </c>
      <c r="X254" s="3693"/>
      <c r="Y254" s="1877"/>
      <c r="Z254" s="1877"/>
      <c r="AA254" s="3344"/>
      <c r="AB254" s="3344"/>
      <c r="AC254" s="3716"/>
      <c r="AD254" s="3427"/>
      <c r="AE254" s="3690"/>
      <c r="AF254" s="3690"/>
      <c r="AG254" s="3427"/>
      <c r="AH254" s="3910"/>
      <c r="AI254" s="3910"/>
      <c r="AJ254" s="3693"/>
      <c r="AK254" s="3693"/>
      <c r="AL254" s="3693"/>
      <c r="AM254" s="3693"/>
      <c r="AN254" s="591"/>
      <c r="AO254" s="3693"/>
      <c r="AP254" s="3693"/>
      <c r="AQ254" s="716"/>
      <c r="AR254" s="547"/>
      <c r="AS254" s="547"/>
      <c r="AT254" s="169" t="str">
        <f t="shared" si="372"/>
        <v>Sin iniciar</v>
      </c>
      <c r="AU254" s="169" t="str">
        <f t="shared" si="373"/>
        <v>Sin iniciar</v>
      </c>
      <c r="AV254" s="3693"/>
      <c r="AW254" s="3895"/>
      <c r="AX254" s="3895"/>
      <c r="AY254" s="3344"/>
      <c r="AZ254" s="3344"/>
      <c r="BA254" s="3716"/>
      <c r="BB254" s="3348"/>
      <c r="BC254" s="3349"/>
      <c r="BD254" s="3350"/>
      <c r="BE254" s="3445"/>
      <c r="BF254" s="3798"/>
      <c r="BG254" s="3350"/>
      <c r="BH254" s="3900"/>
      <c r="BI254" s="3900"/>
      <c r="BJ254" s="3902"/>
      <c r="BK254" s="3693"/>
      <c r="BL254" s="472"/>
      <c r="BM254" s="1720"/>
      <c r="BN254" s="1720"/>
      <c r="BO254" s="551">
        <v>0.2</v>
      </c>
      <c r="BP254" s="97" t="s">
        <v>7671</v>
      </c>
      <c r="BQ254" s="97" t="s">
        <v>6071</v>
      </c>
      <c r="BR254" s="169" t="str">
        <f t="shared" si="374"/>
        <v>En gestión</v>
      </c>
      <c r="BS254" s="169" t="str">
        <f t="shared" si="375"/>
        <v>En gestión</v>
      </c>
      <c r="BT254" s="1720"/>
      <c r="BU254" s="1877"/>
      <c r="BV254" s="1877"/>
      <c r="BW254" s="3344"/>
      <c r="BX254" s="3344"/>
      <c r="BY254" s="3458"/>
      <c r="BZ254" s="2909"/>
      <c r="CA254" s="3908"/>
      <c r="CB254" s="3597"/>
      <c r="CC254" s="2909"/>
      <c r="CD254" s="3597"/>
      <c r="CE254" s="3597"/>
      <c r="CF254" s="3693"/>
      <c r="CG254" s="3693"/>
      <c r="CH254" s="3693"/>
      <c r="CI254" s="3693"/>
      <c r="CJ254" s="591"/>
      <c r="CK254" s="3458"/>
      <c r="CL254" s="3458"/>
      <c r="CM254" s="905">
        <v>1</v>
      </c>
      <c r="CN254" s="738" t="s">
        <v>6046</v>
      </c>
      <c r="CO254" s="738" t="s">
        <v>6072</v>
      </c>
      <c r="CP254" s="169" t="str">
        <f t="shared" si="416"/>
        <v>Terminado</v>
      </c>
      <c r="CQ254" s="169" t="str">
        <f t="shared" si="376"/>
        <v>Terminado</v>
      </c>
      <c r="CR254" s="3693"/>
      <c r="CS254" s="1877"/>
      <c r="CT254" s="1877"/>
      <c r="CU254" s="3344"/>
      <c r="CV254" s="3344"/>
      <c r="CW254" s="3921"/>
      <c r="CX254" s="3914"/>
      <c r="CY254" s="3351"/>
      <c r="CZ254" s="3906"/>
      <c r="DA254" s="3914"/>
      <c r="DB254" s="3906"/>
      <c r="DC254" s="3906"/>
      <c r="DD254" s="3916"/>
      <c r="DE254" s="3693"/>
      <c r="DF254" s="3693"/>
      <c r="DG254" s="3693"/>
      <c r="DH254" s="3693"/>
      <c r="DJ254" s="1220" t="s">
        <v>8269</v>
      </c>
      <c r="DK254" s="1220" t="s">
        <v>8331</v>
      </c>
      <c r="DL254" s="3313"/>
    </row>
    <row r="255" spans="1:116" s="514" customFormat="1" ht="298.5" hidden="1" customHeight="1" x14ac:dyDescent="0.45">
      <c r="A255" s="3359"/>
      <c r="B255" s="3361"/>
      <c r="C255" s="3693"/>
      <c r="D255" s="3693"/>
      <c r="E255" s="515" t="s">
        <v>6073</v>
      </c>
      <c r="F255" s="516" t="s">
        <v>5840</v>
      </c>
      <c r="G255" s="495">
        <v>0.25</v>
      </c>
      <c r="H255" s="518">
        <v>44774</v>
      </c>
      <c r="I255" s="518">
        <v>44925</v>
      </c>
      <c r="J255" s="519">
        <v>0</v>
      </c>
      <c r="K255" s="612">
        <v>0</v>
      </c>
      <c r="L255" s="520">
        <v>0.2</v>
      </c>
      <c r="M255" s="668">
        <v>1</v>
      </c>
      <c r="N255" s="2966"/>
      <c r="O255" s="2966"/>
      <c r="P255" s="591"/>
      <c r="Q255" s="3693"/>
      <c r="R255" s="3693"/>
      <c r="S255" s="715"/>
      <c r="T255" s="547"/>
      <c r="U255" s="547"/>
      <c r="V255" s="169" t="str">
        <f t="shared" si="370"/>
        <v>Sin iniciar</v>
      </c>
      <c r="W255" s="169" t="str">
        <f t="shared" si="409"/>
        <v>Sin iniciar</v>
      </c>
      <c r="X255" s="3693"/>
      <c r="Y255" s="1877"/>
      <c r="Z255" s="1877"/>
      <c r="AA255" s="3344"/>
      <c r="AB255" s="3344"/>
      <c r="AC255" s="3716"/>
      <c r="AD255" s="3427"/>
      <c r="AE255" s="3690"/>
      <c r="AF255" s="3690"/>
      <c r="AG255" s="3427"/>
      <c r="AH255" s="3910"/>
      <c r="AI255" s="3910"/>
      <c r="AJ255" s="3693"/>
      <c r="AK255" s="3693"/>
      <c r="AL255" s="3693"/>
      <c r="AM255" s="3693"/>
      <c r="AN255" s="591"/>
      <c r="AO255" s="3693"/>
      <c r="AP255" s="3693"/>
      <c r="AQ255" s="716"/>
      <c r="AR255" s="547"/>
      <c r="AS255" s="547"/>
      <c r="AT255" s="169" t="str">
        <f t="shared" si="372"/>
        <v>Sin iniciar</v>
      </c>
      <c r="AU255" s="169" t="str">
        <f t="shared" si="373"/>
        <v>Sin iniciar</v>
      </c>
      <c r="AV255" s="3693"/>
      <c r="AW255" s="3895"/>
      <c r="AX255" s="3895"/>
      <c r="AY255" s="3344"/>
      <c r="AZ255" s="3344"/>
      <c r="BA255" s="3716"/>
      <c r="BB255" s="3348"/>
      <c r="BC255" s="3349"/>
      <c r="BD255" s="3350"/>
      <c r="BE255" s="3445"/>
      <c r="BF255" s="3798"/>
      <c r="BG255" s="3350"/>
      <c r="BH255" s="3900"/>
      <c r="BI255" s="3900"/>
      <c r="BJ255" s="3902"/>
      <c r="BK255" s="3693"/>
      <c r="BL255" s="472"/>
      <c r="BM255" s="1720"/>
      <c r="BN255" s="1720"/>
      <c r="BO255" s="551">
        <v>0.2</v>
      </c>
      <c r="BP255" s="97" t="s">
        <v>7672</v>
      </c>
      <c r="BQ255" s="97" t="s">
        <v>6071</v>
      </c>
      <c r="BR255" s="169" t="str">
        <f t="shared" si="374"/>
        <v>En gestión</v>
      </c>
      <c r="BS255" s="169" t="str">
        <f t="shared" si="375"/>
        <v>En gestión</v>
      </c>
      <c r="BT255" s="1720"/>
      <c r="BU255" s="1877"/>
      <c r="BV255" s="1877"/>
      <c r="BW255" s="3344"/>
      <c r="BX255" s="3344"/>
      <c r="BY255" s="3458"/>
      <c r="BZ255" s="2909"/>
      <c r="CA255" s="3908"/>
      <c r="CB255" s="3597"/>
      <c r="CC255" s="2909"/>
      <c r="CD255" s="3597"/>
      <c r="CE255" s="3597"/>
      <c r="CF255" s="3693"/>
      <c r="CG255" s="3693"/>
      <c r="CH255" s="3693"/>
      <c r="CI255" s="3693"/>
      <c r="CJ255" s="591"/>
      <c r="CK255" s="3458"/>
      <c r="CL255" s="3458"/>
      <c r="CM255" s="905">
        <v>1</v>
      </c>
      <c r="CN255" s="738" t="s">
        <v>6052</v>
      </c>
      <c r="CO255" s="738" t="s">
        <v>6072</v>
      </c>
      <c r="CP255" s="169" t="str">
        <f t="shared" si="416"/>
        <v>Terminado</v>
      </c>
      <c r="CQ255" s="169" t="str">
        <f t="shared" si="376"/>
        <v>Terminado</v>
      </c>
      <c r="CR255" s="3693"/>
      <c r="CS255" s="1877"/>
      <c r="CT255" s="1877"/>
      <c r="CU255" s="3344"/>
      <c r="CV255" s="3344"/>
      <c r="CW255" s="3921"/>
      <c r="CX255" s="3914"/>
      <c r="CY255" s="3351"/>
      <c r="CZ255" s="3906"/>
      <c r="DA255" s="3914"/>
      <c r="DB255" s="3906"/>
      <c r="DC255" s="3906"/>
      <c r="DD255" s="3916"/>
      <c r="DE255" s="3693"/>
      <c r="DF255" s="3693"/>
      <c r="DG255" s="3693"/>
      <c r="DH255" s="3693"/>
      <c r="DJ255" s="1220" t="s">
        <v>8269</v>
      </c>
      <c r="DK255" s="1220" t="s">
        <v>8331</v>
      </c>
      <c r="DL255" s="3313"/>
    </row>
    <row r="256" spans="1:116" s="514" customFormat="1" ht="246.75" hidden="1" customHeight="1" x14ac:dyDescent="0.45">
      <c r="A256" s="3359"/>
      <c r="B256" s="3361"/>
      <c r="C256" s="3693"/>
      <c r="D256" s="3693"/>
      <c r="E256" s="515" t="s">
        <v>6074</v>
      </c>
      <c r="F256" s="516" t="s">
        <v>5850</v>
      </c>
      <c r="G256" s="495">
        <v>0.25</v>
      </c>
      <c r="H256" s="518">
        <v>44774</v>
      </c>
      <c r="I256" s="518">
        <v>44925</v>
      </c>
      <c r="J256" s="519">
        <v>0</v>
      </c>
      <c r="K256" s="612">
        <v>0</v>
      </c>
      <c r="L256" s="520">
        <v>0.2</v>
      </c>
      <c r="M256" s="668">
        <v>1</v>
      </c>
      <c r="N256" s="2966"/>
      <c r="O256" s="2966"/>
      <c r="P256" s="591"/>
      <c r="Q256" s="3693"/>
      <c r="R256" s="3693"/>
      <c r="S256" s="715"/>
      <c r="T256" s="547"/>
      <c r="U256" s="547"/>
      <c r="V256" s="169" t="str">
        <f t="shared" si="370"/>
        <v>Sin iniciar</v>
      </c>
      <c r="W256" s="169" t="str">
        <f t="shared" si="409"/>
        <v>Sin iniciar</v>
      </c>
      <c r="X256" s="3693"/>
      <c r="Y256" s="1877"/>
      <c r="Z256" s="1877"/>
      <c r="AA256" s="3344"/>
      <c r="AB256" s="3344"/>
      <c r="AC256" s="3897"/>
      <c r="AD256" s="3427"/>
      <c r="AE256" s="3690"/>
      <c r="AF256" s="3690"/>
      <c r="AG256" s="3427"/>
      <c r="AH256" s="3910"/>
      <c r="AI256" s="3910"/>
      <c r="AJ256" s="3693"/>
      <c r="AK256" s="3693"/>
      <c r="AL256" s="3693"/>
      <c r="AM256" s="3693"/>
      <c r="AN256" s="591"/>
      <c r="AO256" s="3693"/>
      <c r="AP256" s="3693"/>
      <c r="AQ256" s="716"/>
      <c r="AR256" s="547"/>
      <c r="AS256" s="547"/>
      <c r="AT256" s="169" t="str">
        <f t="shared" si="372"/>
        <v>Sin iniciar</v>
      </c>
      <c r="AU256" s="169" t="str">
        <f t="shared" si="373"/>
        <v>Sin iniciar</v>
      </c>
      <c r="AV256" s="3693"/>
      <c r="AW256" s="3895"/>
      <c r="AX256" s="3895"/>
      <c r="AY256" s="3344"/>
      <c r="AZ256" s="3344"/>
      <c r="BA256" s="3897"/>
      <c r="BB256" s="3348"/>
      <c r="BC256" s="3349"/>
      <c r="BD256" s="3350"/>
      <c r="BE256" s="3445"/>
      <c r="BF256" s="3446"/>
      <c r="BG256" s="3350"/>
      <c r="BH256" s="3894"/>
      <c r="BI256" s="3894"/>
      <c r="BJ256" s="3903"/>
      <c r="BK256" s="3693"/>
      <c r="BL256" s="472"/>
      <c r="BM256" s="1720"/>
      <c r="BN256" s="1720"/>
      <c r="BO256" s="551">
        <v>0.2</v>
      </c>
      <c r="BP256" s="97" t="s">
        <v>7673</v>
      </c>
      <c r="BQ256" s="97" t="s">
        <v>6071</v>
      </c>
      <c r="BR256" s="169" t="str">
        <f t="shared" si="374"/>
        <v>En gestión</v>
      </c>
      <c r="BS256" s="169" t="str">
        <f t="shared" si="375"/>
        <v>En gestión</v>
      </c>
      <c r="BT256" s="1720"/>
      <c r="BU256" s="1877"/>
      <c r="BV256" s="1877"/>
      <c r="BW256" s="3344"/>
      <c r="BX256" s="3344"/>
      <c r="BY256" s="3458"/>
      <c r="BZ256" s="2909"/>
      <c r="CA256" s="3908"/>
      <c r="CB256" s="3597"/>
      <c r="CC256" s="2909"/>
      <c r="CD256" s="3597"/>
      <c r="CE256" s="3597"/>
      <c r="CF256" s="3693"/>
      <c r="CG256" s="3693"/>
      <c r="CH256" s="3693"/>
      <c r="CI256" s="3693"/>
      <c r="CJ256" s="591"/>
      <c r="CK256" s="3458"/>
      <c r="CL256" s="3458"/>
      <c r="CM256" s="905">
        <v>1</v>
      </c>
      <c r="CN256" s="738" t="s">
        <v>6058</v>
      </c>
      <c r="CO256" s="738" t="s">
        <v>6072</v>
      </c>
      <c r="CP256" s="169" t="str">
        <f t="shared" si="416"/>
        <v>Terminado</v>
      </c>
      <c r="CQ256" s="169" t="str">
        <f t="shared" si="376"/>
        <v>Terminado</v>
      </c>
      <c r="CR256" s="3693"/>
      <c r="CS256" s="1877"/>
      <c r="CT256" s="1877"/>
      <c r="CU256" s="3344"/>
      <c r="CV256" s="3344"/>
      <c r="CW256" s="3921"/>
      <c r="CX256" s="3914"/>
      <c r="CY256" s="3351"/>
      <c r="CZ256" s="3906"/>
      <c r="DA256" s="3914"/>
      <c r="DB256" s="3906"/>
      <c r="DC256" s="3906"/>
      <c r="DD256" s="3916"/>
      <c r="DE256" s="3693"/>
      <c r="DF256" s="3693"/>
      <c r="DG256" s="3693"/>
      <c r="DH256" s="3693"/>
      <c r="DJ256" s="1220" t="s">
        <v>8269</v>
      </c>
      <c r="DK256" s="1220" t="s">
        <v>8331</v>
      </c>
      <c r="DL256" s="3314"/>
    </row>
    <row r="257" spans="1:116" s="710" customFormat="1" ht="85.5" hidden="1" x14ac:dyDescent="0.45">
      <c r="A257" s="3359" t="s">
        <v>516</v>
      </c>
      <c r="B257" s="3361" t="s">
        <v>6075</v>
      </c>
      <c r="C257" s="3693" t="s">
        <v>6076</v>
      </c>
      <c r="D257" s="3693" t="s">
        <v>5861</v>
      </c>
      <c r="E257" s="515" t="s">
        <v>6077</v>
      </c>
      <c r="F257" s="516" t="s">
        <v>5820</v>
      </c>
      <c r="G257" s="495">
        <v>0.25</v>
      </c>
      <c r="H257" s="518">
        <v>44621</v>
      </c>
      <c r="I257" s="518">
        <v>44650</v>
      </c>
      <c r="J257" s="519">
        <v>1</v>
      </c>
      <c r="K257" s="612">
        <v>1</v>
      </c>
      <c r="L257" s="520">
        <v>1</v>
      </c>
      <c r="M257" s="668">
        <v>1</v>
      </c>
      <c r="N257" s="2966">
        <v>890195282</v>
      </c>
      <c r="O257" s="2966">
        <v>71761802</v>
      </c>
      <c r="P257" s="591"/>
      <c r="Q257" s="3692">
        <v>0.25</v>
      </c>
      <c r="R257" s="3894" t="s">
        <v>5821</v>
      </c>
      <c r="S257" s="551">
        <v>1</v>
      </c>
      <c r="T257" s="457" t="s">
        <v>6078</v>
      </c>
      <c r="U257" s="713" t="s">
        <v>6079</v>
      </c>
      <c r="V257" s="169" t="str">
        <f t="shared" si="370"/>
        <v>Terminado</v>
      </c>
      <c r="W257" s="169" t="str">
        <f t="shared" si="409"/>
        <v>Terminado</v>
      </c>
      <c r="X257" s="3693" t="s">
        <v>6080</v>
      </c>
      <c r="Y257" s="1877">
        <f>SUMPRODUCT(S257:S260,G257:G260)</f>
        <v>0.32500000000000007</v>
      </c>
      <c r="Z257" s="1877">
        <f>SUMPRODUCT(G257:G260,J257:J260)</f>
        <v>0.25</v>
      </c>
      <c r="AA257" s="3344" t="str">
        <f>IF(Z257&lt;1%,"Sin iniciar",IF(Z257=100%,"Terminado","En gestión"))</f>
        <v>En gestión</v>
      </c>
      <c r="AB257" s="3344" t="str">
        <f>IF(Y257&lt;1%,"Sin iniciar",IF(Y257=100%,"Terminado","En gestión"))</f>
        <v>En gestión</v>
      </c>
      <c r="AC257" s="3911"/>
      <c r="AD257" s="3427">
        <v>71761802</v>
      </c>
      <c r="AE257" s="3690">
        <v>71761802</v>
      </c>
      <c r="AF257" s="3690">
        <v>10251690</v>
      </c>
      <c r="AG257" s="3427">
        <v>890195282</v>
      </c>
      <c r="AH257" s="3910">
        <v>894078378.65620601</v>
      </c>
      <c r="AI257" s="3910">
        <v>54840573.450000003</v>
      </c>
      <c r="AJ257" s="3894" t="s">
        <v>1503</v>
      </c>
      <c r="AK257" s="3693" t="s">
        <v>1508</v>
      </c>
      <c r="AL257" s="3693" t="s">
        <v>1509</v>
      </c>
      <c r="AM257" s="3693" t="s">
        <v>6081</v>
      </c>
      <c r="AN257" s="591"/>
      <c r="AO257" s="3692"/>
      <c r="AP257" s="3894"/>
      <c r="AQ257" s="716"/>
      <c r="AR257" s="547"/>
      <c r="AS257" s="547"/>
      <c r="AT257" s="169" t="str">
        <f t="shared" si="372"/>
        <v>Terminado</v>
      </c>
      <c r="AU257" s="169" t="str">
        <f t="shared" si="373"/>
        <v>Sin iniciar</v>
      </c>
      <c r="AV257" s="3894"/>
      <c r="AW257" s="3523">
        <f t="shared" ref="AW257" si="427">SUMPRODUCT(AQ257:AQ260,G257:G260)</f>
        <v>0</v>
      </c>
      <c r="AX257" s="3523">
        <f t="shared" ref="AX257" si="428">SUMPRODUCT(G257:G260,K257:K260)</f>
        <v>0.25</v>
      </c>
      <c r="AY257" s="3344" t="str">
        <f>IF(AX257&lt;1%,"Sin iniciar",IF(AX257=100%,"Terminado","En gestión"))</f>
        <v>En gestión</v>
      </c>
      <c r="AZ257" s="3344" t="str">
        <f>IF(AW257&lt;1%,"Sin iniciar",IF(AW257=100%,"Terminado","En gestión"))</f>
        <v>Sin iniciar</v>
      </c>
      <c r="BA257" s="3911"/>
      <c r="BB257" s="3447">
        <v>0</v>
      </c>
      <c r="BC257" s="3905">
        <v>0</v>
      </c>
      <c r="BD257" s="3446">
        <v>0</v>
      </c>
      <c r="BE257" s="3445">
        <v>890195282</v>
      </c>
      <c r="BF257" s="3615">
        <v>940930589.65999997</v>
      </c>
      <c r="BG257" s="3615">
        <v>89960008.349999994</v>
      </c>
      <c r="BH257" s="3899" t="s">
        <v>1503</v>
      </c>
      <c r="BI257" s="3899" t="s">
        <v>1508</v>
      </c>
      <c r="BJ257" s="3901" t="s">
        <v>1509</v>
      </c>
      <c r="BK257" s="3693" t="s">
        <v>6081</v>
      </c>
      <c r="BL257" s="472"/>
      <c r="BM257" s="3923">
        <v>0.24</v>
      </c>
      <c r="BN257" s="1720" t="s">
        <v>6082</v>
      </c>
      <c r="BO257" s="551">
        <v>1</v>
      </c>
      <c r="BP257" s="97" t="s">
        <v>3279</v>
      </c>
      <c r="BQ257" s="98"/>
      <c r="BR257" s="169" t="str">
        <f t="shared" si="374"/>
        <v>Terminado</v>
      </c>
      <c r="BS257" s="169" t="str">
        <f t="shared" si="375"/>
        <v>Terminado</v>
      </c>
      <c r="BT257" s="1720" t="s">
        <v>7674</v>
      </c>
      <c r="BU257" s="1877">
        <f t="shared" ref="BU257" si="429">SUMPRODUCT(G257:G260,BO257:BO260)</f>
        <v>0.35000000000000003</v>
      </c>
      <c r="BV257" s="1877">
        <f t="shared" ref="BV257" si="430">SUMPRODUCT(G257:G260,L257:L260)</f>
        <v>0.35000000000000003</v>
      </c>
      <c r="BW257" s="3344" t="str">
        <f t="shared" ref="BW257" si="431">IF(BV257&lt;1%,"Sin iniciar",IF(BV257=100%,"Terminado","En gestión"))</f>
        <v>En gestión</v>
      </c>
      <c r="BX257" s="3344" t="str">
        <f t="shared" ref="BX257" si="432">IF(BU257&lt;1%,"Sin iniciar",IF(BU257=100%,"Terminado","En gestión"))</f>
        <v>En gestión</v>
      </c>
      <c r="BY257" s="3458"/>
      <c r="BZ257" s="2909">
        <v>71761802</v>
      </c>
      <c r="CA257" s="3908">
        <v>71761802</v>
      </c>
      <c r="CB257" s="3597">
        <v>71761802</v>
      </c>
      <c r="CC257" s="2909">
        <v>940930589.65999997</v>
      </c>
      <c r="CD257" s="3597">
        <v>949020059.07000005</v>
      </c>
      <c r="CE257" s="3597">
        <v>418464949.63999999</v>
      </c>
      <c r="CF257" s="3693" t="s">
        <v>1503</v>
      </c>
      <c r="CG257" s="3693" t="s">
        <v>1508</v>
      </c>
      <c r="CH257" s="3693" t="s">
        <v>1509</v>
      </c>
      <c r="CI257" s="3693" t="s">
        <v>6081</v>
      </c>
      <c r="CJ257" s="591"/>
      <c r="CK257" s="3922">
        <v>1</v>
      </c>
      <c r="CL257" s="3458" t="s">
        <v>6069</v>
      </c>
      <c r="CM257" s="905">
        <v>1</v>
      </c>
      <c r="CN257" s="98" t="s">
        <v>106</v>
      </c>
      <c r="CO257" s="97" t="s">
        <v>6079</v>
      </c>
      <c r="CP257" s="169" t="str">
        <f t="shared" si="416"/>
        <v>Terminado</v>
      </c>
      <c r="CQ257" s="169" t="str">
        <f t="shared" si="376"/>
        <v>Terminado</v>
      </c>
      <c r="CR257" s="3693" t="s">
        <v>6040</v>
      </c>
      <c r="CS257" s="1877">
        <f t="shared" ref="CS257" si="433">SUMPRODUCT(G257:G260,CM257:CM260)</f>
        <v>1</v>
      </c>
      <c r="CT257" s="1877">
        <f t="shared" ref="CT257" si="434">SUMPRODUCT(G257:G260,M257:M260)</f>
        <v>1</v>
      </c>
      <c r="CU257" s="3344" t="str">
        <f t="shared" ref="CU257" si="435">IF(CT257&lt;1%,"Sin iniciar",IF(CT257=100%,"Terminado","En gestión"))</f>
        <v>Terminado</v>
      </c>
      <c r="CV257" s="3344" t="str">
        <f t="shared" ref="CV257" si="436">IF(CS257&lt;1%,"Sin iniciar",IF(CS257=100%,"Terminado","En gestión"))</f>
        <v>Terminado</v>
      </c>
      <c r="CW257" s="3921" t="s">
        <v>37</v>
      </c>
      <c r="CX257" s="3914">
        <v>71761830</v>
      </c>
      <c r="CY257" s="3351">
        <v>71761830</v>
      </c>
      <c r="CZ257" s="3906">
        <v>71761830</v>
      </c>
      <c r="DA257" s="3913">
        <v>949020059.07000005</v>
      </c>
      <c r="DB257" s="3915">
        <v>942462391.78999996</v>
      </c>
      <c r="DC257" s="3915">
        <v>751288892.73000002</v>
      </c>
      <c r="DD257" s="3916">
        <v>888463751.86000001</v>
      </c>
      <c r="DE257" s="3693" t="s">
        <v>1503</v>
      </c>
      <c r="DF257" s="3693" t="s">
        <v>1508</v>
      </c>
      <c r="DG257" s="3693" t="s">
        <v>1509</v>
      </c>
      <c r="DH257" s="3693" t="s">
        <v>6081</v>
      </c>
      <c r="DJ257" s="1220" t="s">
        <v>8269</v>
      </c>
      <c r="DK257" s="1220" t="s">
        <v>8485</v>
      </c>
      <c r="DL257" s="3312" t="s">
        <v>8271</v>
      </c>
    </row>
    <row r="258" spans="1:116" s="514" customFormat="1" ht="131.25" hidden="1" x14ac:dyDescent="0.45">
      <c r="A258" s="3359"/>
      <c r="B258" s="3361"/>
      <c r="C258" s="3693"/>
      <c r="D258" s="3693"/>
      <c r="E258" s="515" t="s">
        <v>6083</v>
      </c>
      <c r="F258" s="516" t="s">
        <v>5831</v>
      </c>
      <c r="G258" s="495">
        <v>0.25</v>
      </c>
      <c r="H258" s="518">
        <v>44774</v>
      </c>
      <c r="I258" s="518">
        <v>44834</v>
      </c>
      <c r="J258" s="519">
        <v>0</v>
      </c>
      <c r="K258" s="612">
        <v>0</v>
      </c>
      <c r="L258" s="520">
        <v>0.1</v>
      </c>
      <c r="M258" s="668">
        <v>1</v>
      </c>
      <c r="N258" s="2966"/>
      <c r="O258" s="2966"/>
      <c r="P258" s="591"/>
      <c r="Q258" s="3693"/>
      <c r="R258" s="3693"/>
      <c r="S258" s="551">
        <v>0.1</v>
      </c>
      <c r="T258" s="457" t="s">
        <v>6084</v>
      </c>
      <c r="U258" s="457" t="s">
        <v>6085</v>
      </c>
      <c r="V258" s="169" t="str">
        <f t="shared" si="370"/>
        <v>Sin iniciar</v>
      </c>
      <c r="W258" s="169" t="str">
        <f t="shared" si="409"/>
        <v>En gestión</v>
      </c>
      <c r="X258" s="3693"/>
      <c r="Y258" s="1877"/>
      <c r="Z258" s="1877"/>
      <c r="AA258" s="3344"/>
      <c r="AB258" s="3344"/>
      <c r="AC258" s="3716"/>
      <c r="AD258" s="3427"/>
      <c r="AE258" s="3690"/>
      <c r="AF258" s="3690"/>
      <c r="AG258" s="3427"/>
      <c r="AH258" s="3910"/>
      <c r="AI258" s="3910"/>
      <c r="AJ258" s="3693"/>
      <c r="AK258" s="3693"/>
      <c r="AL258" s="3693"/>
      <c r="AM258" s="3693"/>
      <c r="AN258" s="591"/>
      <c r="AO258" s="3693"/>
      <c r="AP258" s="3693"/>
      <c r="AQ258" s="716"/>
      <c r="AR258" s="547"/>
      <c r="AS258" s="547"/>
      <c r="AT258" s="169" t="str">
        <f t="shared" si="372"/>
        <v>Sin iniciar</v>
      </c>
      <c r="AU258" s="169" t="str">
        <f t="shared" si="373"/>
        <v>Sin iniciar</v>
      </c>
      <c r="AV258" s="3693"/>
      <c r="AW258" s="3895"/>
      <c r="AX258" s="3895"/>
      <c r="AY258" s="3344"/>
      <c r="AZ258" s="3344"/>
      <c r="BA258" s="3716"/>
      <c r="BB258" s="3348"/>
      <c r="BC258" s="3349"/>
      <c r="BD258" s="3350"/>
      <c r="BE258" s="3445"/>
      <c r="BF258" s="3798"/>
      <c r="BG258" s="3798"/>
      <c r="BH258" s="3900"/>
      <c r="BI258" s="3900"/>
      <c r="BJ258" s="3902"/>
      <c r="BK258" s="3693"/>
      <c r="BL258" s="472"/>
      <c r="BM258" s="1720"/>
      <c r="BN258" s="1720"/>
      <c r="BO258" s="551">
        <v>0.1</v>
      </c>
      <c r="BP258" s="97" t="s">
        <v>7675</v>
      </c>
      <c r="BQ258" s="97" t="s">
        <v>6086</v>
      </c>
      <c r="BR258" s="169" t="str">
        <f t="shared" si="374"/>
        <v>En gestión</v>
      </c>
      <c r="BS258" s="169" t="str">
        <f t="shared" si="375"/>
        <v>En gestión</v>
      </c>
      <c r="BT258" s="1720"/>
      <c r="BU258" s="1877"/>
      <c r="BV258" s="1877"/>
      <c r="BW258" s="3344"/>
      <c r="BX258" s="3344"/>
      <c r="BY258" s="3458"/>
      <c r="BZ258" s="2909"/>
      <c r="CA258" s="3908"/>
      <c r="CB258" s="3597"/>
      <c r="CC258" s="2909"/>
      <c r="CD258" s="3597"/>
      <c r="CE258" s="3597"/>
      <c r="CF258" s="3693"/>
      <c r="CG258" s="3693"/>
      <c r="CH258" s="3693"/>
      <c r="CI258" s="3693"/>
      <c r="CJ258" s="591"/>
      <c r="CK258" s="3458"/>
      <c r="CL258" s="3458"/>
      <c r="CM258" s="905">
        <v>1</v>
      </c>
      <c r="CN258" s="738" t="s">
        <v>6046</v>
      </c>
      <c r="CO258" s="738" t="s">
        <v>7676</v>
      </c>
      <c r="CP258" s="169" t="str">
        <f t="shared" si="416"/>
        <v>Terminado</v>
      </c>
      <c r="CQ258" s="169" t="str">
        <f t="shared" si="376"/>
        <v>Terminado</v>
      </c>
      <c r="CR258" s="3693"/>
      <c r="CS258" s="1877"/>
      <c r="CT258" s="1877"/>
      <c r="CU258" s="3344"/>
      <c r="CV258" s="3344"/>
      <c r="CW258" s="3921"/>
      <c r="CX258" s="3914"/>
      <c r="CY258" s="3351"/>
      <c r="CZ258" s="3906"/>
      <c r="DA258" s="3914"/>
      <c r="DB258" s="3906"/>
      <c r="DC258" s="3906"/>
      <c r="DD258" s="3916"/>
      <c r="DE258" s="3693"/>
      <c r="DF258" s="3693"/>
      <c r="DG258" s="3693"/>
      <c r="DH258" s="3693"/>
      <c r="DJ258" s="1220" t="s">
        <v>8269</v>
      </c>
      <c r="DK258" s="1220" t="s">
        <v>8331</v>
      </c>
      <c r="DL258" s="3313"/>
    </row>
    <row r="259" spans="1:116" s="514" customFormat="1" ht="213.75" hidden="1" customHeight="1" x14ac:dyDescent="0.45">
      <c r="A259" s="3359"/>
      <c r="B259" s="3361"/>
      <c r="C259" s="3693"/>
      <c r="D259" s="3693"/>
      <c r="E259" s="515" t="s">
        <v>6087</v>
      </c>
      <c r="F259" s="516" t="s">
        <v>5840</v>
      </c>
      <c r="G259" s="495">
        <v>0.25</v>
      </c>
      <c r="H259" s="518">
        <v>44774</v>
      </c>
      <c r="I259" s="518">
        <v>44834</v>
      </c>
      <c r="J259" s="519">
        <v>0</v>
      </c>
      <c r="K259" s="612">
        <v>0</v>
      </c>
      <c r="L259" s="520">
        <v>0.1</v>
      </c>
      <c r="M259" s="668">
        <v>1</v>
      </c>
      <c r="N259" s="2966"/>
      <c r="O259" s="2966"/>
      <c r="P259" s="591"/>
      <c r="Q259" s="3693"/>
      <c r="R259" s="3693"/>
      <c r="S259" s="551">
        <v>0.1</v>
      </c>
      <c r="T259" s="457" t="s">
        <v>6088</v>
      </c>
      <c r="U259" s="457" t="s">
        <v>7677</v>
      </c>
      <c r="V259" s="169" t="str">
        <f t="shared" si="370"/>
        <v>Sin iniciar</v>
      </c>
      <c r="W259" s="169" t="str">
        <f t="shared" si="409"/>
        <v>En gestión</v>
      </c>
      <c r="X259" s="3693"/>
      <c r="Y259" s="1877"/>
      <c r="Z259" s="1877"/>
      <c r="AA259" s="3344"/>
      <c r="AB259" s="3344"/>
      <c r="AC259" s="3716"/>
      <c r="AD259" s="3427"/>
      <c r="AE259" s="3690"/>
      <c r="AF259" s="3690"/>
      <c r="AG259" s="3427"/>
      <c r="AH259" s="3910"/>
      <c r="AI259" s="3910"/>
      <c r="AJ259" s="3693"/>
      <c r="AK259" s="3693"/>
      <c r="AL259" s="3693"/>
      <c r="AM259" s="3693"/>
      <c r="AN259" s="591"/>
      <c r="AO259" s="3693"/>
      <c r="AP259" s="3693"/>
      <c r="AQ259" s="716"/>
      <c r="AR259" s="547"/>
      <c r="AS259" s="547"/>
      <c r="AT259" s="169" t="str">
        <f t="shared" si="372"/>
        <v>Sin iniciar</v>
      </c>
      <c r="AU259" s="169" t="str">
        <f t="shared" si="373"/>
        <v>Sin iniciar</v>
      </c>
      <c r="AV259" s="3693"/>
      <c r="AW259" s="3895"/>
      <c r="AX259" s="3895"/>
      <c r="AY259" s="3344"/>
      <c r="AZ259" s="3344"/>
      <c r="BA259" s="3716"/>
      <c r="BB259" s="3348"/>
      <c r="BC259" s="3349"/>
      <c r="BD259" s="3350"/>
      <c r="BE259" s="3445"/>
      <c r="BF259" s="3798"/>
      <c r="BG259" s="3798"/>
      <c r="BH259" s="3900"/>
      <c r="BI259" s="3900"/>
      <c r="BJ259" s="3902"/>
      <c r="BK259" s="3693"/>
      <c r="BL259" s="472"/>
      <c r="BM259" s="1720"/>
      <c r="BN259" s="1720"/>
      <c r="BO259" s="551">
        <v>0.1</v>
      </c>
      <c r="BP259" s="97" t="s">
        <v>7678</v>
      </c>
      <c r="BQ259" s="97" t="s">
        <v>6086</v>
      </c>
      <c r="BR259" s="169" t="str">
        <f t="shared" si="374"/>
        <v>En gestión</v>
      </c>
      <c r="BS259" s="169" t="str">
        <f t="shared" si="375"/>
        <v>En gestión</v>
      </c>
      <c r="BT259" s="1720"/>
      <c r="BU259" s="1877"/>
      <c r="BV259" s="1877"/>
      <c r="BW259" s="3344"/>
      <c r="BX259" s="3344"/>
      <c r="BY259" s="3458"/>
      <c r="BZ259" s="2909"/>
      <c r="CA259" s="3908"/>
      <c r="CB259" s="3597"/>
      <c r="CC259" s="2909"/>
      <c r="CD259" s="3597"/>
      <c r="CE259" s="3597"/>
      <c r="CF259" s="3693"/>
      <c r="CG259" s="3693"/>
      <c r="CH259" s="3693"/>
      <c r="CI259" s="3693"/>
      <c r="CJ259" s="591"/>
      <c r="CK259" s="3458"/>
      <c r="CL259" s="3458"/>
      <c r="CM259" s="905">
        <v>1</v>
      </c>
      <c r="CN259" s="738" t="s">
        <v>6052</v>
      </c>
      <c r="CO259" s="738" t="s">
        <v>6089</v>
      </c>
      <c r="CP259" s="169" t="str">
        <f t="shared" si="416"/>
        <v>Terminado</v>
      </c>
      <c r="CQ259" s="169" t="str">
        <f t="shared" si="376"/>
        <v>Terminado</v>
      </c>
      <c r="CR259" s="3693"/>
      <c r="CS259" s="1877"/>
      <c r="CT259" s="1877"/>
      <c r="CU259" s="3344"/>
      <c r="CV259" s="3344"/>
      <c r="CW259" s="3921"/>
      <c r="CX259" s="3914"/>
      <c r="CY259" s="3351"/>
      <c r="CZ259" s="3906"/>
      <c r="DA259" s="3914"/>
      <c r="DB259" s="3906"/>
      <c r="DC259" s="3906"/>
      <c r="DD259" s="3916"/>
      <c r="DE259" s="3693"/>
      <c r="DF259" s="3693"/>
      <c r="DG259" s="3693"/>
      <c r="DH259" s="3693"/>
      <c r="DJ259" s="1220" t="s">
        <v>8269</v>
      </c>
      <c r="DK259" s="1220" t="s">
        <v>8331</v>
      </c>
      <c r="DL259" s="3313"/>
    </row>
    <row r="260" spans="1:116" s="514" customFormat="1" ht="156.75" hidden="1" customHeight="1" x14ac:dyDescent="0.45">
      <c r="A260" s="3359"/>
      <c r="B260" s="3361"/>
      <c r="C260" s="3693"/>
      <c r="D260" s="3693"/>
      <c r="E260" s="515" t="s">
        <v>6090</v>
      </c>
      <c r="F260" s="516" t="s">
        <v>5850</v>
      </c>
      <c r="G260" s="495">
        <v>0.25</v>
      </c>
      <c r="H260" s="518">
        <v>44774</v>
      </c>
      <c r="I260" s="518">
        <v>44834</v>
      </c>
      <c r="J260" s="519">
        <v>0</v>
      </c>
      <c r="K260" s="612">
        <v>0</v>
      </c>
      <c r="L260" s="520">
        <v>0.2</v>
      </c>
      <c r="M260" s="668">
        <v>1</v>
      </c>
      <c r="N260" s="2966"/>
      <c r="O260" s="2966"/>
      <c r="P260" s="591"/>
      <c r="Q260" s="3693"/>
      <c r="R260" s="3693"/>
      <c r="S260" s="551">
        <v>0.1</v>
      </c>
      <c r="T260" s="457" t="s">
        <v>7679</v>
      </c>
      <c r="U260" s="713" t="s">
        <v>6091</v>
      </c>
      <c r="V260" s="169" t="str">
        <f t="shared" si="370"/>
        <v>Sin iniciar</v>
      </c>
      <c r="W260" s="169" t="str">
        <f t="shared" si="409"/>
        <v>En gestión</v>
      </c>
      <c r="X260" s="3693"/>
      <c r="Y260" s="1877"/>
      <c r="Z260" s="1877"/>
      <c r="AA260" s="3344"/>
      <c r="AB260" s="3344"/>
      <c r="AC260" s="3897"/>
      <c r="AD260" s="3427"/>
      <c r="AE260" s="3690"/>
      <c r="AF260" s="3690"/>
      <c r="AG260" s="3427"/>
      <c r="AH260" s="3910"/>
      <c r="AI260" s="3910"/>
      <c r="AJ260" s="3693"/>
      <c r="AK260" s="3693"/>
      <c r="AL260" s="3693"/>
      <c r="AM260" s="3693"/>
      <c r="AN260" s="591"/>
      <c r="AO260" s="3693"/>
      <c r="AP260" s="3693"/>
      <c r="AQ260" s="716"/>
      <c r="AR260" s="547"/>
      <c r="AS260" s="547"/>
      <c r="AT260" s="169" t="str">
        <f t="shared" si="372"/>
        <v>Sin iniciar</v>
      </c>
      <c r="AU260" s="169" t="str">
        <f t="shared" si="373"/>
        <v>Sin iniciar</v>
      </c>
      <c r="AV260" s="3693"/>
      <c r="AW260" s="3895"/>
      <c r="AX260" s="3895"/>
      <c r="AY260" s="3344"/>
      <c r="AZ260" s="3344"/>
      <c r="BA260" s="3897"/>
      <c r="BB260" s="3348"/>
      <c r="BC260" s="3349"/>
      <c r="BD260" s="3350"/>
      <c r="BE260" s="3445"/>
      <c r="BF260" s="3446"/>
      <c r="BG260" s="3446"/>
      <c r="BH260" s="3894"/>
      <c r="BI260" s="3894"/>
      <c r="BJ260" s="3903"/>
      <c r="BK260" s="3693"/>
      <c r="BL260" s="472"/>
      <c r="BM260" s="1720"/>
      <c r="BN260" s="1720"/>
      <c r="BO260" s="551">
        <v>0.2</v>
      </c>
      <c r="BP260" s="97" t="s">
        <v>7680</v>
      </c>
      <c r="BQ260" s="97" t="s">
        <v>6086</v>
      </c>
      <c r="BR260" s="169" t="str">
        <f t="shared" si="374"/>
        <v>En gestión</v>
      </c>
      <c r="BS260" s="169" t="str">
        <f t="shared" si="375"/>
        <v>En gestión</v>
      </c>
      <c r="BT260" s="1720"/>
      <c r="BU260" s="1877"/>
      <c r="BV260" s="1877"/>
      <c r="BW260" s="3344"/>
      <c r="BX260" s="3344"/>
      <c r="BY260" s="3458"/>
      <c r="BZ260" s="2909"/>
      <c r="CA260" s="3908"/>
      <c r="CB260" s="3597"/>
      <c r="CC260" s="2909"/>
      <c r="CD260" s="3597"/>
      <c r="CE260" s="3597"/>
      <c r="CF260" s="3693"/>
      <c r="CG260" s="3693"/>
      <c r="CH260" s="3693"/>
      <c r="CI260" s="3693"/>
      <c r="CJ260" s="591"/>
      <c r="CK260" s="3458"/>
      <c r="CL260" s="3458"/>
      <c r="CM260" s="905">
        <v>1</v>
      </c>
      <c r="CN260" s="738" t="s">
        <v>6058</v>
      </c>
      <c r="CO260" s="738" t="s">
        <v>6089</v>
      </c>
      <c r="CP260" s="169" t="str">
        <f t="shared" si="416"/>
        <v>Terminado</v>
      </c>
      <c r="CQ260" s="169" t="str">
        <f t="shared" si="376"/>
        <v>Terminado</v>
      </c>
      <c r="CR260" s="3693"/>
      <c r="CS260" s="1877"/>
      <c r="CT260" s="1877"/>
      <c r="CU260" s="3344"/>
      <c r="CV260" s="3344"/>
      <c r="CW260" s="3921"/>
      <c r="CX260" s="3914"/>
      <c r="CY260" s="3351"/>
      <c r="CZ260" s="3906"/>
      <c r="DA260" s="3914"/>
      <c r="DB260" s="3906"/>
      <c r="DC260" s="3906"/>
      <c r="DD260" s="3916"/>
      <c r="DE260" s="3693"/>
      <c r="DF260" s="3693"/>
      <c r="DG260" s="3693"/>
      <c r="DH260" s="3693"/>
      <c r="DJ260" s="1220" t="s">
        <v>8269</v>
      </c>
      <c r="DK260" s="1220" t="s">
        <v>8331</v>
      </c>
      <c r="DL260" s="3314"/>
    </row>
    <row r="261" spans="1:116" s="710" customFormat="1" ht="177.75" hidden="1" customHeight="1" x14ac:dyDescent="0.45">
      <c r="A261" s="3359" t="s">
        <v>516</v>
      </c>
      <c r="B261" s="3361" t="s">
        <v>6092</v>
      </c>
      <c r="C261" s="3693" t="s">
        <v>6093</v>
      </c>
      <c r="D261" s="3693" t="s">
        <v>5861</v>
      </c>
      <c r="E261" s="515" t="s">
        <v>6094</v>
      </c>
      <c r="F261" s="516" t="s">
        <v>5820</v>
      </c>
      <c r="G261" s="495">
        <v>0.25</v>
      </c>
      <c r="H261" s="518">
        <v>44562</v>
      </c>
      <c r="I261" s="518">
        <v>44591</v>
      </c>
      <c r="J261" s="519">
        <v>1</v>
      </c>
      <c r="K261" s="612">
        <v>1</v>
      </c>
      <c r="L261" s="520">
        <v>1</v>
      </c>
      <c r="M261" s="668">
        <v>1</v>
      </c>
      <c r="N261" s="2966">
        <v>969165267</v>
      </c>
      <c r="O261" s="2966">
        <v>45239754</v>
      </c>
      <c r="P261" s="591"/>
      <c r="Q261" s="3692">
        <v>0.25</v>
      </c>
      <c r="R261" s="3894" t="s">
        <v>5821</v>
      </c>
      <c r="S261" s="551">
        <v>1</v>
      </c>
      <c r="T261" s="457" t="s">
        <v>6095</v>
      </c>
      <c r="U261" s="714" t="s">
        <v>6096</v>
      </c>
      <c r="V261" s="169" t="str">
        <f t="shared" si="370"/>
        <v>Terminado</v>
      </c>
      <c r="W261" s="169" t="str">
        <f t="shared" si="409"/>
        <v>Terminado</v>
      </c>
      <c r="X261" s="3693" t="s">
        <v>6097</v>
      </c>
      <c r="Y261" s="1877">
        <f>SUMPRODUCT(S261:S264,G261:G264)</f>
        <v>0.4375</v>
      </c>
      <c r="Z261" s="1877">
        <f>SUMPRODUCT(G261:G264,J261:J264)</f>
        <v>0.4375</v>
      </c>
      <c r="AA261" s="3344" t="str">
        <f>IF(Z261&lt;1%,"Sin iniciar",IF(Z261=100%,"Terminado","En gestión"))</f>
        <v>En gestión</v>
      </c>
      <c r="AB261" s="3344" t="str">
        <f>IF(Y261&lt;1%,"Sin iniciar",IF(Y261=100%,"Terminado","En gestión"))</f>
        <v>En gestión</v>
      </c>
      <c r="AC261" s="3911"/>
      <c r="AD261" s="3427">
        <v>45239754</v>
      </c>
      <c r="AE261" s="3690">
        <v>45239754</v>
      </c>
      <c r="AF261" s="3690">
        <v>11309938.5</v>
      </c>
      <c r="AG261" s="3427">
        <v>969165267</v>
      </c>
      <c r="AH261" s="3910">
        <v>974041362.56434</v>
      </c>
      <c r="AI261" s="3910">
        <v>140338992.09</v>
      </c>
      <c r="AJ261" s="3894" t="s">
        <v>1503</v>
      </c>
      <c r="AK261" s="3693" t="s">
        <v>1508</v>
      </c>
      <c r="AL261" s="3693" t="s">
        <v>1509</v>
      </c>
      <c r="AM261" s="3693" t="s">
        <v>6098</v>
      </c>
      <c r="AN261" s="591"/>
      <c r="AO261" s="3692">
        <v>0.5</v>
      </c>
      <c r="AP261" s="3894" t="s">
        <v>5821</v>
      </c>
      <c r="AQ261" s="551">
        <v>1</v>
      </c>
      <c r="AR261" s="446" t="s">
        <v>3279</v>
      </c>
      <c r="AS261" s="547"/>
      <c r="AT261" s="169" t="str">
        <f t="shared" si="372"/>
        <v>Terminado</v>
      </c>
      <c r="AU261" s="169" t="str">
        <f t="shared" si="373"/>
        <v>Terminado</v>
      </c>
      <c r="AV261" s="3894" t="s">
        <v>6099</v>
      </c>
      <c r="AW261" s="3523">
        <f t="shared" ref="AW261" si="437">SUMPRODUCT(AQ261:AQ264,G261:G264)</f>
        <v>0.625</v>
      </c>
      <c r="AX261" s="3523">
        <f t="shared" ref="AX261" si="438">SUMPRODUCT(G261:G264,K261:K264)</f>
        <v>0.625</v>
      </c>
      <c r="AY261" s="3344" t="str">
        <f>IF(AX261&lt;1%,"Sin iniciar",IF(AX261=100%,"Terminado","En gestión"))</f>
        <v>En gestión</v>
      </c>
      <c r="AZ261" s="3344" t="str">
        <f>IF(AW261&lt;1%,"Sin iniciar",IF(AW261=100%,"Terminado","En gestión"))</f>
        <v>En gestión</v>
      </c>
      <c r="BA261" s="3911"/>
      <c r="BB261" s="3348">
        <v>45239754</v>
      </c>
      <c r="BC261" s="3349">
        <v>45239754</v>
      </c>
      <c r="BD261" s="3350">
        <v>22619877</v>
      </c>
      <c r="BE261" s="3445">
        <v>969165267</v>
      </c>
      <c r="BF261" s="3615">
        <v>986806030.90999997</v>
      </c>
      <c r="BG261" s="3615">
        <v>284582022.17000002</v>
      </c>
      <c r="BH261" s="3899" t="s">
        <v>1503</v>
      </c>
      <c r="BI261" s="3899" t="s">
        <v>1508</v>
      </c>
      <c r="BJ261" s="3901" t="s">
        <v>1509</v>
      </c>
      <c r="BK261" s="3693" t="s">
        <v>6098</v>
      </c>
      <c r="BL261" s="472"/>
      <c r="BM261" s="3923">
        <v>0.75</v>
      </c>
      <c r="BN261" s="1720" t="s">
        <v>5821</v>
      </c>
      <c r="BO261" s="551">
        <v>1</v>
      </c>
      <c r="BP261" s="97" t="s">
        <v>3279</v>
      </c>
      <c r="BQ261" s="98"/>
      <c r="BR261" s="169" t="str">
        <f t="shared" si="374"/>
        <v>Terminado</v>
      </c>
      <c r="BS261" s="169" t="str">
        <f t="shared" si="375"/>
        <v>Terminado</v>
      </c>
      <c r="BT261" s="1720" t="s">
        <v>6100</v>
      </c>
      <c r="BU261" s="1877">
        <f t="shared" ref="BU261" si="439">SUMPRODUCT(G261:G264,BO261:BO264)</f>
        <v>0.8125</v>
      </c>
      <c r="BV261" s="1877">
        <f t="shared" ref="BV261" si="440">SUMPRODUCT(G261:G264,L261:L264)</f>
        <v>0.8125</v>
      </c>
      <c r="BW261" s="3344" t="str">
        <f t="shared" ref="BW261" si="441">IF(BV261&lt;1%,"Sin iniciar",IF(BV261=100%,"Terminado","En gestión"))</f>
        <v>En gestión</v>
      </c>
      <c r="BX261" s="3344" t="str">
        <f t="shared" ref="BX261" si="442">IF(BU261&lt;1%,"Sin iniciar",IF(BU261=100%,"Terminado","En gestión"))</f>
        <v>En gestión</v>
      </c>
      <c r="BY261" s="3458"/>
      <c r="BZ261" s="2909">
        <v>45239754</v>
      </c>
      <c r="CA261" s="3908">
        <v>45239754</v>
      </c>
      <c r="CB261" s="3597">
        <v>33929816</v>
      </c>
      <c r="CC261" s="2909">
        <v>986806030.90999997</v>
      </c>
      <c r="CD261" s="3597">
        <v>974843116</v>
      </c>
      <c r="CE261" s="3597">
        <v>543657968.37</v>
      </c>
      <c r="CF261" s="3693" t="s">
        <v>1503</v>
      </c>
      <c r="CG261" s="3693" t="s">
        <v>1508</v>
      </c>
      <c r="CH261" s="3693" t="s">
        <v>1509</v>
      </c>
      <c r="CI261" s="3693" t="s">
        <v>6098</v>
      </c>
      <c r="CJ261" s="591"/>
      <c r="CK261" s="3922">
        <v>1</v>
      </c>
      <c r="CL261" s="3458" t="s">
        <v>6069</v>
      </c>
      <c r="CM261" s="905">
        <v>1</v>
      </c>
      <c r="CN261" s="98" t="s">
        <v>106</v>
      </c>
      <c r="CO261" s="97" t="s">
        <v>6096</v>
      </c>
      <c r="CP261" s="169" t="str">
        <f t="shared" si="416"/>
        <v>Terminado</v>
      </c>
      <c r="CQ261" s="169" t="str">
        <f t="shared" si="376"/>
        <v>Terminado</v>
      </c>
      <c r="CR261" s="3693" t="s">
        <v>6040</v>
      </c>
      <c r="CS261" s="1877">
        <f t="shared" ref="CS261" si="443">SUMPRODUCT(G261:G264,CM261:CM264)</f>
        <v>1</v>
      </c>
      <c r="CT261" s="1877">
        <f t="shared" ref="CT261" si="444">SUMPRODUCT(G261:G264,M261:M264)</f>
        <v>1</v>
      </c>
      <c r="CU261" s="3344" t="str">
        <f t="shared" ref="CU261" si="445">IF(CT261&lt;1%,"Sin iniciar",IF(CT261=100%,"Terminado","En gestión"))</f>
        <v>Terminado</v>
      </c>
      <c r="CV261" s="3344" t="str">
        <f t="shared" ref="CV261" si="446">IF(CS261&lt;1%,"Sin iniciar",IF(CS261=100%,"Terminado","En gestión"))</f>
        <v>Terminado</v>
      </c>
      <c r="CW261" s="3921" t="s">
        <v>37</v>
      </c>
      <c r="CX261" s="3914">
        <v>45239754</v>
      </c>
      <c r="CY261" s="3351">
        <v>45239754</v>
      </c>
      <c r="CZ261" s="3906">
        <v>45239754</v>
      </c>
      <c r="DA261" s="3913">
        <v>974843116</v>
      </c>
      <c r="DB261" s="3915">
        <v>968326634</v>
      </c>
      <c r="DC261" s="3915">
        <v>874163174.08000004</v>
      </c>
      <c r="DD261" s="3916">
        <v>936788107.80999994</v>
      </c>
      <c r="DE261" s="3693" t="s">
        <v>1503</v>
      </c>
      <c r="DF261" s="3693" t="s">
        <v>1508</v>
      </c>
      <c r="DG261" s="3693" t="s">
        <v>1509</v>
      </c>
      <c r="DH261" s="3693" t="s">
        <v>6098</v>
      </c>
      <c r="DJ261" s="1220" t="s">
        <v>8269</v>
      </c>
      <c r="DK261" s="1220" t="s">
        <v>8485</v>
      </c>
      <c r="DL261" s="3312" t="s">
        <v>8271</v>
      </c>
    </row>
    <row r="262" spans="1:116" s="514" customFormat="1" ht="315" hidden="1" x14ac:dyDescent="0.45">
      <c r="A262" s="3359"/>
      <c r="B262" s="3361"/>
      <c r="C262" s="3693"/>
      <c r="D262" s="3693"/>
      <c r="E262" s="515" t="s">
        <v>6101</v>
      </c>
      <c r="F262" s="516" t="s">
        <v>5831</v>
      </c>
      <c r="G262" s="495">
        <v>0.25</v>
      </c>
      <c r="H262" s="518">
        <v>44562</v>
      </c>
      <c r="I262" s="518">
        <v>44925</v>
      </c>
      <c r="J262" s="519">
        <v>0.25</v>
      </c>
      <c r="K262" s="612">
        <v>0.5</v>
      </c>
      <c r="L262" s="520">
        <v>0.75</v>
      </c>
      <c r="M262" s="668">
        <v>1</v>
      </c>
      <c r="N262" s="2966"/>
      <c r="O262" s="2966"/>
      <c r="P262" s="591"/>
      <c r="Q262" s="3693"/>
      <c r="R262" s="3693"/>
      <c r="S262" s="551">
        <v>0.25</v>
      </c>
      <c r="T262" s="457" t="s">
        <v>6102</v>
      </c>
      <c r="U262" s="714" t="s">
        <v>6103</v>
      </c>
      <c r="V262" s="169" t="str">
        <f t="shared" si="370"/>
        <v>En gestión</v>
      </c>
      <c r="W262" s="169" t="str">
        <f t="shared" si="409"/>
        <v>En gestión</v>
      </c>
      <c r="X262" s="3693"/>
      <c r="Y262" s="1877"/>
      <c r="Z262" s="1877"/>
      <c r="AA262" s="3344"/>
      <c r="AB262" s="3344"/>
      <c r="AC262" s="3716"/>
      <c r="AD262" s="3427"/>
      <c r="AE262" s="3690"/>
      <c r="AF262" s="3690"/>
      <c r="AG262" s="3427"/>
      <c r="AH262" s="3910"/>
      <c r="AI262" s="3910"/>
      <c r="AJ262" s="3693"/>
      <c r="AK262" s="3693"/>
      <c r="AL262" s="3693"/>
      <c r="AM262" s="3693"/>
      <c r="AN262" s="591"/>
      <c r="AO262" s="3693"/>
      <c r="AP262" s="3693"/>
      <c r="AQ262" s="551">
        <v>0.5</v>
      </c>
      <c r="AR262" s="457" t="s">
        <v>6104</v>
      </c>
      <c r="AS262" s="714" t="s">
        <v>6105</v>
      </c>
      <c r="AT262" s="169" t="str">
        <f t="shared" si="372"/>
        <v>En gestión</v>
      </c>
      <c r="AU262" s="169" t="str">
        <f t="shared" si="373"/>
        <v>En gestión</v>
      </c>
      <c r="AV262" s="3693"/>
      <c r="AW262" s="3895"/>
      <c r="AX262" s="3895"/>
      <c r="AY262" s="3344"/>
      <c r="AZ262" s="3344"/>
      <c r="BA262" s="3716"/>
      <c r="BB262" s="3348"/>
      <c r="BC262" s="3349"/>
      <c r="BD262" s="3350"/>
      <c r="BE262" s="3445"/>
      <c r="BF262" s="3798"/>
      <c r="BG262" s="3798"/>
      <c r="BH262" s="3900"/>
      <c r="BI262" s="3900"/>
      <c r="BJ262" s="3902"/>
      <c r="BK262" s="3693"/>
      <c r="BL262" s="472"/>
      <c r="BM262" s="3923"/>
      <c r="BN262" s="1720"/>
      <c r="BO262" s="551">
        <v>0.75</v>
      </c>
      <c r="BP262" s="97" t="s">
        <v>7681</v>
      </c>
      <c r="BQ262" s="97" t="s">
        <v>6106</v>
      </c>
      <c r="BR262" s="169" t="str">
        <f t="shared" si="374"/>
        <v>En gestión</v>
      </c>
      <c r="BS262" s="169" t="str">
        <f t="shared" si="375"/>
        <v>En gestión</v>
      </c>
      <c r="BT262" s="1720"/>
      <c r="BU262" s="1877"/>
      <c r="BV262" s="1877"/>
      <c r="BW262" s="3344"/>
      <c r="BX262" s="3344"/>
      <c r="BY262" s="3458"/>
      <c r="BZ262" s="2909"/>
      <c r="CA262" s="3908"/>
      <c r="CB262" s="3597"/>
      <c r="CC262" s="2909"/>
      <c r="CD262" s="3597"/>
      <c r="CE262" s="3597"/>
      <c r="CF262" s="3693"/>
      <c r="CG262" s="3693"/>
      <c r="CH262" s="3693"/>
      <c r="CI262" s="3693"/>
      <c r="CJ262" s="591"/>
      <c r="CK262" s="3458"/>
      <c r="CL262" s="3458"/>
      <c r="CM262" s="905">
        <v>1</v>
      </c>
      <c r="CN262" s="738" t="s">
        <v>6046</v>
      </c>
      <c r="CO262" s="738" t="s">
        <v>6107</v>
      </c>
      <c r="CP262" s="169" t="str">
        <f t="shared" si="416"/>
        <v>Terminado</v>
      </c>
      <c r="CQ262" s="169" t="str">
        <f t="shared" si="376"/>
        <v>Terminado</v>
      </c>
      <c r="CR262" s="3693"/>
      <c r="CS262" s="1877"/>
      <c r="CT262" s="1877"/>
      <c r="CU262" s="3344"/>
      <c r="CV262" s="3344"/>
      <c r="CW262" s="3921"/>
      <c r="CX262" s="3914"/>
      <c r="CY262" s="3351"/>
      <c r="CZ262" s="3906"/>
      <c r="DA262" s="3914"/>
      <c r="DB262" s="3906"/>
      <c r="DC262" s="3906"/>
      <c r="DD262" s="3916"/>
      <c r="DE262" s="3693"/>
      <c r="DF262" s="3693"/>
      <c r="DG262" s="3693"/>
      <c r="DH262" s="3693"/>
      <c r="DJ262" s="1220" t="s">
        <v>8269</v>
      </c>
      <c r="DK262" s="1220" t="s">
        <v>8331</v>
      </c>
      <c r="DL262" s="3313"/>
    </row>
    <row r="263" spans="1:116" s="514" customFormat="1" ht="208.5" hidden="1" customHeight="1" x14ac:dyDescent="0.45">
      <c r="A263" s="3359"/>
      <c r="B263" s="3361"/>
      <c r="C263" s="3693"/>
      <c r="D263" s="3693"/>
      <c r="E263" s="515" t="s">
        <v>6108</v>
      </c>
      <c r="F263" s="516" t="s">
        <v>5840</v>
      </c>
      <c r="G263" s="495">
        <v>0.25</v>
      </c>
      <c r="H263" s="518">
        <v>44562</v>
      </c>
      <c r="I263" s="518">
        <v>44925</v>
      </c>
      <c r="J263" s="519">
        <v>0.25</v>
      </c>
      <c r="K263" s="612">
        <v>0.5</v>
      </c>
      <c r="L263" s="520">
        <v>0.75</v>
      </c>
      <c r="M263" s="668">
        <v>1</v>
      </c>
      <c r="N263" s="2966"/>
      <c r="O263" s="2966"/>
      <c r="P263" s="591"/>
      <c r="Q263" s="3693"/>
      <c r="R263" s="3693"/>
      <c r="S263" s="551">
        <v>0.25</v>
      </c>
      <c r="T263" s="713" t="s">
        <v>6109</v>
      </c>
      <c r="U263" s="714" t="s">
        <v>6110</v>
      </c>
      <c r="V263" s="169" t="str">
        <f t="shared" si="370"/>
        <v>En gestión</v>
      </c>
      <c r="W263" s="169" t="str">
        <f t="shared" si="409"/>
        <v>En gestión</v>
      </c>
      <c r="X263" s="3693"/>
      <c r="Y263" s="1877"/>
      <c r="Z263" s="1877"/>
      <c r="AA263" s="3344"/>
      <c r="AB263" s="3344"/>
      <c r="AC263" s="3716"/>
      <c r="AD263" s="3427"/>
      <c r="AE263" s="3690"/>
      <c r="AF263" s="3690"/>
      <c r="AG263" s="3427"/>
      <c r="AH263" s="3910"/>
      <c r="AI263" s="3910"/>
      <c r="AJ263" s="3693"/>
      <c r="AK263" s="3693"/>
      <c r="AL263" s="3693"/>
      <c r="AM263" s="3693"/>
      <c r="AN263" s="591"/>
      <c r="AO263" s="3693"/>
      <c r="AP263" s="3693"/>
      <c r="AQ263" s="551">
        <v>0.5</v>
      </c>
      <c r="AR263" s="457" t="s">
        <v>6111</v>
      </c>
      <c r="AS263" s="714" t="s">
        <v>6112</v>
      </c>
      <c r="AT263" s="169" t="str">
        <f t="shared" si="372"/>
        <v>En gestión</v>
      </c>
      <c r="AU263" s="169" t="str">
        <f t="shared" si="373"/>
        <v>En gestión</v>
      </c>
      <c r="AV263" s="3693"/>
      <c r="AW263" s="3895"/>
      <c r="AX263" s="3895"/>
      <c r="AY263" s="3344"/>
      <c r="AZ263" s="3344"/>
      <c r="BA263" s="3716"/>
      <c r="BB263" s="3348"/>
      <c r="BC263" s="3349"/>
      <c r="BD263" s="3350"/>
      <c r="BE263" s="3445"/>
      <c r="BF263" s="3798"/>
      <c r="BG263" s="3798"/>
      <c r="BH263" s="3900"/>
      <c r="BI263" s="3900"/>
      <c r="BJ263" s="3902"/>
      <c r="BK263" s="3693"/>
      <c r="BL263" s="472"/>
      <c r="BM263" s="3923"/>
      <c r="BN263" s="1720"/>
      <c r="BO263" s="551">
        <v>0.75</v>
      </c>
      <c r="BP263" s="97" t="s">
        <v>7681</v>
      </c>
      <c r="BQ263" s="97" t="s">
        <v>6106</v>
      </c>
      <c r="BR263" s="169" t="str">
        <f t="shared" si="374"/>
        <v>En gestión</v>
      </c>
      <c r="BS263" s="169" t="str">
        <f t="shared" si="375"/>
        <v>En gestión</v>
      </c>
      <c r="BT263" s="1720"/>
      <c r="BU263" s="1877"/>
      <c r="BV263" s="1877"/>
      <c r="BW263" s="3344"/>
      <c r="BX263" s="3344"/>
      <c r="BY263" s="3458"/>
      <c r="BZ263" s="2909"/>
      <c r="CA263" s="3908"/>
      <c r="CB263" s="3597"/>
      <c r="CC263" s="2909"/>
      <c r="CD263" s="3597"/>
      <c r="CE263" s="3597"/>
      <c r="CF263" s="3693"/>
      <c r="CG263" s="3693"/>
      <c r="CH263" s="3693"/>
      <c r="CI263" s="3693"/>
      <c r="CJ263" s="591"/>
      <c r="CK263" s="3458"/>
      <c r="CL263" s="3458"/>
      <c r="CM263" s="905">
        <v>1</v>
      </c>
      <c r="CN263" s="738" t="s">
        <v>6052</v>
      </c>
      <c r="CO263" s="738" t="s">
        <v>6107</v>
      </c>
      <c r="CP263" s="169" t="str">
        <f t="shared" si="416"/>
        <v>Terminado</v>
      </c>
      <c r="CQ263" s="169" t="str">
        <f t="shared" si="376"/>
        <v>Terminado</v>
      </c>
      <c r="CR263" s="3693"/>
      <c r="CS263" s="1877"/>
      <c r="CT263" s="1877"/>
      <c r="CU263" s="3344"/>
      <c r="CV263" s="3344"/>
      <c r="CW263" s="3921"/>
      <c r="CX263" s="3914"/>
      <c r="CY263" s="3351"/>
      <c r="CZ263" s="3906"/>
      <c r="DA263" s="3914"/>
      <c r="DB263" s="3906"/>
      <c r="DC263" s="3906"/>
      <c r="DD263" s="3916"/>
      <c r="DE263" s="3693"/>
      <c r="DF263" s="3693"/>
      <c r="DG263" s="3693"/>
      <c r="DH263" s="3693"/>
      <c r="DJ263" s="1220" t="s">
        <v>8269</v>
      </c>
      <c r="DK263" s="1220" t="s">
        <v>8331</v>
      </c>
      <c r="DL263" s="3313"/>
    </row>
    <row r="264" spans="1:116" s="514" customFormat="1" ht="174.75" hidden="1" customHeight="1" x14ac:dyDescent="0.45">
      <c r="A264" s="3359"/>
      <c r="B264" s="3361"/>
      <c r="C264" s="3693"/>
      <c r="D264" s="3693"/>
      <c r="E264" s="515" t="s">
        <v>6113</v>
      </c>
      <c r="F264" s="516" t="s">
        <v>5850</v>
      </c>
      <c r="G264" s="495">
        <v>0.25</v>
      </c>
      <c r="H264" s="518">
        <v>44562</v>
      </c>
      <c r="I264" s="518">
        <v>44925</v>
      </c>
      <c r="J264" s="519">
        <v>0.25</v>
      </c>
      <c r="K264" s="612">
        <v>0.5</v>
      </c>
      <c r="L264" s="520">
        <v>0.75</v>
      </c>
      <c r="M264" s="668">
        <v>1</v>
      </c>
      <c r="N264" s="2966"/>
      <c r="O264" s="2966"/>
      <c r="P264" s="591"/>
      <c r="Q264" s="3693"/>
      <c r="R264" s="3693"/>
      <c r="S264" s="551">
        <v>0.25</v>
      </c>
      <c r="T264" s="457" t="s">
        <v>6114</v>
      </c>
      <c r="U264" s="714" t="s">
        <v>7682</v>
      </c>
      <c r="V264" s="169" t="str">
        <f t="shared" si="370"/>
        <v>En gestión</v>
      </c>
      <c r="W264" s="169" t="str">
        <f t="shared" si="409"/>
        <v>En gestión</v>
      </c>
      <c r="X264" s="3693"/>
      <c r="Y264" s="1877"/>
      <c r="Z264" s="1877"/>
      <c r="AA264" s="3344"/>
      <c r="AB264" s="3344"/>
      <c r="AC264" s="3897"/>
      <c r="AD264" s="3427"/>
      <c r="AE264" s="3690"/>
      <c r="AF264" s="3690"/>
      <c r="AG264" s="3427"/>
      <c r="AH264" s="3910"/>
      <c r="AI264" s="3910"/>
      <c r="AJ264" s="3693"/>
      <c r="AK264" s="3693"/>
      <c r="AL264" s="3693"/>
      <c r="AM264" s="3693"/>
      <c r="AN264" s="591"/>
      <c r="AO264" s="3693"/>
      <c r="AP264" s="3693"/>
      <c r="AQ264" s="551">
        <v>0.5</v>
      </c>
      <c r="AR264" s="457" t="s">
        <v>6115</v>
      </c>
      <c r="AS264" s="714" t="s">
        <v>6105</v>
      </c>
      <c r="AT264" s="169" t="str">
        <f t="shared" si="372"/>
        <v>En gestión</v>
      </c>
      <c r="AU264" s="169" t="str">
        <f t="shared" si="373"/>
        <v>En gestión</v>
      </c>
      <c r="AV264" s="3693"/>
      <c r="AW264" s="3895"/>
      <c r="AX264" s="3895"/>
      <c r="AY264" s="3344"/>
      <c r="AZ264" s="3344"/>
      <c r="BA264" s="3897"/>
      <c r="BB264" s="3348"/>
      <c r="BC264" s="3349"/>
      <c r="BD264" s="3350"/>
      <c r="BE264" s="3445"/>
      <c r="BF264" s="3446"/>
      <c r="BG264" s="3446"/>
      <c r="BH264" s="3894"/>
      <c r="BI264" s="3894"/>
      <c r="BJ264" s="3903"/>
      <c r="BK264" s="3693"/>
      <c r="BL264" s="472"/>
      <c r="BM264" s="3923"/>
      <c r="BN264" s="1720"/>
      <c r="BO264" s="551">
        <v>0.75</v>
      </c>
      <c r="BP264" s="97" t="s">
        <v>7681</v>
      </c>
      <c r="BQ264" s="97" t="s">
        <v>6106</v>
      </c>
      <c r="BR264" s="169" t="str">
        <f t="shared" si="374"/>
        <v>En gestión</v>
      </c>
      <c r="BS264" s="169" t="str">
        <f t="shared" si="375"/>
        <v>En gestión</v>
      </c>
      <c r="BT264" s="1720"/>
      <c r="BU264" s="1877"/>
      <c r="BV264" s="1877"/>
      <c r="BW264" s="3344"/>
      <c r="BX264" s="3344"/>
      <c r="BY264" s="3458"/>
      <c r="BZ264" s="2909"/>
      <c r="CA264" s="3908"/>
      <c r="CB264" s="3597"/>
      <c r="CC264" s="2909"/>
      <c r="CD264" s="3597"/>
      <c r="CE264" s="3597"/>
      <c r="CF264" s="3693"/>
      <c r="CG264" s="3693"/>
      <c r="CH264" s="3693"/>
      <c r="CI264" s="3693"/>
      <c r="CJ264" s="591"/>
      <c r="CK264" s="3458"/>
      <c r="CL264" s="3458"/>
      <c r="CM264" s="905">
        <v>1</v>
      </c>
      <c r="CN264" s="738" t="s">
        <v>6058</v>
      </c>
      <c r="CO264" s="738" t="s">
        <v>6107</v>
      </c>
      <c r="CP264" s="169" t="str">
        <f t="shared" si="416"/>
        <v>Terminado</v>
      </c>
      <c r="CQ264" s="169" t="str">
        <f t="shared" si="376"/>
        <v>Terminado</v>
      </c>
      <c r="CR264" s="3693"/>
      <c r="CS264" s="1877"/>
      <c r="CT264" s="1877"/>
      <c r="CU264" s="3344"/>
      <c r="CV264" s="3344"/>
      <c r="CW264" s="3921"/>
      <c r="CX264" s="3914"/>
      <c r="CY264" s="3351"/>
      <c r="CZ264" s="3906"/>
      <c r="DA264" s="3914"/>
      <c r="DB264" s="3906"/>
      <c r="DC264" s="3906"/>
      <c r="DD264" s="3916"/>
      <c r="DE264" s="3693"/>
      <c r="DF264" s="3693"/>
      <c r="DG264" s="3693"/>
      <c r="DH264" s="3693"/>
      <c r="DJ264" s="1220" t="s">
        <v>8269</v>
      </c>
      <c r="DK264" s="1220" t="s">
        <v>8331</v>
      </c>
      <c r="DL264" s="3314"/>
    </row>
    <row r="265" spans="1:116" s="710" customFormat="1" ht="87.75" hidden="1" x14ac:dyDescent="0.45">
      <c r="A265" s="3359" t="s">
        <v>516</v>
      </c>
      <c r="B265" s="3361" t="s">
        <v>6116</v>
      </c>
      <c r="C265" s="3693" t="s">
        <v>6117</v>
      </c>
      <c r="D265" s="3693" t="s">
        <v>5861</v>
      </c>
      <c r="E265" s="515" t="s">
        <v>6118</v>
      </c>
      <c r="F265" s="516" t="s">
        <v>5820</v>
      </c>
      <c r="G265" s="495">
        <v>0.25</v>
      </c>
      <c r="H265" s="518">
        <v>44562</v>
      </c>
      <c r="I265" s="518">
        <v>44591</v>
      </c>
      <c r="J265" s="519">
        <v>1</v>
      </c>
      <c r="K265" s="612">
        <v>1</v>
      </c>
      <c r="L265" s="520">
        <v>1</v>
      </c>
      <c r="M265" s="668">
        <v>1</v>
      </c>
      <c r="N265" s="2966">
        <v>1118851786</v>
      </c>
      <c r="O265" s="2966">
        <v>49263210</v>
      </c>
      <c r="P265" s="591"/>
      <c r="Q265" s="3692">
        <v>0.25</v>
      </c>
      <c r="R265" s="3894" t="s">
        <v>5821</v>
      </c>
      <c r="S265" s="551">
        <v>1</v>
      </c>
      <c r="T265" s="708" t="s">
        <v>5971</v>
      </c>
      <c r="U265" s="713" t="s">
        <v>6119</v>
      </c>
      <c r="V265" s="169" t="str">
        <f t="shared" si="370"/>
        <v>Terminado</v>
      </c>
      <c r="W265" s="169" t="str">
        <f t="shared" si="409"/>
        <v>Terminado</v>
      </c>
      <c r="X265" s="3693" t="s">
        <v>6120</v>
      </c>
      <c r="Y265" s="1877">
        <f>SUMPRODUCT(S265:S268,G265:G268)</f>
        <v>0.4375</v>
      </c>
      <c r="Z265" s="1877">
        <f>SUMPRODUCT(G265:G268,J265:J268)</f>
        <v>0.4375</v>
      </c>
      <c r="AA265" s="3344" t="str">
        <f>IF(Z265&lt;1%,"Sin iniciar",IF(Z265=100%,"Terminado","En gestión"))</f>
        <v>En gestión</v>
      </c>
      <c r="AB265" s="3344" t="str">
        <f>IF(Y265&lt;1%,"Sin iniciar",IF(Y265=100%,"Terminado","En gestión"))</f>
        <v>En gestión</v>
      </c>
      <c r="AC265" s="3911"/>
      <c r="AD265" s="3427">
        <v>49263210</v>
      </c>
      <c r="AE265" s="3690">
        <v>49263210</v>
      </c>
      <c r="AF265" s="3690">
        <v>12315802.5</v>
      </c>
      <c r="AG265" s="3427">
        <v>1118851786</v>
      </c>
      <c r="AH265" s="3910">
        <v>1118851786.6159101</v>
      </c>
      <c r="AI265" s="3910">
        <v>150733424.31</v>
      </c>
      <c r="AJ265" s="3894" t="s">
        <v>1503</v>
      </c>
      <c r="AK265" s="3693" t="s">
        <v>1508</v>
      </c>
      <c r="AL265" s="3693" t="s">
        <v>1509</v>
      </c>
      <c r="AM265" s="3693" t="s">
        <v>6121</v>
      </c>
      <c r="AN265" s="591"/>
      <c r="AO265" s="3692">
        <v>0.5</v>
      </c>
      <c r="AP265" s="3894" t="s">
        <v>5821</v>
      </c>
      <c r="AQ265" s="551">
        <v>1</v>
      </c>
      <c r="AR265" s="446" t="s">
        <v>3279</v>
      </c>
      <c r="AS265" s="547"/>
      <c r="AT265" s="169" t="str">
        <f t="shared" si="372"/>
        <v>Terminado</v>
      </c>
      <c r="AU265" s="169" t="str">
        <f t="shared" si="373"/>
        <v>Terminado</v>
      </c>
      <c r="AV265" s="3894" t="s">
        <v>6122</v>
      </c>
      <c r="AW265" s="3523">
        <f t="shared" ref="AW265" si="447">SUMPRODUCT(AQ265:AQ268,G265:G268)</f>
        <v>0.625</v>
      </c>
      <c r="AX265" s="3523">
        <f t="shared" ref="AX265" si="448">SUMPRODUCT(G265:G268,K265:K268)</f>
        <v>0.625</v>
      </c>
      <c r="AY265" s="3344" t="str">
        <f>IF(AX265&lt;1%,"Sin iniciar",IF(AX265=100%,"Terminado","En gestión"))</f>
        <v>En gestión</v>
      </c>
      <c r="AZ265" s="3344" t="str">
        <f>IF(AW265&lt;1%,"Sin iniciar",IF(AW265=100%,"Terminado","En gestión"))</f>
        <v>En gestión</v>
      </c>
      <c r="BA265" s="3911"/>
      <c r="BB265" s="3348">
        <v>49263210</v>
      </c>
      <c r="BC265" s="3349">
        <v>49263210</v>
      </c>
      <c r="BD265" s="3350">
        <v>24631605</v>
      </c>
      <c r="BE265" s="3445">
        <v>1118851786</v>
      </c>
      <c r="BF265" s="3615">
        <v>710860175.98000002</v>
      </c>
      <c r="BG265" s="3615">
        <v>186065340.81</v>
      </c>
      <c r="BH265" s="3899" t="s">
        <v>1503</v>
      </c>
      <c r="BI265" s="3899" t="s">
        <v>1508</v>
      </c>
      <c r="BJ265" s="3901" t="s">
        <v>1509</v>
      </c>
      <c r="BK265" s="3693" t="s">
        <v>6121</v>
      </c>
      <c r="BL265" s="472"/>
      <c r="BM265" s="3692">
        <v>0.75</v>
      </c>
      <c r="BN265" s="3693" t="s">
        <v>5821</v>
      </c>
      <c r="BO265" s="551">
        <v>1</v>
      </c>
      <c r="BP265" s="97" t="s">
        <v>3279</v>
      </c>
      <c r="BQ265" s="98"/>
      <c r="BR265" s="169" t="str">
        <f t="shared" si="374"/>
        <v>Terminado</v>
      </c>
      <c r="BS265" s="169" t="str">
        <f t="shared" si="375"/>
        <v>Terminado</v>
      </c>
      <c r="BT265" s="1720" t="s">
        <v>6123</v>
      </c>
      <c r="BU265" s="1877">
        <f t="shared" ref="BU265" si="449">SUMPRODUCT(G265:G268,BO265:BO268)</f>
        <v>0.8125</v>
      </c>
      <c r="BV265" s="1877">
        <f t="shared" ref="BV265" si="450">SUMPRODUCT(G265:G268,L265:L268)</f>
        <v>0.8125</v>
      </c>
      <c r="BW265" s="3344" t="str">
        <f t="shared" ref="BW265" si="451">IF(BV265&lt;1%,"Sin iniciar",IF(BV265=100%,"Terminado","En gestión"))</f>
        <v>En gestión</v>
      </c>
      <c r="BX265" s="3344" t="str">
        <f t="shared" ref="BX265" si="452">IF(BU265&lt;1%,"Sin iniciar",IF(BU265=100%,"Terminado","En gestión"))</f>
        <v>En gestión</v>
      </c>
      <c r="BY265" s="3458"/>
      <c r="BZ265" s="2909">
        <v>49263210</v>
      </c>
      <c r="CA265" s="3908">
        <v>49263210</v>
      </c>
      <c r="CB265" s="3597">
        <v>36947408</v>
      </c>
      <c r="CC265" s="2909">
        <v>710860175.98000002</v>
      </c>
      <c r="CD265" s="3597">
        <v>703697021.03999996</v>
      </c>
      <c r="CE265" s="3597">
        <v>425400711.63999999</v>
      </c>
      <c r="CF265" s="3693" t="s">
        <v>1503</v>
      </c>
      <c r="CG265" s="3693" t="s">
        <v>1508</v>
      </c>
      <c r="CH265" s="3693" t="s">
        <v>1509</v>
      </c>
      <c r="CI265" s="3693" t="s">
        <v>6121</v>
      </c>
      <c r="CJ265" s="591"/>
      <c r="CK265" s="3922">
        <v>1</v>
      </c>
      <c r="CL265" s="3458" t="s">
        <v>6069</v>
      </c>
      <c r="CM265" s="905">
        <v>1</v>
      </c>
      <c r="CN265" s="98" t="s">
        <v>106</v>
      </c>
      <c r="CO265" s="97" t="s">
        <v>6119</v>
      </c>
      <c r="CP265" s="169" t="str">
        <f t="shared" si="416"/>
        <v>Terminado</v>
      </c>
      <c r="CQ265" s="169" t="str">
        <f t="shared" si="376"/>
        <v>Terminado</v>
      </c>
      <c r="CR265" s="3693" t="s">
        <v>6040</v>
      </c>
      <c r="CS265" s="1877">
        <f t="shared" ref="CS265" si="453">SUMPRODUCT(G265:G268,CM265:CM268)</f>
        <v>1</v>
      </c>
      <c r="CT265" s="1877">
        <f t="shared" ref="CT265" si="454">SUMPRODUCT(G265:G268,M265:M268)</f>
        <v>1</v>
      </c>
      <c r="CU265" s="3344" t="str">
        <f t="shared" ref="CU265" si="455">IF(CT265&lt;1%,"Sin iniciar",IF(CT265=100%,"Terminado","En gestión"))</f>
        <v>Terminado</v>
      </c>
      <c r="CV265" s="3344" t="str">
        <f t="shared" ref="CV265" si="456">IF(CS265&lt;1%,"Sin iniciar",IF(CS265=100%,"Terminado","En gestión"))</f>
        <v>Terminado</v>
      </c>
      <c r="CW265" s="3921" t="s">
        <v>37</v>
      </c>
      <c r="CX265" s="3914">
        <v>49263210</v>
      </c>
      <c r="CY265" s="3351">
        <v>49263210</v>
      </c>
      <c r="CZ265" s="3906">
        <v>49263210</v>
      </c>
      <c r="DA265" s="3913">
        <v>703697021.03999996</v>
      </c>
      <c r="DB265" s="3915">
        <v>690378444.03999996</v>
      </c>
      <c r="DC265" s="3915">
        <v>605435408.96000004</v>
      </c>
      <c r="DD265" s="3916">
        <v>678849219.33000004</v>
      </c>
      <c r="DE265" s="3693" t="s">
        <v>1503</v>
      </c>
      <c r="DF265" s="3693" t="s">
        <v>1508</v>
      </c>
      <c r="DG265" s="3693" t="s">
        <v>1509</v>
      </c>
      <c r="DH265" s="3693" t="s">
        <v>6121</v>
      </c>
      <c r="DJ265" s="1220" t="s">
        <v>8269</v>
      </c>
      <c r="DK265" s="1220" t="s">
        <v>8485</v>
      </c>
      <c r="DL265" s="3312" t="s">
        <v>8271</v>
      </c>
    </row>
    <row r="266" spans="1:116" s="514" customFormat="1" ht="228.75" hidden="1" customHeight="1" x14ac:dyDescent="0.45">
      <c r="A266" s="3359"/>
      <c r="B266" s="3361"/>
      <c r="C266" s="3693"/>
      <c r="D266" s="3693"/>
      <c r="E266" s="515" t="s">
        <v>6124</v>
      </c>
      <c r="F266" s="516" t="s">
        <v>5831</v>
      </c>
      <c r="G266" s="495">
        <v>0.25</v>
      </c>
      <c r="H266" s="518">
        <v>44562</v>
      </c>
      <c r="I266" s="518">
        <v>44925</v>
      </c>
      <c r="J266" s="519">
        <v>0.25</v>
      </c>
      <c r="K266" s="612">
        <v>0.5</v>
      </c>
      <c r="L266" s="520">
        <v>0.75</v>
      </c>
      <c r="M266" s="668">
        <v>1</v>
      </c>
      <c r="N266" s="2966"/>
      <c r="O266" s="2966"/>
      <c r="P266" s="591"/>
      <c r="Q266" s="3693"/>
      <c r="R266" s="3693"/>
      <c r="S266" s="551">
        <v>0.25</v>
      </c>
      <c r="T266" s="713" t="s">
        <v>6125</v>
      </c>
      <c r="U266" s="457" t="s">
        <v>6126</v>
      </c>
      <c r="V266" s="169" t="str">
        <f t="shared" si="370"/>
        <v>En gestión</v>
      </c>
      <c r="W266" s="169" t="str">
        <f t="shared" si="409"/>
        <v>En gestión</v>
      </c>
      <c r="X266" s="3693"/>
      <c r="Y266" s="1877"/>
      <c r="Z266" s="1877"/>
      <c r="AA266" s="3344"/>
      <c r="AB266" s="3344"/>
      <c r="AC266" s="3716"/>
      <c r="AD266" s="3427"/>
      <c r="AE266" s="3690"/>
      <c r="AF266" s="3690"/>
      <c r="AG266" s="3427"/>
      <c r="AH266" s="3910"/>
      <c r="AI266" s="3910"/>
      <c r="AJ266" s="3693"/>
      <c r="AK266" s="3693"/>
      <c r="AL266" s="3693"/>
      <c r="AM266" s="3693"/>
      <c r="AN266" s="591"/>
      <c r="AO266" s="3693"/>
      <c r="AP266" s="3693"/>
      <c r="AQ266" s="551">
        <v>0.5</v>
      </c>
      <c r="AR266" s="457" t="s">
        <v>6127</v>
      </c>
      <c r="AS266" s="714" t="s">
        <v>6128</v>
      </c>
      <c r="AT266" s="169" t="str">
        <f t="shared" si="372"/>
        <v>En gestión</v>
      </c>
      <c r="AU266" s="169" t="str">
        <f t="shared" si="373"/>
        <v>En gestión</v>
      </c>
      <c r="AV266" s="3693"/>
      <c r="AW266" s="3895"/>
      <c r="AX266" s="3895"/>
      <c r="AY266" s="3344"/>
      <c r="AZ266" s="3344"/>
      <c r="BA266" s="3716"/>
      <c r="BB266" s="3348"/>
      <c r="BC266" s="3349"/>
      <c r="BD266" s="3350"/>
      <c r="BE266" s="3445"/>
      <c r="BF266" s="3798"/>
      <c r="BG266" s="3798"/>
      <c r="BH266" s="3900"/>
      <c r="BI266" s="3900"/>
      <c r="BJ266" s="3902"/>
      <c r="BK266" s="3693"/>
      <c r="BL266" s="472"/>
      <c r="BM266" s="3693"/>
      <c r="BN266" s="3693"/>
      <c r="BO266" s="551">
        <v>0.75</v>
      </c>
      <c r="BP266" s="97" t="s">
        <v>6129</v>
      </c>
      <c r="BQ266" s="97" t="s">
        <v>6130</v>
      </c>
      <c r="BR266" s="169" t="str">
        <f t="shared" si="374"/>
        <v>En gestión</v>
      </c>
      <c r="BS266" s="169" t="str">
        <f t="shared" si="375"/>
        <v>En gestión</v>
      </c>
      <c r="BT266" s="1720"/>
      <c r="BU266" s="1877"/>
      <c r="BV266" s="1877"/>
      <c r="BW266" s="3344"/>
      <c r="BX266" s="3344"/>
      <c r="BY266" s="3458"/>
      <c r="BZ266" s="2909"/>
      <c r="CA266" s="3908"/>
      <c r="CB266" s="3597"/>
      <c r="CC266" s="2909"/>
      <c r="CD266" s="3597"/>
      <c r="CE266" s="3597"/>
      <c r="CF266" s="3693"/>
      <c r="CG266" s="3693"/>
      <c r="CH266" s="3693"/>
      <c r="CI266" s="3693"/>
      <c r="CJ266" s="591"/>
      <c r="CK266" s="3458"/>
      <c r="CL266" s="3458"/>
      <c r="CM266" s="905">
        <v>1</v>
      </c>
      <c r="CN266" s="738" t="s">
        <v>6046</v>
      </c>
      <c r="CO266" s="738" t="s">
        <v>7683</v>
      </c>
      <c r="CP266" s="169" t="str">
        <f t="shared" si="416"/>
        <v>Terminado</v>
      </c>
      <c r="CQ266" s="169" t="str">
        <f t="shared" si="376"/>
        <v>Terminado</v>
      </c>
      <c r="CR266" s="3693"/>
      <c r="CS266" s="1877"/>
      <c r="CT266" s="1877"/>
      <c r="CU266" s="3344"/>
      <c r="CV266" s="3344"/>
      <c r="CW266" s="3921"/>
      <c r="CX266" s="3914"/>
      <c r="CY266" s="3351"/>
      <c r="CZ266" s="3906"/>
      <c r="DA266" s="3914"/>
      <c r="DB266" s="3906"/>
      <c r="DC266" s="3906"/>
      <c r="DD266" s="3916"/>
      <c r="DE266" s="3693"/>
      <c r="DF266" s="3693"/>
      <c r="DG266" s="3693"/>
      <c r="DH266" s="3693"/>
      <c r="DJ266" s="1220" t="s">
        <v>8269</v>
      </c>
      <c r="DK266" s="1220" t="s">
        <v>8331</v>
      </c>
      <c r="DL266" s="3313"/>
    </row>
    <row r="267" spans="1:116" s="514" customFormat="1" ht="228.75" hidden="1" customHeight="1" x14ac:dyDescent="0.45">
      <c r="A267" s="3359"/>
      <c r="B267" s="3361"/>
      <c r="C267" s="3693"/>
      <c r="D267" s="3693"/>
      <c r="E267" s="515" t="s">
        <v>6131</v>
      </c>
      <c r="F267" s="516" t="s">
        <v>5840</v>
      </c>
      <c r="G267" s="495">
        <v>0.25</v>
      </c>
      <c r="H267" s="518">
        <v>44562</v>
      </c>
      <c r="I267" s="518">
        <v>44925</v>
      </c>
      <c r="J267" s="519">
        <v>0.25</v>
      </c>
      <c r="K267" s="612">
        <v>0.5</v>
      </c>
      <c r="L267" s="520">
        <v>0.75</v>
      </c>
      <c r="M267" s="668">
        <v>1</v>
      </c>
      <c r="N267" s="2966"/>
      <c r="O267" s="2966"/>
      <c r="P267" s="591"/>
      <c r="Q267" s="3693"/>
      <c r="R267" s="3693"/>
      <c r="S267" s="551">
        <v>0.25</v>
      </c>
      <c r="T267" s="457" t="s">
        <v>6132</v>
      </c>
      <c r="U267" s="457" t="s">
        <v>6126</v>
      </c>
      <c r="V267" s="169" t="str">
        <f t="shared" si="370"/>
        <v>En gestión</v>
      </c>
      <c r="W267" s="169" t="str">
        <f t="shared" si="409"/>
        <v>En gestión</v>
      </c>
      <c r="X267" s="3693"/>
      <c r="Y267" s="1877"/>
      <c r="Z267" s="1877"/>
      <c r="AA267" s="3344"/>
      <c r="AB267" s="3344"/>
      <c r="AC267" s="3716"/>
      <c r="AD267" s="3427"/>
      <c r="AE267" s="3690"/>
      <c r="AF267" s="3690"/>
      <c r="AG267" s="3427"/>
      <c r="AH267" s="3910"/>
      <c r="AI267" s="3910"/>
      <c r="AJ267" s="3693"/>
      <c r="AK267" s="3693"/>
      <c r="AL267" s="3693"/>
      <c r="AM267" s="3693"/>
      <c r="AN267" s="591"/>
      <c r="AO267" s="3693"/>
      <c r="AP267" s="3693"/>
      <c r="AQ267" s="551">
        <v>0.5</v>
      </c>
      <c r="AR267" s="457" t="s">
        <v>6127</v>
      </c>
      <c r="AS267" s="714" t="s">
        <v>6128</v>
      </c>
      <c r="AT267" s="169" t="str">
        <f t="shared" si="372"/>
        <v>En gestión</v>
      </c>
      <c r="AU267" s="169" t="str">
        <f t="shared" si="373"/>
        <v>En gestión</v>
      </c>
      <c r="AV267" s="3693"/>
      <c r="AW267" s="3895"/>
      <c r="AX267" s="3895"/>
      <c r="AY267" s="3344"/>
      <c r="AZ267" s="3344"/>
      <c r="BA267" s="3716"/>
      <c r="BB267" s="3348"/>
      <c r="BC267" s="3349"/>
      <c r="BD267" s="3350"/>
      <c r="BE267" s="3445"/>
      <c r="BF267" s="3798"/>
      <c r="BG267" s="3798"/>
      <c r="BH267" s="3900"/>
      <c r="BI267" s="3900"/>
      <c r="BJ267" s="3902"/>
      <c r="BK267" s="3693"/>
      <c r="BL267" s="472"/>
      <c r="BM267" s="3693"/>
      <c r="BN267" s="3693"/>
      <c r="BO267" s="551">
        <v>0.75</v>
      </c>
      <c r="BP267" s="97" t="s">
        <v>6129</v>
      </c>
      <c r="BQ267" s="97" t="s">
        <v>6130</v>
      </c>
      <c r="BR267" s="169" t="str">
        <f t="shared" si="374"/>
        <v>En gestión</v>
      </c>
      <c r="BS267" s="169" t="str">
        <f t="shared" si="375"/>
        <v>En gestión</v>
      </c>
      <c r="BT267" s="1720"/>
      <c r="BU267" s="1877"/>
      <c r="BV267" s="1877"/>
      <c r="BW267" s="3344"/>
      <c r="BX267" s="3344"/>
      <c r="BY267" s="3458"/>
      <c r="BZ267" s="2909"/>
      <c r="CA267" s="3908"/>
      <c r="CB267" s="3597"/>
      <c r="CC267" s="2909"/>
      <c r="CD267" s="3597"/>
      <c r="CE267" s="3597"/>
      <c r="CF267" s="3693"/>
      <c r="CG267" s="3693"/>
      <c r="CH267" s="3693"/>
      <c r="CI267" s="3693"/>
      <c r="CJ267" s="591"/>
      <c r="CK267" s="3458"/>
      <c r="CL267" s="3458"/>
      <c r="CM267" s="905">
        <v>1</v>
      </c>
      <c r="CN267" s="738" t="s">
        <v>6052</v>
      </c>
      <c r="CO267" s="738" t="s">
        <v>7683</v>
      </c>
      <c r="CP267" s="169" t="str">
        <f t="shared" si="416"/>
        <v>Terminado</v>
      </c>
      <c r="CQ267" s="169" t="str">
        <f t="shared" si="376"/>
        <v>Terminado</v>
      </c>
      <c r="CR267" s="3693"/>
      <c r="CS267" s="1877"/>
      <c r="CT267" s="1877"/>
      <c r="CU267" s="3344"/>
      <c r="CV267" s="3344"/>
      <c r="CW267" s="3921"/>
      <c r="CX267" s="3914"/>
      <c r="CY267" s="3351"/>
      <c r="CZ267" s="3906"/>
      <c r="DA267" s="3914"/>
      <c r="DB267" s="3906"/>
      <c r="DC267" s="3906"/>
      <c r="DD267" s="3916"/>
      <c r="DE267" s="3693"/>
      <c r="DF267" s="3693"/>
      <c r="DG267" s="3693"/>
      <c r="DH267" s="3693"/>
      <c r="DJ267" s="1220" t="s">
        <v>8269</v>
      </c>
      <c r="DK267" s="1220" t="s">
        <v>8331</v>
      </c>
      <c r="DL267" s="3313"/>
    </row>
    <row r="268" spans="1:116" s="514" customFormat="1" ht="246.75" hidden="1" customHeight="1" x14ac:dyDescent="0.45">
      <c r="A268" s="3359"/>
      <c r="B268" s="3361"/>
      <c r="C268" s="3693"/>
      <c r="D268" s="3693"/>
      <c r="E268" s="515" t="s">
        <v>6133</v>
      </c>
      <c r="F268" s="516" t="s">
        <v>5850</v>
      </c>
      <c r="G268" s="495">
        <v>0.25</v>
      </c>
      <c r="H268" s="518">
        <v>44562</v>
      </c>
      <c r="I268" s="518">
        <v>44925</v>
      </c>
      <c r="J268" s="519">
        <v>0.25</v>
      </c>
      <c r="K268" s="612">
        <v>0.5</v>
      </c>
      <c r="L268" s="520">
        <v>0.75</v>
      </c>
      <c r="M268" s="668">
        <v>1</v>
      </c>
      <c r="N268" s="2966"/>
      <c r="O268" s="2966"/>
      <c r="P268" s="591"/>
      <c r="Q268" s="3693"/>
      <c r="R268" s="3693"/>
      <c r="S268" s="551">
        <v>0.25</v>
      </c>
      <c r="T268" s="457" t="s">
        <v>6134</v>
      </c>
      <c r="U268" s="714" t="s">
        <v>6135</v>
      </c>
      <c r="V268" s="169" t="str">
        <f t="shared" si="370"/>
        <v>En gestión</v>
      </c>
      <c r="W268" s="169" t="str">
        <f t="shared" si="409"/>
        <v>En gestión</v>
      </c>
      <c r="X268" s="3693"/>
      <c r="Y268" s="1877"/>
      <c r="Z268" s="1877"/>
      <c r="AA268" s="3344"/>
      <c r="AB268" s="3344"/>
      <c r="AC268" s="3897"/>
      <c r="AD268" s="3427"/>
      <c r="AE268" s="3690"/>
      <c r="AF268" s="3690"/>
      <c r="AG268" s="3427"/>
      <c r="AH268" s="3910"/>
      <c r="AI268" s="3910"/>
      <c r="AJ268" s="3693"/>
      <c r="AK268" s="3693"/>
      <c r="AL268" s="3693"/>
      <c r="AM268" s="3693"/>
      <c r="AN268" s="591"/>
      <c r="AO268" s="3693"/>
      <c r="AP268" s="3693"/>
      <c r="AQ268" s="551">
        <v>0.5</v>
      </c>
      <c r="AR268" s="457" t="s">
        <v>6127</v>
      </c>
      <c r="AS268" s="714" t="s">
        <v>6128</v>
      </c>
      <c r="AT268" s="169" t="str">
        <f t="shared" si="372"/>
        <v>En gestión</v>
      </c>
      <c r="AU268" s="169" t="str">
        <f t="shared" si="373"/>
        <v>En gestión</v>
      </c>
      <c r="AV268" s="3693"/>
      <c r="AW268" s="3895"/>
      <c r="AX268" s="3895"/>
      <c r="AY268" s="3344"/>
      <c r="AZ268" s="3344"/>
      <c r="BA268" s="3897"/>
      <c r="BB268" s="3348"/>
      <c r="BC268" s="3349"/>
      <c r="BD268" s="3350"/>
      <c r="BE268" s="3445"/>
      <c r="BF268" s="3446"/>
      <c r="BG268" s="3446"/>
      <c r="BH268" s="3894"/>
      <c r="BI268" s="3894"/>
      <c r="BJ268" s="3903"/>
      <c r="BK268" s="3693"/>
      <c r="BL268" s="472"/>
      <c r="BM268" s="3693"/>
      <c r="BN268" s="3693"/>
      <c r="BO268" s="551">
        <v>0.75</v>
      </c>
      <c r="BP268" s="97" t="s">
        <v>6129</v>
      </c>
      <c r="BQ268" s="97" t="s">
        <v>6130</v>
      </c>
      <c r="BR268" s="169" t="str">
        <f t="shared" si="374"/>
        <v>En gestión</v>
      </c>
      <c r="BS268" s="169" t="str">
        <f t="shared" si="375"/>
        <v>En gestión</v>
      </c>
      <c r="BT268" s="1720"/>
      <c r="BU268" s="1877"/>
      <c r="BV268" s="1877"/>
      <c r="BW268" s="3344"/>
      <c r="BX268" s="3344"/>
      <c r="BY268" s="3458"/>
      <c r="BZ268" s="2909"/>
      <c r="CA268" s="3908"/>
      <c r="CB268" s="3597"/>
      <c r="CC268" s="2909"/>
      <c r="CD268" s="3597"/>
      <c r="CE268" s="3597"/>
      <c r="CF268" s="3693"/>
      <c r="CG268" s="3693"/>
      <c r="CH268" s="3693"/>
      <c r="CI268" s="3693"/>
      <c r="CJ268" s="591"/>
      <c r="CK268" s="3458"/>
      <c r="CL268" s="3458"/>
      <c r="CM268" s="905">
        <v>1</v>
      </c>
      <c r="CN268" s="738" t="s">
        <v>6058</v>
      </c>
      <c r="CO268" s="738" t="s">
        <v>7683</v>
      </c>
      <c r="CP268" s="169" t="str">
        <f t="shared" si="416"/>
        <v>Terminado</v>
      </c>
      <c r="CQ268" s="169" t="str">
        <f t="shared" si="376"/>
        <v>Terminado</v>
      </c>
      <c r="CR268" s="3693"/>
      <c r="CS268" s="1877"/>
      <c r="CT268" s="1877"/>
      <c r="CU268" s="3344"/>
      <c r="CV268" s="3344"/>
      <c r="CW268" s="3921"/>
      <c r="CX268" s="3914"/>
      <c r="CY268" s="3351"/>
      <c r="CZ268" s="3906"/>
      <c r="DA268" s="3914"/>
      <c r="DB268" s="3906"/>
      <c r="DC268" s="3906"/>
      <c r="DD268" s="3916"/>
      <c r="DE268" s="3693"/>
      <c r="DF268" s="3693"/>
      <c r="DG268" s="3693"/>
      <c r="DH268" s="3693"/>
      <c r="DJ268" s="1220" t="s">
        <v>8269</v>
      </c>
      <c r="DK268" s="1220" t="s">
        <v>8331</v>
      </c>
      <c r="DL268" s="3314"/>
    </row>
    <row r="269" spans="1:116" s="710" customFormat="1" ht="157.5" hidden="1" x14ac:dyDescent="0.45">
      <c r="A269" s="3359" t="s">
        <v>516</v>
      </c>
      <c r="B269" s="3361" t="s">
        <v>6136</v>
      </c>
      <c r="C269" s="3693" t="s">
        <v>6137</v>
      </c>
      <c r="D269" s="3693" t="s">
        <v>5861</v>
      </c>
      <c r="E269" s="515" t="s">
        <v>6138</v>
      </c>
      <c r="F269" s="516" t="s">
        <v>5820</v>
      </c>
      <c r="G269" s="495">
        <v>0.25</v>
      </c>
      <c r="H269" s="518">
        <v>44562</v>
      </c>
      <c r="I269" s="518">
        <v>44591</v>
      </c>
      <c r="J269" s="519">
        <v>1</v>
      </c>
      <c r="K269" s="612">
        <v>1</v>
      </c>
      <c r="L269" s="520">
        <v>1</v>
      </c>
      <c r="M269" s="668">
        <v>1</v>
      </c>
      <c r="N269" s="2966">
        <v>205100407</v>
      </c>
      <c r="O269" s="2966">
        <v>78652320</v>
      </c>
      <c r="P269" s="591"/>
      <c r="Q269" s="3692">
        <v>0.25</v>
      </c>
      <c r="R269" s="3894" t="s">
        <v>5821</v>
      </c>
      <c r="S269" s="551">
        <v>1</v>
      </c>
      <c r="T269" s="708" t="s">
        <v>5971</v>
      </c>
      <c r="U269" s="547" t="s">
        <v>6139</v>
      </c>
      <c r="V269" s="169" t="str">
        <f t="shared" si="370"/>
        <v>Terminado</v>
      </c>
      <c r="W269" s="169" t="str">
        <f t="shared" si="409"/>
        <v>Terminado</v>
      </c>
      <c r="X269" s="3693" t="s">
        <v>6140</v>
      </c>
      <c r="Y269" s="1877">
        <f>SUMPRODUCT(S269:S272,G269:G272)</f>
        <v>0.4375</v>
      </c>
      <c r="Z269" s="1877">
        <f>SUMPRODUCT(G269:G272,J269:J272)</f>
        <v>0.4375</v>
      </c>
      <c r="AA269" s="3344" t="str">
        <f>IF(Z269&lt;1%,"Sin iniciar",IF(Z269=100%,"Terminado","En gestión"))</f>
        <v>En gestión</v>
      </c>
      <c r="AB269" s="3344" t="str">
        <f>IF(Y269&lt;1%,"Sin iniciar",IF(Y269=100%,"Terminado","En gestión"))</f>
        <v>En gestión</v>
      </c>
      <c r="AC269" s="3911"/>
      <c r="AD269" s="3427">
        <v>78652320</v>
      </c>
      <c r="AE269" s="3690">
        <v>78652320</v>
      </c>
      <c r="AF269" s="3690">
        <v>19663074</v>
      </c>
      <c r="AG269" s="3427">
        <v>205100407</v>
      </c>
      <c r="AH269" s="3910">
        <v>205100407</v>
      </c>
      <c r="AI269" s="3910">
        <v>26720706</v>
      </c>
      <c r="AJ269" s="3894" t="s">
        <v>1503</v>
      </c>
      <c r="AK269" s="3693" t="s">
        <v>6141</v>
      </c>
      <c r="AL269" s="3693" t="s">
        <v>6142</v>
      </c>
      <c r="AM269" s="3693" t="s">
        <v>6143</v>
      </c>
      <c r="AN269" s="591"/>
      <c r="AO269" s="3692">
        <v>0.5</v>
      </c>
      <c r="AP269" s="3894" t="s">
        <v>5821</v>
      </c>
      <c r="AQ269" s="551">
        <v>1</v>
      </c>
      <c r="AR269" s="446" t="s">
        <v>3279</v>
      </c>
      <c r="AS269" s="547"/>
      <c r="AT269" s="169" t="str">
        <f t="shared" si="372"/>
        <v>Terminado</v>
      </c>
      <c r="AU269" s="169" t="str">
        <f t="shared" si="373"/>
        <v>Terminado</v>
      </c>
      <c r="AV269" s="3894" t="s">
        <v>6144</v>
      </c>
      <c r="AW269" s="3523">
        <f t="shared" ref="AW269" si="457">SUMPRODUCT(AQ269:AQ272,G269:G272)</f>
        <v>0.625</v>
      </c>
      <c r="AX269" s="3523">
        <f t="shared" ref="AX269" si="458">SUMPRODUCT(G269:G272,K269:K272)</f>
        <v>0.625</v>
      </c>
      <c r="AY269" s="3344" t="str">
        <f>IF(AX269&lt;1%,"Sin iniciar",IF(AX269=100%,"Terminado","En gestión"))</f>
        <v>En gestión</v>
      </c>
      <c r="AZ269" s="3344" t="str">
        <f>IF(AW269&lt;1%,"Sin iniciar",IF(AW269=100%,"Terminado","En gestión"))</f>
        <v>En gestión</v>
      </c>
      <c r="BA269" s="3911"/>
      <c r="BB269" s="3348">
        <v>78652320</v>
      </c>
      <c r="BC269" s="3349">
        <v>78652320</v>
      </c>
      <c r="BD269" s="3350">
        <v>39326148</v>
      </c>
      <c r="BE269" s="3445">
        <v>205100407</v>
      </c>
      <c r="BF269" s="3615">
        <v>204966407</v>
      </c>
      <c r="BG269" s="3615">
        <v>47048188</v>
      </c>
      <c r="BH269" s="3899" t="s">
        <v>1503</v>
      </c>
      <c r="BI269" s="3899" t="s">
        <v>6141</v>
      </c>
      <c r="BJ269" s="3901" t="s">
        <v>6142</v>
      </c>
      <c r="BK269" s="3693" t="s">
        <v>6143</v>
      </c>
      <c r="BL269" s="472"/>
      <c r="BM269" s="3692">
        <v>0.75</v>
      </c>
      <c r="BN269" s="3693" t="s">
        <v>5821</v>
      </c>
      <c r="BO269" s="551">
        <v>1</v>
      </c>
      <c r="BP269" s="97" t="s">
        <v>3279</v>
      </c>
      <c r="BQ269" s="98"/>
      <c r="BR269" s="169" t="str">
        <f t="shared" si="374"/>
        <v>Terminado</v>
      </c>
      <c r="BS269" s="169" t="str">
        <f t="shared" si="375"/>
        <v>Terminado</v>
      </c>
      <c r="BT269" s="1720" t="s">
        <v>7684</v>
      </c>
      <c r="BU269" s="1877">
        <f t="shared" ref="BU269" si="459">SUMPRODUCT(G269:G272,BO269:BO272)</f>
        <v>0.8125</v>
      </c>
      <c r="BV269" s="1877">
        <f t="shared" ref="BV269" si="460">SUMPRODUCT(G269:G272,L269:L272)</f>
        <v>0.8125</v>
      </c>
      <c r="BW269" s="3344" t="str">
        <f t="shared" ref="BW269" si="461">IF(BV269&lt;1%,"Sin iniciar",IF(BV269=100%,"Terminado","En gestión"))</f>
        <v>En gestión</v>
      </c>
      <c r="BX269" s="3344" t="str">
        <f t="shared" ref="BX269" si="462">IF(BU269&lt;1%,"Sin iniciar",IF(BU269=100%,"Terminado","En gestión"))</f>
        <v>En gestión</v>
      </c>
      <c r="BY269" s="3458"/>
      <c r="BZ269" s="2909">
        <v>78652320</v>
      </c>
      <c r="CA269" s="3908">
        <v>78652320</v>
      </c>
      <c r="CB269" s="3597">
        <v>58989222</v>
      </c>
      <c r="CC269" s="2909">
        <v>204966407</v>
      </c>
      <c r="CD269" s="3597">
        <v>199762241</v>
      </c>
      <c r="CE269" s="3597">
        <v>121817336</v>
      </c>
      <c r="CF269" s="3693" t="s">
        <v>1503</v>
      </c>
      <c r="CG269" s="3693" t="s">
        <v>6141</v>
      </c>
      <c r="CH269" s="3693" t="s">
        <v>6142</v>
      </c>
      <c r="CI269" s="3693" t="s">
        <v>6143</v>
      </c>
      <c r="CJ269" s="591"/>
      <c r="CK269" s="3922">
        <v>1</v>
      </c>
      <c r="CL269" s="3458" t="s">
        <v>6069</v>
      </c>
      <c r="CM269" s="905">
        <v>1</v>
      </c>
      <c r="CN269" s="97" t="s">
        <v>106</v>
      </c>
      <c r="CO269" s="97" t="s">
        <v>6139</v>
      </c>
      <c r="CP269" s="169" t="str">
        <f t="shared" si="416"/>
        <v>Terminado</v>
      </c>
      <c r="CQ269" s="169" t="str">
        <f t="shared" si="376"/>
        <v>Terminado</v>
      </c>
      <c r="CR269" s="3693" t="s">
        <v>6040</v>
      </c>
      <c r="CS269" s="1877">
        <f t="shared" ref="CS269" si="463">SUMPRODUCT(G269:G272,CM269:CM272)</f>
        <v>1</v>
      </c>
      <c r="CT269" s="1877">
        <f t="shared" ref="CT269" si="464">SUMPRODUCT(G269:G272,M269:M272)</f>
        <v>1</v>
      </c>
      <c r="CU269" s="3344" t="str">
        <f t="shared" ref="CU269" si="465">IF(CT269&lt;1%,"Sin iniciar",IF(CT269=100%,"Terminado","En gestión"))</f>
        <v>Terminado</v>
      </c>
      <c r="CV269" s="3344" t="str">
        <f t="shared" ref="CV269" si="466">IF(CS269&lt;1%,"Sin iniciar",IF(CS269=100%,"Terminado","En gestión"))</f>
        <v>Terminado</v>
      </c>
      <c r="CW269" s="3921" t="s">
        <v>37</v>
      </c>
      <c r="CX269" s="3914">
        <v>78652296</v>
      </c>
      <c r="CY269" s="3351">
        <v>78652296</v>
      </c>
      <c r="CZ269" s="3906">
        <v>78652296</v>
      </c>
      <c r="DA269" s="3913">
        <v>199762241</v>
      </c>
      <c r="DB269" s="3915">
        <v>201171744</v>
      </c>
      <c r="DC269" s="3915">
        <v>172876370</v>
      </c>
      <c r="DD269" s="3916">
        <v>180839502</v>
      </c>
      <c r="DE269" s="3693" t="s">
        <v>1503</v>
      </c>
      <c r="DF269" s="3693" t="s">
        <v>6141</v>
      </c>
      <c r="DG269" s="3693" t="s">
        <v>6142</v>
      </c>
      <c r="DH269" s="3693" t="s">
        <v>6143</v>
      </c>
      <c r="DJ269" s="1220" t="s">
        <v>8352</v>
      </c>
      <c r="DK269" s="1220" t="s">
        <v>8500</v>
      </c>
      <c r="DL269" s="3312" t="s">
        <v>8501</v>
      </c>
    </row>
    <row r="270" spans="1:116" s="514" customFormat="1" ht="210" hidden="1" x14ac:dyDescent="0.45">
      <c r="A270" s="3359"/>
      <c r="B270" s="3361"/>
      <c r="C270" s="3693"/>
      <c r="D270" s="3693"/>
      <c r="E270" s="515" t="s">
        <v>6145</v>
      </c>
      <c r="F270" s="516" t="s">
        <v>6146</v>
      </c>
      <c r="G270" s="495">
        <v>0.25</v>
      </c>
      <c r="H270" s="518">
        <v>44562</v>
      </c>
      <c r="I270" s="518">
        <v>44925</v>
      </c>
      <c r="J270" s="519">
        <v>0.25</v>
      </c>
      <c r="K270" s="612">
        <v>0.5</v>
      </c>
      <c r="L270" s="520">
        <v>0.75</v>
      </c>
      <c r="M270" s="668">
        <v>1</v>
      </c>
      <c r="N270" s="2966"/>
      <c r="O270" s="2966"/>
      <c r="P270" s="591"/>
      <c r="Q270" s="3693"/>
      <c r="R270" s="3693"/>
      <c r="S270" s="551">
        <v>0.25</v>
      </c>
      <c r="T270" s="713" t="s">
        <v>6125</v>
      </c>
      <c r="U270" s="714" t="s">
        <v>6147</v>
      </c>
      <c r="V270" s="169" t="str">
        <f t="shared" si="370"/>
        <v>En gestión</v>
      </c>
      <c r="W270" s="169" t="str">
        <f t="shared" si="409"/>
        <v>En gestión</v>
      </c>
      <c r="X270" s="3693"/>
      <c r="Y270" s="1877"/>
      <c r="Z270" s="1877"/>
      <c r="AA270" s="3344"/>
      <c r="AB270" s="3344"/>
      <c r="AC270" s="3716"/>
      <c r="AD270" s="3427"/>
      <c r="AE270" s="3690"/>
      <c r="AF270" s="3690"/>
      <c r="AG270" s="3427"/>
      <c r="AH270" s="3910"/>
      <c r="AI270" s="3910"/>
      <c r="AJ270" s="3693"/>
      <c r="AK270" s="3693"/>
      <c r="AL270" s="3693"/>
      <c r="AM270" s="3693"/>
      <c r="AN270" s="591"/>
      <c r="AO270" s="3693"/>
      <c r="AP270" s="3693"/>
      <c r="AQ270" s="551">
        <v>0.5</v>
      </c>
      <c r="AR270" s="457" t="s">
        <v>6127</v>
      </c>
      <c r="AS270" s="714" t="s">
        <v>6148</v>
      </c>
      <c r="AT270" s="169" t="str">
        <f t="shared" si="372"/>
        <v>En gestión</v>
      </c>
      <c r="AU270" s="169" t="str">
        <f t="shared" si="373"/>
        <v>En gestión</v>
      </c>
      <c r="AV270" s="3693"/>
      <c r="AW270" s="3895"/>
      <c r="AX270" s="3895"/>
      <c r="AY270" s="3344"/>
      <c r="AZ270" s="3344"/>
      <c r="BA270" s="3716"/>
      <c r="BB270" s="3348"/>
      <c r="BC270" s="3349"/>
      <c r="BD270" s="3350"/>
      <c r="BE270" s="3445"/>
      <c r="BF270" s="3798"/>
      <c r="BG270" s="3798"/>
      <c r="BH270" s="3900"/>
      <c r="BI270" s="3900"/>
      <c r="BJ270" s="3902"/>
      <c r="BK270" s="3693"/>
      <c r="BL270" s="472"/>
      <c r="BM270" s="3693"/>
      <c r="BN270" s="3693"/>
      <c r="BO270" s="551">
        <v>0.75</v>
      </c>
      <c r="BP270" s="97" t="s">
        <v>6149</v>
      </c>
      <c r="BQ270" s="97" t="s">
        <v>6150</v>
      </c>
      <c r="BR270" s="169" t="str">
        <f t="shared" si="374"/>
        <v>En gestión</v>
      </c>
      <c r="BS270" s="169" t="str">
        <f t="shared" si="375"/>
        <v>En gestión</v>
      </c>
      <c r="BT270" s="1720"/>
      <c r="BU270" s="1877"/>
      <c r="BV270" s="1877"/>
      <c r="BW270" s="3344"/>
      <c r="BX270" s="3344"/>
      <c r="BY270" s="3458"/>
      <c r="BZ270" s="2909"/>
      <c r="CA270" s="3908"/>
      <c r="CB270" s="3597"/>
      <c r="CC270" s="2909"/>
      <c r="CD270" s="3597"/>
      <c r="CE270" s="3597"/>
      <c r="CF270" s="3693"/>
      <c r="CG270" s="3693"/>
      <c r="CH270" s="3693"/>
      <c r="CI270" s="3693"/>
      <c r="CJ270" s="591"/>
      <c r="CK270" s="3458"/>
      <c r="CL270" s="3458"/>
      <c r="CM270" s="905">
        <v>1</v>
      </c>
      <c r="CN270" s="738" t="s">
        <v>6046</v>
      </c>
      <c r="CO270" s="738" t="s">
        <v>6151</v>
      </c>
      <c r="CP270" s="169" t="str">
        <f t="shared" si="416"/>
        <v>Terminado</v>
      </c>
      <c r="CQ270" s="169" t="str">
        <f t="shared" si="376"/>
        <v>Terminado</v>
      </c>
      <c r="CR270" s="3693"/>
      <c r="CS270" s="1877"/>
      <c r="CT270" s="1877"/>
      <c r="CU270" s="3344"/>
      <c r="CV270" s="3344"/>
      <c r="CW270" s="3921"/>
      <c r="CX270" s="3914"/>
      <c r="CY270" s="3351"/>
      <c r="CZ270" s="3906"/>
      <c r="DA270" s="3914"/>
      <c r="DB270" s="3906"/>
      <c r="DC270" s="3906"/>
      <c r="DD270" s="3916"/>
      <c r="DE270" s="3693"/>
      <c r="DF270" s="3693"/>
      <c r="DG270" s="3693"/>
      <c r="DH270" s="3693"/>
      <c r="DJ270" s="1220" t="s">
        <v>8352</v>
      </c>
      <c r="DK270" s="1220" t="s">
        <v>8502</v>
      </c>
      <c r="DL270" s="3313"/>
    </row>
    <row r="271" spans="1:116" s="514" customFormat="1" ht="210" hidden="1" x14ac:dyDescent="0.45">
      <c r="A271" s="3359"/>
      <c r="B271" s="3361"/>
      <c r="C271" s="3693"/>
      <c r="D271" s="3693"/>
      <c r="E271" s="515" t="s">
        <v>6152</v>
      </c>
      <c r="F271" s="516" t="s">
        <v>5840</v>
      </c>
      <c r="G271" s="495">
        <v>0.25</v>
      </c>
      <c r="H271" s="518">
        <v>44562</v>
      </c>
      <c r="I271" s="518">
        <v>44925</v>
      </c>
      <c r="J271" s="519">
        <v>0.25</v>
      </c>
      <c r="K271" s="612">
        <v>0.5</v>
      </c>
      <c r="L271" s="520">
        <v>0.75</v>
      </c>
      <c r="M271" s="668">
        <v>1</v>
      </c>
      <c r="N271" s="2966"/>
      <c r="O271" s="2966"/>
      <c r="P271" s="591"/>
      <c r="Q271" s="3693"/>
      <c r="R271" s="3693"/>
      <c r="S271" s="551">
        <v>0.25</v>
      </c>
      <c r="T271" s="457" t="s">
        <v>6132</v>
      </c>
      <c r="U271" s="714" t="s">
        <v>6147</v>
      </c>
      <c r="V271" s="169" t="str">
        <f t="shared" si="370"/>
        <v>En gestión</v>
      </c>
      <c r="W271" s="169" t="str">
        <f t="shared" si="409"/>
        <v>En gestión</v>
      </c>
      <c r="X271" s="3693"/>
      <c r="Y271" s="1877"/>
      <c r="Z271" s="1877"/>
      <c r="AA271" s="3344"/>
      <c r="AB271" s="3344"/>
      <c r="AC271" s="3716"/>
      <c r="AD271" s="3427"/>
      <c r="AE271" s="3690"/>
      <c r="AF271" s="3690"/>
      <c r="AG271" s="3427"/>
      <c r="AH271" s="3910"/>
      <c r="AI271" s="3910"/>
      <c r="AJ271" s="3693"/>
      <c r="AK271" s="3693"/>
      <c r="AL271" s="3693"/>
      <c r="AM271" s="3693"/>
      <c r="AN271" s="591"/>
      <c r="AO271" s="3693"/>
      <c r="AP271" s="3693"/>
      <c r="AQ271" s="551">
        <v>0.5</v>
      </c>
      <c r="AR271" s="457" t="s">
        <v>6127</v>
      </c>
      <c r="AS271" s="714" t="s">
        <v>6148</v>
      </c>
      <c r="AT271" s="169" t="str">
        <f t="shared" si="372"/>
        <v>En gestión</v>
      </c>
      <c r="AU271" s="169" t="str">
        <f t="shared" si="373"/>
        <v>En gestión</v>
      </c>
      <c r="AV271" s="3693"/>
      <c r="AW271" s="3895"/>
      <c r="AX271" s="3895"/>
      <c r="AY271" s="3344"/>
      <c r="AZ271" s="3344"/>
      <c r="BA271" s="3716"/>
      <c r="BB271" s="3348"/>
      <c r="BC271" s="3349"/>
      <c r="BD271" s="3350"/>
      <c r="BE271" s="3445"/>
      <c r="BF271" s="3798"/>
      <c r="BG271" s="3798"/>
      <c r="BH271" s="3900"/>
      <c r="BI271" s="3900"/>
      <c r="BJ271" s="3902"/>
      <c r="BK271" s="3693"/>
      <c r="BL271" s="472"/>
      <c r="BM271" s="3693"/>
      <c r="BN271" s="3693"/>
      <c r="BO271" s="551">
        <v>0.75</v>
      </c>
      <c r="BP271" s="97" t="s">
        <v>7685</v>
      </c>
      <c r="BQ271" s="97" t="s">
        <v>6153</v>
      </c>
      <c r="BR271" s="169" t="str">
        <f t="shared" si="374"/>
        <v>En gestión</v>
      </c>
      <c r="BS271" s="169" t="str">
        <f t="shared" si="375"/>
        <v>En gestión</v>
      </c>
      <c r="BT271" s="1720"/>
      <c r="BU271" s="1877"/>
      <c r="BV271" s="1877"/>
      <c r="BW271" s="3344"/>
      <c r="BX271" s="3344"/>
      <c r="BY271" s="3458"/>
      <c r="BZ271" s="2909"/>
      <c r="CA271" s="3908"/>
      <c r="CB271" s="3597"/>
      <c r="CC271" s="2909"/>
      <c r="CD271" s="3597"/>
      <c r="CE271" s="3597"/>
      <c r="CF271" s="3693"/>
      <c r="CG271" s="3693"/>
      <c r="CH271" s="3693"/>
      <c r="CI271" s="3693"/>
      <c r="CJ271" s="591"/>
      <c r="CK271" s="3458"/>
      <c r="CL271" s="3458"/>
      <c r="CM271" s="905">
        <v>1</v>
      </c>
      <c r="CN271" s="738" t="s">
        <v>6052</v>
      </c>
      <c r="CO271" s="738" t="s">
        <v>6151</v>
      </c>
      <c r="CP271" s="169" t="str">
        <f t="shared" si="416"/>
        <v>Terminado</v>
      </c>
      <c r="CQ271" s="169" t="str">
        <f t="shared" si="376"/>
        <v>Terminado</v>
      </c>
      <c r="CR271" s="3693"/>
      <c r="CS271" s="1877"/>
      <c r="CT271" s="1877"/>
      <c r="CU271" s="3344"/>
      <c r="CV271" s="3344"/>
      <c r="CW271" s="3921"/>
      <c r="CX271" s="3914"/>
      <c r="CY271" s="3351"/>
      <c r="CZ271" s="3906"/>
      <c r="DA271" s="3914"/>
      <c r="DB271" s="3906"/>
      <c r="DC271" s="3906"/>
      <c r="DD271" s="3916"/>
      <c r="DE271" s="3693"/>
      <c r="DF271" s="3693"/>
      <c r="DG271" s="3693"/>
      <c r="DH271" s="3693"/>
      <c r="DJ271" s="1220" t="s">
        <v>8352</v>
      </c>
      <c r="DK271" s="1220" t="s">
        <v>8503</v>
      </c>
      <c r="DL271" s="3313"/>
    </row>
    <row r="272" spans="1:116" s="514" customFormat="1" ht="210" hidden="1" x14ac:dyDescent="0.45">
      <c r="A272" s="3359"/>
      <c r="B272" s="3361"/>
      <c r="C272" s="3693"/>
      <c r="D272" s="3693"/>
      <c r="E272" s="515" t="s">
        <v>6154</v>
      </c>
      <c r="F272" s="516" t="s">
        <v>5850</v>
      </c>
      <c r="G272" s="495">
        <v>0.25</v>
      </c>
      <c r="H272" s="518">
        <v>44562</v>
      </c>
      <c r="I272" s="518">
        <v>44925</v>
      </c>
      <c r="J272" s="519">
        <v>0.25</v>
      </c>
      <c r="K272" s="612">
        <v>0.5</v>
      </c>
      <c r="L272" s="520">
        <v>0.75</v>
      </c>
      <c r="M272" s="668">
        <v>1</v>
      </c>
      <c r="N272" s="2966"/>
      <c r="O272" s="2966"/>
      <c r="P272" s="591"/>
      <c r="Q272" s="3693"/>
      <c r="R272" s="3693"/>
      <c r="S272" s="551">
        <v>0.25</v>
      </c>
      <c r="T272" s="457" t="s">
        <v>6155</v>
      </c>
      <c r="U272" s="713" t="s">
        <v>6156</v>
      </c>
      <c r="V272" s="169" t="str">
        <f t="shared" si="370"/>
        <v>En gestión</v>
      </c>
      <c r="W272" s="169" t="str">
        <f t="shared" si="409"/>
        <v>En gestión</v>
      </c>
      <c r="X272" s="3693"/>
      <c r="Y272" s="1877"/>
      <c r="Z272" s="1877"/>
      <c r="AA272" s="3344"/>
      <c r="AB272" s="3344"/>
      <c r="AC272" s="3897"/>
      <c r="AD272" s="3427"/>
      <c r="AE272" s="3690"/>
      <c r="AF272" s="3690"/>
      <c r="AG272" s="3427"/>
      <c r="AH272" s="3910"/>
      <c r="AI272" s="3910"/>
      <c r="AJ272" s="3693"/>
      <c r="AK272" s="3693"/>
      <c r="AL272" s="3693"/>
      <c r="AM272" s="3693"/>
      <c r="AN272" s="591"/>
      <c r="AO272" s="3693"/>
      <c r="AP272" s="3693"/>
      <c r="AQ272" s="551">
        <v>0.5</v>
      </c>
      <c r="AR272" s="457" t="s">
        <v>6127</v>
      </c>
      <c r="AS272" s="714" t="s">
        <v>6148</v>
      </c>
      <c r="AT272" s="169" t="str">
        <f t="shared" si="372"/>
        <v>En gestión</v>
      </c>
      <c r="AU272" s="169" t="str">
        <f t="shared" si="373"/>
        <v>En gestión</v>
      </c>
      <c r="AV272" s="3693"/>
      <c r="AW272" s="3895"/>
      <c r="AX272" s="3895"/>
      <c r="AY272" s="3344"/>
      <c r="AZ272" s="3344"/>
      <c r="BA272" s="3897"/>
      <c r="BB272" s="3348"/>
      <c r="BC272" s="3349"/>
      <c r="BD272" s="3350"/>
      <c r="BE272" s="3445"/>
      <c r="BF272" s="3446"/>
      <c r="BG272" s="3446"/>
      <c r="BH272" s="3894"/>
      <c r="BI272" s="3894"/>
      <c r="BJ272" s="3903"/>
      <c r="BK272" s="3693"/>
      <c r="BL272" s="472"/>
      <c r="BM272" s="3693"/>
      <c r="BN272" s="3693"/>
      <c r="BO272" s="551">
        <v>0.75</v>
      </c>
      <c r="BP272" s="97" t="s">
        <v>7686</v>
      </c>
      <c r="BQ272" s="97" t="s">
        <v>6150</v>
      </c>
      <c r="BR272" s="169" t="str">
        <f t="shared" si="374"/>
        <v>En gestión</v>
      </c>
      <c r="BS272" s="169" t="str">
        <f t="shared" si="375"/>
        <v>En gestión</v>
      </c>
      <c r="BT272" s="1720"/>
      <c r="BU272" s="1877"/>
      <c r="BV272" s="1877"/>
      <c r="BW272" s="3344"/>
      <c r="BX272" s="3344"/>
      <c r="BY272" s="3458"/>
      <c r="BZ272" s="2909"/>
      <c r="CA272" s="3908"/>
      <c r="CB272" s="3597"/>
      <c r="CC272" s="2909"/>
      <c r="CD272" s="3597"/>
      <c r="CE272" s="3597"/>
      <c r="CF272" s="3693"/>
      <c r="CG272" s="3693"/>
      <c r="CH272" s="3693"/>
      <c r="CI272" s="3693"/>
      <c r="CJ272" s="591"/>
      <c r="CK272" s="3458"/>
      <c r="CL272" s="3458"/>
      <c r="CM272" s="905">
        <v>1</v>
      </c>
      <c r="CN272" s="738" t="s">
        <v>6058</v>
      </c>
      <c r="CO272" s="738" t="s">
        <v>6151</v>
      </c>
      <c r="CP272" s="169" t="str">
        <f t="shared" si="416"/>
        <v>Terminado</v>
      </c>
      <c r="CQ272" s="169" t="str">
        <f t="shared" si="376"/>
        <v>Terminado</v>
      </c>
      <c r="CR272" s="3693"/>
      <c r="CS272" s="1877"/>
      <c r="CT272" s="1877"/>
      <c r="CU272" s="3344"/>
      <c r="CV272" s="3344"/>
      <c r="CW272" s="3921"/>
      <c r="CX272" s="3914"/>
      <c r="CY272" s="3351"/>
      <c r="CZ272" s="3906"/>
      <c r="DA272" s="3914"/>
      <c r="DB272" s="3906"/>
      <c r="DC272" s="3906"/>
      <c r="DD272" s="3916"/>
      <c r="DE272" s="3693"/>
      <c r="DF272" s="3693"/>
      <c r="DG272" s="3693"/>
      <c r="DH272" s="3693"/>
      <c r="DJ272" s="1220" t="s">
        <v>8352</v>
      </c>
      <c r="DK272" s="1220" t="s">
        <v>8504</v>
      </c>
      <c r="DL272" s="3314"/>
    </row>
    <row r="273" spans="1:116" s="710" customFormat="1" ht="105" hidden="1" x14ac:dyDescent="0.45">
      <c r="A273" s="3359" t="s">
        <v>516</v>
      </c>
      <c r="B273" s="3361" t="s">
        <v>6157</v>
      </c>
      <c r="C273" s="3693" t="s">
        <v>6158</v>
      </c>
      <c r="D273" s="3693" t="s">
        <v>5861</v>
      </c>
      <c r="E273" s="515" t="s">
        <v>6159</v>
      </c>
      <c r="F273" s="516" t="s">
        <v>5820</v>
      </c>
      <c r="G273" s="495">
        <v>0.25</v>
      </c>
      <c r="H273" s="518">
        <v>44757</v>
      </c>
      <c r="I273" s="518">
        <v>44788</v>
      </c>
      <c r="J273" s="519">
        <v>0</v>
      </c>
      <c r="K273" s="612">
        <v>0</v>
      </c>
      <c r="L273" s="520">
        <v>1</v>
      </c>
      <c r="M273" s="668">
        <v>1</v>
      </c>
      <c r="N273" s="2966">
        <v>202854085</v>
      </c>
      <c r="O273" s="2966">
        <v>19328000</v>
      </c>
      <c r="P273" s="591"/>
      <c r="Q273" s="3692">
        <v>0</v>
      </c>
      <c r="R273" s="3693" t="s">
        <v>2384</v>
      </c>
      <c r="S273" s="715"/>
      <c r="T273" s="547"/>
      <c r="U273" s="547"/>
      <c r="V273" s="169" t="str">
        <f t="shared" si="370"/>
        <v>Sin iniciar</v>
      </c>
      <c r="W273" s="169" t="str">
        <f t="shared" si="409"/>
        <v>Sin iniciar</v>
      </c>
      <c r="X273" s="3693"/>
      <c r="Y273" s="1877">
        <f>SUMPRODUCT(S273:S276,G273:G276)</f>
        <v>0</v>
      </c>
      <c r="Z273" s="1877">
        <f>SUMPRODUCT(G273:G276,J273:J276)</f>
        <v>0</v>
      </c>
      <c r="AA273" s="3344" t="str">
        <f>IF(Z273&lt;1%,"Sin iniciar",IF(Z273=100%,"Terminado","En gestión"))</f>
        <v>Sin iniciar</v>
      </c>
      <c r="AB273" s="3344" t="str">
        <f>IF(Y273&lt;1%,"Sin iniciar",IF(Y273=100%,"Terminado","En gestión"))</f>
        <v>Sin iniciar</v>
      </c>
      <c r="AC273" s="3911"/>
      <c r="AD273" s="3427">
        <v>19328000</v>
      </c>
      <c r="AE273" s="3690">
        <v>19328000</v>
      </c>
      <c r="AF273" s="3690">
        <v>0</v>
      </c>
      <c r="AG273" s="3427">
        <v>202854085</v>
      </c>
      <c r="AH273" s="3910">
        <v>146765636.5</v>
      </c>
      <c r="AI273" s="3910">
        <v>9246282</v>
      </c>
      <c r="AJ273" s="3894" t="s">
        <v>1503</v>
      </c>
      <c r="AK273" s="3693" t="s">
        <v>6160</v>
      </c>
      <c r="AL273" s="3693" t="s">
        <v>6161</v>
      </c>
      <c r="AM273" s="3693" t="s">
        <v>6162</v>
      </c>
      <c r="AN273" s="591"/>
      <c r="AO273" s="3693"/>
      <c r="AP273" s="3693"/>
      <c r="AQ273" s="716"/>
      <c r="AR273" s="547"/>
      <c r="AS273" s="547"/>
      <c r="AT273" s="169" t="str">
        <f t="shared" si="372"/>
        <v>Sin iniciar</v>
      </c>
      <c r="AU273" s="169" t="str">
        <f t="shared" si="373"/>
        <v>Sin iniciar</v>
      </c>
      <c r="AV273" s="3693"/>
      <c r="AW273" s="3523">
        <f t="shared" ref="AW273" si="467">SUMPRODUCT(AQ273:AQ276,G273:G276)</f>
        <v>0</v>
      </c>
      <c r="AX273" s="3523">
        <f t="shared" ref="AX273" si="468">SUMPRODUCT(G273:G276,K273:K276)</f>
        <v>0</v>
      </c>
      <c r="AY273" s="3344" t="str">
        <f>IF(AX273&lt;1%,"Sin iniciar",IF(AX273=100%,"Terminado","En gestión"))</f>
        <v>Sin iniciar</v>
      </c>
      <c r="AZ273" s="3344" t="str">
        <f>IF(AW273&lt;1%,"Sin iniciar",IF(AW273=100%,"Terminado","En gestión"))</f>
        <v>Sin iniciar</v>
      </c>
      <c r="BA273" s="3911"/>
      <c r="BB273" s="3348">
        <v>0</v>
      </c>
      <c r="BC273" s="3350">
        <v>0</v>
      </c>
      <c r="BD273" s="3350">
        <v>0</v>
      </c>
      <c r="BE273" s="3445">
        <v>202854085</v>
      </c>
      <c r="BF273" s="3615">
        <v>162380933.5</v>
      </c>
      <c r="BG273" s="3615">
        <v>827065.26</v>
      </c>
      <c r="BH273" s="3899" t="s">
        <v>1503</v>
      </c>
      <c r="BI273" s="3899" t="s">
        <v>6160</v>
      </c>
      <c r="BJ273" s="3901" t="s">
        <v>6161</v>
      </c>
      <c r="BK273" s="3693" t="s">
        <v>6162</v>
      </c>
      <c r="BL273" s="472"/>
      <c r="BM273" s="3923">
        <v>0.9</v>
      </c>
      <c r="BN273" s="1720" t="s">
        <v>6163</v>
      </c>
      <c r="BO273" s="551">
        <v>1</v>
      </c>
      <c r="BP273" s="97" t="s">
        <v>6164</v>
      </c>
      <c r="BQ273" s="97" t="s">
        <v>6165</v>
      </c>
      <c r="BR273" s="169" t="str">
        <f t="shared" si="374"/>
        <v>Terminado</v>
      </c>
      <c r="BS273" s="169" t="str">
        <f t="shared" si="375"/>
        <v>Terminado</v>
      </c>
      <c r="BT273" s="1720" t="s">
        <v>6166</v>
      </c>
      <c r="BU273" s="1877">
        <f t="shared" ref="BU273" si="469">SUMPRODUCT(G273:G276,BO273:BO276)</f>
        <v>0.92499999999999993</v>
      </c>
      <c r="BV273" s="1877">
        <f t="shared" ref="BV273" si="470">SUMPRODUCT(G273:G276,L273:L276)</f>
        <v>0.625</v>
      </c>
      <c r="BW273" s="3344" t="str">
        <f t="shared" ref="BW273" si="471">IF(BV273&lt;1%,"Sin iniciar",IF(BV273=100%,"Terminado","En gestión"))</f>
        <v>En gestión</v>
      </c>
      <c r="BX273" s="3344" t="str">
        <f t="shared" ref="BX273" si="472">IF(BU273&lt;1%,"Sin iniciar",IF(BU273=100%,"Terminado","En gestión"))</f>
        <v>En gestión</v>
      </c>
      <c r="BY273" s="3458"/>
      <c r="BZ273" s="2909">
        <v>19328000</v>
      </c>
      <c r="CA273" s="3908">
        <v>19328000</v>
      </c>
      <c r="CB273" s="3597">
        <v>14496000</v>
      </c>
      <c r="CC273" s="2909">
        <v>162380933.5</v>
      </c>
      <c r="CD273" s="3597">
        <v>171020194.59999999</v>
      </c>
      <c r="CE273" s="3597">
        <v>130936591.59</v>
      </c>
      <c r="CF273" s="3693" t="s">
        <v>1503</v>
      </c>
      <c r="CG273" s="3693" t="s">
        <v>6160</v>
      </c>
      <c r="CH273" s="3693" t="s">
        <v>6161</v>
      </c>
      <c r="CI273" s="3693" t="s">
        <v>6162</v>
      </c>
      <c r="CJ273" s="591"/>
      <c r="CK273" s="3922">
        <v>1</v>
      </c>
      <c r="CL273" s="3458" t="s">
        <v>6167</v>
      </c>
      <c r="CM273" s="905">
        <v>1</v>
      </c>
      <c r="CN273" s="97" t="s">
        <v>1291</v>
      </c>
      <c r="CO273" s="97" t="s">
        <v>6165</v>
      </c>
      <c r="CP273" s="169" t="str">
        <f t="shared" si="416"/>
        <v>Terminado</v>
      </c>
      <c r="CQ273" s="169" t="str">
        <f t="shared" si="376"/>
        <v>Terminado</v>
      </c>
      <c r="CR273" s="3693" t="s">
        <v>6168</v>
      </c>
      <c r="CS273" s="1877">
        <f t="shared" ref="CS273" si="473">SUMPRODUCT(G273:G276,CM273:CM276)</f>
        <v>1</v>
      </c>
      <c r="CT273" s="1877">
        <f t="shared" ref="CT273" si="474">SUMPRODUCT(G273:G276,M273:M276)</f>
        <v>1</v>
      </c>
      <c r="CU273" s="3344" t="str">
        <f t="shared" ref="CU273" si="475">IF(CT273&lt;1%,"Sin iniciar",IF(CT273=100%,"Terminado","En gestión"))</f>
        <v>Terminado</v>
      </c>
      <c r="CV273" s="3344" t="str">
        <f t="shared" ref="CV273" si="476">IF(CS273&lt;1%,"Sin iniciar",IF(CS273=100%,"Terminado","En gestión"))</f>
        <v>Terminado</v>
      </c>
      <c r="CW273" s="3921" t="s">
        <v>37</v>
      </c>
      <c r="CX273" s="3914">
        <v>19328000</v>
      </c>
      <c r="CY273" s="3351">
        <v>19328000</v>
      </c>
      <c r="CZ273" s="3906">
        <v>19328000</v>
      </c>
      <c r="DA273" s="3913">
        <v>171020194.59999999</v>
      </c>
      <c r="DB273" s="3915">
        <v>199897753.80000001</v>
      </c>
      <c r="DC273" s="3915">
        <v>163644205.34</v>
      </c>
      <c r="DD273" s="3916">
        <v>164362247.5</v>
      </c>
      <c r="DE273" s="3693" t="s">
        <v>1503</v>
      </c>
      <c r="DF273" s="3693" t="s">
        <v>6160</v>
      </c>
      <c r="DG273" s="3693" t="s">
        <v>6161</v>
      </c>
      <c r="DH273" s="3693" t="s">
        <v>6162</v>
      </c>
      <c r="DJ273" s="1220" t="s">
        <v>8269</v>
      </c>
      <c r="DK273" s="1220" t="s">
        <v>8484</v>
      </c>
      <c r="DL273" s="3312" t="s">
        <v>8271</v>
      </c>
    </row>
    <row r="274" spans="1:116" s="514" customFormat="1" ht="90" hidden="1" x14ac:dyDescent="0.45">
      <c r="A274" s="3359"/>
      <c r="B274" s="3361"/>
      <c r="C274" s="3693"/>
      <c r="D274" s="3693"/>
      <c r="E274" s="515" t="s">
        <v>6169</v>
      </c>
      <c r="F274" s="516" t="s">
        <v>5831</v>
      </c>
      <c r="G274" s="495">
        <v>0.25</v>
      </c>
      <c r="H274" s="518">
        <v>44757</v>
      </c>
      <c r="I274" s="518">
        <v>44849</v>
      </c>
      <c r="J274" s="519">
        <v>0</v>
      </c>
      <c r="K274" s="612">
        <v>0</v>
      </c>
      <c r="L274" s="520">
        <v>0.5</v>
      </c>
      <c r="M274" s="668">
        <v>1</v>
      </c>
      <c r="N274" s="2966"/>
      <c r="O274" s="2966"/>
      <c r="P274" s="591"/>
      <c r="Q274" s="3693"/>
      <c r="R274" s="3693"/>
      <c r="S274" s="715"/>
      <c r="T274" s="547"/>
      <c r="U274" s="547"/>
      <c r="V274" s="169" t="str">
        <f t="shared" si="370"/>
        <v>Sin iniciar</v>
      </c>
      <c r="W274" s="169" t="str">
        <f t="shared" si="409"/>
        <v>Sin iniciar</v>
      </c>
      <c r="X274" s="3693"/>
      <c r="Y274" s="1877"/>
      <c r="Z274" s="1877"/>
      <c r="AA274" s="3344"/>
      <c r="AB274" s="3344"/>
      <c r="AC274" s="3716"/>
      <c r="AD274" s="3427"/>
      <c r="AE274" s="3690"/>
      <c r="AF274" s="3690"/>
      <c r="AG274" s="3427"/>
      <c r="AH274" s="3910"/>
      <c r="AI274" s="3910"/>
      <c r="AJ274" s="3693"/>
      <c r="AK274" s="3693"/>
      <c r="AL274" s="3693"/>
      <c r="AM274" s="3693"/>
      <c r="AN274" s="591"/>
      <c r="AO274" s="3693"/>
      <c r="AP274" s="3693"/>
      <c r="AQ274" s="716"/>
      <c r="AR274" s="547"/>
      <c r="AS274" s="547"/>
      <c r="AT274" s="169" t="str">
        <f t="shared" si="372"/>
        <v>Sin iniciar</v>
      </c>
      <c r="AU274" s="169" t="str">
        <f t="shared" si="373"/>
        <v>Sin iniciar</v>
      </c>
      <c r="AV274" s="3693"/>
      <c r="AW274" s="3895"/>
      <c r="AX274" s="3895"/>
      <c r="AY274" s="3344"/>
      <c r="AZ274" s="3344"/>
      <c r="BA274" s="3716"/>
      <c r="BB274" s="3348"/>
      <c r="BC274" s="3350"/>
      <c r="BD274" s="3350"/>
      <c r="BE274" s="3445"/>
      <c r="BF274" s="3798"/>
      <c r="BG274" s="3798"/>
      <c r="BH274" s="3900"/>
      <c r="BI274" s="3900"/>
      <c r="BJ274" s="3902"/>
      <c r="BK274" s="3693"/>
      <c r="BL274" s="472"/>
      <c r="BM274" s="1720"/>
      <c r="BN274" s="1720"/>
      <c r="BO274" s="551">
        <v>0.9</v>
      </c>
      <c r="BP274" s="97" t="s">
        <v>6170</v>
      </c>
      <c r="BQ274" s="98" t="s">
        <v>6171</v>
      </c>
      <c r="BR274" s="169" t="str">
        <f t="shared" si="374"/>
        <v>En gestión</v>
      </c>
      <c r="BS274" s="169" t="str">
        <f t="shared" si="375"/>
        <v>En gestión</v>
      </c>
      <c r="BT274" s="1720"/>
      <c r="BU274" s="1877"/>
      <c r="BV274" s="1877"/>
      <c r="BW274" s="3344"/>
      <c r="BX274" s="3344"/>
      <c r="BY274" s="3458"/>
      <c r="BZ274" s="2909"/>
      <c r="CA274" s="3908"/>
      <c r="CB274" s="3597"/>
      <c r="CC274" s="2909"/>
      <c r="CD274" s="3597"/>
      <c r="CE274" s="3597"/>
      <c r="CF274" s="3693"/>
      <c r="CG274" s="3693"/>
      <c r="CH274" s="3693"/>
      <c r="CI274" s="3693"/>
      <c r="CJ274" s="591"/>
      <c r="CK274" s="3458"/>
      <c r="CL274" s="3458"/>
      <c r="CM274" s="905">
        <v>1</v>
      </c>
      <c r="CN274" s="738" t="s">
        <v>6172</v>
      </c>
      <c r="CO274" s="738" t="s">
        <v>6171</v>
      </c>
      <c r="CP274" s="169" t="str">
        <f t="shared" si="416"/>
        <v>Terminado</v>
      </c>
      <c r="CQ274" s="169" t="str">
        <f t="shared" si="376"/>
        <v>Terminado</v>
      </c>
      <c r="CR274" s="3693"/>
      <c r="CS274" s="1877"/>
      <c r="CT274" s="1877"/>
      <c r="CU274" s="3344"/>
      <c r="CV274" s="3344"/>
      <c r="CW274" s="3921"/>
      <c r="CX274" s="3914"/>
      <c r="CY274" s="3351"/>
      <c r="CZ274" s="3906"/>
      <c r="DA274" s="3914"/>
      <c r="DB274" s="3906"/>
      <c r="DC274" s="3906"/>
      <c r="DD274" s="3916"/>
      <c r="DE274" s="3693"/>
      <c r="DF274" s="3693"/>
      <c r="DG274" s="3693"/>
      <c r="DH274" s="3693"/>
      <c r="DJ274" s="1220" t="s">
        <v>8269</v>
      </c>
      <c r="DK274" s="1220" t="s">
        <v>8331</v>
      </c>
      <c r="DL274" s="3313"/>
    </row>
    <row r="275" spans="1:116" s="514" customFormat="1" ht="131.25" hidden="1" x14ac:dyDescent="0.45">
      <c r="A275" s="3359"/>
      <c r="B275" s="3361"/>
      <c r="C275" s="3693"/>
      <c r="D275" s="3693"/>
      <c r="E275" s="515" t="s">
        <v>6173</v>
      </c>
      <c r="F275" s="516" t="s">
        <v>5840</v>
      </c>
      <c r="G275" s="495">
        <v>0.25</v>
      </c>
      <c r="H275" s="518">
        <v>44757</v>
      </c>
      <c r="I275" s="518">
        <v>44849</v>
      </c>
      <c r="J275" s="519">
        <v>0</v>
      </c>
      <c r="K275" s="612">
        <v>0</v>
      </c>
      <c r="L275" s="520">
        <v>0.5</v>
      </c>
      <c r="M275" s="668">
        <v>1</v>
      </c>
      <c r="N275" s="2966"/>
      <c r="O275" s="2966"/>
      <c r="P275" s="591"/>
      <c r="Q275" s="3693"/>
      <c r="R275" s="3693"/>
      <c r="S275" s="715"/>
      <c r="T275" s="547"/>
      <c r="U275" s="547"/>
      <c r="V275" s="169" t="str">
        <f t="shared" si="370"/>
        <v>Sin iniciar</v>
      </c>
      <c r="W275" s="169" t="str">
        <f t="shared" si="409"/>
        <v>Sin iniciar</v>
      </c>
      <c r="X275" s="3693"/>
      <c r="Y275" s="1877"/>
      <c r="Z275" s="1877"/>
      <c r="AA275" s="3344"/>
      <c r="AB275" s="3344"/>
      <c r="AC275" s="3716"/>
      <c r="AD275" s="3427"/>
      <c r="AE275" s="3690"/>
      <c r="AF275" s="3690"/>
      <c r="AG275" s="3427"/>
      <c r="AH275" s="3910"/>
      <c r="AI275" s="3910"/>
      <c r="AJ275" s="3693"/>
      <c r="AK275" s="3693"/>
      <c r="AL275" s="3693"/>
      <c r="AM275" s="3693"/>
      <c r="AN275" s="591"/>
      <c r="AO275" s="3693"/>
      <c r="AP275" s="3693"/>
      <c r="AQ275" s="716"/>
      <c r="AR275" s="547"/>
      <c r="AS275" s="547"/>
      <c r="AT275" s="169" t="str">
        <f t="shared" si="372"/>
        <v>Sin iniciar</v>
      </c>
      <c r="AU275" s="169" t="str">
        <f t="shared" si="373"/>
        <v>Sin iniciar</v>
      </c>
      <c r="AV275" s="3693"/>
      <c r="AW275" s="3895"/>
      <c r="AX275" s="3895"/>
      <c r="AY275" s="3344"/>
      <c r="AZ275" s="3344"/>
      <c r="BA275" s="3716"/>
      <c r="BB275" s="3348"/>
      <c r="BC275" s="3350"/>
      <c r="BD275" s="3350"/>
      <c r="BE275" s="3445"/>
      <c r="BF275" s="3798"/>
      <c r="BG275" s="3798"/>
      <c r="BH275" s="3900"/>
      <c r="BI275" s="3900"/>
      <c r="BJ275" s="3902"/>
      <c r="BK275" s="3693"/>
      <c r="BL275" s="472"/>
      <c r="BM275" s="1720"/>
      <c r="BN275" s="1720"/>
      <c r="BO275" s="551">
        <v>0.9</v>
      </c>
      <c r="BP275" s="97" t="s">
        <v>6174</v>
      </c>
      <c r="BQ275" s="98" t="s">
        <v>6175</v>
      </c>
      <c r="BR275" s="169" t="str">
        <f t="shared" si="374"/>
        <v>En gestión</v>
      </c>
      <c r="BS275" s="169" t="str">
        <f t="shared" si="375"/>
        <v>En gestión</v>
      </c>
      <c r="BT275" s="1720"/>
      <c r="BU275" s="1877"/>
      <c r="BV275" s="1877"/>
      <c r="BW275" s="3344"/>
      <c r="BX275" s="3344"/>
      <c r="BY275" s="3458"/>
      <c r="BZ275" s="2909"/>
      <c r="CA275" s="3908"/>
      <c r="CB275" s="3597"/>
      <c r="CC275" s="2909"/>
      <c r="CD275" s="3597"/>
      <c r="CE275" s="3597"/>
      <c r="CF275" s="3693"/>
      <c r="CG275" s="3693"/>
      <c r="CH275" s="3693"/>
      <c r="CI275" s="3693"/>
      <c r="CJ275" s="591"/>
      <c r="CK275" s="3458"/>
      <c r="CL275" s="3458"/>
      <c r="CM275" s="905">
        <v>1</v>
      </c>
      <c r="CN275" s="738" t="s">
        <v>6176</v>
      </c>
      <c r="CO275" s="738" t="s">
        <v>6175</v>
      </c>
      <c r="CP275" s="169" t="str">
        <f t="shared" si="416"/>
        <v>Terminado</v>
      </c>
      <c r="CQ275" s="169" t="str">
        <f t="shared" si="376"/>
        <v>Terminado</v>
      </c>
      <c r="CR275" s="3693"/>
      <c r="CS275" s="1877"/>
      <c r="CT275" s="1877"/>
      <c r="CU275" s="3344"/>
      <c r="CV275" s="3344"/>
      <c r="CW275" s="3921"/>
      <c r="CX275" s="3914"/>
      <c r="CY275" s="3351"/>
      <c r="CZ275" s="3906"/>
      <c r="DA275" s="3914"/>
      <c r="DB275" s="3906"/>
      <c r="DC275" s="3906"/>
      <c r="DD275" s="3916"/>
      <c r="DE275" s="3693"/>
      <c r="DF275" s="3693"/>
      <c r="DG275" s="3693"/>
      <c r="DH275" s="3693"/>
      <c r="DJ275" s="1220" t="s">
        <v>8269</v>
      </c>
      <c r="DK275" s="1220" t="s">
        <v>8331</v>
      </c>
      <c r="DL275" s="3313"/>
    </row>
    <row r="276" spans="1:116" s="514" customFormat="1" ht="105" hidden="1" x14ac:dyDescent="0.45">
      <c r="A276" s="3359"/>
      <c r="B276" s="3361"/>
      <c r="C276" s="3693"/>
      <c r="D276" s="3693"/>
      <c r="E276" s="515" t="s">
        <v>6177</v>
      </c>
      <c r="F276" s="516" t="s">
        <v>5850</v>
      </c>
      <c r="G276" s="495">
        <v>0.25</v>
      </c>
      <c r="H276" s="518">
        <v>44757</v>
      </c>
      <c r="I276" s="518">
        <v>44849</v>
      </c>
      <c r="J276" s="519">
        <v>0</v>
      </c>
      <c r="K276" s="612">
        <v>0</v>
      </c>
      <c r="L276" s="520">
        <v>0.5</v>
      </c>
      <c r="M276" s="668">
        <v>1</v>
      </c>
      <c r="N276" s="2966"/>
      <c r="O276" s="2966"/>
      <c r="P276" s="591"/>
      <c r="Q276" s="3693"/>
      <c r="R276" s="3693"/>
      <c r="S276" s="715"/>
      <c r="T276" s="547"/>
      <c r="U276" s="547"/>
      <c r="V276" s="169" t="str">
        <f t="shared" si="370"/>
        <v>Sin iniciar</v>
      </c>
      <c r="W276" s="169" t="str">
        <f t="shared" si="409"/>
        <v>Sin iniciar</v>
      </c>
      <c r="X276" s="3693"/>
      <c r="Y276" s="1877"/>
      <c r="Z276" s="1877"/>
      <c r="AA276" s="3344"/>
      <c r="AB276" s="3344"/>
      <c r="AC276" s="3716"/>
      <c r="AD276" s="3427"/>
      <c r="AE276" s="3690"/>
      <c r="AF276" s="3690"/>
      <c r="AG276" s="3427"/>
      <c r="AH276" s="3910"/>
      <c r="AI276" s="3910"/>
      <c r="AJ276" s="3693"/>
      <c r="AK276" s="3693"/>
      <c r="AL276" s="3693"/>
      <c r="AM276" s="3693"/>
      <c r="AN276" s="591"/>
      <c r="AO276" s="3693"/>
      <c r="AP276" s="3693"/>
      <c r="AQ276" s="716"/>
      <c r="AR276" s="547"/>
      <c r="AS276" s="547"/>
      <c r="AT276" s="169" t="str">
        <f t="shared" si="372"/>
        <v>Sin iniciar</v>
      </c>
      <c r="AU276" s="169" t="str">
        <f t="shared" si="373"/>
        <v>Sin iniciar</v>
      </c>
      <c r="AV276" s="3693"/>
      <c r="AW276" s="3895"/>
      <c r="AX276" s="3895"/>
      <c r="AY276" s="3344"/>
      <c r="AZ276" s="3344"/>
      <c r="BA276" s="3897"/>
      <c r="BB276" s="3348"/>
      <c r="BC276" s="3350"/>
      <c r="BD276" s="3350"/>
      <c r="BE276" s="3445"/>
      <c r="BF276" s="3446"/>
      <c r="BG276" s="3446"/>
      <c r="BH276" s="3894"/>
      <c r="BI276" s="3894"/>
      <c r="BJ276" s="3903"/>
      <c r="BK276" s="3693"/>
      <c r="BL276" s="472"/>
      <c r="BM276" s="1720"/>
      <c r="BN276" s="1720"/>
      <c r="BO276" s="551">
        <v>0.9</v>
      </c>
      <c r="BP276" s="97" t="s">
        <v>6178</v>
      </c>
      <c r="BQ276" s="98" t="s">
        <v>6179</v>
      </c>
      <c r="BR276" s="169" t="str">
        <f t="shared" si="374"/>
        <v>En gestión</v>
      </c>
      <c r="BS276" s="169" t="str">
        <f t="shared" si="375"/>
        <v>En gestión</v>
      </c>
      <c r="BT276" s="1720"/>
      <c r="BU276" s="1877"/>
      <c r="BV276" s="1877"/>
      <c r="BW276" s="3344"/>
      <c r="BX276" s="3344"/>
      <c r="BY276" s="3458"/>
      <c r="BZ276" s="2909"/>
      <c r="CA276" s="3908"/>
      <c r="CB276" s="3597"/>
      <c r="CC276" s="2909"/>
      <c r="CD276" s="3597"/>
      <c r="CE276" s="3597"/>
      <c r="CF276" s="3693"/>
      <c r="CG276" s="3693"/>
      <c r="CH276" s="3693"/>
      <c r="CI276" s="3693"/>
      <c r="CJ276" s="591"/>
      <c r="CK276" s="3458"/>
      <c r="CL276" s="3458"/>
      <c r="CM276" s="905">
        <v>1</v>
      </c>
      <c r="CN276" s="738" t="s">
        <v>6180</v>
      </c>
      <c r="CO276" s="738" t="s">
        <v>6181</v>
      </c>
      <c r="CP276" s="169" t="str">
        <f t="shared" si="416"/>
        <v>Terminado</v>
      </c>
      <c r="CQ276" s="169" t="str">
        <f t="shared" si="376"/>
        <v>Terminado</v>
      </c>
      <c r="CR276" s="3693"/>
      <c r="CS276" s="1877"/>
      <c r="CT276" s="1877"/>
      <c r="CU276" s="3344"/>
      <c r="CV276" s="3344"/>
      <c r="CW276" s="3921"/>
      <c r="CX276" s="3914"/>
      <c r="CY276" s="3351"/>
      <c r="CZ276" s="3906"/>
      <c r="DA276" s="3914"/>
      <c r="DB276" s="3906"/>
      <c r="DC276" s="3906"/>
      <c r="DD276" s="3916"/>
      <c r="DE276" s="3693"/>
      <c r="DF276" s="3693"/>
      <c r="DG276" s="3693"/>
      <c r="DH276" s="3693"/>
      <c r="DJ276" s="1220" t="s">
        <v>8269</v>
      </c>
      <c r="DK276" s="1220" t="s">
        <v>8331</v>
      </c>
      <c r="DL276" s="3314"/>
    </row>
    <row r="277" spans="1:116" s="710" customFormat="1" ht="105" hidden="1" x14ac:dyDescent="0.45">
      <c r="A277" s="3359" t="s">
        <v>516</v>
      </c>
      <c r="B277" s="3361" t="s">
        <v>6182</v>
      </c>
      <c r="C277" s="3693" t="s">
        <v>6183</v>
      </c>
      <c r="D277" s="3693" t="s">
        <v>5861</v>
      </c>
      <c r="E277" s="515" t="s">
        <v>6184</v>
      </c>
      <c r="F277" s="516" t="s">
        <v>5820</v>
      </c>
      <c r="G277" s="495">
        <v>0.25</v>
      </c>
      <c r="H277" s="518">
        <v>44757</v>
      </c>
      <c r="I277" s="518">
        <v>44788</v>
      </c>
      <c r="J277" s="519">
        <v>0</v>
      </c>
      <c r="K277" s="612">
        <v>0</v>
      </c>
      <c r="L277" s="520">
        <v>1</v>
      </c>
      <c r="M277" s="668">
        <v>1</v>
      </c>
      <c r="N277" s="2966">
        <v>74709310</v>
      </c>
      <c r="O277" s="2966">
        <v>19328000</v>
      </c>
      <c r="P277" s="591"/>
      <c r="Q277" s="3692">
        <v>0</v>
      </c>
      <c r="R277" s="3693" t="s">
        <v>2384</v>
      </c>
      <c r="S277" s="715"/>
      <c r="T277" s="547"/>
      <c r="U277" s="547"/>
      <c r="V277" s="169" t="str">
        <f t="shared" si="370"/>
        <v>Sin iniciar</v>
      </c>
      <c r="W277" s="169" t="str">
        <f t="shared" si="409"/>
        <v>Sin iniciar</v>
      </c>
      <c r="X277" s="3693"/>
      <c r="Y277" s="1877">
        <f>SUMPRODUCT(S277:S280,G277:G280)</f>
        <v>0</v>
      </c>
      <c r="Z277" s="1877">
        <f>SUMPRODUCT(G277:G280,J277:J280)</f>
        <v>0</v>
      </c>
      <c r="AA277" s="3344" t="str">
        <f>IF(Z277&lt;1%,"Sin iniciar",IF(Z277=100%,"Terminado","En gestión"))</f>
        <v>Sin iniciar</v>
      </c>
      <c r="AB277" s="3344" t="str">
        <f>IF(Y277&lt;1%,"Sin iniciar",IF(Y277=100%,"Terminado","En gestión"))</f>
        <v>Sin iniciar</v>
      </c>
      <c r="AC277" s="3716"/>
      <c r="AD277" s="3427">
        <v>19328000</v>
      </c>
      <c r="AE277" s="3690">
        <v>19328000</v>
      </c>
      <c r="AF277" s="3690">
        <v>0</v>
      </c>
      <c r="AG277" s="3427">
        <v>74709310</v>
      </c>
      <c r="AH277" s="3910">
        <v>130797758.5</v>
      </c>
      <c r="AI277" s="3910">
        <v>0</v>
      </c>
      <c r="AJ277" s="3894" t="s">
        <v>1503</v>
      </c>
      <c r="AK277" s="3693" t="s">
        <v>6160</v>
      </c>
      <c r="AL277" s="3693" t="s">
        <v>6161</v>
      </c>
      <c r="AM277" s="3693" t="s">
        <v>6185</v>
      </c>
      <c r="AN277" s="591"/>
      <c r="AO277" s="3693"/>
      <c r="AP277" s="3693"/>
      <c r="AQ277" s="716"/>
      <c r="AR277" s="547"/>
      <c r="AS277" s="547"/>
      <c r="AT277" s="169" t="str">
        <f t="shared" si="372"/>
        <v>Sin iniciar</v>
      </c>
      <c r="AU277" s="169" t="str">
        <f t="shared" si="373"/>
        <v>Sin iniciar</v>
      </c>
      <c r="AV277" s="3693"/>
      <c r="AW277" s="3523">
        <f t="shared" ref="AW277" si="477">SUMPRODUCT(AQ277:AQ280,G277:G280)</f>
        <v>0</v>
      </c>
      <c r="AX277" s="3523">
        <f t="shared" ref="AX277" si="478">SUMPRODUCT(G277:G280,K277:K280)</f>
        <v>0</v>
      </c>
      <c r="AY277" s="3344" t="str">
        <f>IF(AX277&lt;1%,"Sin iniciar",IF(AX277=100%,"Terminado","En gestión"))</f>
        <v>Sin iniciar</v>
      </c>
      <c r="AZ277" s="3344" t="str">
        <f>IF(AW277&lt;1%,"Sin iniciar",IF(AW277=100%,"Terminado","En gestión"))</f>
        <v>Sin iniciar</v>
      </c>
      <c r="BA277" s="3911"/>
      <c r="BB277" s="3348">
        <v>0</v>
      </c>
      <c r="BC277" s="3350">
        <v>0</v>
      </c>
      <c r="BD277" s="3350">
        <v>0</v>
      </c>
      <c r="BE277" s="3445">
        <v>74709310</v>
      </c>
      <c r="BF277" s="3615">
        <v>132582462</v>
      </c>
      <c r="BG277" s="3615">
        <v>2067663.16</v>
      </c>
      <c r="BH277" s="3899" t="s">
        <v>1503</v>
      </c>
      <c r="BI277" s="3899" t="s">
        <v>6160</v>
      </c>
      <c r="BJ277" s="3901" t="s">
        <v>6161</v>
      </c>
      <c r="BK277" s="3693" t="s">
        <v>6185</v>
      </c>
      <c r="BL277" s="472"/>
      <c r="BM277" s="3923">
        <v>0.9</v>
      </c>
      <c r="BN277" s="1720" t="s">
        <v>6163</v>
      </c>
      <c r="BO277" s="551">
        <v>1</v>
      </c>
      <c r="BP277" s="97" t="s">
        <v>6164</v>
      </c>
      <c r="BQ277" s="97" t="s">
        <v>6165</v>
      </c>
      <c r="BR277" s="169" t="str">
        <f t="shared" si="374"/>
        <v>Terminado</v>
      </c>
      <c r="BS277" s="169" t="str">
        <f t="shared" si="375"/>
        <v>Terminado</v>
      </c>
      <c r="BT277" s="1720" t="s">
        <v>6166</v>
      </c>
      <c r="BU277" s="1877">
        <f t="shared" ref="BU277" si="479">SUMPRODUCT(G277:G280,BO277:BO280)</f>
        <v>0.92499999999999993</v>
      </c>
      <c r="BV277" s="1877">
        <f t="shared" ref="BV277" si="480">SUMPRODUCT(G277:G280,L277:L280)</f>
        <v>0.625</v>
      </c>
      <c r="BW277" s="3344" t="str">
        <f t="shared" ref="BW277" si="481">IF(BV277&lt;1%,"Sin iniciar",IF(BV277=100%,"Terminado","En gestión"))</f>
        <v>En gestión</v>
      </c>
      <c r="BX277" s="3344" t="str">
        <f t="shared" ref="BX277" si="482">IF(BU277&lt;1%,"Sin iniciar",IF(BU277=100%,"Terminado","En gestión"))</f>
        <v>En gestión</v>
      </c>
      <c r="BY277" s="3458"/>
      <c r="BZ277" s="2909">
        <v>19328000</v>
      </c>
      <c r="CA277" s="3908">
        <v>19328000</v>
      </c>
      <c r="CB277" s="3597">
        <v>14496000</v>
      </c>
      <c r="CC277" s="2909">
        <v>132582462</v>
      </c>
      <c r="CD277" s="3597">
        <v>143879358.69999999</v>
      </c>
      <c r="CE277" s="3597">
        <v>121887304.31999999</v>
      </c>
      <c r="CF277" s="3693" t="s">
        <v>1503</v>
      </c>
      <c r="CG277" s="3693" t="s">
        <v>6160</v>
      </c>
      <c r="CH277" s="3693" t="s">
        <v>6161</v>
      </c>
      <c r="CI277" s="3693" t="s">
        <v>6185</v>
      </c>
      <c r="CJ277" s="591"/>
      <c r="CK277" s="3922">
        <v>1</v>
      </c>
      <c r="CL277" s="3458" t="s">
        <v>6167</v>
      </c>
      <c r="CM277" s="905">
        <v>1</v>
      </c>
      <c r="CN277" s="97" t="s">
        <v>1291</v>
      </c>
      <c r="CO277" s="97" t="s">
        <v>6165</v>
      </c>
      <c r="CP277" s="169" t="str">
        <f t="shared" si="416"/>
        <v>Terminado</v>
      </c>
      <c r="CQ277" s="169" t="str">
        <f t="shared" si="376"/>
        <v>Terminado</v>
      </c>
      <c r="CR277" s="3693" t="s">
        <v>6168</v>
      </c>
      <c r="CS277" s="1877">
        <f t="shared" ref="CS277" si="483">SUMPRODUCT(G277:G280,CM277:CM280)</f>
        <v>1</v>
      </c>
      <c r="CT277" s="1877">
        <f t="shared" ref="CT277" si="484">SUMPRODUCT(G277:G280,M277:M280)</f>
        <v>1</v>
      </c>
      <c r="CU277" s="3344" t="str">
        <f t="shared" ref="CU277" si="485">IF(CT277&lt;1%,"Sin iniciar",IF(CT277=100%,"Terminado","En gestión"))</f>
        <v>Terminado</v>
      </c>
      <c r="CV277" s="3344" t="str">
        <f t="shared" ref="CV277" si="486">IF(CS277&lt;1%,"Sin iniciar",IF(CS277=100%,"Terminado","En gestión"))</f>
        <v>Terminado</v>
      </c>
      <c r="CW277" s="3921" t="s">
        <v>37</v>
      </c>
      <c r="CX277" s="3914">
        <v>19328000</v>
      </c>
      <c r="CY277" s="3351">
        <v>19328000</v>
      </c>
      <c r="CZ277" s="3906">
        <v>19328000</v>
      </c>
      <c r="DA277" s="3913">
        <v>143879358.69999999</v>
      </c>
      <c r="DB277" s="3915">
        <v>140509358.69999999</v>
      </c>
      <c r="DC277" s="3915">
        <v>141892929.34999999</v>
      </c>
      <c r="DD277" s="3916">
        <v>139467924.19999999</v>
      </c>
      <c r="DE277" s="3693" t="s">
        <v>1503</v>
      </c>
      <c r="DF277" s="3693" t="s">
        <v>6160</v>
      </c>
      <c r="DG277" s="3693" t="s">
        <v>6161</v>
      </c>
      <c r="DH277" s="3693" t="s">
        <v>6185</v>
      </c>
      <c r="DJ277" s="1220" t="s">
        <v>8269</v>
      </c>
      <c r="DK277" s="1220" t="s">
        <v>8484</v>
      </c>
      <c r="DL277" s="3312" t="s">
        <v>8271</v>
      </c>
    </row>
    <row r="278" spans="1:116" s="514" customFormat="1" ht="90" hidden="1" x14ac:dyDescent="0.45">
      <c r="A278" s="3359"/>
      <c r="B278" s="3361"/>
      <c r="C278" s="3693"/>
      <c r="D278" s="3693"/>
      <c r="E278" s="515" t="s">
        <v>6186</v>
      </c>
      <c r="F278" s="516" t="s">
        <v>5831</v>
      </c>
      <c r="G278" s="495">
        <v>0.25</v>
      </c>
      <c r="H278" s="518">
        <v>44757</v>
      </c>
      <c r="I278" s="518">
        <v>44849</v>
      </c>
      <c r="J278" s="519">
        <v>0</v>
      </c>
      <c r="K278" s="612">
        <v>0</v>
      </c>
      <c r="L278" s="520">
        <v>0.5</v>
      </c>
      <c r="M278" s="668">
        <v>1</v>
      </c>
      <c r="N278" s="2966"/>
      <c r="O278" s="2966"/>
      <c r="P278" s="591"/>
      <c r="Q278" s="3693"/>
      <c r="R278" s="3693"/>
      <c r="S278" s="715"/>
      <c r="T278" s="547"/>
      <c r="U278" s="547"/>
      <c r="V278" s="169" t="str">
        <f t="shared" si="370"/>
        <v>Sin iniciar</v>
      </c>
      <c r="W278" s="169" t="str">
        <f t="shared" si="409"/>
        <v>Sin iniciar</v>
      </c>
      <c r="X278" s="3693"/>
      <c r="Y278" s="1877"/>
      <c r="Z278" s="1877"/>
      <c r="AA278" s="3344"/>
      <c r="AB278" s="3344"/>
      <c r="AC278" s="3716"/>
      <c r="AD278" s="3427"/>
      <c r="AE278" s="3690"/>
      <c r="AF278" s="3690"/>
      <c r="AG278" s="3427"/>
      <c r="AH278" s="3910"/>
      <c r="AI278" s="3910"/>
      <c r="AJ278" s="3693"/>
      <c r="AK278" s="3693"/>
      <c r="AL278" s="3693"/>
      <c r="AM278" s="3693"/>
      <c r="AN278" s="591"/>
      <c r="AO278" s="3693"/>
      <c r="AP278" s="3693"/>
      <c r="AQ278" s="716"/>
      <c r="AR278" s="547"/>
      <c r="AS278" s="547"/>
      <c r="AT278" s="169" t="str">
        <f t="shared" si="372"/>
        <v>Sin iniciar</v>
      </c>
      <c r="AU278" s="169" t="str">
        <f t="shared" si="373"/>
        <v>Sin iniciar</v>
      </c>
      <c r="AV278" s="3693"/>
      <c r="AW278" s="3895"/>
      <c r="AX278" s="3895"/>
      <c r="AY278" s="3344"/>
      <c r="AZ278" s="3344"/>
      <c r="BA278" s="3716"/>
      <c r="BB278" s="3348"/>
      <c r="BC278" s="3350"/>
      <c r="BD278" s="3350"/>
      <c r="BE278" s="3445"/>
      <c r="BF278" s="3798"/>
      <c r="BG278" s="3798"/>
      <c r="BH278" s="3900"/>
      <c r="BI278" s="3900"/>
      <c r="BJ278" s="3902"/>
      <c r="BK278" s="3693"/>
      <c r="BL278" s="472"/>
      <c r="BM278" s="1720"/>
      <c r="BN278" s="1720"/>
      <c r="BO278" s="551">
        <v>0.9</v>
      </c>
      <c r="BP278" s="97" t="s">
        <v>6170</v>
      </c>
      <c r="BQ278" s="98" t="s">
        <v>6187</v>
      </c>
      <c r="BR278" s="169" t="str">
        <f t="shared" si="374"/>
        <v>En gestión</v>
      </c>
      <c r="BS278" s="169" t="str">
        <f t="shared" si="375"/>
        <v>En gestión</v>
      </c>
      <c r="BT278" s="1720"/>
      <c r="BU278" s="1877"/>
      <c r="BV278" s="1877"/>
      <c r="BW278" s="3344"/>
      <c r="BX278" s="3344"/>
      <c r="BY278" s="3458"/>
      <c r="BZ278" s="2909"/>
      <c r="CA278" s="3908"/>
      <c r="CB278" s="3597"/>
      <c r="CC278" s="2909"/>
      <c r="CD278" s="3597"/>
      <c r="CE278" s="3597"/>
      <c r="CF278" s="3693"/>
      <c r="CG278" s="3693"/>
      <c r="CH278" s="3693"/>
      <c r="CI278" s="3693"/>
      <c r="CJ278" s="591"/>
      <c r="CK278" s="3458"/>
      <c r="CL278" s="3458"/>
      <c r="CM278" s="905">
        <v>1</v>
      </c>
      <c r="CN278" s="738" t="s">
        <v>6172</v>
      </c>
      <c r="CO278" s="738" t="s">
        <v>6171</v>
      </c>
      <c r="CP278" s="169" t="str">
        <f t="shared" si="416"/>
        <v>Terminado</v>
      </c>
      <c r="CQ278" s="169" t="str">
        <f t="shared" si="376"/>
        <v>Terminado</v>
      </c>
      <c r="CR278" s="3693"/>
      <c r="CS278" s="1877"/>
      <c r="CT278" s="1877"/>
      <c r="CU278" s="3344"/>
      <c r="CV278" s="3344"/>
      <c r="CW278" s="3921"/>
      <c r="CX278" s="3914"/>
      <c r="CY278" s="3351"/>
      <c r="CZ278" s="3906"/>
      <c r="DA278" s="3914"/>
      <c r="DB278" s="3906"/>
      <c r="DC278" s="3906"/>
      <c r="DD278" s="3916"/>
      <c r="DE278" s="3693"/>
      <c r="DF278" s="3693"/>
      <c r="DG278" s="3693"/>
      <c r="DH278" s="3693"/>
      <c r="DJ278" s="1220" t="s">
        <v>8269</v>
      </c>
      <c r="DK278" s="1220" t="s">
        <v>8331</v>
      </c>
      <c r="DL278" s="3313"/>
    </row>
    <row r="279" spans="1:116" s="514" customFormat="1" ht="131.25" hidden="1" x14ac:dyDescent="0.45">
      <c r="A279" s="3359"/>
      <c r="B279" s="3361"/>
      <c r="C279" s="3693"/>
      <c r="D279" s="3693"/>
      <c r="E279" s="515" t="s">
        <v>6188</v>
      </c>
      <c r="F279" s="516" t="s">
        <v>5840</v>
      </c>
      <c r="G279" s="495">
        <v>0.25</v>
      </c>
      <c r="H279" s="518">
        <v>44757</v>
      </c>
      <c r="I279" s="518">
        <v>44849</v>
      </c>
      <c r="J279" s="519">
        <v>0</v>
      </c>
      <c r="K279" s="612">
        <v>0</v>
      </c>
      <c r="L279" s="520">
        <v>0.5</v>
      </c>
      <c r="M279" s="668">
        <v>1</v>
      </c>
      <c r="N279" s="2966"/>
      <c r="O279" s="2966"/>
      <c r="P279" s="591"/>
      <c r="Q279" s="3693"/>
      <c r="R279" s="3693"/>
      <c r="S279" s="715"/>
      <c r="T279" s="547"/>
      <c r="U279" s="547"/>
      <c r="V279" s="169" t="str">
        <f t="shared" si="370"/>
        <v>Sin iniciar</v>
      </c>
      <c r="W279" s="169" t="str">
        <f t="shared" si="409"/>
        <v>Sin iniciar</v>
      </c>
      <c r="X279" s="3693"/>
      <c r="Y279" s="1877"/>
      <c r="Z279" s="1877"/>
      <c r="AA279" s="3344"/>
      <c r="AB279" s="3344"/>
      <c r="AC279" s="3716"/>
      <c r="AD279" s="3427"/>
      <c r="AE279" s="3690"/>
      <c r="AF279" s="3690"/>
      <c r="AG279" s="3427"/>
      <c r="AH279" s="3910"/>
      <c r="AI279" s="3910"/>
      <c r="AJ279" s="3693"/>
      <c r="AK279" s="3693"/>
      <c r="AL279" s="3693"/>
      <c r="AM279" s="3693"/>
      <c r="AN279" s="591"/>
      <c r="AO279" s="3693"/>
      <c r="AP279" s="3693"/>
      <c r="AQ279" s="716"/>
      <c r="AR279" s="547"/>
      <c r="AS279" s="547"/>
      <c r="AT279" s="169" t="str">
        <f t="shared" si="372"/>
        <v>Sin iniciar</v>
      </c>
      <c r="AU279" s="169" t="str">
        <f t="shared" si="373"/>
        <v>Sin iniciar</v>
      </c>
      <c r="AV279" s="3693"/>
      <c r="AW279" s="3895"/>
      <c r="AX279" s="3895"/>
      <c r="AY279" s="3344"/>
      <c r="AZ279" s="3344"/>
      <c r="BA279" s="3716"/>
      <c r="BB279" s="3348"/>
      <c r="BC279" s="3350"/>
      <c r="BD279" s="3350"/>
      <c r="BE279" s="3445"/>
      <c r="BF279" s="3798"/>
      <c r="BG279" s="3798"/>
      <c r="BH279" s="3900"/>
      <c r="BI279" s="3900"/>
      <c r="BJ279" s="3902"/>
      <c r="BK279" s="3693"/>
      <c r="BL279" s="472"/>
      <c r="BM279" s="1720"/>
      <c r="BN279" s="1720"/>
      <c r="BO279" s="551">
        <v>0.9</v>
      </c>
      <c r="BP279" s="97" t="s">
        <v>6174</v>
      </c>
      <c r="BQ279" s="98" t="s">
        <v>6175</v>
      </c>
      <c r="BR279" s="169" t="str">
        <f t="shared" si="374"/>
        <v>En gestión</v>
      </c>
      <c r="BS279" s="169" t="str">
        <f t="shared" si="375"/>
        <v>En gestión</v>
      </c>
      <c r="BT279" s="1720"/>
      <c r="BU279" s="1877"/>
      <c r="BV279" s="1877"/>
      <c r="BW279" s="3344"/>
      <c r="BX279" s="3344"/>
      <c r="BY279" s="3458"/>
      <c r="BZ279" s="2909"/>
      <c r="CA279" s="3908"/>
      <c r="CB279" s="3597"/>
      <c r="CC279" s="2909"/>
      <c r="CD279" s="3597"/>
      <c r="CE279" s="3597"/>
      <c r="CF279" s="3693"/>
      <c r="CG279" s="3693"/>
      <c r="CH279" s="3693"/>
      <c r="CI279" s="3693"/>
      <c r="CJ279" s="591"/>
      <c r="CK279" s="3458"/>
      <c r="CL279" s="3458"/>
      <c r="CM279" s="905">
        <v>1</v>
      </c>
      <c r="CN279" s="738" t="s">
        <v>6176</v>
      </c>
      <c r="CO279" s="738" t="s">
        <v>6175</v>
      </c>
      <c r="CP279" s="169" t="str">
        <f t="shared" si="416"/>
        <v>Terminado</v>
      </c>
      <c r="CQ279" s="169" t="str">
        <f t="shared" si="376"/>
        <v>Terminado</v>
      </c>
      <c r="CR279" s="3693"/>
      <c r="CS279" s="1877"/>
      <c r="CT279" s="1877"/>
      <c r="CU279" s="3344"/>
      <c r="CV279" s="3344"/>
      <c r="CW279" s="3921"/>
      <c r="CX279" s="3914"/>
      <c r="CY279" s="3351"/>
      <c r="CZ279" s="3906"/>
      <c r="DA279" s="3914"/>
      <c r="DB279" s="3906"/>
      <c r="DC279" s="3906"/>
      <c r="DD279" s="3916"/>
      <c r="DE279" s="3693"/>
      <c r="DF279" s="3693"/>
      <c r="DG279" s="3693"/>
      <c r="DH279" s="3693"/>
      <c r="DJ279" s="1220" t="s">
        <v>8269</v>
      </c>
      <c r="DK279" s="1220" t="s">
        <v>8331</v>
      </c>
      <c r="DL279" s="3313"/>
    </row>
    <row r="280" spans="1:116" s="514" customFormat="1" ht="105" hidden="1" x14ac:dyDescent="0.45">
      <c r="A280" s="3359"/>
      <c r="B280" s="3361"/>
      <c r="C280" s="3693"/>
      <c r="D280" s="3693"/>
      <c r="E280" s="515" t="s">
        <v>6189</v>
      </c>
      <c r="F280" s="516" t="s">
        <v>5850</v>
      </c>
      <c r="G280" s="495">
        <v>0.25</v>
      </c>
      <c r="H280" s="518">
        <v>44757</v>
      </c>
      <c r="I280" s="518">
        <v>44849</v>
      </c>
      <c r="J280" s="519">
        <v>0</v>
      </c>
      <c r="K280" s="612">
        <v>0</v>
      </c>
      <c r="L280" s="520">
        <v>0.5</v>
      </c>
      <c r="M280" s="668">
        <v>1</v>
      </c>
      <c r="N280" s="2966"/>
      <c r="O280" s="2966"/>
      <c r="P280" s="591"/>
      <c r="Q280" s="3693"/>
      <c r="R280" s="3693"/>
      <c r="S280" s="715"/>
      <c r="T280" s="547"/>
      <c r="U280" s="547"/>
      <c r="V280" s="169" t="str">
        <f t="shared" si="370"/>
        <v>Sin iniciar</v>
      </c>
      <c r="W280" s="169" t="str">
        <f t="shared" si="409"/>
        <v>Sin iniciar</v>
      </c>
      <c r="X280" s="3693"/>
      <c r="Y280" s="1877"/>
      <c r="Z280" s="1877"/>
      <c r="AA280" s="3344"/>
      <c r="AB280" s="3344"/>
      <c r="AC280" s="3897"/>
      <c r="AD280" s="3427"/>
      <c r="AE280" s="3690"/>
      <c r="AF280" s="3690"/>
      <c r="AG280" s="3427"/>
      <c r="AH280" s="3910"/>
      <c r="AI280" s="3910"/>
      <c r="AJ280" s="3693"/>
      <c r="AK280" s="3693"/>
      <c r="AL280" s="3693"/>
      <c r="AM280" s="3693"/>
      <c r="AN280" s="591"/>
      <c r="AO280" s="3693"/>
      <c r="AP280" s="3693"/>
      <c r="AQ280" s="716"/>
      <c r="AR280" s="547"/>
      <c r="AS280" s="547"/>
      <c r="AT280" s="169" t="str">
        <f t="shared" si="372"/>
        <v>Sin iniciar</v>
      </c>
      <c r="AU280" s="169" t="str">
        <f t="shared" si="373"/>
        <v>Sin iniciar</v>
      </c>
      <c r="AV280" s="3693"/>
      <c r="AW280" s="3895"/>
      <c r="AX280" s="3895"/>
      <c r="AY280" s="3344"/>
      <c r="AZ280" s="3344"/>
      <c r="BA280" s="3897"/>
      <c r="BB280" s="3348"/>
      <c r="BC280" s="3350"/>
      <c r="BD280" s="3350"/>
      <c r="BE280" s="3445"/>
      <c r="BF280" s="3446"/>
      <c r="BG280" s="3446"/>
      <c r="BH280" s="3894"/>
      <c r="BI280" s="3894"/>
      <c r="BJ280" s="3903"/>
      <c r="BK280" s="3693"/>
      <c r="BL280" s="472"/>
      <c r="BM280" s="1720"/>
      <c r="BN280" s="1720"/>
      <c r="BO280" s="551">
        <v>0.9</v>
      </c>
      <c r="BP280" s="97" t="s">
        <v>6178</v>
      </c>
      <c r="BQ280" s="98" t="s">
        <v>6179</v>
      </c>
      <c r="BR280" s="169" t="str">
        <f t="shared" si="374"/>
        <v>En gestión</v>
      </c>
      <c r="BS280" s="169" t="str">
        <f t="shared" si="375"/>
        <v>En gestión</v>
      </c>
      <c r="BT280" s="1720"/>
      <c r="BU280" s="1877"/>
      <c r="BV280" s="1877"/>
      <c r="BW280" s="3344"/>
      <c r="BX280" s="3344"/>
      <c r="BY280" s="3458"/>
      <c r="BZ280" s="2909"/>
      <c r="CA280" s="3908"/>
      <c r="CB280" s="3597"/>
      <c r="CC280" s="2909"/>
      <c r="CD280" s="3597"/>
      <c r="CE280" s="3597"/>
      <c r="CF280" s="3693"/>
      <c r="CG280" s="3693"/>
      <c r="CH280" s="3693"/>
      <c r="CI280" s="3693"/>
      <c r="CJ280" s="591"/>
      <c r="CK280" s="3458"/>
      <c r="CL280" s="3458"/>
      <c r="CM280" s="905">
        <v>1</v>
      </c>
      <c r="CN280" s="738" t="s">
        <v>6180</v>
      </c>
      <c r="CO280" s="738" t="s">
        <v>6181</v>
      </c>
      <c r="CP280" s="169" t="str">
        <f t="shared" si="416"/>
        <v>Terminado</v>
      </c>
      <c r="CQ280" s="169" t="str">
        <f t="shared" si="376"/>
        <v>Terminado</v>
      </c>
      <c r="CR280" s="3693"/>
      <c r="CS280" s="1877"/>
      <c r="CT280" s="1877"/>
      <c r="CU280" s="3344"/>
      <c r="CV280" s="3344"/>
      <c r="CW280" s="3921"/>
      <c r="CX280" s="3914"/>
      <c r="CY280" s="3351"/>
      <c r="CZ280" s="3906"/>
      <c r="DA280" s="3914"/>
      <c r="DB280" s="3906"/>
      <c r="DC280" s="3906"/>
      <c r="DD280" s="3916"/>
      <c r="DE280" s="3693"/>
      <c r="DF280" s="3693"/>
      <c r="DG280" s="3693"/>
      <c r="DH280" s="3693"/>
      <c r="DJ280" s="1220" t="s">
        <v>8269</v>
      </c>
      <c r="DK280" s="1220" t="s">
        <v>8331</v>
      </c>
      <c r="DL280" s="3314"/>
    </row>
    <row r="281" spans="1:116" s="710" customFormat="1" ht="157.5" hidden="1" x14ac:dyDescent="0.45">
      <c r="A281" s="3359" t="s">
        <v>516</v>
      </c>
      <c r="B281" s="3361" t="s">
        <v>6190</v>
      </c>
      <c r="C281" s="3693" t="s">
        <v>6191</v>
      </c>
      <c r="D281" s="3693" t="s">
        <v>5861</v>
      </c>
      <c r="E281" s="515" t="s">
        <v>6192</v>
      </c>
      <c r="F281" s="516" t="s">
        <v>5820</v>
      </c>
      <c r="G281" s="495">
        <v>0.25</v>
      </c>
      <c r="H281" s="518">
        <v>44562</v>
      </c>
      <c r="I281" s="518">
        <v>44591</v>
      </c>
      <c r="J281" s="519">
        <v>1</v>
      </c>
      <c r="K281" s="612">
        <v>1</v>
      </c>
      <c r="L281" s="520">
        <v>1</v>
      </c>
      <c r="M281" s="668">
        <v>1</v>
      </c>
      <c r="N281" s="2966">
        <v>1827792761</v>
      </c>
      <c r="O281" s="2966">
        <v>33824000</v>
      </c>
      <c r="P281" s="591"/>
      <c r="Q281" s="3692">
        <v>0.34</v>
      </c>
      <c r="R281" s="3894" t="s">
        <v>5821</v>
      </c>
      <c r="S281" s="551">
        <v>1</v>
      </c>
      <c r="T281" s="456" t="s">
        <v>6193</v>
      </c>
      <c r="U281" s="713" t="s">
        <v>6194</v>
      </c>
      <c r="V281" s="169" t="str">
        <f t="shared" si="370"/>
        <v>Terminado</v>
      </c>
      <c r="W281" s="169" t="str">
        <f t="shared" si="409"/>
        <v>Terminado</v>
      </c>
      <c r="X281" s="3693" t="s">
        <v>6195</v>
      </c>
      <c r="Y281" s="1877">
        <f>SUMPRODUCT(S281:S284,G281:G284)</f>
        <v>0.39999999999999997</v>
      </c>
      <c r="Z281" s="1877">
        <f>SUMPRODUCT(G281:G284,J281:J284)</f>
        <v>0.39999999999999997</v>
      </c>
      <c r="AA281" s="3344" t="str">
        <f>IF(Z281&lt;1%,"Sin iniciar",IF(Z281=100%,"Terminado","En gestión"))</f>
        <v>En gestión</v>
      </c>
      <c r="AB281" s="3344" t="str">
        <f>IF(Y281&lt;1%,"Sin iniciar",IF(Y281=100%,"Terminado","En gestión"))</f>
        <v>En gestión</v>
      </c>
      <c r="AC281" s="3911"/>
      <c r="AD281" s="3427">
        <v>33824000</v>
      </c>
      <c r="AE281" s="3690">
        <v>33824000</v>
      </c>
      <c r="AF281" s="3690">
        <v>14496000</v>
      </c>
      <c r="AG281" s="3427">
        <v>1827792761</v>
      </c>
      <c r="AH281" s="3910">
        <v>1824353673.3</v>
      </c>
      <c r="AI281" s="3910">
        <v>280266259.63</v>
      </c>
      <c r="AJ281" s="3894" t="s">
        <v>1503</v>
      </c>
      <c r="AK281" s="3693" t="s">
        <v>6196</v>
      </c>
      <c r="AL281" s="3693" t="s">
        <v>6197</v>
      </c>
      <c r="AM281" s="3693" t="s">
        <v>6198</v>
      </c>
      <c r="AN281" s="591"/>
      <c r="AO281" s="3692">
        <v>0.68</v>
      </c>
      <c r="AP281" s="3894" t="s">
        <v>5821</v>
      </c>
      <c r="AQ281" s="551">
        <v>1</v>
      </c>
      <c r="AR281" s="98" t="s">
        <v>6199</v>
      </c>
      <c r="AS281" s="547"/>
      <c r="AT281" s="169" t="str">
        <f t="shared" si="372"/>
        <v>Terminado</v>
      </c>
      <c r="AU281" s="169" t="str">
        <f t="shared" si="373"/>
        <v>Terminado</v>
      </c>
      <c r="AV281" s="3894" t="s">
        <v>6200</v>
      </c>
      <c r="AW281" s="3523">
        <f t="shared" ref="AW281" si="487">SUMPRODUCT(AQ281:AQ284,G281:G284)</f>
        <v>0.70000000000000007</v>
      </c>
      <c r="AX281" s="3523">
        <f t="shared" ref="AX281" si="488">SUMPRODUCT(G281:G284,K281:K284)</f>
        <v>0.70000000000000007</v>
      </c>
      <c r="AY281" s="3344" t="str">
        <f>IF(AX281&lt;1%,"Sin iniciar",IF(AX281=100%,"Terminado","En gestión"))</f>
        <v>En gestión</v>
      </c>
      <c r="AZ281" s="3344" t="str">
        <f>IF(AW281&lt;1%,"Sin iniciar",IF(AW281=100%,"Terminado","En gestión"))</f>
        <v>En gestión</v>
      </c>
      <c r="BA281" s="3911"/>
      <c r="BB281" s="3348">
        <v>33824000</v>
      </c>
      <c r="BC281" s="3349">
        <v>33824000</v>
      </c>
      <c r="BD281" s="3350">
        <v>28992000</v>
      </c>
      <c r="BE281" s="3924">
        <v>1827792761</v>
      </c>
      <c r="BF281" s="3615">
        <v>1822963916</v>
      </c>
      <c r="BG281" s="3615">
        <v>418674961</v>
      </c>
      <c r="BH281" s="3899" t="s">
        <v>1503</v>
      </c>
      <c r="BI281" s="3899" t="s">
        <v>6196</v>
      </c>
      <c r="BJ281" s="3901" t="s">
        <v>6197</v>
      </c>
      <c r="BK281" s="3693" t="s">
        <v>6198</v>
      </c>
      <c r="BL281" s="472"/>
      <c r="BM281" s="3923">
        <v>1</v>
      </c>
      <c r="BN281" s="1720" t="s">
        <v>6201</v>
      </c>
      <c r="BO281" s="551">
        <v>1</v>
      </c>
      <c r="BP281" s="97" t="s">
        <v>6199</v>
      </c>
      <c r="BQ281" s="98"/>
      <c r="BR281" s="169" t="str">
        <f t="shared" si="374"/>
        <v>Terminado</v>
      </c>
      <c r="BS281" s="169" t="str">
        <f t="shared" si="375"/>
        <v>Terminado</v>
      </c>
      <c r="BT281" s="1720" t="s">
        <v>6202</v>
      </c>
      <c r="BU281" s="1877">
        <f t="shared" ref="BU281" si="489">SUMPRODUCT(G281:G284,BO281:BO284)</f>
        <v>1</v>
      </c>
      <c r="BV281" s="1877">
        <f t="shared" ref="BV281" si="490">SUMPRODUCT(G281:G284,L281:L284)</f>
        <v>1</v>
      </c>
      <c r="BW281" s="3344" t="str">
        <f t="shared" ref="BW281" si="491">IF(BV281&lt;1%,"Sin iniciar",IF(BV281=100%,"Terminado","En gestión"))</f>
        <v>Terminado</v>
      </c>
      <c r="BX281" s="3344" t="str">
        <f t="shared" ref="BX281" si="492">IF(BU281&lt;1%,"Sin iniciar",IF(BU281=100%,"Terminado","En gestión"))</f>
        <v>Terminado</v>
      </c>
      <c r="BY281" s="3458"/>
      <c r="BZ281" s="2909">
        <v>33824000</v>
      </c>
      <c r="CA281" s="3908">
        <v>33824000</v>
      </c>
      <c r="CB281" s="3597">
        <v>33824000</v>
      </c>
      <c r="CC281" s="2909">
        <v>1822963916</v>
      </c>
      <c r="CD281" s="3597">
        <v>1801590205</v>
      </c>
      <c r="CE281" s="3597">
        <v>1172024874.55</v>
      </c>
      <c r="CF281" s="3693" t="s">
        <v>1503</v>
      </c>
      <c r="CG281" s="3693" t="s">
        <v>6196</v>
      </c>
      <c r="CH281" s="3693" t="s">
        <v>6197</v>
      </c>
      <c r="CI281" s="3693" t="s">
        <v>6198</v>
      </c>
      <c r="CJ281" s="591"/>
      <c r="CK281" s="3692">
        <v>1</v>
      </c>
      <c r="CL281" s="3693"/>
      <c r="CM281" s="905">
        <v>1</v>
      </c>
      <c r="CN281" s="97" t="s">
        <v>106</v>
      </c>
      <c r="CO281" s="97" t="s">
        <v>6194</v>
      </c>
      <c r="CP281" s="169" t="str">
        <f t="shared" si="416"/>
        <v>Terminado</v>
      </c>
      <c r="CQ281" s="169" t="str">
        <f t="shared" si="376"/>
        <v>Terminado</v>
      </c>
      <c r="CR281" s="3693"/>
      <c r="CS281" s="1877">
        <f t="shared" ref="CS281" si="493">SUMPRODUCT(G281:G284,CM281:CM284)</f>
        <v>1</v>
      </c>
      <c r="CT281" s="1877">
        <f t="shared" ref="CT281" si="494">SUMPRODUCT(G281:G284,M281:M284)</f>
        <v>1</v>
      </c>
      <c r="CU281" s="3344" t="str">
        <f t="shared" ref="CU281" si="495">IF(CT281&lt;1%,"Sin iniciar",IF(CT281=100%,"Terminado","En gestión"))</f>
        <v>Terminado</v>
      </c>
      <c r="CV281" s="3344" t="str">
        <f t="shared" ref="CV281" si="496">IF(CS281&lt;1%,"Sin iniciar",IF(CS281=100%,"Terminado","En gestión"))</f>
        <v>Terminado</v>
      </c>
      <c r="CW281" s="3921" t="s">
        <v>37</v>
      </c>
      <c r="CX281" s="3914">
        <v>0</v>
      </c>
      <c r="CY281" s="3351">
        <v>0</v>
      </c>
      <c r="CZ281" s="3906">
        <v>0</v>
      </c>
      <c r="DA281" s="3913">
        <v>1801590205</v>
      </c>
      <c r="DB281" s="3915">
        <v>1807676120</v>
      </c>
      <c r="DC281" s="3915">
        <v>2335089885.77</v>
      </c>
      <c r="DD281" s="3916">
        <v>1797032158.0599999</v>
      </c>
      <c r="DE281" s="3693" t="s">
        <v>1503</v>
      </c>
      <c r="DF281" s="3693" t="s">
        <v>6196</v>
      </c>
      <c r="DG281" s="3693" t="s">
        <v>6197</v>
      </c>
      <c r="DH281" s="3693" t="s">
        <v>6198</v>
      </c>
      <c r="DJ281" s="1220" t="s">
        <v>8352</v>
      </c>
      <c r="DK281" s="1220" t="s">
        <v>8505</v>
      </c>
      <c r="DL281" s="3312" t="s">
        <v>8506</v>
      </c>
    </row>
    <row r="282" spans="1:116" s="514" customFormat="1" ht="105" hidden="1" x14ac:dyDescent="0.45">
      <c r="A282" s="3359"/>
      <c r="B282" s="3361"/>
      <c r="C282" s="3693"/>
      <c r="D282" s="3693"/>
      <c r="E282" s="515" t="s">
        <v>6203</v>
      </c>
      <c r="F282" s="516" t="s">
        <v>5831</v>
      </c>
      <c r="G282" s="495">
        <v>0.25</v>
      </c>
      <c r="H282" s="518">
        <v>44562</v>
      </c>
      <c r="I282" s="518">
        <v>44773</v>
      </c>
      <c r="J282" s="519">
        <v>0.2</v>
      </c>
      <c r="K282" s="612">
        <v>0.6</v>
      </c>
      <c r="L282" s="520">
        <v>1</v>
      </c>
      <c r="M282" s="668">
        <v>1</v>
      </c>
      <c r="N282" s="2966"/>
      <c r="O282" s="2966"/>
      <c r="P282" s="591"/>
      <c r="Q282" s="3693"/>
      <c r="R282" s="3693"/>
      <c r="S282" s="551">
        <v>0.2</v>
      </c>
      <c r="T282" s="457" t="s">
        <v>6204</v>
      </c>
      <c r="U282" s="713" t="s">
        <v>6205</v>
      </c>
      <c r="V282" s="169" t="str">
        <f t="shared" si="370"/>
        <v>En gestión</v>
      </c>
      <c r="W282" s="169" t="str">
        <f t="shared" si="409"/>
        <v>En gestión</v>
      </c>
      <c r="X282" s="3693"/>
      <c r="Y282" s="1877"/>
      <c r="Z282" s="1877"/>
      <c r="AA282" s="3344"/>
      <c r="AB282" s="3344"/>
      <c r="AC282" s="3716"/>
      <c r="AD282" s="3427"/>
      <c r="AE282" s="3690"/>
      <c r="AF282" s="3690"/>
      <c r="AG282" s="3427"/>
      <c r="AH282" s="3910"/>
      <c r="AI282" s="3910"/>
      <c r="AJ282" s="3693"/>
      <c r="AK282" s="3693"/>
      <c r="AL282" s="3693"/>
      <c r="AM282" s="3693"/>
      <c r="AN282" s="591"/>
      <c r="AO282" s="3693"/>
      <c r="AP282" s="3693"/>
      <c r="AQ282" s="551">
        <v>0.6</v>
      </c>
      <c r="AR282" s="457" t="s">
        <v>6206</v>
      </c>
      <c r="AS282" s="713" t="s">
        <v>6207</v>
      </c>
      <c r="AT282" s="169" t="str">
        <f t="shared" si="372"/>
        <v>En gestión</v>
      </c>
      <c r="AU282" s="169" t="str">
        <f t="shared" si="373"/>
        <v>En gestión</v>
      </c>
      <c r="AV282" s="3693"/>
      <c r="AW282" s="3895"/>
      <c r="AX282" s="3895"/>
      <c r="AY282" s="3344"/>
      <c r="AZ282" s="3344"/>
      <c r="BA282" s="3716"/>
      <c r="BB282" s="3348"/>
      <c r="BC282" s="3349"/>
      <c r="BD282" s="3350"/>
      <c r="BE282" s="3925"/>
      <c r="BF282" s="3798"/>
      <c r="BG282" s="3798"/>
      <c r="BH282" s="3900"/>
      <c r="BI282" s="3900"/>
      <c r="BJ282" s="3902"/>
      <c r="BK282" s="3693"/>
      <c r="BL282" s="472"/>
      <c r="BM282" s="1720"/>
      <c r="BN282" s="1720"/>
      <c r="BO282" s="551">
        <v>1</v>
      </c>
      <c r="BP282" s="97" t="s">
        <v>6208</v>
      </c>
      <c r="BQ282" s="98" t="s">
        <v>6209</v>
      </c>
      <c r="BR282" s="169" t="str">
        <f t="shared" si="374"/>
        <v>Terminado</v>
      </c>
      <c r="BS282" s="169" t="str">
        <f t="shared" si="375"/>
        <v>Terminado</v>
      </c>
      <c r="BT282" s="1720"/>
      <c r="BU282" s="1877"/>
      <c r="BV282" s="1877"/>
      <c r="BW282" s="3344"/>
      <c r="BX282" s="3344"/>
      <c r="BY282" s="3458"/>
      <c r="BZ282" s="2909"/>
      <c r="CA282" s="3908"/>
      <c r="CB282" s="3597"/>
      <c r="CC282" s="2909"/>
      <c r="CD282" s="3597"/>
      <c r="CE282" s="3597"/>
      <c r="CF282" s="3693"/>
      <c r="CG282" s="3693"/>
      <c r="CH282" s="3693"/>
      <c r="CI282" s="3693"/>
      <c r="CJ282" s="591"/>
      <c r="CK282" s="3693"/>
      <c r="CL282" s="3693"/>
      <c r="CM282" s="905">
        <v>1</v>
      </c>
      <c r="CN282" s="97" t="s">
        <v>1291</v>
      </c>
      <c r="CO282" s="97" t="s">
        <v>6209</v>
      </c>
      <c r="CP282" s="169" t="str">
        <f t="shared" si="416"/>
        <v>Terminado</v>
      </c>
      <c r="CQ282" s="169" t="str">
        <f t="shared" si="376"/>
        <v>Terminado</v>
      </c>
      <c r="CR282" s="3693"/>
      <c r="CS282" s="1877"/>
      <c r="CT282" s="1877"/>
      <c r="CU282" s="3344"/>
      <c r="CV282" s="3344"/>
      <c r="CW282" s="3921"/>
      <c r="CX282" s="3914"/>
      <c r="CY282" s="3351"/>
      <c r="CZ282" s="3906"/>
      <c r="DA282" s="3914"/>
      <c r="DB282" s="3906"/>
      <c r="DC282" s="3906"/>
      <c r="DD282" s="3916"/>
      <c r="DE282" s="3693"/>
      <c r="DF282" s="3693"/>
      <c r="DG282" s="3693"/>
      <c r="DH282" s="3693"/>
      <c r="DJ282" s="1220" t="s">
        <v>8352</v>
      </c>
      <c r="DK282" s="1220" t="s">
        <v>8507</v>
      </c>
      <c r="DL282" s="3313"/>
    </row>
    <row r="283" spans="1:116" s="514" customFormat="1" ht="236.25" hidden="1" x14ac:dyDescent="0.45">
      <c r="A283" s="3359"/>
      <c r="B283" s="3361"/>
      <c r="C283" s="3693"/>
      <c r="D283" s="3693"/>
      <c r="E283" s="515" t="s">
        <v>6210</v>
      </c>
      <c r="F283" s="516" t="s">
        <v>5840</v>
      </c>
      <c r="G283" s="495">
        <v>0.25</v>
      </c>
      <c r="H283" s="518">
        <v>44562</v>
      </c>
      <c r="I283" s="518">
        <v>44773</v>
      </c>
      <c r="J283" s="519">
        <v>0.2</v>
      </c>
      <c r="K283" s="612">
        <v>0.6</v>
      </c>
      <c r="L283" s="520">
        <v>1</v>
      </c>
      <c r="M283" s="668">
        <v>1</v>
      </c>
      <c r="N283" s="2966"/>
      <c r="O283" s="2966"/>
      <c r="P283" s="591"/>
      <c r="Q283" s="3693"/>
      <c r="R283" s="3693"/>
      <c r="S283" s="551">
        <v>0.2</v>
      </c>
      <c r="T283" s="457" t="s">
        <v>6211</v>
      </c>
      <c r="U283" s="714" t="s">
        <v>6212</v>
      </c>
      <c r="V283" s="169" t="str">
        <f t="shared" si="370"/>
        <v>En gestión</v>
      </c>
      <c r="W283" s="169" t="str">
        <f t="shared" si="409"/>
        <v>En gestión</v>
      </c>
      <c r="X283" s="3693"/>
      <c r="Y283" s="1877"/>
      <c r="Z283" s="1877"/>
      <c r="AA283" s="3344"/>
      <c r="AB283" s="3344"/>
      <c r="AC283" s="3716"/>
      <c r="AD283" s="3427"/>
      <c r="AE283" s="3690"/>
      <c r="AF283" s="3690"/>
      <c r="AG283" s="3427"/>
      <c r="AH283" s="3910"/>
      <c r="AI283" s="3910"/>
      <c r="AJ283" s="3693"/>
      <c r="AK283" s="3693"/>
      <c r="AL283" s="3693"/>
      <c r="AM283" s="3693"/>
      <c r="AN283" s="591"/>
      <c r="AO283" s="3693"/>
      <c r="AP283" s="3693"/>
      <c r="AQ283" s="551">
        <v>0.6</v>
      </c>
      <c r="AR283" s="713" t="s">
        <v>6213</v>
      </c>
      <c r="AS283" s="714" t="s">
        <v>6214</v>
      </c>
      <c r="AT283" s="169" t="str">
        <f t="shared" si="372"/>
        <v>En gestión</v>
      </c>
      <c r="AU283" s="169" t="str">
        <f t="shared" si="373"/>
        <v>En gestión</v>
      </c>
      <c r="AV283" s="3693"/>
      <c r="AW283" s="3895"/>
      <c r="AX283" s="3895"/>
      <c r="AY283" s="3344"/>
      <c r="AZ283" s="3344"/>
      <c r="BA283" s="3716"/>
      <c r="BB283" s="3348"/>
      <c r="BC283" s="3349"/>
      <c r="BD283" s="3350"/>
      <c r="BE283" s="3925"/>
      <c r="BF283" s="3798"/>
      <c r="BG283" s="3798"/>
      <c r="BH283" s="3900"/>
      <c r="BI283" s="3900"/>
      <c r="BJ283" s="3902"/>
      <c r="BK283" s="3693"/>
      <c r="BL283" s="472"/>
      <c r="BM283" s="1720"/>
      <c r="BN283" s="1720"/>
      <c r="BO283" s="551">
        <v>1</v>
      </c>
      <c r="BP283" s="97" t="s">
        <v>6215</v>
      </c>
      <c r="BQ283" s="97" t="s">
        <v>6216</v>
      </c>
      <c r="BR283" s="169" t="str">
        <f t="shared" si="374"/>
        <v>Terminado</v>
      </c>
      <c r="BS283" s="169" t="str">
        <f t="shared" si="375"/>
        <v>Terminado</v>
      </c>
      <c r="BT283" s="1720"/>
      <c r="BU283" s="1877"/>
      <c r="BV283" s="1877"/>
      <c r="BW283" s="3344"/>
      <c r="BX283" s="3344"/>
      <c r="BY283" s="3458"/>
      <c r="BZ283" s="2909"/>
      <c r="CA283" s="3908"/>
      <c r="CB283" s="3597"/>
      <c r="CC283" s="2909"/>
      <c r="CD283" s="3597"/>
      <c r="CE283" s="3597"/>
      <c r="CF283" s="3693"/>
      <c r="CG283" s="3693"/>
      <c r="CH283" s="3693"/>
      <c r="CI283" s="3693"/>
      <c r="CJ283" s="591"/>
      <c r="CK283" s="3693"/>
      <c r="CL283" s="3693"/>
      <c r="CM283" s="905">
        <v>1</v>
      </c>
      <c r="CN283" s="97" t="s">
        <v>1291</v>
      </c>
      <c r="CO283" s="97" t="s">
        <v>6216</v>
      </c>
      <c r="CP283" s="169" t="str">
        <f t="shared" si="416"/>
        <v>Terminado</v>
      </c>
      <c r="CQ283" s="169" t="str">
        <f t="shared" si="376"/>
        <v>Terminado</v>
      </c>
      <c r="CR283" s="3693"/>
      <c r="CS283" s="1877"/>
      <c r="CT283" s="1877"/>
      <c r="CU283" s="3344"/>
      <c r="CV283" s="3344"/>
      <c r="CW283" s="3921"/>
      <c r="CX283" s="3914"/>
      <c r="CY283" s="3351"/>
      <c r="CZ283" s="3906"/>
      <c r="DA283" s="3914"/>
      <c r="DB283" s="3906"/>
      <c r="DC283" s="3906"/>
      <c r="DD283" s="3916"/>
      <c r="DE283" s="3693"/>
      <c r="DF283" s="3693"/>
      <c r="DG283" s="3693"/>
      <c r="DH283" s="3693"/>
      <c r="DJ283" s="1220" t="s">
        <v>8352</v>
      </c>
      <c r="DK283" s="1220" t="s">
        <v>8508</v>
      </c>
      <c r="DL283" s="3313"/>
    </row>
    <row r="284" spans="1:116" s="514" customFormat="1" ht="176.25" hidden="1" customHeight="1" x14ac:dyDescent="0.45">
      <c r="A284" s="3359"/>
      <c r="B284" s="3361"/>
      <c r="C284" s="3693"/>
      <c r="D284" s="3693"/>
      <c r="E284" s="515" t="s">
        <v>6217</v>
      </c>
      <c r="F284" s="516" t="s">
        <v>5850</v>
      </c>
      <c r="G284" s="495">
        <v>0.25</v>
      </c>
      <c r="H284" s="518">
        <v>44562</v>
      </c>
      <c r="I284" s="518">
        <v>44773</v>
      </c>
      <c r="J284" s="519">
        <v>0.2</v>
      </c>
      <c r="K284" s="612">
        <v>0.6</v>
      </c>
      <c r="L284" s="520">
        <v>1</v>
      </c>
      <c r="M284" s="668">
        <v>1</v>
      </c>
      <c r="N284" s="2966"/>
      <c r="O284" s="2966"/>
      <c r="P284" s="591"/>
      <c r="Q284" s="3693"/>
      <c r="R284" s="3693"/>
      <c r="S284" s="551">
        <v>0.2</v>
      </c>
      <c r="T284" s="457" t="s">
        <v>6218</v>
      </c>
      <c r="U284" s="714" t="s">
        <v>6219</v>
      </c>
      <c r="V284" s="169" t="str">
        <f t="shared" si="370"/>
        <v>En gestión</v>
      </c>
      <c r="W284" s="169" t="str">
        <f t="shared" si="409"/>
        <v>En gestión</v>
      </c>
      <c r="X284" s="3693"/>
      <c r="Y284" s="1877"/>
      <c r="Z284" s="1877"/>
      <c r="AA284" s="3344"/>
      <c r="AB284" s="3344"/>
      <c r="AC284" s="3897"/>
      <c r="AD284" s="3427"/>
      <c r="AE284" s="3690"/>
      <c r="AF284" s="3690"/>
      <c r="AG284" s="3427"/>
      <c r="AH284" s="3910"/>
      <c r="AI284" s="3910"/>
      <c r="AJ284" s="3693"/>
      <c r="AK284" s="3693"/>
      <c r="AL284" s="3693"/>
      <c r="AM284" s="3693"/>
      <c r="AN284" s="591"/>
      <c r="AO284" s="3693"/>
      <c r="AP284" s="3693"/>
      <c r="AQ284" s="551">
        <v>0.6</v>
      </c>
      <c r="AR284" s="713" t="s">
        <v>6213</v>
      </c>
      <c r="AS284" s="714" t="s">
        <v>6220</v>
      </c>
      <c r="AT284" s="169" t="str">
        <f t="shared" si="372"/>
        <v>En gestión</v>
      </c>
      <c r="AU284" s="169" t="str">
        <f t="shared" si="373"/>
        <v>En gestión</v>
      </c>
      <c r="AV284" s="3693"/>
      <c r="AW284" s="3895"/>
      <c r="AX284" s="3895"/>
      <c r="AY284" s="3344"/>
      <c r="AZ284" s="3344"/>
      <c r="BA284" s="3897"/>
      <c r="BB284" s="3348"/>
      <c r="BC284" s="3349"/>
      <c r="BD284" s="3350"/>
      <c r="BE284" s="3444"/>
      <c r="BF284" s="3446"/>
      <c r="BG284" s="3446"/>
      <c r="BH284" s="3894"/>
      <c r="BI284" s="3894"/>
      <c r="BJ284" s="3903"/>
      <c r="BK284" s="3693"/>
      <c r="BL284" s="472"/>
      <c r="BM284" s="1720"/>
      <c r="BN284" s="1720"/>
      <c r="BO284" s="551">
        <v>1</v>
      </c>
      <c r="BP284" s="97" t="s">
        <v>6221</v>
      </c>
      <c r="BQ284" s="97" t="s">
        <v>6222</v>
      </c>
      <c r="BR284" s="169" t="str">
        <f t="shared" si="374"/>
        <v>Terminado</v>
      </c>
      <c r="BS284" s="169" t="str">
        <f t="shared" si="375"/>
        <v>Terminado</v>
      </c>
      <c r="BT284" s="1720"/>
      <c r="BU284" s="1877"/>
      <c r="BV284" s="1877"/>
      <c r="BW284" s="3344"/>
      <c r="BX284" s="3344"/>
      <c r="BY284" s="3458"/>
      <c r="BZ284" s="2909"/>
      <c r="CA284" s="3908"/>
      <c r="CB284" s="3597"/>
      <c r="CC284" s="2909"/>
      <c r="CD284" s="3597"/>
      <c r="CE284" s="3597"/>
      <c r="CF284" s="3693"/>
      <c r="CG284" s="3693"/>
      <c r="CH284" s="3693"/>
      <c r="CI284" s="3693"/>
      <c r="CJ284" s="591"/>
      <c r="CK284" s="3693"/>
      <c r="CL284" s="3693"/>
      <c r="CM284" s="905">
        <v>1</v>
      </c>
      <c r="CN284" s="97" t="s">
        <v>1291</v>
      </c>
      <c r="CO284" s="97" t="s">
        <v>6222</v>
      </c>
      <c r="CP284" s="169" t="str">
        <f t="shared" si="416"/>
        <v>Terminado</v>
      </c>
      <c r="CQ284" s="169" t="str">
        <f t="shared" si="376"/>
        <v>Terminado</v>
      </c>
      <c r="CR284" s="3693"/>
      <c r="CS284" s="1877"/>
      <c r="CT284" s="1877"/>
      <c r="CU284" s="3344"/>
      <c r="CV284" s="3344"/>
      <c r="CW284" s="3921"/>
      <c r="CX284" s="3914"/>
      <c r="CY284" s="3351"/>
      <c r="CZ284" s="3906"/>
      <c r="DA284" s="3914"/>
      <c r="DB284" s="3906"/>
      <c r="DC284" s="3906"/>
      <c r="DD284" s="3916"/>
      <c r="DE284" s="3693"/>
      <c r="DF284" s="3693"/>
      <c r="DG284" s="3693"/>
      <c r="DH284" s="3693"/>
      <c r="DJ284" s="1220" t="s">
        <v>8352</v>
      </c>
      <c r="DK284" s="1220" t="s">
        <v>8509</v>
      </c>
      <c r="DL284" s="3314"/>
    </row>
    <row r="285" spans="1:116" s="710" customFormat="1" ht="131.25" hidden="1" x14ac:dyDescent="0.45">
      <c r="A285" s="3359" t="s">
        <v>516</v>
      </c>
      <c r="B285" s="3361" t="s">
        <v>6223</v>
      </c>
      <c r="C285" s="3693" t="s">
        <v>6224</v>
      </c>
      <c r="D285" s="3693" t="s">
        <v>5861</v>
      </c>
      <c r="E285" s="515" t="s">
        <v>6225</v>
      </c>
      <c r="F285" s="516" t="s">
        <v>5820</v>
      </c>
      <c r="G285" s="495">
        <v>0.25</v>
      </c>
      <c r="H285" s="518">
        <v>44788</v>
      </c>
      <c r="I285" s="518">
        <v>44819</v>
      </c>
      <c r="J285" s="519">
        <v>0</v>
      </c>
      <c r="K285" s="612">
        <v>0</v>
      </c>
      <c r="L285" s="520">
        <v>1</v>
      </c>
      <c r="M285" s="668">
        <v>1</v>
      </c>
      <c r="N285" s="2966">
        <v>5636198396</v>
      </c>
      <c r="O285" s="2966">
        <v>17481745</v>
      </c>
      <c r="P285" s="591"/>
      <c r="Q285" s="3692">
        <v>0</v>
      </c>
      <c r="R285" s="3693" t="s">
        <v>2384</v>
      </c>
      <c r="S285" s="715"/>
      <c r="T285" s="547"/>
      <c r="U285" s="547"/>
      <c r="V285" s="169" t="str">
        <f t="shared" si="370"/>
        <v>Sin iniciar</v>
      </c>
      <c r="W285" s="169" t="str">
        <f t="shared" si="409"/>
        <v>Sin iniciar</v>
      </c>
      <c r="X285" s="3693"/>
      <c r="Y285" s="1877">
        <f>SUMPRODUCT(S285:S288,G285:G288)</f>
        <v>0</v>
      </c>
      <c r="Z285" s="1877">
        <f>SUMPRODUCT(G285:G288,J285:J288)</f>
        <v>0</v>
      </c>
      <c r="AA285" s="3344" t="str">
        <f>IF(Z285&lt;1%,"Sin iniciar",IF(Z285=100%,"Terminado","En gestión"))</f>
        <v>Sin iniciar</v>
      </c>
      <c r="AB285" s="3344" t="str">
        <f>IF(Y285&lt;1%,"Sin iniciar",IF(Y285=100%,"Terminado","En gestión"))</f>
        <v>Sin iniciar</v>
      </c>
      <c r="AC285" s="3911"/>
      <c r="AD285" s="3427">
        <v>17481745</v>
      </c>
      <c r="AE285" s="3690">
        <v>17481745</v>
      </c>
      <c r="AF285" s="3690">
        <v>0</v>
      </c>
      <c r="AG285" s="3427">
        <v>5636198396</v>
      </c>
      <c r="AH285" s="3910">
        <v>5634878396</v>
      </c>
      <c r="AI285" s="3910">
        <v>177707201.15000001</v>
      </c>
      <c r="AJ285" s="3894" t="s">
        <v>1503</v>
      </c>
      <c r="AK285" s="3693" t="s">
        <v>6196</v>
      </c>
      <c r="AL285" s="3693" t="s">
        <v>6197</v>
      </c>
      <c r="AM285" s="3693" t="s">
        <v>6226</v>
      </c>
      <c r="AN285" s="591"/>
      <c r="AO285" s="3693"/>
      <c r="AP285" s="3693"/>
      <c r="AQ285" s="716"/>
      <c r="AR285" s="547"/>
      <c r="AS285" s="547"/>
      <c r="AT285" s="169" t="str">
        <f t="shared" si="372"/>
        <v>Sin iniciar</v>
      </c>
      <c r="AU285" s="169" t="str">
        <f t="shared" si="373"/>
        <v>Sin iniciar</v>
      </c>
      <c r="AV285" s="3693"/>
      <c r="AW285" s="3523">
        <f t="shared" ref="AW285" si="497">SUMPRODUCT(AQ285:AQ288,G285:G288)</f>
        <v>0</v>
      </c>
      <c r="AX285" s="3523">
        <f t="shared" ref="AX285" si="498">SUMPRODUCT(G285:G288,K285:K288)</f>
        <v>0</v>
      </c>
      <c r="AY285" s="3344" t="str">
        <f>IF(AX285&lt;1%,"Sin iniciar",IF(AX285=100%,"Terminado","En gestión"))</f>
        <v>Sin iniciar</v>
      </c>
      <c r="AZ285" s="3344" t="str">
        <f>IF(AW285&lt;1%,"Sin iniciar",IF(AW285=100%,"Terminado","En gestión"))</f>
        <v>Sin iniciar</v>
      </c>
      <c r="BA285" s="3911"/>
      <c r="BB285" s="3348">
        <v>0</v>
      </c>
      <c r="BC285" s="3350">
        <v>0</v>
      </c>
      <c r="BD285" s="3350">
        <v>0</v>
      </c>
      <c r="BE285" s="3445">
        <v>5636198396</v>
      </c>
      <c r="BF285" s="3615">
        <v>5634878395.8599997</v>
      </c>
      <c r="BG285" s="3615">
        <v>91195901.180000007</v>
      </c>
      <c r="BH285" s="3899" t="s">
        <v>1503</v>
      </c>
      <c r="BI285" s="3899" t="s">
        <v>6196</v>
      </c>
      <c r="BJ285" s="3901" t="s">
        <v>6197</v>
      </c>
      <c r="BK285" s="3693" t="s">
        <v>6226</v>
      </c>
      <c r="BL285" s="472"/>
      <c r="BM285" s="3923">
        <v>0.9</v>
      </c>
      <c r="BN285" s="1720" t="s">
        <v>6163</v>
      </c>
      <c r="BO285" s="551">
        <v>1</v>
      </c>
      <c r="BP285" s="97" t="s">
        <v>6227</v>
      </c>
      <c r="BQ285" s="97" t="s">
        <v>6228</v>
      </c>
      <c r="BR285" s="169" t="str">
        <f t="shared" si="374"/>
        <v>Terminado</v>
      </c>
      <c r="BS285" s="169" t="str">
        <f t="shared" si="375"/>
        <v>Terminado</v>
      </c>
      <c r="BT285" s="1720" t="s">
        <v>6229</v>
      </c>
      <c r="BU285" s="1877">
        <f t="shared" ref="BU285" si="499">SUMPRODUCT(G285:G288,BO285:BO288)</f>
        <v>0.92499999999999993</v>
      </c>
      <c r="BV285" s="1877">
        <f t="shared" ref="BV285" si="500">SUMPRODUCT(G285:G288,L285:L288)</f>
        <v>0.625</v>
      </c>
      <c r="BW285" s="3344" t="str">
        <f t="shared" ref="BW285" si="501">IF(BV285&lt;1%,"Sin iniciar",IF(BV285=100%,"Terminado","En gestión"))</f>
        <v>En gestión</v>
      </c>
      <c r="BX285" s="3344" t="str">
        <f t="shared" ref="BX285" si="502">IF(BU285&lt;1%,"Sin iniciar",IF(BU285=100%,"Terminado","En gestión"))</f>
        <v>En gestión</v>
      </c>
      <c r="BY285" s="3458"/>
      <c r="BZ285" s="2909">
        <v>17481745</v>
      </c>
      <c r="CA285" s="3908">
        <v>17481745</v>
      </c>
      <c r="CB285" s="3597">
        <v>6992698</v>
      </c>
      <c r="CC285" s="2909">
        <v>5634878395.8599997</v>
      </c>
      <c r="CD285" s="3597">
        <v>5653622166.1800003</v>
      </c>
      <c r="CE285" s="3597">
        <v>1726145392.1300001</v>
      </c>
      <c r="CF285" s="3693" t="s">
        <v>1503</v>
      </c>
      <c r="CG285" s="3693" t="s">
        <v>6196</v>
      </c>
      <c r="CH285" s="3693" t="s">
        <v>6197</v>
      </c>
      <c r="CI285" s="3693" t="s">
        <v>6226</v>
      </c>
      <c r="CJ285" s="591"/>
      <c r="CK285" s="3922">
        <v>1</v>
      </c>
      <c r="CL285" s="3458" t="s">
        <v>6167</v>
      </c>
      <c r="CM285" s="905">
        <v>1</v>
      </c>
      <c r="CN285" s="97" t="s">
        <v>1291</v>
      </c>
      <c r="CO285" s="97" t="s">
        <v>6228</v>
      </c>
      <c r="CP285" s="169" t="str">
        <f t="shared" si="416"/>
        <v>Terminado</v>
      </c>
      <c r="CQ285" s="169" t="str">
        <f t="shared" si="376"/>
        <v>Terminado</v>
      </c>
      <c r="CR285" s="3693" t="s">
        <v>6168</v>
      </c>
      <c r="CS285" s="1877">
        <f t="shared" ref="CS285" si="503">SUMPRODUCT(G285:G288,CM285:CM288)</f>
        <v>1</v>
      </c>
      <c r="CT285" s="1877">
        <f t="shared" ref="CT285" si="504">SUMPRODUCT(G285:G288,M285:M288)</f>
        <v>1</v>
      </c>
      <c r="CU285" s="3344" t="str">
        <f t="shared" ref="CU285" si="505">IF(CT285&lt;1%,"Sin iniciar",IF(CT285=100%,"Terminado","En gestión"))</f>
        <v>Terminado</v>
      </c>
      <c r="CV285" s="3344" t="str">
        <f t="shared" ref="CV285" si="506">IF(CS285&lt;1%,"Sin iniciar",IF(CS285=100%,"Terminado","En gestión"))</f>
        <v>Terminado</v>
      </c>
      <c r="CW285" s="3921" t="s">
        <v>37</v>
      </c>
      <c r="CX285" s="3914">
        <v>17481745</v>
      </c>
      <c r="CY285" s="3351">
        <v>17481745</v>
      </c>
      <c r="CZ285" s="3906">
        <v>17481745</v>
      </c>
      <c r="DA285" s="3913">
        <v>5653622166.1800003</v>
      </c>
      <c r="DB285" s="3915">
        <v>5568946286.8500004</v>
      </c>
      <c r="DC285" s="3915">
        <v>7162161621.0500002</v>
      </c>
      <c r="DD285" s="3916">
        <v>5367291206.0093899</v>
      </c>
      <c r="DE285" s="3693" t="s">
        <v>1503</v>
      </c>
      <c r="DF285" s="3693" t="s">
        <v>6196</v>
      </c>
      <c r="DG285" s="3693" t="s">
        <v>6197</v>
      </c>
      <c r="DH285" s="3693" t="s">
        <v>6226</v>
      </c>
      <c r="DJ285" s="1220" t="s">
        <v>8269</v>
      </c>
      <c r="DK285" s="1220" t="s">
        <v>8484</v>
      </c>
      <c r="DL285" s="3312" t="s">
        <v>8271</v>
      </c>
    </row>
    <row r="286" spans="1:116" s="514" customFormat="1" ht="90" hidden="1" x14ac:dyDescent="0.45">
      <c r="A286" s="3359"/>
      <c r="B286" s="3361"/>
      <c r="C286" s="3693"/>
      <c r="D286" s="3693"/>
      <c r="E286" s="515" t="s">
        <v>6230</v>
      </c>
      <c r="F286" s="516" t="s">
        <v>5831</v>
      </c>
      <c r="G286" s="495">
        <v>0.25</v>
      </c>
      <c r="H286" s="518">
        <v>44788</v>
      </c>
      <c r="I286" s="518">
        <v>44926</v>
      </c>
      <c r="J286" s="519">
        <v>0</v>
      </c>
      <c r="K286" s="612">
        <v>0</v>
      </c>
      <c r="L286" s="520">
        <v>0.5</v>
      </c>
      <c r="M286" s="668">
        <v>1</v>
      </c>
      <c r="N286" s="2966"/>
      <c r="O286" s="2966"/>
      <c r="P286" s="591"/>
      <c r="Q286" s="3693"/>
      <c r="R286" s="3693"/>
      <c r="S286" s="715"/>
      <c r="T286" s="547"/>
      <c r="U286" s="547"/>
      <c r="V286" s="169" t="str">
        <f t="shared" ref="V286:V349" si="507">IF(J286&lt;1%,"Sin iniciar",IF(J286=100%,"Terminado","En gestión"))</f>
        <v>Sin iniciar</v>
      </c>
      <c r="W286" s="169" t="str">
        <f t="shared" si="409"/>
        <v>Sin iniciar</v>
      </c>
      <c r="X286" s="3693"/>
      <c r="Y286" s="1877"/>
      <c r="Z286" s="1877"/>
      <c r="AA286" s="3344"/>
      <c r="AB286" s="3344"/>
      <c r="AC286" s="3716"/>
      <c r="AD286" s="3427"/>
      <c r="AE286" s="3690"/>
      <c r="AF286" s="3690"/>
      <c r="AG286" s="3427"/>
      <c r="AH286" s="3910"/>
      <c r="AI286" s="3910"/>
      <c r="AJ286" s="3693"/>
      <c r="AK286" s="3693"/>
      <c r="AL286" s="3693"/>
      <c r="AM286" s="3693"/>
      <c r="AN286" s="591"/>
      <c r="AO286" s="3693"/>
      <c r="AP286" s="3693"/>
      <c r="AQ286" s="716"/>
      <c r="AR286" s="547"/>
      <c r="AS286" s="547"/>
      <c r="AT286" s="169" t="str">
        <f t="shared" ref="AT286:AT349" si="508">IF(K286&lt;1%,"Sin iniciar",IF(K286=100%,"Terminado","En gestión"))</f>
        <v>Sin iniciar</v>
      </c>
      <c r="AU286" s="169" t="str">
        <f t="shared" ref="AU286:AU349" si="509">IF(AQ286&lt;1%,"Sin iniciar",IF(AQ286=100%,"Terminado","En gestión"))</f>
        <v>Sin iniciar</v>
      </c>
      <c r="AV286" s="3693"/>
      <c r="AW286" s="3895"/>
      <c r="AX286" s="3895"/>
      <c r="AY286" s="3344"/>
      <c r="AZ286" s="3344"/>
      <c r="BA286" s="3716"/>
      <c r="BB286" s="3348"/>
      <c r="BC286" s="3350"/>
      <c r="BD286" s="3350"/>
      <c r="BE286" s="3445"/>
      <c r="BF286" s="3798"/>
      <c r="BG286" s="3798"/>
      <c r="BH286" s="3900"/>
      <c r="BI286" s="3900"/>
      <c r="BJ286" s="3902"/>
      <c r="BK286" s="3693"/>
      <c r="BL286" s="472"/>
      <c r="BM286" s="1720"/>
      <c r="BN286" s="1720"/>
      <c r="BO286" s="551">
        <v>0.9</v>
      </c>
      <c r="BP286" s="97" t="s">
        <v>6231</v>
      </c>
      <c r="BQ286" s="98" t="s">
        <v>6232</v>
      </c>
      <c r="BR286" s="169" t="str">
        <f t="shared" ref="BR286:BR349" si="510">IF(L286&lt;1%,"Sin iniciar",IF(L286=100%,"Terminado","En gestión"))</f>
        <v>En gestión</v>
      </c>
      <c r="BS286" s="169" t="str">
        <f t="shared" ref="BS286:BS349" si="511">IF(BO286&lt;1%,"Sin iniciar",IF(BO286=100%,"Terminado","En gestión"))</f>
        <v>En gestión</v>
      </c>
      <c r="BT286" s="1720"/>
      <c r="BU286" s="1877"/>
      <c r="BV286" s="1877"/>
      <c r="BW286" s="3344"/>
      <c r="BX286" s="3344"/>
      <c r="BY286" s="3458"/>
      <c r="BZ286" s="2909"/>
      <c r="CA286" s="3908"/>
      <c r="CB286" s="3597"/>
      <c r="CC286" s="2909"/>
      <c r="CD286" s="3597"/>
      <c r="CE286" s="3597"/>
      <c r="CF286" s="3693"/>
      <c r="CG286" s="3693"/>
      <c r="CH286" s="3693"/>
      <c r="CI286" s="3693"/>
      <c r="CJ286" s="591"/>
      <c r="CK286" s="3458"/>
      <c r="CL286" s="3458"/>
      <c r="CM286" s="905">
        <v>1</v>
      </c>
      <c r="CN286" s="738" t="s">
        <v>6233</v>
      </c>
      <c r="CO286" s="738" t="s">
        <v>6234</v>
      </c>
      <c r="CP286" s="169" t="str">
        <f t="shared" si="416"/>
        <v>Terminado</v>
      </c>
      <c r="CQ286" s="169" t="str">
        <f t="shared" ref="CQ286:CQ349" si="512">IF(CM286&lt;1%,"Sin iniciar",IF(CM286=100%,"Terminado","En gestión"))</f>
        <v>Terminado</v>
      </c>
      <c r="CR286" s="3693"/>
      <c r="CS286" s="1877"/>
      <c r="CT286" s="1877"/>
      <c r="CU286" s="3344"/>
      <c r="CV286" s="3344"/>
      <c r="CW286" s="3921"/>
      <c r="CX286" s="3914"/>
      <c r="CY286" s="3351"/>
      <c r="CZ286" s="3906"/>
      <c r="DA286" s="3914"/>
      <c r="DB286" s="3906"/>
      <c r="DC286" s="3906"/>
      <c r="DD286" s="3916"/>
      <c r="DE286" s="3693"/>
      <c r="DF286" s="3693"/>
      <c r="DG286" s="3693"/>
      <c r="DH286" s="3693"/>
      <c r="DJ286" s="1220" t="s">
        <v>8269</v>
      </c>
      <c r="DK286" s="1220" t="s">
        <v>8331</v>
      </c>
      <c r="DL286" s="3313"/>
    </row>
    <row r="287" spans="1:116" s="514" customFormat="1" ht="262.5" hidden="1" customHeight="1" x14ac:dyDescent="0.45">
      <c r="A287" s="3359"/>
      <c r="B287" s="3361"/>
      <c r="C287" s="3693"/>
      <c r="D287" s="3693"/>
      <c r="E287" s="515" t="s">
        <v>6235</v>
      </c>
      <c r="F287" s="516" t="s">
        <v>5840</v>
      </c>
      <c r="G287" s="495">
        <v>0.25</v>
      </c>
      <c r="H287" s="518">
        <v>44788</v>
      </c>
      <c r="I287" s="518">
        <v>44926</v>
      </c>
      <c r="J287" s="519">
        <v>0</v>
      </c>
      <c r="K287" s="612">
        <v>0</v>
      </c>
      <c r="L287" s="520">
        <v>0.5</v>
      </c>
      <c r="M287" s="668">
        <v>1</v>
      </c>
      <c r="N287" s="2966"/>
      <c r="O287" s="2966"/>
      <c r="P287" s="591"/>
      <c r="Q287" s="3693"/>
      <c r="R287" s="3693"/>
      <c r="S287" s="715"/>
      <c r="T287" s="547"/>
      <c r="U287" s="547"/>
      <c r="V287" s="169" t="str">
        <f t="shared" si="507"/>
        <v>Sin iniciar</v>
      </c>
      <c r="W287" s="169" t="str">
        <f t="shared" si="409"/>
        <v>Sin iniciar</v>
      </c>
      <c r="X287" s="3693"/>
      <c r="Y287" s="1877"/>
      <c r="Z287" s="1877"/>
      <c r="AA287" s="3344"/>
      <c r="AB287" s="3344"/>
      <c r="AC287" s="3716"/>
      <c r="AD287" s="3427"/>
      <c r="AE287" s="3690"/>
      <c r="AF287" s="3690"/>
      <c r="AG287" s="3427"/>
      <c r="AH287" s="3910"/>
      <c r="AI287" s="3910"/>
      <c r="AJ287" s="3693"/>
      <c r="AK287" s="3693"/>
      <c r="AL287" s="3693"/>
      <c r="AM287" s="3693"/>
      <c r="AN287" s="591"/>
      <c r="AO287" s="3693"/>
      <c r="AP287" s="3693"/>
      <c r="AQ287" s="716"/>
      <c r="AR287" s="547"/>
      <c r="AS287" s="547"/>
      <c r="AT287" s="169" t="str">
        <f t="shared" si="508"/>
        <v>Sin iniciar</v>
      </c>
      <c r="AU287" s="169" t="str">
        <f t="shared" si="509"/>
        <v>Sin iniciar</v>
      </c>
      <c r="AV287" s="3693"/>
      <c r="AW287" s="3895"/>
      <c r="AX287" s="3895"/>
      <c r="AY287" s="3344"/>
      <c r="AZ287" s="3344"/>
      <c r="BA287" s="3716"/>
      <c r="BB287" s="3348"/>
      <c r="BC287" s="3350"/>
      <c r="BD287" s="3350"/>
      <c r="BE287" s="3445"/>
      <c r="BF287" s="3798"/>
      <c r="BG287" s="3798"/>
      <c r="BH287" s="3900"/>
      <c r="BI287" s="3900"/>
      <c r="BJ287" s="3902"/>
      <c r="BK287" s="3693"/>
      <c r="BL287" s="472"/>
      <c r="BM287" s="1720"/>
      <c r="BN287" s="1720"/>
      <c r="BO287" s="551">
        <v>0.9</v>
      </c>
      <c r="BP287" s="97" t="s">
        <v>6231</v>
      </c>
      <c r="BQ287" s="97" t="s">
        <v>6236</v>
      </c>
      <c r="BR287" s="169" t="str">
        <f t="shared" si="510"/>
        <v>En gestión</v>
      </c>
      <c r="BS287" s="169" t="str">
        <f t="shared" si="511"/>
        <v>En gestión</v>
      </c>
      <c r="BT287" s="1720"/>
      <c r="BU287" s="1877"/>
      <c r="BV287" s="1877"/>
      <c r="BW287" s="3344"/>
      <c r="BX287" s="3344"/>
      <c r="BY287" s="3458"/>
      <c r="BZ287" s="2909"/>
      <c r="CA287" s="3908"/>
      <c r="CB287" s="3597"/>
      <c r="CC287" s="2909"/>
      <c r="CD287" s="3597"/>
      <c r="CE287" s="3597"/>
      <c r="CF287" s="3693"/>
      <c r="CG287" s="3693"/>
      <c r="CH287" s="3693"/>
      <c r="CI287" s="3693"/>
      <c r="CJ287" s="591"/>
      <c r="CK287" s="3458"/>
      <c r="CL287" s="3458"/>
      <c r="CM287" s="905">
        <v>1</v>
      </c>
      <c r="CN287" s="738" t="s">
        <v>6237</v>
      </c>
      <c r="CO287" s="738" t="s">
        <v>6238</v>
      </c>
      <c r="CP287" s="169" t="str">
        <f t="shared" si="416"/>
        <v>Terminado</v>
      </c>
      <c r="CQ287" s="169" t="str">
        <f t="shared" si="512"/>
        <v>Terminado</v>
      </c>
      <c r="CR287" s="3693"/>
      <c r="CS287" s="1877"/>
      <c r="CT287" s="1877"/>
      <c r="CU287" s="3344"/>
      <c r="CV287" s="3344"/>
      <c r="CW287" s="3921"/>
      <c r="CX287" s="3914"/>
      <c r="CY287" s="3351"/>
      <c r="CZ287" s="3906"/>
      <c r="DA287" s="3914"/>
      <c r="DB287" s="3906"/>
      <c r="DC287" s="3906"/>
      <c r="DD287" s="3916"/>
      <c r="DE287" s="3693"/>
      <c r="DF287" s="3693"/>
      <c r="DG287" s="3693"/>
      <c r="DH287" s="3693"/>
      <c r="DJ287" s="1220" t="s">
        <v>8269</v>
      </c>
      <c r="DK287" s="1220" t="s">
        <v>8331</v>
      </c>
      <c r="DL287" s="3313"/>
    </row>
    <row r="288" spans="1:116" s="514" customFormat="1" ht="105" hidden="1" x14ac:dyDescent="0.45">
      <c r="A288" s="3359"/>
      <c r="B288" s="3361"/>
      <c r="C288" s="3693"/>
      <c r="D288" s="3693"/>
      <c r="E288" s="515" t="s">
        <v>6239</v>
      </c>
      <c r="F288" s="516" t="s">
        <v>5850</v>
      </c>
      <c r="G288" s="495">
        <v>0.25</v>
      </c>
      <c r="H288" s="518">
        <v>44788</v>
      </c>
      <c r="I288" s="518">
        <v>44926</v>
      </c>
      <c r="J288" s="519">
        <v>0</v>
      </c>
      <c r="K288" s="612">
        <v>0</v>
      </c>
      <c r="L288" s="520">
        <v>0.5</v>
      </c>
      <c r="M288" s="668">
        <v>1</v>
      </c>
      <c r="N288" s="2966"/>
      <c r="O288" s="2966"/>
      <c r="P288" s="591"/>
      <c r="Q288" s="3693"/>
      <c r="R288" s="3693"/>
      <c r="S288" s="715"/>
      <c r="T288" s="547"/>
      <c r="U288" s="547"/>
      <c r="V288" s="169" t="str">
        <f t="shared" si="507"/>
        <v>Sin iniciar</v>
      </c>
      <c r="W288" s="169" t="str">
        <f t="shared" si="409"/>
        <v>Sin iniciar</v>
      </c>
      <c r="X288" s="3693"/>
      <c r="Y288" s="1877"/>
      <c r="Z288" s="1877"/>
      <c r="AA288" s="3344"/>
      <c r="AB288" s="3344"/>
      <c r="AC288" s="3897"/>
      <c r="AD288" s="3427"/>
      <c r="AE288" s="3690"/>
      <c r="AF288" s="3690"/>
      <c r="AG288" s="3427"/>
      <c r="AH288" s="3910"/>
      <c r="AI288" s="3910"/>
      <c r="AJ288" s="3693"/>
      <c r="AK288" s="3693"/>
      <c r="AL288" s="3693"/>
      <c r="AM288" s="3693"/>
      <c r="AN288" s="591"/>
      <c r="AO288" s="3693"/>
      <c r="AP288" s="3693"/>
      <c r="AQ288" s="716"/>
      <c r="AR288" s="547"/>
      <c r="AS288" s="547"/>
      <c r="AT288" s="169" t="str">
        <f t="shared" si="508"/>
        <v>Sin iniciar</v>
      </c>
      <c r="AU288" s="169" t="str">
        <f t="shared" si="509"/>
        <v>Sin iniciar</v>
      </c>
      <c r="AV288" s="3693"/>
      <c r="AW288" s="3895"/>
      <c r="AX288" s="3895"/>
      <c r="AY288" s="3344"/>
      <c r="AZ288" s="3344"/>
      <c r="BA288" s="3897"/>
      <c r="BB288" s="3348"/>
      <c r="BC288" s="3350"/>
      <c r="BD288" s="3350"/>
      <c r="BE288" s="3445"/>
      <c r="BF288" s="3446"/>
      <c r="BG288" s="3446"/>
      <c r="BH288" s="3894"/>
      <c r="BI288" s="3894"/>
      <c r="BJ288" s="3903"/>
      <c r="BK288" s="3693"/>
      <c r="BL288" s="472"/>
      <c r="BM288" s="1720"/>
      <c r="BN288" s="1720"/>
      <c r="BO288" s="551">
        <v>0.9</v>
      </c>
      <c r="BP288" s="97" t="s">
        <v>6240</v>
      </c>
      <c r="BQ288" s="97" t="s">
        <v>6241</v>
      </c>
      <c r="BR288" s="169" t="str">
        <f t="shared" si="510"/>
        <v>En gestión</v>
      </c>
      <c r="BS288" s="169" t="str">
        <f t="shared" si="511"/>
        <v>En gestión</v>
      </c>
      <c r="BT288" s="1720"/>
      <c r="BU288" s="1877"/>
      <c r="BV288" s="1877"/>
      <c r="BW288" s="3344"/>
      <c r="BX288" s="3344"/>
      <c r="BY288" s="3458"/>
      <c r="BZ288" s="2909"/>
      <c r="CA288" s="3908"/>
      <c r="CB288" s="3597"/>
      <c r="CC288" s="2909"/>
      <c r="CD288" s="3597"/>
      <c r="CE288" s="3597"/>
      <c r="CF288" s="3693"/>
      <c r="CG288" s="3693"/>
      <c r="CH288" s="3693"/>
      <c r="CI288" s="3693"/>
      <c r="CJ288" s="591"/>
      <c r="CK288" s="3458"/>
      <c r="CL288" s="3458"/>
      <c r="CM288" s="905">
        <v>1</v>
      </c>
      <c r="CN288" s="738" t="s">
        <v>6180</v>
      </c>
      <c r="CO288" s="738" t="s">
        <v>6181</v>
      </c>
      <c r="CP288" s="169" t="str">
        <f t="shared" si="416"/>
        <v>Terminado</v>
      </c>
      <c r="CQ288" s="169" t="str">
        <f t="shared" si="512"/>
        <v>Terminado</v>
      </c>
      <c r="CR288" s="3693"/>
      <c r="CS288" s="1877"/>
      <c r="CT288" s="1877"/>
      <c r="CU288" s="3344"/>
      <c r="CV288" s="3344"/>
      <c r="CW288" s="3921"/>
      <c r="CX288" s="3914"/>
      <c r="CY288" s="3351"/>
      <c r="CZ288" s="3906"/>
      <c r="DA288" s="3914"/>
      <c r="DB288" s="3906"/>
      <c r="DC288" s="3906"/>
      <c r="DD288" s="3916"/>
      <c r="DE288" s="3693"/>
      <c r="DF288" s="3693"/>
      <c r="DG288" s="3693"/>
      <c r="DH288" s="3693"/>
      <c r="DJ288" s="1220" t="s">
        <v>8269</v>
      </c>
      <c r="DK288" s="1220" t="s">
        <v>8331</v>
      </c>
      <c r="DL288" s="3314"/>
    </row>
    <row r="289" spans="1:116" s="710" customFormat="1" ht="153" hidden="1" customHeight="1" x14ac:dyDescent="0.45">
      <c r="A289" s="3359" t="s">
        <v>516</v>
      </c>
      <c r="B289" s="3361" t="s">
        <v>6242</v>
      </c>
      <c r="C289" s="3693" t="s">
        <v>6243</v>
      </c>
      <c r="D289" s="3693" t="s">
        <v>5861</v>
      </c>
      <c r="E289" s="515" t="s">
        <v>6244</v>
      </c>
      <c r="F289" s="516" t="s">
        <v>5820</v>
      </c>
      <c r="G289" s="495">
        <v>0.25</v>
      </c>
      <c r="H289" s="518">
        <v>44562</v>
      </c>
      <c r="I289" s="518">
        <v>44591</v>
      </c>
      <c r="J289" s="519">
        <v>1</v>
      </c>
      <c r="K289" s="612">
        <v>1</v>
      </c>
      <c r="L289" s="520">
        <v>1</v>
      </c>
      <c r="M289" s="668">
        <v>1</v>
      </c>
      <c r="N289" s="2966">
        <v>1552116345</v>
      </c>
      <c r="O289" s="2966">
        <v>24474443</v>
      </c>
      <c r="P289" s="591"/>
      <c r="Q289" s="3692">
        <v>0.34</v>
      </c>
      <c r="R289" s="3894" t="s">
        <v>5821</v>
      </c>
      <c r="S289" s="551">
        <v>1</v>
      </c>
      <c r="T289" s="456" t="s">
        <v>6193</v>
      </c>
      <c r="U289" s="713" t="s">
        <v>7687</v>
      </c>
      <c r="V289" s="169" t="str">
        <f t="shared" si="507"/>
        <v>Terminado</v>
      </c>
      <c r="W289" s="169" t="str">
        <f t="shared" si="409"/>
        <v>Terminado</v>
      </c>
      <c r="X289" s="3693" t="s">
        <v>6195</v>
      </c>
      <c r="Y289" s="1877">
        <f>SUMPRODUCT(S289:S292,G289:G292)</f>
        <v>0.54999999999999993</v>
      </c>
      <c r="Z289" s="1877">
        <f>SUMPRODUCT(G289:G292,J289:J292)</f>
        <v>0.54999999999999993</v>
      </c>
      <c r="AA289" s="3344" t="str">
        <f>IF(Z289&lt;1%,"Sin iniciar",IF(Z289=100%,"Terminado","En gestión"))</f>
        <v>En gestión</v>
      </c>
      <c r="AB289" s="3344" t="str">
        <f>IF(Y289&lt;1%,"Sin iniciar",IF(Y289=100%,"Terminado","En gestión"))</f>
        <v>En gestión</v>
      </c>
      <c r="AC289" s="3911"/>
      <c r="AD289" s="3427">
        <v>24474443</v>
      </c>
      <c r="AE289" s="3690">
        <v>24474443</v>
      </c>
      <c r="AF289" s="3690">
        <v>10489047</v>
      </c>
      <c r="AG289" s="3427">
        <v>1552116345</v>
      </c>
      <c r="AH289" s="3910">
        <v>1551186345</v>
      </c>
      <c r="AI289" s="3910">
        <v>238318433.36000001</v>
      </c>
      <c r="AJ289" s="3894" t="s">
        <v>1503</v>
      </c>
      <c r="AK289" s="3693" t="s">
        <v>6196</v>
      </c>
      <c r="AL289" s="3693" t="s">
        <v>6197</v>
      </c>
      <c r="AM289" s="3693" t="s">
        <v>6245</v>
      </c>
      <c r="AN289" s="591"/>
      <c r="AO289" s="3692">
        <v>0.68</v>
      </c>
      <c r="AP289" s="3894" t="s">
        <v>5821</v>
      </c>
      <c r="AQ289" s="551">
        <v>1</v>
      </c>
      <c r="AR289" s="98" t="s">
        <v>6199</v>
      </c>
      <c r="AS289" s="547"/>
      <c r="AT289" s="169" t="str">
        <f t="shared" si="508"/>
        <v>Terminado</v>
      </c>
      <c r="AU289" s="169" t="str">
        <f t="shared" si="509"/>
        <v>Terminado</v>
      </c>
      <c r="AV289" s="3894" t="s">
        <v>6200</v>
      </c>
      <c r="AW289" s="3523">
        <f t="shared" ref="AW289" si="513">SUMPRODUCT(AQ289:AQ292,G289:G292)</f>
        <v>0.85000000000000009</v>
      </c>
      <c r="AX289" s="3523">
        <f t="shared" ref="AX289" si="514">SUMPRODUCT(G289:G292,K289:K292)</f>
        <v>0.85000000000000009</v>
      </c>
      <c r="AY289" s="3344" t="str">
        <f>IF(AX289&lt;1%,"Sin iniciar",IF(AX289=100%,"Terminado","En gestión"))</f>
        <v>En gestión</v>
      </c>
      <c r="AZ289" s="3344" t="str">
        <f>IF(AW289&lt;1%,"Sin iniciar",IF(AW289=100%,"Terminado","En gestión"))</f>
        <v>En gestión</v>
      </c>
      <c r="BA289" s="3911"/>
      <c r="BB289" s="3348">
        <v>24474443</v>
      </c>
      <c r="BC289" s="3349">
        <v>24474443</v>
      </c>
      <c r="BD289" s="3350">
        <v>20978094</v>
      </c>
      <c r="BE289" s="3445">
        <v>1552116345</v>
      </c>
      <c r="BF289" s="3615">
        <v>1537650149</v>
      </c>
      <c r="BG289" s="3615">
        <v>382528859.31</v>
      </c>
      <c r="BH289" s="3899" t="s">
        <v>1503</v>
      </c>
      <c r="BI289" s="3899" t="s">
        <v>6196</v>
      </c>
      <c r="BJ289" s="3901" t="s">
        <v>6197</v>
      </c>
      <c r="BK289" s="3693" t="s">
        <v>6245</v>
      </c>
      <c r="BL289" s="472"/>
      <c r="BM289" s="3923">
        <v>1</v>
      </c>
      <c r="BN289" s="1720" t="s">
        <v>6201</v>
      </c>
      <c r="BO289" s="551">
        <v>1</v>
      </c>
      <c r="BP289" s="97" t="s">
        <v>6199</v>
      </c>
      <c r="BQ289" s="98"/>
      <c r="BR289" s="169" t="str">
        <f t="shared" si="510"/>
        <v>Terminado</v>
      </c>
      <c r="BS289" s="169" t="str">
        <f t="shared" si="511"/>
        <v>Terminado</v>
      </c>
      <c r="BT289" s="1720" t="s">
        <v>6246</v>
      </c>
      <c r="BU289" s="1877">
        <f t="shared" ref="BU289" si="515">SUMPRODUCT(G289:G292,BO289:BO292)</f>
        <v>1</v>
      </c>
      <c r="BV289" s="1877">
        <f t="shared" ref="BV289" si="516">SUMPRODUCT(G289:G292,L289:L292)</f>
        <v>1</v>
      </c>
      <c r="BW289" s="3344" t="str">
        <f t="shared" ref="BW289" si="517">IF(BV289&lt;1%,"Sin iniciar",IF(BV289=100%,"Terminado","En gestión"))</f>
        <v>Terminado</v>
      </c>
      <c r="BX289" s="3344" t="str">
        <f t="shared" ref="BX289" si="518">IF(BU289&lt;1%,"Sin iniciar",IF(BU289=100%,"Terminado","En gestión"))</f>
        <v>Terminado</v>
      </c>
      <c r="BY289" s="3458"/>
      <c r="BZ289" s="2909">
        <v>24474443</v>
      </c>
      <c r="CA289" s="3908">
        <v>24474443</v>
      </c>
      <c r="CB289" s="3597">
        <v>24474443</v>
      </c>
      <c r="CC289" s="2909">
        <v>1537650149</v>
      </c>
      <c r="CD289" s="3597">
        <v>1577922969</v>
      </c>
      <c r="CE289" s="3597">
        <v>952743215.63999999</v>
      </c>
      <c r="CF289" s="3693" t="s">
        <v>1503</v>
      </c>
      <c r="CG289" s="3693" t="s">
        <v>6196</v>
      </c>
      <c r="CH289" s="3693" t="s">
        <v>6197</v>
      </c>
      <c r="CI289" s="3693" t="s">
        <v>6245</v>
      </c>
      <c r="CJ289" s="591"/>
      <c r="CK289" s="3692">
        <v>1</v>
      </c>
      <c r="CL289" s="3693"/>
      <c r="CM289" s="905">
        <v>1</v>
      </c>
      <c r="CN289" s="97" t="s">
        <v>106</v>
      </c>
      <c r="CO289" s="97" t="s">
        <v>7687</v>
      </c>
      <c r="CP289" s="169" t="str">
        <f t="shared" si="416"/>
        <v>Terminado</v>
      </c>
      <c r="CQ289" s="169" t="str">
        <f t="shared" si="512"/>
        <v>Terminado</v>
      </c>
      <c r="CR289" s="3693"/>
      <c r="CS289" s="1877">
        <f t="shared" ref="CS289" si="519">SUMPRODUCT(G289:G292,CM289:CM292)</f>
        <v>1</v>
      </c>
      <c r="CT289" s="1877">
        <f t="shared" ref="CT289" si="520">SUMPRODUCT(G289:G292,M289:M292)</f>
        <v>1</v>
      </c>
      <c r="CU289" s="3344" t="str">
        <f t="shared" ref="CU289" si="521">IF(CT289&lt;1%,"Sin iniciar",IF(CT289=100%,"Terminado","En gestión"))</f>
        <v>Terminado</v>
      </c>
      <c r="CV289" s="3344" t="str">
        <f t="shared" ref="CV289" si="522">IF(CS289&lt;1%,"Sin iniciar",IF(CS289=100%,"Terminado","En gestión"))</f>
        <v>Terminado</v>
      </c>
      <c r="CW289" s="3921" t="s">
        <v>37</v>
      </c>
      <c r="CX289" s="3914">
        <v>0</v>
      </c>
      <c r="CY289" s="3351">
        <v>0</v>
      </c>
      <c r="CZ289" s="3906">
        <v>0</v>
      </c>
      <c r="DA289" s="3913">
        <v>1577922969</v>
      </c>
      <c r="DB289" s="3915">
        <v>1546843189</v>
      </c>
      <c r="DC289" s="3915">
        <v>1945930911.6800001</v>
      </c>
      <c r="DD289" s="3916">
        <v>1530537756.3299999</v>
      </c>
      <c r="DE289" s="3693" t="s">
        <v>1503</v>
      </c>
      <c r="DF289" s="3693" t="s">
        <v>6196</v>
      </c>
      <c r="DG289" s="3693" t="s">
        <v>6197</v>
      </c>
      <c r="DH289" s="3693" t="s">
        <v>6245</v>
      </c>
      <c r="DJ289" s="1220" t="s">
        <v>8352</v>
      </c>
      <c r="DK289" s="1220" t="s">
        <v>8510</v>
      </c>
      <c r="DL289" s="3312" t="s">
        <v>8511</v>
      </c>
    </row>
    <row r="290" spans="1:116" s="514" customFormat="1" ht="105" hidden="1" x14ac:dyDescent="0.45">
      <c r="A290" s="3359"/>
      <c r="B290" s="3361"/>
      <c r="C290" s="3693"/>
      <c r="D290" s="3693"/>
      <c r="E290" s="515" t="s">
        <v>6247</v>
      </c>
      <c r="F290" s="516" t="s">
        <v>5831</v>
      </c>
      <c r="G290" s="495">
        <v>0.25</v>
      </c>
      <c r="H290" s="518">
        <v>44562</v>
      </c>
      <c r="I290" s="518">
        <v>44773</v>
      </c>
      <c r="J290" s="519">
        <v>0.4</v>
      </c>
      <c r="K290" s="612">
        <v>0.8</v>
      </c>
      <c r="L290" s="520">
        <v>1</v>
      </c>
      <c r="M290" s="668">
        <v>1</v>
      </c>
      <c r="N290" s="2966"/>
      <c r="O290" s="2966"/>
      <c r="P290" s="591"/>
      <c r="Q290" s="3693"/>
      <c r="R290" s="3693"/>
      <c r="S290" s="551">
        <v>0.4</v>
      </c>
      <c r="T290" s="457" t="s">
        <v>6248</v>
      </c>
      <c r="U290" s="713" t="s">
        <v>6249</v>
      </c>
      <c r="V290" s="169" t="str">
        <f t="shared" si="507"/>
        <v>En gestión</v>
      </c>
      <c r="W290" s="169" t="str">
        <f t="shared" si="409"/>
        <v>En gestión</v>
      </c>
      <c r="X290" s="3693"/>
      <c r="Y290" s="1877"/>
      <c r="Z290" s="1877"/>
      <c r="AA290" s="3344"/>
      <c r="AB290" s="3344"/>
      <c r="AC290" s="3716"/>
      <c r="AD290" s="3427"/>
      <c r="AE290" s="3690"/>
      <c r="AF290" s="3690"/>
      <c r="AG290" s="3427"/>
      <c r="AH290" s="3910"/>
      <c r="AI290" s="3910"/>
      <c r="AJ290" s="3693"/>
      <c r="AK290" s="3693"/>
      <c r="AL290" s="3693"/>
      <c r="AM290" s="3693"/>
      <c r="AN290" s="591"/>
      <c r="AO290" s="3693"/>
      <c r="AP290" s="3693"/>
      <c r="AQ290" s="551">
        <v>0.8</v>
      </c>
      <c r="AR290" s="457" t="s">
        <v>6206</v>
      </c>
      <c r="AS290" s="547" t="s">
        <v>6250</v>
      </c>
      <c r="AT290" s="169" t="str">
        <f t="shared" si="508"/>
        <v>En gestión</v>
      </c>
      <c r="AU290" s="169" t="str">
        <f t="shared" si="509"/>
        <v>En gestión</v>
      </c>
      <c r="AV290" s="3693"/>
      <c r="AW290" s="3895"/>
      <c r="AX290" s="3895"/>
      <c r="AY290" s="3344"/>
      <c r="AZ290" s="3344"/>
      <c r="BA290" s="3716"/>
      <c r="BB290" s="3348"/>
      <c r="BC290" s="3349"/>
      <c r="BD290" s="3350"/>
      <c r="BE290" s="3445"/>
      <c r="BF290" s="3798"/>
      <c r="BG290" s="3798"/>
      <c r="BH290" s="3900"/>
      <c r="BI290" s="3900"/>
      <c r="BJ290" s="3902"/>
      <c r="BK290" s="3693"/>
      <c r="BL290" s="472"/>
      <c r="BM290" s="1720"/>
      <c r="BN290" s="1720"/>
      <c r="BO290" s="551">
        <v>1</v>
      </c>
      <c r="BP290" s="97" t="s">
        <v>6251</v>
      </c>
      <c r="BQ290" s="98" t="s">
        <v>6252</v>
      </c>
      <c r="BR290" s="169" t="str">
        <f t="shared" si="510"/>
        <v>Terminado</v>
      </c>
      <c r="BS290" s="169" t="str">
        <f t="shared" si="511"/>
        <v>Terminado</v>
      </c>
      <c r="BT290" s="1720"/>
      <c r="BU290" s="1877"/>
      <c r="BV290" s="1877"/>
      <c r="BW290" s="3344"/>
      <c r="BX290" s="3344"/>
      <c r="BY290" s="3458"/>
      <c r="BZ290" s="2909"/>
      <c r="CA290" s="3908"/>
      <c r="CB290" s="3597"/>
      <c r="CC290" s="2909"/>
      <c r="CD290" s="3597"/>
      <c r="CE290" s="3597"/>
      <c r="CF290" s="3693"/>
      <c r="CG290" s="3693"/>
      <c r="CH290" s="3693"/>
      <c r="CI290" s="3693"/>
      <c r="CJ290" s="591"/>
      <c r="CK290" s="3693"/>
      <c r="CL290" s="3693"/>
      <c r="CM290" s="905">
        <v>1</v>
      </c>
      <c r="CN290" s="97" t="s">
        <v>1291</v>
      </c>
      <c r="CO290" s="97" t="s">
        <v>6252</v>
      </c>
      <c r="CP290" s="169" t="str">
        <f t="shared" si="416"/>
        <v>Terminado</v>
      </c>
      <c r="CQ290" s="169" t="str">
        <f t="shared" si="512"/>
        <v>Terminado</v>
      </c>
      <c r="CR290" s="3693"/>
      <c r="CS290" s="1877"/>
      <c r="CT290" s="1877"/>
      <c r="CU290" s="3344"/>
      <c r="CV290" s="3344"/>
      <c r="CW290" s="3921"/>
      <c r="CX290" s="3914"/>
      <c r="CY290" s="3351"/>
      <c r="CZ290" s="3906"/>
      <c r="DA290" s="3914"/>
      <c r="DB290" s="3906"/>
      <c r="DC290" s="3906"/>
      <c r="DD290" s="3916"/>
      <c r="DE290" s="3693"/>
      <c r="DF290" s="3693"/>
      <c r="DG290" s="3693"/>
      <c r="DH290" s="3693"/>
      <c r="DJ290" s="1220" t="s">
        <v>8352</v>
      </c>
      <c r="DK290" s="1220" t="s">
        <v>8512</v>
      </c>
      <c r="DL290" s="3313"/>
    </row>
    <row r="291" spans="1:116" s="514" customFormat="1" ht="183.75" hidden="1" x14ac:dyDescent="0.45">
      <c r="A291" s="3359"/>
      <c r="B291" s="3361"/>
      <c r="C291" s="3693"/>
      <c r="D291" s="3693"/>
      <c r="E291" s="515" t="s">
        <v>6253</v>
      </c>
      <c r="F291" s="516" t="s">
        <v>5840</v>
      </c>
      <c r="G291" s="495">
        <v>0.25</v>
      </c>
      <c r="H291" s="518">
        <v>44562</v>
      </c>
      <c r="I291" s="518">
        <v>44773</v>
      </c>
      <c r="J291" s="519">
        <v>0.4</v>
      </c>
      <c r="K291" s="612">
        <v>0.8</v>
      </c>
      <c r="L291" s="520">
        <v>1</v>
      </c>
      <c r="M291" s="668">
        <v>1</v>
      </c>
      <c r="N291" s="2966"/>
      <c r="O291" s="2966"/>
      <c r="P291" s="591"/>
      <c r="Q291" s="3693"/>
      <c r="R291" s="3693"/>
      <c r="S291" s="551">
        <v>0.4</v>
      </c>
      <c r="T291" s="457" t="s">
        <v>6254</v>
      </c>
      <c r="U291" s="713" t="s">
        <v>6255</v>
      </c>
      <c r="V291" s="169" t="str">
        <f t="shared" si="507"/>
        <v>En gestión</v>
      </c>
      <c r="W291" s="169" t="str">
        <f t="shared" si="409"/>
        <v>En gestión</v>
      </c>
      <c r="X291" s="3693"/>
      <c r="Y291" s="1877"/>
      <c r="Z291" s="1877"/>
      <c r="AA291" s="3344"/>
      <c r="AB291" s="3344"/>
      <c r="AC291" s="3716"/>
      <c r="AD291" s="3427"/>
      <c r="AE291" s="3690"/>
      <c r="AF291" s="3690"/>
      <c r="AG291" s="3427"/>
      <c r="AH291" s="3910"/>
      <c r="AI291" s="3910"/>
      <c r="AJ291" s="3693"/>
      <c r="AK291" s="3693"/>
      <c r="AL291" s="3693"/>
      <c r="AM291" s="3693"/>
      <c r="AN291" s="591"/>
      <c r="AO291" s="3693"/>
      <c r="AP291" s="3693"/>
      <c r="AQ291" s="551">
        <v>0.8</v>
      </c>
      <c r="AR291" s="457" t="s">
        <v>6213</v>
      </c>
      <c r="AS291" s="714" t="s">
        <v>6256</v>
      </c>
      <c r="AT291" s="169" t="str">
        <f t="shared" si="508"/>
        <v>En gestión</v>
      </c>
      <c r="AU291" s="169" t="str">
        <f t="shared" si="509"/>
        <v>En gestión</v>
      </c>
      <c r="AV291" s="3693"/>
      <c r="AW291" s="3895"/>
      <c r="AX291" s="3895"/>
      <c r="AY291" s="3344"/>
      <c r="AZ291" s="3344"/>
      <c r="BA291" s="3716"/>
      <c r="BB291" s="3348"/>
      <c r="BC291" s="3349"/>
      <c r="BD291" s="3350"/>
      <c r="BE291" s="3445"/>
      <c r="BF291" s="3798"/>
      <c r="BG291" s="3798"/>
      <c r="BH291" s="3900"/>
      <c r="BI291" s="3900"/>
      <c r="BJ291" s="3902"/>
      <c r="BK291" s="3693"/>
      <c r="BL291" s="472"/>
      <c r="BM291" s="1720"/>
      <c r="BN291" s="1720"/>
      <c r="BO291" s="551">
        <v>1</v>
      </c>
      <c r="BP291" s="97" t="s">
        <v>6257</v>
      </c>
      <c r="BQ291" s="97" t="s">
        <v>6258</v>
      </c>
      <c r="BR291" s="169" t="str">
        <f t="shared" si="510"/>
        <v>Terminado</v>
      </c>
      <c r="BS291" s="169" t="str">
        <f t="shared" si="511"/>
        <v>Terminado</v>
      </c>
      <c r="BT291" s="1720"/>
      <c r="BU291" s="1877"/>
      <c r="BV291" s="1877"/>
      <c r="BW291" s="3344"/>
      <c r="BX291" s="3344"/>
      <c r="BY291" s="3458"/>
      <c r="BZ291" s="2909"/>
      <c r="CA291" s="3908"/>
      <c r="CB291" s="3597"/>
      <c r="CC291" s="2909"/>
      <c r="CD291" s="3597"/>
      <c r="CE291" s="3597"/>
      <c r="CF291" s="3693"/>
      <c r="CG291" s="3693"/>
      <c r="CH291" s="3693"/>
      <c r="CI291" s="3693"/>
      <c r="CJ291" s="591"/>
      <c r="CK291" s="3693"/>
      <c r="CL291" s="3693"/>
      <c r="CM291" s="905">
        <v>1</v>
      </c>
      <c r="CN291" s="97" t="s">
        <v>1291</v>
      </c>
      <c r="CO291" s="97" t="s">
        <v>6258</v>
      </c>
      <c r="CP291" s="169" t="str">
        <f t="shared" si="416"/>
        <v>Terminado</v>
      </c>
      <c r="CQ291" s="169" t="str">
        <f t="shared" si="512"/>
        <v>Terminado</v>
      </c>
      <c r="CR291" s="3693"/>
      <c r="CS291" s="1877"/>
      <c r="CT291" s="1877"/>
      <c r="CU291" s="3344"/>
      <c r="CV291" s="3344"/>
      <c r="CW291" s="3921"/>
      <c r="CX291" s="3914"/>
      <c r="CY291" s="3351"/>
      <c r="CZ291" s="3906"/>
      <c r="DA291" s="3914"/>
      <c r="DB291" s="3906"/>
      <c r="DC291" s="3906"/>
      <c r="DD291" s="3916"/>
      <c r="DE291" s="3693"/>
      <c r="DF291" s="3693"/>
      <c r="DG291" s="3693"/>
      <c r="DH291" s="3693"/>
      <c r="DJ291" s="1220" t="s">
        <v>8352</v>
      </c>
      <c r="DK291" s="1220" t="s">
        <v>8513</v>
      </c>
      <c r="DL291" s="3313"/>
    </row>
    <row r="292" spans="1:116" s="514" customFormat="1" ht="131.25" hidden="1" x14ac:dyDescent="0.45">
      <c r="A292" s="3359"/>
      <c r="B292" s="3361"/>
      <c r="C292" s="3693"/>
      <c r="D292" s="3693"/>
      <c r="E292" s="515" t="s">
        <v>6259</v>
      </c>
      <c r="F292" s="516" t="s">
        <v>5850</v>
      </c>
      <c r="G292" s="495">
        <v>0.25</v>
      </c>
      <c r="H292" s="518">
        <v>44562</v>
      </c>
      <c r="I292" s="518">
        <v>44773</v>
      </c>
      <c r="J292" s="519">
        <v>0.4</v>
      </c>
      <c r="K292" s="612">
        <v>0.8</v>
      </c>
      <c r="L292" s="520">
        <v>1</v>
      </c>
      <c r="M292" s="668">
        <v>1</v>
      </c>
      <c r="N292" s="2966"/>
      <c r="O292" s="2966"/>
      <c r="P292" s="591"/>
      <c r="Q292" s="3693"/>
      <c r="R292" s="3693"/>
      <c r="S292" s="551">
        <v>0.4</v>
      </c>
      <c r="T292" s="457" t="s">
        <v>6218</v>
      </c>
      <c r="U292" s="457" t="s">
        <v>6260</v>
      </c>
      <c r="V292" s="169" t="str">
        <f t="shared" si="507"/>
        <v>En gestión</v>
      </c>
      <c r="W292" s="169" t="str">
        <f t="shared" si="409"/>
        <v>En gestión</v>
      </c>
      <c r="X292" s="3693"/>
      <c r="Y292" s="1877"/>
      <c r="Z292" s="1877"/>
      <c r="AA292" s="3344"/>
      <c r="AB292" s="3344"/>
      <c r="AC292" s="3897"/>
      <c r="AD292" s="3427"/>
      <c r="AE292" s="3690"/>
      <c r="AF292" s="3690"/>
      <c r="AG292" s="3427"/>
      <c r="AH292" s="3910"/>
      <c r="AI292" s="3910"/>
      <c r="AJ292" s="3693"/>
      <c r="AK292" s="3693"/>
      <c r="AL292" s="3693"/>
      <c r="AM292" s="3693"/>
      <c r="AN292" s="591"/>
      <c r="AO292" s="3693"/>
      <c r="AP292" s="3693"/>
      <c r="AQ292" s="551">
        <v>0.8</v>
      </c>
      <c r="AR292" s="457" t="s">
        <v>6213</v>
      </c>
      <c r="AS292" s="547" t="s">
        <v>6261</v>
      </c>
      <c r="AT292" s="169" t="str">
        <f t="shared" si="508"/>
        <v>En gestión</v>
      </c>
      <c r="AU292" s="169" t="str">
        <f t="shared" si="509"/>
        <v>En gestión</v>
      </c>
      <c r="AV292" s="3693"/>
      <c r="AW292" s="3895"/>
      <c r="AX292" s="3895"/>
      <c r="AY292" s="3344"/>
      <c r="AZ292" s="3344"/>
      <c r="BA292" s="3897"/>
      <c r="BB292" s="3348"/>
      <c r="BC292" s="3349"/>
      <c r="BD292" s="3350"/>
      <c r="BE292" s="3445"/>
      <c r="BF292" s="3446"/>
      <c r="BG292" s="3446"/>
      <c r="BH292" s="3894"/>
      <c r="BI292" s="3894"/>
      <c r="BJ292" s="3903"/>
      <c r="BK292" s="3693"/>
      <c r="BL292" s="472"/>
      <c r="BM292" s="1720"/>
      <c r="BN292" s="1720"/>
      <c r="BO292" s="551">
        <v>1</v>
      </c>
      <c r="BP292" s="97" t="s">
        <v>6262</v>
      </c>
      <c r="BQ292" s="97" t="s">
        <v>6263</v>
      </c>
      <c r="BR292" s="169" t="str">
        <f t="shared" si="510"/>
        <v>Terminado</v>
      </c>
      <c r="BS292" s="169" t="str">
        <f t="shared" si="511"/>
        <v>Terminado</v>
      </c>
      <c r="BT292" s="1720"/>
      <c r="BU292" s="1877"/>
      <c r="BV292" s="1877"/>
      <c r="BW292" s="3344"/>
      <c r="BX292" s="3344"/>
      <c r="BY292" s="3458"/>
      <c r="BZ292" s="2909"/>
      <c r="CA292" s="3908"/>
      <c r="CB292" s="3597"/>
      <c r="CC292" s="2909"/>
      <c r="CD292" s="3597"/>
      <c r="CE292" s="3597"/>
      <c r="CF292" s="3693"/>
      <c r="CG292" s="3693"/>
      <c r="CH292" s="3693"/>
      <c r="CI292" s="3693"/>
      <c r="CJ292" s="591"/>
      <c r="CK292" s="3693"/>
      <c r="CL292" s="3693"/>
      <c r="CM292" s="905">
        <v>1</v>
      </c>
      <c r="CN292" s="97" t="s">
        <v>1291</v>
      </c>
      <c r="CO292" s="97" t="s">
        <v>6263</v>
      </c>
      <c r="CP292" s="169" t="str">
        <f t="shared" si="416"/>
        <v>Terminado</v>
      </c>
      <c r="CQ292" s="169" t="str">
        <f t="shared" si="512"/>
        <v>Terminado</v>
      </c>
      <c r="CR292" s="3693"/>
      <c r="CS292" s="1877"/>
      <c r="CT292" s="1877"/>
      <c r="CU292" s="3344"/>
      <c r="CV292" s="3344"/>
      <c r="CW292" s="3921"/>
      <c r="CX292" s="3914"/>
      <c r="CY292" s="3351"/>
      <c r="CZ292" s="3906"/>
      <c r="DA292" s="3914"/>
      <c r="DB292" s="3906"/>
      <c r="DC292" s="3906"/>
      <c r="DD292" s="3916"/>
      <c r="DE292" s="3693"/>
      <c r="DF292" s="3693"/>
      <c r="DG292" s="3693"/>
      <c r="DH292" s="3693"/>
      <c r="DJ292" s="1220" t="s">
        <v>8352</v>
      </c>
      <c r="DK292" s="1220" t="s">
        <v>8514</v>
      </c>
      <c r="DL292" s="3314"/>
    </row>
    <row r="293" spans="1:116" s="710" customFormat="1" ht="85.5" hidden="1" x14ac:dyDescent="0.45">
      <c r="A293" s="3359" t="s">
        <v>516</v>
      </c>
      <c r="B293" s="3361" t="s">
        <v>6264</v>
      </c>
      <c r="C293" s="3693" t="s">
        <v>6265</v>
      </c>
      <c r="D293" s="3693" t="s">
        <v>5861</v>
      </c>
      <c r="E293" s="515" t="s">
        <v>6266</v>
      </c>
      <c r="F293" s="516" t="s">
        <v>5820</v>
      </c>
      <c r="G293" s="495">
        <v>0.25</v>
      </c>
      <c r="H293" s="518">
        <v>44743</v>
      </c>
      <c r="I293" s="518">
        <v>44772</v>
      </c>
      <c r="J293" s="519">
        <v>0</v>
      </c>
      <c r="K293" s="612">
        <v>0</v>
      </c>
      <c r="L293" s="520">
        <v>1</v>
      </c>
      <c r="M293" s="668">
        <v>1</v>
      </c>
      <c r="N293" s="2966">
        <v>2026437819</v>
      </c>
      <c r="O293" s="2966">
        <v>0</v>
      </c>
      <c r="P293" s="591"/>
      <c r="Q293" s="3692">
        <v>0</v>
      </c>
      <c r="R293" s="3693" t="s">
        <v>2384</v>
      </c>
      <c r="S293" s="715"/>
      <c r="T293" s="547"/>
      <c r="U293" s="547"/>
      <c r="V293" s="169" t="str">
        <f t="shared" si="507"/>
        <v>Sin iniciar</v>
      </c>
      <c r="W293" s="169" t="str">
        <f t="shared" si="409"/>
        <v>Sin iniciar</v>
      </c>
      <c r="X293" s="3693"/>
      <c r="Y293" s="1877">
        <f>SUMPRODUCT(S293:S296,G293:G296)</f>
        <v>0</v>
      </c>
      <c r="Z293" s="1877">
        <f>SUMPRODUCT(G293:G296,J293:J296)</f>
        <v>0</v>
      </c>
      <c r="AA293" s="3344" t="str">
        <f>IF(Z293&lt;1%,"Sin iniciar",IF(Z293=100%,"Terminado","En gestión"))</f>
        <v>Sin iniciar</v>
      </c>
      <c r="AB293" s="3344" t="str">
        <f>IF(Y293&lt;1%,"Sin iniciar",IF(Y293=100%,"Terminado","En gestión"))</f>
        <v>Sin iniciar</v>
      </c>
      <c r="AC293" s="3911"/>
      <c r="AD293" s="3427">
        <v>0</v>
      </c>
      <c r="AE293" s="3690">
        <v>0</v>
      </c>
      <c r="AF293" s="3690"/>
      <c r="AG293" s="3427">
        <v>2026437819</v>
      </c>
      <c r="AH293" s="3910">
        <v>2026437819.5</v>
      </c>
      <c r="AI293" s="3910">
        <v>6743295</v>
      </c>
      <c r="AJ293" s="3894" t="s">
        <v>1503</v>
      </c>
      <c r="AK293" s="3693" t="s">
        <v>6267</v>
      </c>
      <c r="AL293" s="3693" t="s">
        <v>6268</v>
      </c>
      <c r="AM293" s="3693" t="s">
        <v>6269</v>
      </c>
      <c r="AN293" s="591"/>
      <c r="AO293" s="3693"/>
      <c r="AP293" s="3693"/>
      <c r="AQ293" s="716"/>
      <c r="AR293" s="547"/>
      <c r="AS293" s="547"/>
      <c r="AT293" s="169" t="str">
        <f t="shared" si="508"/>
        <v>Sin iniciar</v>
      </c>
      <c r="AU293" s="169" t="str">
        <f t="shared" si="509"/>
        <v>Sin iniciar</v>
      </c>
      <c r="AV293" s="3693"/>
      <c r="AW293" s="3523">
        <f t="shared" ref="AW293" si="523">SUMPRODUCT(AQ293:AQ296,G293:G296)</f>
        <v>0</v>
      </c>
      <c r="AX293" s="3523">
        <f t="shared" ref="AX293" si="524">SUMPRODUCT(G293:G296,K293:K296)</f>
        <v>0</v>
      </c>
      <c r="AY293" s="3344" t="str">
        <f>IF(AX293&lt;1%,"Sin iniciar",IF(AX293=100%,"Terminado","En gestión"))</f>
        <v>Sin iniciar</v>
      </c>
      <c r="AZ293" s="3344" t="str">
        <f>IF(AW293&lt;1%,"Sin iniciar",IF(AW293=100%,"Terminado","En gestión"))</f>
        <v>Sin iniciar</v>
      </c>
      <c r="BA293" s="3911"/>
      <c r="BB293" s="3348">
        <v>0</v>
      </c>
      <c r="BC293" s="3350">
        <v>0</v>
      </c>
      <c r="BD293" s="3350">
        <v>0</v>
      </c>
      <c r="BE293" s="3445">
        <v>2026437819</v>
      </c>
      <c r="BF293" s="3615">
        <v>2045937819.5</v>
      </c>
      <c r="BG293" s="3615">
        <v>12064000</v>
      </c>
      <c r="BH293" s="3899" t="s">
        <v>1503</v>
      </c>
      <c r="BI293" s="3899" t="s">
        <v>6267</v>
      </c>
      <c r="BJ293" s="3901" t="s">
        <v>6268</v>
      </c>
      <c r="BK293" s="3693" t="s">
        <v>6269</v>
      </c>
      <c r="BL293" s="472"/>
      <c r="BM293" s="3923">
        <v>0.5</v>
      </c>
      <c r="BN293" s="1720" t="s">
        <v>6163</v>
      </c>
      <c r="BO293" s="551">
        <v>1</v>
      </c>
      <c r="BP293" s="97" t="s">
        <v>6270</v>
      </c>
      <c r="BQ293" s="97" t="s">
        <v>6271</v>
      </c>
      <c r="BR293" s="169" t="str">
        <f t="shared" si="510"/>
        <v>Terminado</v>
      </c>
      <c r="BS293" s="169" t="str">
        <f t="shared" si="511"/>
        <v>Terminado</v>
      </c>
      <c r="BT293" s="1720" t="s">
        <v>6229</v>
      </c>
      <c r="BU293" s="1877">
        <f t="shared" ref="BU293" si="525">SUMPRODUCT(G293:G296,BO293:BO296)</f>
        <v>0.625</v>
      </c>
      <c r="BV293" s="1877">
        <f t="shared" ref="BV293" si="526">SUMPRODUCT(G293:G296,L293:L296)</f>
        <v>0.625</v>
      </c>
      <c r="BW293" s="3344" t="str">
        <f t="shared" ref="BW293" si="527">IF(BV293&lt;1%,"Sin iniciar",IF(BV293=100%,"Terminado","En gestión"))</f>
        <v>En gestión</v>
      </c>
      <c r="BX293" s="3344" t="str">
        <f t="shared" ref="BX293" si="528">IF(BU293&lt;1%,"Sin iniciar",IF(BU293=100%,"Terminado","En gestión"))</f>
        <v>En gestión</v>
      </c>
      <c r="BY293" s="3458"/>
      <c r="BZ293" s="2909">
        <v>0</v>
      </c>
      <c r="CA293" s="3597">
        <v>0</v>
      </c>
      <c r="CB293" s="3597">
        <v>0</v>
      </c>
      <c r="CC293" s="2909">
        <v>2045937819.5</v>
      </c>
      <c r="CD293" s="3597">
        <v>2045937834.5</v>
      </c>
      <c r="CE293" s="3597">
        <v>243660873</v>
      </c>
      <c r="CF293" s="3693" t="s">
        <v>1503</v>
      </c>
      <c r="CG293" s="3693" t="s">
        <v>6267</v>
      </c>
      <c r="CH293" s="3693" t="s">
        <v>6268</v>
      </c>
      <c r="CI293" s="3693" t="s">
        <v>6269</v>
      </c>
      <c r="CJ293" s="591"/>
      <c r="CK293" s="3922">
        <v>1</v>
      </c>
      <c r="CL293" s="3458" t="s">
        <v>6167</v>
      </c>
      <c r="CM293" s="905">
        <v>1</v>
      </c>
      <c r="CN293" s="97" t="s">
        <v>1291</v>
      </c>
      <c r="CO293" s="97" t="s">
        <v>6271</v>
      </c>
      <c r="CP293" s="169" t="str">
        <f t="shared" si="416"/>
        <v>Terminado</v>
      </c>
      <c r="CQ293" s="169" t="str">
        <f t="shared" si="512"/>
        <v>Terminado</v>
      </c>
      <c r="CR293" s="3693" t="s">
        <v>6168</v>
      </c>
      <c r="CS293" s="1877">
        <f t="shared" ref="CS293" si="529">SUMPRODUCT(G293:G296,CM293:CM296)</f>
        <v>1</v>
      </c>
      <c r="CT293" s="1877">
        <f t="shared" ref="CT293" si="530">SUMPRODUCT(G293:G296,M293:M296)</f>
        <v>1</v>
      </c>
      <c r="CU293" s="3344" t="str">
        <f t="shared" ref="CU293" si="531">IF(CT293&lt;1%,"Sin iniciar",IF(CT293=100%,"Terminado","En gestión"))</f>
        <v>Terminado</v>
      </c>
      <c r="CV293" s="3344" t="str">
        <f t="shared" ref="CV293" si="532">IF(CS293&lt;1%,"Sin iniciar",IF(CS293=100%,"Terminado","En gestión"))</f>
        <v>Terminado</v>
      </c>
      <c r="CW293" s="3921" t="s">
        <v>37</v>
      </c>
      <c r="CX293" s="3914">
        <v>0</v>
      </c>
      <c r="CY293" s="3351">
        <v>0</v>
      </c>
      <c r="CZ293" s="3906">
        <v>0</v>
      </c>
      <c r="DA293" s="3913">
        <v>2045937834.5</v>
      </c>
      <c r="DB293" s="3915">
        <v>2045937819.01</v>
      </c>
      <c r="DC293" s="3915">
        <v>1972422006</v>
      </c>
      <c r="DD293" s="3916">
        <v>1979226707</v>
      </c>
      <c r="DE293" s="3693" t="s">
        <v>1503</v>
      </c>
      <c r="DF293" s="3693" t="s">
        <v>6267</v>
      </c>
      <c r="DG293" s="3693" t="s">
        <v>6268</v>
      </c>
      <c r="DH293" s="3693" t="s">
        <v>6269</v>
      </c>
      <c r="DJ293" s="1220" t="s">
        <v>8269</v>
      </c>
      <c r="DK293" s="1220" t="s">
        <v>8484</v>
      </c>
      <c r="DL293" s="3312" t="s">
        <v>8271</v>
      </c>
    </row>
    <row r="294" spans="1:116" s="514" customFormat="1" ht="87.75" hidden="1" x14ac:dyDescent="0.45">
      <c r="A294" s="3359"/>
      <c r="B294" s="3361"/>
      <c r="C294" s="3693"/>
      <c r="D294" s="3693"/>
      <c r="E294" s="515" t="s">
        <v>6272</v>
      </c>
      <c r="F294" s="516" t="s">
        <v>5831</v>
      </c>
      <c r="G294" s="495">
        <v>0.25</v>
      </c>
      <c r="H294" s="518">
        <v>44743</v>
      </c>
      <c r="I294" s="518">
        <v>44864</v>
      </c>
      <c r="J294" s="519">
        <v>0</v>
      </c>
      <c r="K294" s="612">
        <v>0</v>
      </c>
      <c r="L294" s="520">
        <v>0.5</v>
      </c>
      <c r="M294" s="668">
        <v>1</v>
      </c>
      <c r="N294" s="2966"/>
      <c r="O294" s="2966"/>
      <c r="P294" s="591"/>
      <c r="Q294" s="3693"/>
      <c r="R294" s="3693"/>
      <c r="S294" s="715"/>
      <c r="T294" s="547"/>
      <c r="U294" s="547"/>
      <c r="V294" s="169" t="str">
        <f t="shared" si="507"/>
        <v>Sin iniciar</v>
      </c>
      <c r="W294" s="169" t="str">
        <f t="shared" si="409"/>
        <v>Sin iniciar</v>
      </c>
      <c r="X294" s="3693"/>
      <c r="Y294" s="1877"/>
      <c r="Z294" s="1877"/>
      <c r="AA294" s="3344"/>
      <c r="AB294" s="3344"/>
      <c r="AC294" s="3716"/>
      <c r="AD294" s="3427"/>
      <c r="AE294" s="3690"/>
      <c r="AF294" s="3690"/>
      <c r="AG294" s="3427"/>
      <c r="AH294" s="3910"/>
      <c r="AI294" s="3910"/>
      <c r="AJ294" s="3693"/>
      <c r="AK294" s="3693"/>
      <c r="AL294" s="3693"/>
      <c r="AM294" s="3693"/>
      <c r="AN294" s="591"/>
      <c r="AO294" s="3693"/>
      <c r="AP294" s="3693"/>
      <c r="AQ294" s="716"/>
      <c r="AR294" s="547"/>
      <c r="AS294" s="547"/>
      <c r="AT294" s="169" t="str">
        <f t="shared" si="508"/>
        <v>Sin iniciar</v>
      </c>
      <c r="AU294" s="169" t="str">
        <f t="shared" si="509"/>
        <v>Sin iniciar</v>
      </c>
      <c r="AV294" s="3693"/>
      <c r="AW294" s="3895"/>
      <c r="AX294" s="3895"/>
      <c r="AY294" s="3344"/>
      <c r="AZ294" s="3344"/>
      <c r="BA294" s="3716"/>
      <c r="BB294" s="3348"/>
      <c r="BC294" s="3350"/>
      <c r="BD294" s="3350"/>
      <c r="BE294" s="3445"/>
      <c r="BF294" s="3798"/>
      <c r="BG294" s="3798"/>
      <c r="BH294" s="3900"/>
      <c r="BI294" s="3900"/>
      <c r="BJ294" s="3902"/>
      <c r="BK294" s="3693"/>
      <c r="BL294" s="472"/>
      <c r="BM294" s="1720"/>
      <c r="BN294" s="1720"/>
      <c r="BO294" s="551">
        <v>0.5</v>
      </c>
      <c r="BP294" s="97" t="s">
        <v>6273</v>
      </c>
      <c r="BQ294" s="98" t="s">
        <v>6274</v>
      </c>
      <c r="BR294" s="169" t="str">
        <f t="shared" si="510"/>
        <v>En gestión</v>
      </c>
      <c r="BS294" s="169" t="str">
        <f t="shared" si="511"/>
        <v>En gestión</v>
      </c>
      <c r="BT294" s="1720"/>
      <c r="BU294" s="1877"/>
      <c r="BV294" s="1877"/>
      <c r="BW294" s="3344"/>
      <c r="BX294" s="3344"/>
      <c r="BY294" s="3458"/>
      <c r="BZ294" s="2909"/>
      <c r="CA294" s="3597"/>
      <c r="CB294" s="3597"/>
      <c r="CC294" s="2909"/>
      <c r="CD294" s="3597"/>
      <c r="CE294" s="3597"/>
      <c r="CF294" s="3693"/>
      <c r="CG294" s="3693"/>
      <c r="CH294" s="3693"/>
      <c r="CI294" s="3693"/>
      <c r="CJ294" s="591"/>
      <c r="CK294" s="3458"/>
      <c r="CL294" s="3458"/>
      <c r="CM294" s="905">
        <v>1</v>
      </c>
      <c r="CN294" s="738" t="s">
        <v>6275</v>
      </c>
      <c r="CO294" s="738" t="s">
        <v>6276</v>
      </c>
      <c r="CP294" s="169" t="str">
        <f t="shared" si="416"/>
        <v>Terminado</v>
      </c>
      <c r="CQ294" s="169" t="str">
        <f t="shared" si="512"/>
        <v>Terminado</v>
      </c>
      <c r="CR294" s="3693"/>
      <c r="CS294" s="1877"/>
      <c r="CT294" s="1877"/>
      <c r="CU294" s="3344"/>
      <c r="CV294" s="3344"/>
      <c r="CW294" s="3921"/>
      <c r="CX294" s="3914"/>
      <c r="CY294" s="3351"/>
      <c r="CZ294" s="3906"/>
      <c r="DA294" s="3914"/>
      <c r="DB294" s="3906"/>
      <c r="DC294" s="3906"/>
      <c r="DD294" s="3916"/>
      <c r="DE294" s="3693"/>
      <c r="DF294" s="3693"/>
      <c r="DG294" s="3693"/>
      <c r="DH294" s="3693"/>
      <c r="DJ294" s="1220" t="s">
        <v>8269</v>
      </c>
      <c r="DK294" s="1220" t="s">
        <v>8331</v>
      </c>
      <c r="DL294" s="3313"/>
    </row>
    <row r="295" spans="1:116" s="514" customFormat="1" ht="219.75" hidden="1" customHeight="1" x14ac:dyDescent="0.45">
      <c r="A295" s="3359"/>
      <c r="B295" s="3361"/>
      <c r="C295" s="3693"/>
      <c r="D295" s="3693"/>
      <c r="E295" s="515" t="s">
        <v>6277</v>
      </c>
      <c r="F295" s="516" t="s">
        <v>5840</v>
      </c>
      <c r="G295" s="495">
        <v>0.25</v>
      </c>
      <c r="H295" s="518">
        <v>44743</v>
      </c>
      <c r="I295" s="518">
        <v>44864</v>
      </c>
      <c r="J295" s="519">
        <v>0</v>
      </c>
      <c r="K295" s="612">
        <v>0</v>
      </c>
      <c r="L295" s="520">
        <v>0.5</v>
      </c>
      <c r="M295" s="668">
        <v>1</v>
      </c>
      <c r="N295" s="2966"/>
      <c r="O295" s="2966"/>
      <c r="P295" s="591"/>
      <c r="Q295" s="3693"/>
      <c r="R295" s="3693"/>
      <c r="S295" s="715"/>
      <c r="T295" s="547"/>
      <c r="U295" s="547"/>
      <c r="V295" s="169" t="str">
        <f t="shared" si="507"/>
        <v>Sin iniciar</v>
      </c>
      <c r="W295" s="169" t="str">
        <f t="shared" si="409"/>
        <v>Sin iniciar</v>
      </c>
      <c r="X295" s="3693"/>
      <c r="Y295" s="1877"/>
      <c r="Z295" s="1877"/>
      <c r="AA295" s="3344"/>
      <c r="AB295" s="3344"/>
      <c r="AC295" s="3716"/>
      <c r="AD295" s="3427"/>
      <c r="AE295" s="3690"/>
      <c r="AF295" s="3690"/>
      <c r="AG295" s="3427"/>
      <c r="AH295" s="3910"/>
      <c r="AI295" s="3910"/>
      <c r="AJ295" s="3693"/>
      <c r="AK295" s="3693"/>
      <c r="AL295" s="3693"/>
      <c r="AM295" s="3693"/>
      <c r="AN295" s="591"/>
      <c r="AO295" s="3693"/>
      <c r="AP295" s="3693"/>
      <c r="AQ295" s="716"/>
      <c r="AR295" s="547"/>
      <c r="AS295" s="547"/>
      <c r="AT295" s="169" t="str">
        <f t="shared" si="508"/>
        <v>Sin iniciar</v>
      </c>
      <c r="AU295" s="169" t="str">
        <f t="shared" si="509"/>
        <v>Sin iniciar</v>
      </c>
      <c r="AV295" s="3693"/>
      <c r="AW295" s="3895"/>
      <c r="AX295" s="3895"/>
      <c r="AY295" s="3344"/>
      <c r="AZ295" s="3344"/>
      <c r="BA295" s="3716"/>
      <c r="BB295" s="3348"/>
      <c r="BC295" s="3350"/>
      <c r="BD295" s="3350"/>
      <c r="BE295" s="3445"/>
      <c r="BF295" s="3798"/>
      <c r="BG295" s="3798"/>
      <c r="BH295" s="3900"/>
      <c r="BI295" s="3900"/>
      <c r="BJ295" s="3902"/>
      <c r="BK295" s="3693"/>
      <c r="BL295" s="472"/>
      <c r="BM295" s="1720"/>
      <c r="BN295" s="1720"/>
      <c r="BO295" s="551">
        <v>0.5</v>
      </c>
      <c r="BP295" s="97" t="s">
        <v>6278</v>
      </c>
      <c r="BQ295" s="97" t="s">
        <v>6279</v>
      </c>
      <c r="BR295" s="169" t="str">
        <f t="shared" si="510"/>
        <v>En gestión</v>
      </c>
      <c r="BS295" s="169" t="str">
        <f t="shared" si="511"/>
        <v>En gestión</v>
      </c>
      <c r="BT295" s="1720"/>
      <c r="BU295" s="1877"/>
      <c r="BV295" s="1877"/>
      <c r="BW295" s="3344"/>
      <c r="BX295" s="3344"/>
      <c r="BY295" s="3458"/>
      <c r="BZ295" s="2909"/>
      <c r="CA295" s="3597"/>
      <c r="CB295" s="3597"/>
      <c r="CC295" s="2909"/>
      <c r="CD295" s="3597"/>
      <c r="CE295" s="3597"/>
      <c r="CF295" s="3693"/>
      <c r="CG295" s="3693"/>
      <c r="CH295" s="3693"/>
      <c r="CI295" s="3693"/>
      <c r="CJ295" s="591"/>
      <c r="CK295" s="3458"/>
      <c r="CL295" s="3458"/>
      <c r="CM295" s="905">
        <v>1</v>
      </c>
      <c r="CN295" s="738" t="s">
        <v>6237</v>
      </c>
      <c r="CO295" s="738" t="s">
        <v>6280</v>
      </c>
      <c r="CP295" s="169" t="str">
        <f t="shared" si="416"/>
        <v>Terminado</v>
      </c>
      <c r="CQ295" s="169" t="str">
        <f t="shared" si="512"/>
        <v>Terminado</v>
      </c>
      <c r="CR295" s="3693"/>
      <c r="CS295" s="1877"/>
      <c r="CT295" s="1877"/>
      <c r="CU295" s="3344"/>
      <c r="CV295" s="3344"/>
      <c r="CW295" s="3921"/>
      <c r="CX295" s="3914"/>
      <c r="CY295" s="3351"/>
      <c r="CZ295" s="3906"/>
      <c r="DA295" s="3914"/>
      <c r="DB295" s="3906"/>
      <c r="DC295" s="3906"/>
      <c r="DD295" s="3916"/>
      <c r="DE295" s="3693"/>
      <c r="DF295" s="3693"/>
      <c r="DG295" s="3693"/>
      <c r="DH295" s="3693"/>
      <c r="DJ295" s="1220" t="s">
        <v>8269</v>
      </c>
      <c r="DK295" s="1220" t="s">
        <v>8331</v>
      </c>
      <c r="DL295" s="3313"/>
    </row>
    <row r="296" spans="1:116" s="514" customFormat="1" ht="131.25" hidden="1" x14ac:dyDescent="0.45">
      <c r="A296" s="3359"/>
      <c r="B296" s="3361"/>
      <c r="C296" s="3693"/>
      <c r="D296" s="3693"/>
      <c r="E296" s="515" t="s">
        <v>6281</v>
      </c>
      <c r="F296" s="516" t="s">
        <v>5850</v>
      </c>
      <c r="G296" s="495">
        <v>0.25</v>
      </c>
      <c r="H296" s="518">
        <v>44743</v>
      </c>
      <c r="I296" s="518">
        <v>44864</v>
      </c>
      <c r="J296" s="519">
        <v>0</v>
      </c>
      <c r="K296" s="612">
        <v>0</v>
      </c>
      <c r="L296" s="520">
        <v>0.5</v>
      </c>
      <c r="M296" s="668">
        <v>1</v>
      </c>
      <c r="N296" s="2966"/>
      <c r="O296" s="2966"/>
      <c r="P296" s="591"/>
      <c r="Q296" s="3693"/>
      <c r="R296" s="3693"/>
      <c r="S296" s="715"/>
      <c r="T296" s="547"/>
      <c r="U296" s="547"/>
      <c r="V296" s="169" t="str">
        <f t="shared" si="507"/>
        <v>Sin iniciar</v>
      </c>
      <c r="W296" s="169" t="str">
        <f t="shared" si="409"/>
        <v>Sin iniciar</v>
      </c>
      <c r="X296" s="3693"/>
      <c r="Y296" s="1877"/>
      <c r="Z296" s="1877"/>
      <c r="AA296" s="3344"/>
      <c r="AB296" s="3344"/>
      <c r="AC296" s="3897"/>
      <c r="AD296" s="3427"/>
      <c r="AE296" s="3690"/>
      <c r="AF296" s="3690"/>
      <c r="AG296" s="3427"/>
      <c r="AH296" s="3910"/>
      <c r="AI296" s="3910"/>
      <c r="AJ296" s="3693"/>
      <c r="AK296" s="3693"/>
      <c r="AL296" s="3693"/>
      <c r="AM296" s="3693"/>
      <c r="AN296" s="591"/>
      <c r="AO296" s="3693"/>
      <c r="AP296" s="3693"/>
      <c r="AQ296" s="716"/>
      <c r="AR296" s="547"/>
      <c r="AS296" s="547"/>
      <c r="AT296" s="169" t="str">
        <f t="shared" si="508"/>
        <v>Sin iniciar</v>
      </c>
      <c r="AU296" s="169" t="str">
        <f t="shared" si="509"/>
        <v>Sin iniciar</v>
      </c>
      <c r="AV296" s="3693"/>
      <c r="AW296" s="3895"/>
      <c r="AX296" s="3895"/>
      <c r="AY296" s="3344"/>
      <c r="AZ296" s="3344"/>
      <c r="BA296" s="3897"/>
      <c r="BB296" s="3348"/>
      <c r="BC296" s="3350"/>
      <c r="BD296" s="3350"/>
      <c r="BE296" s="3445"/>
      <c r="BF296" s="3446"/>
      <c r="BG296" s="3446"/>
      <c r="BH296" s="3894"/>
      <c r="BI296" s="3894"/>
      <c r="BJ296" s="3903"/>
      <c r="BK296" s="3693"/>
      <c r="BL296" s="472"/>
      <c r="BM296" s="1720"/>
      <c r="BN296" s="1720"/>
      <c r="BO296" s="551">
        <v>0.5</v>
      </c>
      <c r="BP296" s="97" t="s">
        <v>6282</v>
      </c>
      <c r="BQ296" s="97" t="s">
        <v>6283</v>
      </c>
      <c r="BR296" s="169" t="str">
        <f t="shared" si="510"/>
        <v>En gestión</v>
      </c>
      <c r="BS296" s="169" t="str">
        <f t="shared" si="511"/>
        <v>En gestión</v>
      </c>
      <c r="BT296" s="1720"/>
      <c r="BU296" s="1877"/>
      <c r="BV296" s="1877"/>
      <c r="BW296" s="3344"/>
      <c r="BX296" s="3344"/>
      <c r="BY296" s="3458"/>
      <c r="BZ296" s="2909"/>
      <c r="CA296" s="3597"/>
      <c r="CB296" s="3597"/>
      <c r="CC296" s="2909"/>
      <c r="CD296" s="3597"/>
      <c r="CE296" s="3597"/>
      <c r="CF296" s="3693"/>
      <c r="CG296" s="3693"/>
      <c r="CH296" s="3693"/>
      <c r="CI296" s="3693"/>
      <c r="CJ296" s="591"/>
      <c r="CK296" s="3458"/>
      <c r="CL296" s="3458"/>
      <c r="CM296" s="905">
        <v>1</v>
      </c>
      <c r="CN296" s="738" t="s">
        <v>6180</v>
      </c>
      <c r="CO296" s="738" t="s">
        <v>7688</v>
      </c>
      <c r="CP296" s="169" t="str">
        <f t="shared" si="416"/>
        <v>Terminado</v>
      </c>
      <c r="CQ296" s="169" t="str">
        <f t="shared" si="512"/>
        <v>Terminado</v>
      </c>
      <c r="CR296" s="3693"/>
      <c r="CS296" s="1877"/>
      <c r="CT296" s="1877"/>
      <c r="CU296" s="3344"/>
      <c r="CV296" s="3344"/>
      <c r="CW296" s="3921"/>
      <c r="CX296" s="3914"/>
      <c r="CY296" s="3351"/>
      <c r="CZ296" s="3906"/>
      <c r="DA296" s="3914"/>
      <c r="DB296" s="3906"/>
      <c r="DC296" s="3906"/>
      <c r="DD296" s="3916"/>
      <c r="DE296" s="3693"/>
      <c r="DF296" s="3693"/>
      <c r="DG296" s="3693"/>
      <c r="DH296" s="3693"/>
      <c r="DJ296" s="1220" t="s">
        <v>8269</v>
      </c>
      <c r="DK296" s="1220" t="s">
        <v>8331</v>
      </c>
      <c r="DL296" s="3314"/>
    </row>
    <row r="297" spans="1:116" s="710" customFormat="1" ht="87.75" hidden="1" x14ac:dyDescent="0.45">
      <c r="A297" s="3359" t="s">
        <v>516</v>
      </c>
      <c r="B297" s="3361" t="s">
        <v>6284</v>
      </c>
      <c r="C297" s="3693" t="s">
        <v>6285</v>
      </c>
      <c r="D297" s="3693" t="s">
        <v>5861</v>
      </c>
      <c r="E297" s="515" t="s">
        <v>6286</v>
      </c>
      <c r="F297" s="516" t="s">
        <v>5820</v>
      </c>
      <c r="G297" s="495">
        <v>0.25</v>
      </c>
      <c r="H297" s="518">
        <v>44743</v>
      </c>
      <c r="I297" s="518">
        <v>44772</v>
      </c>
      <c r="J297" s="519">
        <v>0</v>
      </c>
      <c r="K297" s="612">
        <v>0</v>
      </c>
      <c r="L297" s="520">
        <v>1</v>
      </c>
      <c r="M297" s="668">
        <v>1</v>
      </c>
      <c r="N297" s="2966">
        <v>170901752</v>
      </c>
      <c r="O297" s="2966">
        <v>0</v>
      </c>
      <c r="P297" s="591"/>
      <c r="Q297" s="3692">
        <v>0</v>
      </c>
      <c r="R297" s="3693" t="s">
        <v>2384</v>
      </c>
      <c r="S297" s="715"/>
      <c r="T297" s="547"/>
      <c r="U297" s="547"/>
      <c r="V297" s="169" t="str">
        <f t="shared" si="507"/>
        <v>Sin iniciar</v>
      </c>
      <c r="W297" s="169" t="str">
        <f t="shared" si="409"/>
        <v>Sin iniciar</v>
      </c>
      <c r="X297" s="3693"/>
      <c r="Y297" s="1877">
        <f>SUMPRODUCT(S297:S300,G297:G300)</f>
        <v>0</v>
      </c>
      <c r="Z297" s="1877">
        <f>SUMPRODUCT(G297:G300,J297:J300)</f>
        <v>0</v>
      </c>
      <c r="AA297" s="3344" t="str">
        <f>IF(Z297&lt;1%,"Sin iniciar",IF(Z297=100%,"Terminado","En gestión"))</f>
        <v>Sin iniciar</v>
      </c>
      <c r="AB297" s="3344" t="str">
        <f>IF(Y297&lt;1%,"Sin iniciar",IF(Y297=100%,"Terminado","En gestión"))</f>
        <v>Sin iniciar</v>
      </c>
      <c r="AC297" s="3911"/>
      <c r="AD297" s="3427">
        <v>0</v>
      </c>
      <c r="AE297" s="3690">
        <v>0</v>
      </c>
      <c r="AF297" s="3690"/>
      <c r="AG297" s="3427">
        <v>170901752</v>
      </c>
      <c r="AH297" s="3910">
        <v>170901752</v>
      </c>
      <c r="AI297" s="3910">
        <v>0</v>
      </c>
      <c r="AJ297" s="3894" t="s">
        <v>1503</v>
      </c>
      <c r="AK297" s="3693" t="s">
        <v>6160</v>
      </c>
      <c r="AL297" s="3693" t="s">
        <v>6161</v>
      </c>
      <c r="AM297" s="3693" t="s">
        <v>6287</v>
      </c>
      <c r="AN297" s="591"/>
      <c r="AO297" s="3693"/>
      <c r="AP297" s="3693"/>
      <c r="AQ297" s="716"/>
      <c r="AR297" s="547"/>
      <c r="AS297" s="547"/>
      <c r="AT297" s="169" t="str">
        <f t="shared" si="508"/>
        <v>Sin iniciar</v>
      </c>
      <c r="AU297" s="169" t="str">
        <f t="shared" si="509"/>
        <v>Sin iniciar</v>
      </c>
      <c r="AV297" s="3693"/>
      <c r="AW297" s="3523">
        <f t="shared" ref="AW297" si="533">SUMPRODUCT(AQ297:AQ300,G297:G300)</f>
        <v>0</v>
      </c>
      <c r="AX297" s="3523">
        <f t="shared" ref="AX297" si="534">SUMPRODUCT(G297:G300,K297:K300)</f>
        <v>0</v>
      </c>
      <c r="AY297" s="3344" t="str">
        <f>IF(AX297&lt;1%,"Sin iniciar",IF(AX297=100%,"Terminado","En gestión"))</f>
        <v>Sin iniciar</v>
      </c>
      <c r="AZ297" s="3344" t="str">
        <f>IF(AW297&lt;1%,"Sin iniciar",IF(AW297=100%,"Terminado","En gestión"))</f>
        <v>Sin iniciar</v>
      </c>
      <c r="BA297" s="3911"/>
      <c r="BB297" s="3348">
        <v>0</v>
      </c>
      <c r="BC297" s="3350">
        <v>0</v>
      </c>
      <c r="BD297" s="3350">
        <v>0</v>
      </c>
      <c r="BE297" s="3445">
        <v>170901752</v>
      </c>
      <c r="BF297" s="3615">
        <v>170901752</v>
      </c>
      <c r="BG297" s="3615">
        <v>1654130.53</v>
      </c>
      <c r="BH297" s="3899" t="s">
        <v>1503</v>
      </c>
      <c r="BI297" s="3899" t="s">
        <v>6160</v>
      </c>
      <c r="BJ297" s="3901" t="s">
        <v>6161</v>
      </c>
      <c r="BK297" s="3693" t="s">
        <v>6287</v>
      </c>
      <c r="BL297" s="472"/>
      <c r="BM297" s="3923">
        <v>0.5</v>
      </c>
      <c r="BN297" s="1720" t="s">
        <v>6163</v>
      </c>
      <c r="BO297" s="551">
        <v>1</v>
      </c>
      <c r="BP297" s="97" t="s">
        <v>6288</v>
      </c>
      <c r="BQ297" s="98" t="s">
        <v>6289</v>
      </c>
      <c r="BR297" s="169" t="str">
        <f t="shared" si="510"/>
        <v>Terminado</v>
      </c>
      <c r="BS297" s="169" t="str">
        <f t="shared" si="511"/>
        <v>Terminado</v>
      </c>
      <c r="BT297" s="1720" t="s">
        <v>6163</v>
      </c>
      <c r="BU297" s="1877">
        <f t="shared" ref="BU297" si="535">SUMPRODUCT(G297:G300,BO297:BO300)</f>
        <v>0.625</v>
      </c>
      <c r="BV297" s="1877">
        <f t="shared" ref="BV297" si="536">SUMPRODUCT(G297:G300,L297:L300)</f>
        <v>0.625</v>
      </c>
      <c r="BW297" s="3344" t="str">
        <f t="shared" ref="BW297" si="537">IF(BV297&lt;1%,"Sin iniciar",IF(BV297=100%,"Terminado","En gestión"))</f>
        <v>En gestión</v>
      </c>
      <c r="BX297" s="3344" t="str">
        <f t="shared" ref="BX297" si="538">IF(BU297&lt;1%,"Sin iniciar",IF(BU297=100%,"Terminado","En gestión"))</f>
        <v>En gestión</v>
      </c>
      <c r="BY297" s="3458"/>
      <c r="BZ297" s="2909">
        <v>0</v>
      </c>
      <c r="CA297" s="3597">
        <v>0</v>
      </c>
      <c r="CB297" s="3597">
        <v>0</v>
      </c>
      <c r="CC297" s="2909">
        <v>170901752</v>
      </c>
      <c r="CD297" s="3597">
        <v>152526752</v>
      </c>
      <c r="CE297" s="3597">
        <v>4046401.89</v>
      </c>
      <c r="CF297" s="3693" t="s">
        <v>1503</v>
      </c>
      <c r="CG297" s="3693" t="s">
        <v>6160</v>
      </c>
      <c r="CH297" s="3693" t="s">
        <v>6161</v>
      </c>
      <c r="CI297" s="3693" t="s">
        <v>6287</v>
      </c>
      <c r="CJ297" s="591"/>
      <c r="CK297" s="3922">
        <v>1</v>
      </c>
      <c r="CL297" s="3458" t="s">
        <v>6167</v>
      </c>
      <c r="CM297" s="905">
        <v>1</v>
      </c>
      <c r="CN297" s="97" t="s">
        <v>1291</v>
      </c>
      <c r="CO297" s="97" t="s">
        <v>6289</v>
      </c>
      <c r="CP297" s="169" t="str">
        <f t="shared" si="416"/>
        <v>Terminado</v>
      </c>
      <c r="CQ297" s="169" t="str">
        <f t="shared" si="512"/>
        <v>Terminado</v>
      </c>
      <c r="CR297" s="3693" t="s">
        <v>6168</v>
      </c>
      <c r="CS297" s="1877">
        <f t="shared" ref="CS297" si="539">SUMPRODUCT(G297:G300,CM297:CM300)</f>
        <v>1</v>
      </c>
      <c r="CT297" s="1877">
        <f t="shared" ref="CT297" si="540">SUMPRODUCT(G297:G300,M297:M300)</f>
        <v>1</v>
      </c>
      <c r="CU297" s="3344" t="str">
        <f t="shared" ref="CU297" si="541">IF(CT297&lt;1%,"Sin iniciar",IF(CT297=100%,"Terminado","En gestión"))</f>
        <v>Terminado</v>
      </c>
      <c r="CV297" s="3344" t="str">
        <f t="shared" ref="CV297" si="542">IF(CS297&lt;1%,"Sin iniciar",IF(CS297=100%,"Terminado","En gestión"))</f>
        <v>Terminado</v>
      </c>
      <c r="CW297" s="3921" t="s">
        <v>37</v>
      </c>
      <c r="CX297" s="3914">
        <v>0</v>
      </c>
      <c r="CY297" s="3351">
        <v>0</v>
      </c>
      <c r="CZ297" s="3906">
        <v>0</v>
      </c>
      <c r="DA297" s="3913">
        <v>152526752</v>
      </c>
      <c r="DB297" s="3915">
        <v>151262034.5</v>
      </c>
      <c r="DC297" s="3915">
        <v>113903941.16</v>
      </c>
      <c r="DD297" s="3916">
        <v>140394178.30000001</v>
      </c>
      <c r="DE297" s="3693" t="s">
        <v>1503</v>
      </c>
      <c r="DF297" s="3693" t="s">
        <v>6160</v>
      </c>
      <c r="DG297" s="3693" t="s">
        <v>6161</v>
      </c>
      <c r="DH297" s="3693" t="s">
        <v>6287</v>
      </c>
      <c r="DJ297" s="1220" t="s">
        <v>8269</v>
      </c>
      <c r="DK297" s="1220" t="s">
        <v>8484</v>
      </c>
      <c r="DL297" s="3312" t="s">
        <v>8271</v>
      </c>
    </row>
    <row r="298" spans="1:116" s="514" customFormat="1" ht="90" hidden="1" x14ac:dyDescent="0.45">
      <c r="A298" s="3359"/>
      <c r="B298" s="3361"/>
      <c r="C298" s="3693"/>
      <c r="D298" s="3693"/>
      <c r="E298" s="515" t="s">
        <v>6290</v>
      </c>
      <c r="F298" s="516" t="s">
        <v>5831</v>
      </c>
      <c r="G298" s="495">
        <v>0.25</v>
      </c>
      <c r="H298" s="518">
        <v>44743</v>
      </c>
      <c r="I298" s="518">
        <v>44834</v>
      </c>
      <c r="J298" s="519">
        <v>0</v>
      </c>
      <c r="K298" s="612">
        <v>0</v>
      </c>
      <c r="L298" s="520">
        <v>0.5</v>
      </c>
      <c r="M298" s="668">
        <v>1</v>
      </c>
      <c r="N298" s="2966"/>
      <c r="O298" s="2966"/>
      <c r="P298" s="591"/>
      <c r="Q298" s="3693"/>
      <c r="R298" s="3693"/>
      <c r="S298" s="715"/>
      <c r="T298" s="547"/>
      <c r="U298" s="547"/>
      <c r="V298" s="169" t="str">
        <f t="shared" si="507"/>
        <v>Sin iniciar</v>
      </c>
      <c r="W298" s="169" t="str">
        <f t="shared" si="409"/>
        <v>Sin iniciar</v>
      </c>
      <c r="X298" s="3693"/>
      <c r="Y298" s="1877"/>
      <c r="Z298" s="1877"/>
      <c r="AA298" s="3344"/>
      <c r="AB298" s="3344"/>
      <c r="AC298" s="3716"/>
      <c r="AD298" s="3427"/>
      <c r="AE298" s="3690"/>
      <c r="AF298" s="3690"/>
      <c r="AG298" s="3427"/>
      <c r="AH298" s="3910"/>
      <c r="AI298" s="3910"/>
      <c r="AJ298" s="3693"/>
      <c r="AK298" s="3693"/>
      <c r="AL298" s="3693"/>
      <c r="AM298" s="3693"/>
      <c r="AN298" s="591"/>
      <c r="AO298" s="3693"/>
      <c r="AP298" s="3693"/>
      <c r="AQ298" s="716"/>
      <c r="AR298" s="547"/>
      <c r="AS298" s="547"/>
      <c r="AT298" s="169" t="str">
        <f t="shared" si="508"/>
        <v>Sin iniciar</v>
      </c>
      <c r="AU298" s="169" t="str">
        <f t="shared" si="509"/>
        <v>Sin iniciar</v>
      </c>
      <c r="AV298" s="3693"/>
      <c r="AW298" s="3895"/>
      <c r="AX298" s="3895"/>
      <c r="AY298" s="3344"/>
      <c r="AZ298" s="3344"/>
      <c r="BA298" s="3716"/>
      <c r="BB298" s="3348"/>
      <c r="BC298" s="3350"/>
      <c r="BD298" s="3350"/>
      <c r="BE298" s="3445"/>
      <c r="BF298" s="3798"/>
      <c r="BG298" s="3798"/>
      <c r="BH298" s="3900"/>
      <c r="BI298" s="3900"/>
      <c r="BJ298" s="3902"/>
      <c r="BK298" s="3693"/>
      <c r="BL298" s="472"/>
      <c r="BM298" s="1720"/>
      <c r="BN298" s="1720"/>
      <c r="BO298" s="551">
        <v>0.5</v>
      </c>
      <c r="BP298" s="97" t="s">
        <v>6291</v>
      </c>
      <c r="BQ298" s="98" t="s">
        <v>6292</v>
      </c>
      <c r="BR298" s="169" t="str">
        <f t="shared" si="510"/>
        <v>En gestión</v>
      </c>
      <c r="BS298" s="169" t="str">
        <f t="shared" si="511"/>
        <v>En gestión</v>
      </c>
      <c r="BT298" s="1720"/>
      <c r="BU298" s="1877"/>
      <c r="BV298" s="1877"/>
      <c r="BW298" s="3344"/>
      <c r="BX298" s="3344"/>
      <c r="BY298" s="3458"/>
      <c r="BZ298" s="2909"/>
      <c r="CA298" s="3597"/>
      <c r="CB298" s="3597"/>
      <c r="CC298" s="2909"/>
      <c r="CD298" s="3597"/>
      <c r="CE298" s="3597"/>
      <c r="CF298" s="3693"/>
      <c r="CG298" s="3693"/>
      <c r="CH298" s="3693"/>
      <c r="CI298" s="3693"/>
      <c r="CJ298" s="591"/>
      <c r="CK298" s="3458"/>
      <c r="CL298" s="3458"/>
      <c r="CM298" s="905">
        <v>1</v>
      </c>
      <c r="CN298" s="738" t="s">
        <v>6293</v>
      </c>
      <c r="CO298" s="738" t="s">
        <v>6294</v>
      </c>
      <c r="CP298" s="169" t="str">
        <f t="shared" si="416"/>
        <v>Terminado</v>
      </c>
      <c r="CQ298" s="169" t="str">
        <f t="shared" si="512"/>
        <v>Terminado</v>
      </c>
      <c r="CR298" s="3693"/>
      <c r="CS298" s="1877"/>
      <c r="CT298" s="1877"/>
      <c r="CU298" s="3344"/>
      <c r="CV298" s="3344"/>
      <c r="CW298" s="3921"/>
      <c r="CX298" s="3914"/>
      <c r="CY298" s="3351"/>
      <c r="CZ298" s="3906"/>
      <c r="DA298" s="3914"/>
      <c r="DB298" s="3906"/>
      <c r="DC298" s="3906"/>
      <c r="DD298" s="3916"/>
      <c r="DE298" s="3693"/>
      <c r="DF298" s="3693"/>
      <c r="DG298" s="3693"/>
      <c r="DH298" s="3693"/>
      <c r="DJ298" s="1220" t="s">
        <v>8269</v>
      </c>
      <c r="DK298" s="1220" t="s">
        <v>8331</v>
      </c>
      <c r="DL298" s="3313"/>
    </row>
    <row r="299" spans="1:116" s="514" customFormat="1" ht="131.25" hidden="1" x14ac:dyDescent="0.45">
      <c r="A299" s="3359"/>
      <c r="B299" s="3361"/>
      <c r="C299" s="3693"/>
      <c r="D299" s="3693"/>
      <c r="E299" s="515" t="s">
        <v>6295</v>
      </c>
      <c r="F299" s="516" t="s">
        <v>5840</v>
      </c>
      <c r="G299" s="495">
        <v>0.25</v>
      </c>
      <c r="H299" s="518">
        <v>44743</v>
      </c>
      <c r="I299" s="518">
        <v>44834</v>
      </c>
      <c r="J299" s="519">
        <v>0</v>
      </c>
      <c r="K299" s="612">
        <v>0</v>
      </c>
      <c r="L299" s="520">
        <v>0.5</v>
      </c>
      <c r="M299" s="668">
        <v>1</v>
      </c>
      <c r="N299" s="2966"/>
      <c r="O299" s="2966"/>
      <c r="P299" s="591"/>
      <c r="Q299" s="3693"/>
      <c r="R299" s="3693"/>
      <c r="S299" s="715"/>
      <c r="T299" s="547"/>
      <c r="U299" s="547"/>
      <c r="V299" s="169" t="str">
        <f t="shared" si="507"/>
        <v>Sin iniciar</v>
      </c>
      <c r="W299" s="169" t="str">
        <f t="shared" si="409"/>
        <v>Sin iniciar</v>
      </c>
      <c r="X299" s="3693"/>
      <c r="Y299" s="1877"/>
      <c r="Z299" s="1877"/>
      <c r="AA299" s="3344"/>
      <c r="AB299" s="3344"/>
      <c r="AC299" s="3716"/>
      <c r="AD299" s="3427"/>
      <c r="AE299" s="3690"/>
      <c r="AF299" s="3690"/>
      <c r="AG299" s="3427"/>
      <c r="AH299" s="3910"/>
      <c r="AI299" s="3910"/>
      <c r="AJ299" s="3693"/>
      <c r="AK299" s="3693"/>
      <c r="AL299" s="3693"/>
      <c r="AM299" s="3693"/>
      <c r="AN299" s="591"/>
      <c r="AO299" s="3693"/>
      <c r="AP299" s="3693"/>
      <c r="AQ299" s="716"/>
      <c r="AR299" s="547"/>
      <c r="AS299" s="547"/>
      <c r="AT299" s="169" t="str">
        <f t="shared" si="508"/>
        <v>Sin iniciar</v>
      </c>
      <c r="AU299" s="169" t="str">
        <f t="shared" si="509"/>
        <v>Sin iniciar</v>
      </c>
      <c r="AV299" s="3693"/>
      <c r="AW299" s="3895"/>
      <c r="AX299" s="3895"/>
      <c r="AY299" s="3344"/>
      <c r="AZ299" s="3344"/>
      <c r="BA299" s="3716"/>
      <c r="BB299" s="3348"/>
      <c r="BC299" s="3350"/>
      <c r="BD299" s="3350"/>
      <c r="BE299" s="3445"/>
      <c r="BF299" s="3798"/>
      <c r="BG299" s="3798"/>
      <c r="BH299" s="3900"/>
      <c r="BI299" s="3900"/>
      <c r="BJ299" s="3902"/>
      <c r="BK299" s="3693"/>
      <c r="BL299" s="472"/>
      <c r="BM299" s="1720"/>
      <c r="BN299" s="1720"/>
      <c r="BO299" s="551">
        <v>0.5</v>
      </c>
      <c r="BP299" s="97" t="s">
        <v>6296</v>
      </c>
      <c r="BQ299" s="98" t="s">
        <v>6297</v>
      </c>
      <c r="BR299" s="169" t="str">
        <f t="shared" si="510"/>
        <v>En gestión</v>
      </c>
      <c r="BS299" s="169" t="str">
        <f t="shared" si="511"/>
        <v>En gestión</v>
      </c>
      <c r="BT299" s="1720"/>
      <c r="BU299" s="1877"/>
      <c r="BV299" s="1877"/>
      <c r="BW299" s="3344"/>
      <c r="BX299" s="3344"/>
      <c r="BY299" s="3458"/>
      <c r="BZ299" s="2909"/>
      <c r="CA299" s="3597"/>
      <c r="CB299" s="3597"/>
      <c r="CC299" s="2909"/>
      <c r="CD299" s="3597"/>
      <c r="CE299" s="3597"/>
      <c r="CF299" s="3693"/>
      <c r="CG299" s="3693"/>
      <c r="CH299" s="3693"/>
      <c r="CI299" s="3693"/>
      <c r="CJ299" s="591"/>
      <c r="CK299" s="3458"/>
      <c r="CL299" s="3458"/>
      <c r="CM299" s="905">
        <v>1</v>
      </c>
      <c r="CN299" s="738" t="s">
        <v>6237</v>
      </c>
      <c r="CO299" s="738" t="s">
        <v>6298</v>
      </c>
      <c r="CP299" s="169" t="str">
        <f t="shared" si="416"/>
        <v>Terminado</v>
      </c>
      <c r="CQ299" s="169" t="str">
        <f t="shared" si="512"/>
        <v>Terminado</v>
      </c>
      <c r="CR299" s="3693"/>
      <c r="CS299" s="1877"/>
      <c r="CT299" s="1877"/>
      <c r="CU299" s="3344"/>
      <c r="CV299" s="3344"/>
      <c r="CW299" s="3921"/>
      <c r="CX299" s="3914"/>
      <c r="CY299" s="3351"/>
      <c r="CZ299" s="3906"/>
      <c r="DA299" s="3914"/>
      <c r="DB299" s="3906"/>
      <c r="DC299" s="3906"/>
      <c r="DD299" s="3916"/>
      <c r="DE299" s="3693"/>
      <c r="DF299" s="3693"/>
      <c r="DG299" s="3693"/>
      <c r="DH299" s="3693"/>
      <c r="DJ299" s="1220" t="s">
        <v>8269</v>
      </c>
      <c r="DK299" s="1220" t="s">
        <v>8331</v>
      </c>
      <c r="DL299" s="3313"/>
    </row>
    <row r="300" spans="1:116" s="514" customFormat="1" ht="91.5" hidden="1" x14ac:dyDescent="0.45">
      <c r="A300" s="3359"/>
      <c r="B300" s="3361"/>
      <c r="C300" s="3693"/>
      <c r="D300" s="3693"/>
      <c r="E300" s="515" t="s">
        <v>6299</v>
      </c>
      <c r="F300" s="516" t="s">
        <v>5850</v>
      </c>
      <c r="G300" s="495">
        <v>0.25</v>
      </c>
      <c r="H300" s="518">
        <v>44743</v>
      </c>
      <c r="I300" s="518">
        <v>44834</v>
      </c>
      <c r="J300" s="519">
        <v>0</v>
      </c>
      <c r="K300" s="612">
        <v>0</v>
      </c>
      <c r="L300" s="520">
        <v>0.5</v>
      </c>
      <c r="M300" s="668">
        <v>1</v>
      </c>
      <c r="N300" s="2966"/>
      <c r="O300" s="2966"/>
      <c r="P300" s="591"/>
      <c r="Q300" s="3693"/>
      <c r="R300" s="3693"/>
      <c r="S300" s="715"/>
      <c r="T300" s="547"/>
      <c r="U300" s="547"/>
      <c r="V300" s="169" t="str">
        <f t="shared" si="507"/>
        <v>Sin iniciar</v>
      </c>
      <c r="W300" s="169" t="str">
        <f t="shared" si="409"/>
        <v>Sin iniciar</v>
      </c>
      <c r="X300" s="3693"/>
      <c r="Y300" s="1877"/>
      <c r="Z300" s="1877"/>
      <c r="AA300" s="3344"/>
      <c r="AB300" s="3344"/>
      <c r="AC300" s="3897"/>
      <c r="AD300" s="3427"/>
      <c r="AE300" s="3690"/>
      <c r="AF300" s="3690"/>
      <c r="AG300" s="3427"/>
      <c r="AH300" s="3910"/>
      <c r="AI300" s="3910"/>
      <c r="AJ300" s="3693"/>
      <c r="AK300" s="3693"/>
      <c r="AL300" s="3693"/>
      <c r="AM300" s="3693"/>
      <c r="AN300" s="591"/>
      <c r="AO300" s="3693"/>
      <c r="AP300" s="3693"/>
      <c r="AQ300" s="716"/>
      <c r="AR300" s="547"/>
      <c r="AS300" s="547"/>
      <c r="AT300" s="169" t="str">
        <f t="shared" si="508"/>
        <v>Sin iniciar</v>
      </c>
      <c r="AU300" s="169" t="str">
        <f t="shared" si="509"/>
        <v>Sin iniciar</v>
      </c>
      <c r="AV300" s="3693"/>
      <c r="AW300" s="3895"/>
      <c r="AX300" s="3895"/>
      <c r="AY300" s="3344"/>
      <c r="AZ300" s="3344"/>
      <c r="BA300" s="3897"/>
      <c r="BB300" s="3348"/>
      <c r="BC300" s="3350"/>
      <c r="BD300" s="3350"/>
      <c r="BE300" s="3445"/>
      <c r="BF300" s="3446"/>
      <c r="BG300" s="3446"/>
      <c r="BH300" s="3894"/>
      <c r="BI300" s="3894"/>
      <c r="BJ300" s="3903"/>
      <c r="BK300" s="3693"/>
      <c r="BL300" s="472"/>
      <c r="BM300" s="1720"/>
      <c r="BN300" s="1720"/>
      <c r="BO300" s="551">
        <v>0.5</v>
      </c>
      <c r="BP300" s="97" t="s">
        <v>6300</v>
      </c>
      <c r="BQ300" s="98" t="s">
        <v>6301</v>
      </c>
      <c r="BR300" s="169" t="str">
        <f t="shared" si="510"/>
        <v>En gestión</v>
      </c>
      <c r="BS300" s="169" t="str">
        <f t="shared" si="511"/>
        <v>En gestión</v>
      </c>
      <c r="BT300" s="1720"/>
      <c r="BU300" s="1877"/>
      <c r="BV300" s="1877"/>
      <c r="BW300" s="3344"/>
      <c r="BX300" s="3344"/>
      <c r="BY300" s="3458"/>
      <c r="BZ300" s="2909"/>
      <c r="CA300" s="3597"/>
      <c r="CB300" s="3597"/>
      <c r="CC300" s="2909"/>
      <c r="CD300" s="3597"/>
      <c r="CE300" s="3597"/>
      <c r="CF300" s="3693"/>
      <c r="CG300" s="3693"/>
      <c r="CH300" s="3693"/>
      <c r="CI300" s="3693"/>
      <c r="CJ300" s="591"/>
      <c r="CK300" s="3458"/>
      <c r="CL300" s="3458"/>
      <c r="CM300" s="905">
        <v>1</v>
      </c>
      <c r="CN300" s="738" t="s">
        <v>6180</v>
      </c>
      <c r="CO300" s="738" t="s">
        <v>6302</v>
      </c>
      <c r="CP300" s="169" t="str">
        <f t="shared" si="416"/>
        <v>Terminado</v>
      </c>
      <c r="CQ300" s="169" t="str">
        <f t="shared" si="512"/>
        <v>Terminado</v>
      </c>
      <c r="CR300" s="3693"/>
      <c r="CS300" s="1877"/>
      <c r="CT300" s="1877"/>
      <c r="CU300" s="3344"/>
      <c r="CV300" s="3344"/>
      <c r="CW300" s="3921"/>
      <c r="CX300" s="3914"/>
      <c r="CY300" s="3351"/>
      <c r="CZ300" s="3906"/>
      <c r="DA300" s="3914"/>
      <c r="DB300" s="3906"/>
      <c r="DC300" s="3906"/>
      <c r="DD300" s="3916"/>
      <c r="DE300" s="3693"/>
      <c r="DF300" s="3693"/>
      <c r="DG300" s="3693"/>
      <c r="DH300" s="3693"/>
      <c r="DJ300" s="1220" t="s">
        <v>8269</v>
      </c>
      <c r="DK300" s="1220" t="s">
        <v>8331</v>
      </c>
      <c r="DL300" s="3314"/>
    </row>
    <row r="301" spans="1:116" s="710" customFormat="1" ht="149.25" hidden="1" customHeight="1" x14ac:dyDescent="0.45">
      <c r="A301" s="3359" t="s">
        <v>516</v>
      </c>
      <c r="B301" s="3361" t="s">
        <v>6303</v>
      </c>
      <c r="C301" s="3693" t="s">
        <v>6304</v>
      </c>
      <c r="D301" s="3693" t="s">
        <v>5861</v>
      </c>
      <c r="E301" s="515" t="s">
        <v>6305</v>
      </c>
      <c r="F301" s="516" t="s">
        <v>5820</v>
      </c>
      <c r="G301" s="495">
        <v>0.25</v>
      </c>
      <c r="H301" s="518">
        <v>44563</v>
      </c>
      <c r="I301" s="518">
        <v>44592</v>
      </c>
      <c r="J301" s="519">
        <v>1</v>
      </c>
      <c r="K301" s="612">
        <v>1</v>
      </c>
      <c r="L301" s="520">
        <v>1</v>
      </c>
      <c r="M301" s="668">
        <v>1</v>
      </c>
      <c r="N301" s="2966">
        <v>5857609568</v>
      </c>
      <c r="O301" s="2966">
        <v>15360000</v>
      </c>
      <c r="P301" s="591"/>
      <c r="Q301" s="3692">
        <v>0.25</v>
      </c>
      <c r="R301" s="3894" t="s">
        <v>5821</v>
      </c>
      <c r="S301" s="551">
        <v>1</v>
      </c>
      <c r="T301" s="457" t="s">
        <v>6306</v>
      </c>
      <c r="U301" s="713" t="s">
        <v>6307</v>
      </c>
      <c r="V301" s="169" t="str">
        <f t="shared" si="507"/>
        <v>Terminado</v>
      </c>
      <c r="W301" s="169" t="str">
        <f t="shared" si="409"/>
        <v>Terminado</v>
      </c>
      <c r="X301" s="3693" t="s">
        <v>6308</v>
      </c>
      <c r="Y301" s="1877">
        <f>SUMPRODUCT(S301:S304,G301:G304)</f>
        <v>0.4375</v>
      </c>
      <c r="Z301" s="1877">
        <f>SUMPRODUCT(G301:G304,J301:J304)</f>
        <v>0.4375</v>
      </c>
      <c r="AA301" s="3344" t="str">
        <f>IF(Z301&lt;1%,"Sin iniciar",IF(Z301=100%,"Terminado","En gestión"))</f>
        <v>En gestión</v>
      </c>
      <c r="AB301" s="3344" t="str">
        <f>IF(Y301&lt;1%,"Sin iniciar",IF(Y301=100%,"Terminado","En gestión"))</f>
        <v>En gestión</v>
      </c>
      <c r="AC301" s="3911"/>
      <c r="AD301" s="3427">
        <v>15360000</v>
      </c>
      <c r="AE301" s="3690">
        <v>15360000</v>
      </c>
      <c r="AF301" s="3690">
        <v>3840000</v>
      </c>
      <c r="AG301" s="3427">
        <v>5857609568</v>
      </c>
      <c r="AH301" s="3910">
        <v>5857609568</v>
      </c>
      <c r="AI301" s="3012">
        <v>477516435.12</v>
      </c>
      <c r="AJ301" s="3899" t="s">
        <v>1503</v>
      </c>
      <c r="AK301" s="3899" t="s">
        <v>5948</v>
      </c>
      <c r="AL301" s="3899" t="s">
        <v>5949</v>
      </c>
      <c r="AM301" s="3899" t="s">
        <v>6309</v>
      </c>
      <c r="AN301" s="591"/>
      <c r="AO301" s="3692">
        <v>0.5</v>
      </c>
      <c r="AP301" s="3894" t="s">
        <v>5821</v>
      </c>
      <c r="AQ301" s="551">
        <v>1</v>
      </c>
      <c r="AR301" s="98" t="s">
        <v>6199</v>
      </c>
      <c r="AS301" s="547"/>
      <c r="AT301" s="169" t="str">
        <f t="shared" si="508"/>
        <v>Terminado</v>
      </c>
      <c r="AU301" s="169" t="str">
        <f t="shared" si="509"/>
        <v>Terminado</v>
      </c>
      <c r="AV301" s="3894" t="s">
        <v>6310</v>
      </c>
      <c r="AW301" s="3523">
        <f t="shared" ref="AW301" si="543">SUMPRODUCT(AQ301:AQ304,G301:G304)</f>
        <v>0.625</v>
      </c>
      <c r="AX301" s="3523">
        <f t="shared" ref="AX301" si="544">SUMPRODUCT(G301:G304,K301:K304)</f>
        <v>0.625</v>
      </c>
      <c r="AY301" s="3344" t="str">
        <f>IF(AX301&lt;1%,"Sin iniciar",IF(AX301=100%,"Terminado","En gestión"))</f>
        <v>En gestión</v>
      </c>
      <c r="AZ301" s="3344" t="str">
        <f>IF(AW301&lt;1%,"Sin iniciar",IF(AW301=100%,"Terminado","En gestión"))</f>
        <v>En gestión</v>
      </c>
      <c r="BA301" s="3911"/>
      <c r="BB301" s="3348">
        <v>15360000</v>
      </c>
      <c r="BC301" s="3349">
        <v>15360000</v>
      </c>
      <c r="BD301" s="3350">
        <v>7680000</v>
      </c>
      <c r="BE301" s="3445">
        <v>5857609568</v>
      </c>
      <c r="BF301" s="3615">
        <v>5885363857</v>
      </c>
      <c r="BG301" s="3615"/>
      <c r="BH301" s="3899" t="s">
        <v>1503</v>
      </c>
      <c r="BI301" s="3899" t="s">
        <v>5948</v>
      </c>
      <c r="BJ301" s="3901" t="s">
        <v>5949</v>
      </c>
      <c r="BK301" s="3693" t="s">
        <v>6309</v>
      </c>
      <c r="BL301" s="472"/>
      <c r="BM301" s="3692">
        <v>0.75</v>
      </c>
      <c r="BN301" s="3693" t="s">
        <v>5821</v>
      </c>
      <c r="BO301" s="551">
        <v>1</v>
      </c>
      <c r="BP301" s="97" t="s">
        <v>6199</v>
      </c>
      <c r="BQ301" s="98"/>
      <c r="BR301" s="169" t="str">
        <f t="shared" si="510"/>
        <v>Terminado</v>
      </c>
      <c r="BS301" s="169" t="str">
        <f t="shared" si="511"/>
        <v>Terminado</v>
      </c>
      <c r="BT301" s="1720" t="s">
        <v>6310</v>
      </c>
      <c r="BU301" s="1877">
        <f t="shared" ref="BU301" si="545">SUMPRODUCT(G301:G304,BO301:BO304)</f>
        <v>0.8125</v>
      </c>
      <c r="BV301" s="1877">
        <f t="shared" ref="BV301" si="546">SUMPRODUCT(G301:G304,L301:L304)</f>
        <v>0.8125</v>
      </c>
      <c r="BW301" s="3344" t="str">
        <f t="shared" ref="BW301" si="547">IF(BV301&lt;1%,"Sin iniciar",IF(BV301=100%,"Terminado","En gestión"))</f>
        <v>En gestión</v>
      </c>
      <c r="BX301" s="3344" t="str">
        <f t="shared" ref="BX301" si="548">IF(BU301&lt;1%,"Sin iniciar",IF(BU301=100%,"Terminado","En gestión"))</f>
        <v>En gestión</v>
      </c>
      <c r="BY301" s="3458"/>
      <c r="BZ301" s="2909">
        <v>15360000</v>
      </c>
      <c r="CA301" s="3908">
        <v>15360000</v>
      </c>
      <c r="CB301" s="3597">
        <v>11520000</v>
      </c>
      <c r="CC301" s="2909">
        <v>5885363857</v>
      </c>
      <c r="CD301" s="3597">
        <v>6072663639</v>
      </c>
      <c r="CE301" s="3597">
        <v>4153748023.5799999</v>
      </c>
      <c r="CF301" s="3693" t="s">
        <v>1503</v>
      </c>
      <c r="CG301" s="3693" t="s">
        <v>5948</v>
      </c>
      <c r="CH301" s="3693" t="s">
        <v>5949</v>
      </c>
      <c r="CI301" s="3693" t="s">
        <v>6309</v>
      </c>
      <c r="CJ301" s="591"/>
      <c r="CK301" s="3692">
        <v>1</v>
      </c>
      <c r="CL301" s="3693" t="s">
        <v>6311</v>
      </c>
      <c r="CM301" s="905">
        <v>1</v>
      </c>
      <c r="CN301" s="97" t="s">
        <v>106</v>
      </c>
      <c r="CO301" s="97" t="s">
        <v>6307</v>
      </c>
      <c r="CP301" s="169" t="str">
        <f t="shared" si="416"/>
        <v>Terminado</v>
      </c>
      <c r="CQ301" s="169" t="str">
        <f t="shared" si="512"/>
        <v>Terminado</v>
      </c>
      <c r="CR301" s="3693" t="s">
        <v>6168</v>
      </c>
      <c r="CS301" s="1877">
        <f t="shared" ref="CS301" si="549">SUMPRODUCT(G301:G304,CM301:CM304)</f>
        <v>1</v>
      </c>
      <c r="CT301" s="1877">
        <f t="shared" ref="CT301" si="550">SUMPRODUCT(G301:G304,M301:M304)</f>
        <v>1</v>
      </c>
      <c r="CU301" s="3344" t="str">
        <f t="shared" ref="CU301" si="551">IF(CT301&lt;1%,"Sin iniciar",IF(CT301=100%,"Terminado","En gestión"))</f>
        <v>Terminado</v>
      </c>
      <c r="CV301" s="3344" t="str">
        <f t="shared" ref="CV301" si="552">IF(CS301&lt;1%,"Sin iniciar",IF(CS301=100%,"Terminado","En gestión"))</f>
        <v>Terminado</v>
      </c>
      <c r="CW301" s="3921" t="s">
        <v>37</v>
      </c>
      <c r="CX301" s="3914">
        <v>15360000</v>
      </c>
      <c r="CY301" s="3351">
        <v>15360000</v>
      </c>
      <c r="CZ301" s="3906">
        <v>15360000</v>
      </c>
      <c r="DA301" s="3652">
        <v>6072663639</v>
      </c>
      <c r="DB301" s="3906">
        <v>6090549333.6700001</v>
      </c>
      <c r="DC301" s="3569">
        <v>5830508934.4932098</v>
      </c>
      <c r="DD301" s="3926">
        <v>6002521491</v>
      </c>
      <c r="DE301" s="3693" t="s">
        <v>1503</v>
      </c>
      <c r="DF301" s="3693" t="s">
        <v>5948</v>
      </c>
      <c r="DG301" s="3693" t="s">
        <v>5949</v>
      </c>
      <c r="DH301" s="3693" t="s">
        <v>6309</v>
      </c>
      <c r="DJ301" s="1220" t="s">
        <v>8352</v>
      </c>
      <c r="DK301" s="1220" t="s">
        <v>8515</v>
      </c>
      <c r="DL301" s="3312" t="s">
        <v>8516</v>
      </c>
    </row>
    <row r="302" spans="1:116" s="514" customFormat="1" ht="236.25" hidden="1" x14ac:dyDescent="0.45">
      <c r="A302" s="3359"/>
      <c r="B302" s="3361"/>
      <c r="C302" s="3693"/>
      <c r="D302" s="3693"/>
      <c r="E302" s="515" t="s">
        <v>6312</v>
      </c>
      <c r="F302" s="516" t="s">
        <v>5831</v>
      </c>
      <c r="G302" s="495">
        <v>0.25</v>
      </c>
      <c r="H302" s="518">
        <v>44563</v>
      </c>
      <c r="I302" s="518">
        <v>44925</v>
      </c>
      <c r="J302" s="519">
        <v>0.25</v>
      </c>
      <c r="K302" s="612">
        <v>0.5</v>
      </c>
      <c r="L302" s="520">
        <v>0.75</v>
      </c>
      <c r="M302" s="668">
        <v>1</v>
      </c>
      <c r="N302" s="2966"/>
      <c r="O302" s="2966"/>
      <c r="P302" s="591"/>
      <c r="Q302" s="3693"/>
      <c r="R302" s="3693"/>
      <c r="S302" s="551">
        <v>0.25</v>
      </c>
      <c r="T302" s="713" t="s">
        <v>6313</v>
      </c>
      <c r="U302" s="714" t="s">
        <v>6314</v>
      </c>
      <c r="V302" s="169" t="str">
        <f t="shared" si="507"/>
        <v>En gestión</v>
      </c>
      <c r="W302" s="169" t="str">
        <f t="shared" si="409"/>
        <v>En gestión</v>
      </c>
      <c r="X302" s="3693"/>
      <c r="Y302" s="1877"/>
      <c r="Z302" s="1877"/>
      <c r="AA302" s="3344"/>
      <c r="AB302" s="3344"/>
      <c r="AC302" s="3716"/>
      <c r="AD302" s="3427"/>
      <c r="AE302" s="3690"/>
      <c r="AF302" s="3690"/>
      <c r="AG302" s="3427"/>
      <c r="AH302" s="3910"/>
      <c r="AI302" s="2815"/>
      <c r="AJ302" s="3900"/>
      <c r="AK302" s="3894"/>
      <c r="AL302" s="3894"/>
      <c r="AM302" s="3894"/>
      <c r="AN302" s="591"/>
      <c r="AO302" s="3693"/>
      <c r="AP302" s="3693"/>
      <c r="AQ302" s="551">
        <v>0.5</v>
      </c>
      <c r="AR302" s="457" t="s">
        <v>6315</v>
      </c>
      <c r="AS302" s="714" t="s">
        <v>6316</v>
      </c>
      <c r="AT302" s="169" t="str">
        <f t="shared" si="508"/>
        <v>En gestión</v>
      </c>
      <c r="AU302" s="169" t="str">
        <f t="shared" si="509"/>
        <v>En gestión</v>
      </c>
      <c r="AV302" s="3693"/>
      <c r="AW302" s="3895"/>
      <c r="AX302" s="3895"/>
      <c r="AY302" s="3344"/>
      <c r="AZ302" s="3344"/>
      <c r="BA302" s="3716"/>
      <c r="BB302" s="3348"/>
      <c r="BC302" s="3349"/>
      <c r="BD302" s="3350"/>
      <c r="BE302" s="3445"/>
      <c r="BF302" s="3798"/>
      <c r="BG302" s="3798"/>
      <c r="BH302" s="3900"/>
      <c r="BI302" s="3894"/>
      <c r="BJ302" s="3903"/>
      <c r="BK302" s="3693"/>
      <c r="BL302" s="472"/>
      <c r="BM302" s="3693"/>
      <c r="BN302" s="3693"/>
      <c r="BO302" s="551">
        <v>0.75</v>
      </c>
      <c r="BP302" s="97" t="s">
        <v>6317</v>
      </c>
      <c r="BQ302" s="97" t="s">
        <v>6318</v>
      </c>
      <c r="BR302" s="169" t="str">
        <f t="shared" si="510"/>
        <v>En gestión</v>
      </c>
      <c r="BS302" s="169" t="str">
        <f t="shared" si="511"/>
        <v>En gestión</v>
      </c>
      <c r="BT302" s="1720"/>
      <c r="BU302" s="1877"/>
      <c r="BV302" s="1877"/>
      <c r="BW302" s="3344"/>
      <c r="BX302" s="3344"/>
      <c r="BY302" s="3458"/>
      <c r="BZ302" s="2909"/>
      <c r="CA302" s="3908"/>
      <c r="CB302" s="3597"/>
      <c r="CC302" s="2909"/>
      <c r="CD302" s="3597"/>
      <c r="CE302" s="3597"/>
      <c r="CF302" s="3693"/>
      <c r="CG302" s="3693"/>
      <c r="CH302" s="3693"/>
      <c r="CI302" s="3693"/>
      <c r="CJ302" s="591"/>
      <c r="CK302" s="3693"/>
      <c r="CL302" s="3693"/>
      <c r="CM302" s="905">
        <v>1</v>
      </c>
      <c r="CN302" s="738" t="s">
        <v>6319</v>
      </c>
      <c r="CO302" s="738" t="s">
        <v>6320</v>
      </c>
      <c r="CP302" s="169" t="str">
        <f t="shared" si="416"/>
        <v>Terminado</v>
      </c>
      <c r="CQ302" s="169" t="str">
        <f t="shared" si="512"/>
        <v>Terminado</v>
      </c>
      <c r="CR302" s="3693"/>
      <c r="CS302" s="1877"/>
      <c r="CT302" s="1877"/>
      <c r="CU302" s="3344"/>
      <c r="CV302" s="3344"/>
      <c r="CW302" s="3921"/>
      <c r="CX302" s="3914"/>
      <c r="CY302" s="3351"/>
      <c r="CZ302" s="3906"/>
      <c r="DA302" s="3652"/>
      <c r="DB302" s="3906"/>
      <c r="DC302" s="3569"/>
      <c r="DD302" s="3926"/>
      <c r="DE302" s="3693"/>
      <c r="DF302" s="3693"/>
      <c r="DG302" s="3693"/>
      <c r="DH302" s="3693"/>
      <c r="DJ302" s="1220" t="s">
        <v>8352</v>
      </c>
      <c r="DK302" s="1220" t="s">
        <v>8517</v>
      </c>
      <c r="DL302" s="3313"/>
    </row>
    <row r="303" spans="1:116" s="514" customFormat="1" ht="246.75" hidden="1" customHeight="1" x14ac:dyDescent="0.45">
      <c r="A303" s="3359"/>
      <c r="B303" s="3361"/>
      <c r="C303" s="3693"/>
      <c r="D303" s="3693"/>
      <c r="E303" s="515" t="s">
        <v>6321</v>
      </c>
      <c r="F303" s="516" t="s">
        <v>5840</v>
      </c>
      <c r="G303" s="495">
        <v>0.25</v>
      </c>
      <c r="H303" s="518">
        <v>44563</v>
      </c>
      <c r="I303" s="518">
        <v>44925</v>
      </c>
      <c r="J303" s="519">
        <v>0.25</v>
      </c>
      <c r="K303" s="612">
        <v>0.5</v>
      </c>
      <c r="L303" s="520">
        <v>0.75</v>
      </c>
      <c r="M303" s="668">
        <v>1</v>
      </c>
      <c r="N303" s="2966"/>
      <c r="O303" s="2966"/>
      <c r="P303" s="591"/>
      <c r="Q303" s="3693"/>
      <c r="R303" s="3693"/>
      <c r="S303" s="551">
        <v>0.25</v>
      </c>
      <c r="T303" s="457" t="s">
        <v>6322</v>
      </c>
      <c r="U303" s="714" t="s">
        <v>6323</v>
      </c>
      <c r="V303" s="169" t="str">
        <f t="shared" si="507"/>
        <v>En gestión</v>
      </c>
      <c r="W303" s="169" t="str">
        <f t="shared" si="409"/>
        <v>En gestión</v>
      </c>
      <c r="X303" s="3693"/>
      <c r="Y303" s="1877"/>
      <c r="Z303" s="1877"/>
      <c r="AA303" s="3344"/>
      <c r="AB303" s="3344"/>
      <c r="AC303" s="3716"/>
      <c r="AD303" s="3427"/>
      <c r="AE303" s="3690"/>
      <c r="AF303" s="3690"/>
      <c r="AG303" s="3427"/>
      <c r="AH303" s="3910"/>
      <c r="AI303" s="3012">
        <v>649532468.45000005</v>
      </c>
      <c r="AJ303" s="3900"/>
      <c r="AK303" s="3899" t="s">
        <v>5948</v>
      </c>
      <c r="AL303" s="3899" t="s">
        <v>5949</v>
      </c>
      <c r="AM303" s="3899" t="s">
        <v>6324</v>
      </c>
      <c r="AN303" s="591"/>
      <c r="AO303" s="3693"/>
      <c r="AP303" s="3693"/>
      <c r="AQ303" s="551">
        <v>0.5</v>
      </c>
      <c r="AR303" s="457" t="s">
        <v>6315</v>
      </c>
      <c r="AS303" s="714" t="s">
        <v>6325</v>
      </c>
      <c r="AT303" s="169" t="str">
        <f t="shared" si="508"/>
        <v>En gestión</v>
      </c>
      <c r="AU303" s="169" t="str">
        <f t="shared" si="509"/>
        <v>En gestión</v>
      </c>
      <c r="AV303" s="3693"/>
      <c r="AW303" s="3895"/>
      <c r="AX303" s="3895"/>
      <c r="AY303" s="3344"/>
      <c r="AZ303" s="3344"/>
      <c r="BA303" s="3716"/>
      <c r="BB303" s="3348"/>
      <c r="BC303" s="3349"/>
      <c r="BD303" s="3350"/>
      <c r="BE303" s="3445"/>
      <c r="BF303" s="3798"/>
      <c r="BG303" s="3798"/>
      <c r="BH303" s="3900"/>
      <c r="BI303" s="3899" t="s">
        <v>5948</v>
      </c>
      <c r="BJ303" s="3901" t="s">
        <v>5949</v>
      </c>
      <c r="BK303" s="3693" t="s">
        <v>6324</v>
      </c>
      <c r="BL303" s="472"/>
      <c r="BM303" s="3693"/>
      <c r="BN303" s="3693"/>
      <c r="BO303" s="551">
        <v>0.75</v>
      </c>
      <c r="BP303" s="97" t="s">
        <v>6317</v>
      </c>
      <c r="BQ303" s="97" t="s">
        <v>6326</v>
      </c>
      <c r="BR303" s="169" t="str">
        <f t="shared" si="510"/>
        <v>En gestión</v>
      </c>
      <c r="BS303" s="169" t="str">
        <f t="shared" si="511"/>
        <v>En gestión</v>
      </c>
      <c r="BT303" s="1720"/>
      <c r="BU303" s="1877"/>
      <c r="BV303" s="1877"/>
      <c r="BW303" s="3344"/>
      <c r="BX303" s="3344"/>
      <c r="BY303" s="3458"/>
      <c r="BZ303" s="2909"/>
      <c r="CA303" s="3908"/>
      <c r="CB303" s="3597"/>
      <c r="CC303" s="2909"/>
      <c r="CD303" s="3597"/>
      <c r="CE303" s="3597"/>
      <c r="CF303" s="3693"/>
      <c r="CG303" s="3693" t="s">
        <v>5948</v>
      </c>
      <c r="CH303" s="3693" t="s">
        <v>5949</v>
      </c>
      <c r="CI303" s="3693" t="s">
        <v>6324</v>
      </c>
      <c r="CJ303" s="591"/>
      <c r="CK303" s="3693"/>
      <c r="CL303" s="3693"/>
      <c r="CM303" s="905">
        <v>1</v>
      </c>
      <c r="CN303" s="738" t="s">
        <v>6327</v>
      </c>
      <c r="CO303" s="738" t="s">
        <v>6328</v>
      </c>
      <c r="CP303" s="169" t="str">
        <f t="shared" si="416"/>
        <v>Terminado</v>
      </c>
      <c r="CQ303" s="169" t="str">
        <f t="shared" si="512"/>
        <v>Terminado</v>
      </c>
      <c r="CR303" s="3693"/>
      <c r="CS303" s="1877"/>
      <c r="CT303" s="1877"/>
      <c r="CU303" s="3344"/>
      <c r="CV303" s="3344"/>
      <c r="CW303" s="3921"/>
      <c r="CX303" s="3914"/>
      <c r="CY303" s="3351"/>
      <c r="CZ303" s="3906"/>
      <c r="DA303" s="3652"/>
      <c r="DB303" s="3906"/>
      <c r="DC303" s="3569"/>
      <c r="DD303" s="3926"/>
      <c r="DE303" s="3693"/>
      <c r="DF303" s="3693" t="s">
        <v>5948</v>
      </c>
      <c r="DG303" s="3693" t="s">
        <v>5949</v>
      </c>
      <c r="DH303" s="3693" t="s">
        <v>6324</v>
      </c>
      <c r="DJ303" s="1220" t="s">
        <v>8352</v>
      </c>
      <c r="DK303" s="1220" t="s">
        <v>8518</v>
      </c>
      <c r="DL303" s="3313"/>
    </row>
    <row r="304" spans="1:116" s="514" customFormat="1" ht="157.5" hidden="1" x14ac:dyDescent="0.45">
      <c r="A304" s="3359"/>
      <c r="B304" s="3361"/>
      <c r="C304" s="3693"/>
      <c r="D304" s="3693"/>
      <c r="E304" s="515" t="s">
        <v>6329</v>
      </c>
      <c r="F304" s="516" t="s">
        <v>5850</v>
      </c>
      <c r="G304" s="495">
        <v>0.25</v>
      </c>
      <c r="H304" s="518">
        <v>44563</v>
      </c>
      <c r="I304" s="518">
        <v>44925</v>
      </c>
      <c r="J304" s="519">
        <v>0.25</v>
      </c>
      <c r="K304" s="612">
        <v>0.5</v>
      </c>
      <c r="L304" s="520">
        <v>0.75</v>
      </c>
      <c r="M304" s="668">
        <v>1</v>
      </c>
      <c r="N304" s="2966"/>
      <c r="O304" s="2966"/>
      <c r="P304" s="591"/>
      <c r="Q304" s="3693"/>
      <c r="R304" s="3693"/>
      <c r="S304" s="551">
        <v>0.25</v>
      </c>
      <c r="T304" s="457" t="s">
        <v>6330</v>
      </c>
      <c r="U304" s="713" t="s">
        <v>6331</v>
      </c>
      <c r="V304" s="169" t="str">
        <f t="shared" si="507"/>
        <v>En gestión</v>
      </c>
      <c r="W304" s="169" t="str">
        <f t="shared" si="409"/>
        <v>En gestión</v>
      </c>
      <c r="X304" s="3693"/>
      <c r="Y304" s="1877"/>
      <c r="Z304" s="1877"/>
      <c r="AA304" s="3344"/>
      <c r="AB304" s="3344"/>
      <c r="AC304" s="3897"/>
      <c r="AD304" s="3427"/>
      <c r="AE304" s="3690"/>
      <c r="AF304" s="3690"/>
      <c r="AG304" s="3427"/>
      <c r="AH304" s="3910"/>
      <c r="AI304" s="2815"/>
      <c r="AJ304" s="3894"/>
      <c r="AK304" s="3894"/>
      <c r="AL304" s="3894"/>
      <c r="AM304" s="3894"/>
      <c r="AN304" s="591"/>
      <c r="AO304" s="3693"/>
      <c r="AP304" s="3693"/>
      <c r="AQ304" s="551">
        <v>0.5</v>
      </c>
      <c r="AR304" s="457" t="s">
        <v>6332</v>
      </c>
      <c r="AS304" s="714" t="s">
        <v>6333</v>
      </c>
      <c r="AT304" s="169" t="str">
        <f t="shared" si="508"/>
        <v>En gestión</v>
      </c>
      <c r="AU304" s="169" t="str">
        <f t="shared" si="509"/>
        <v>En gestión</v>
      </c>
      <c r="AV304" s="3693"/>
      <c r="AW304" s="3895"/>
      <c r="AX304" s="3895"/>
      <c r="AY304" s="3344"/>
      <c r="AZ304" s="3344"/>
      <c r="BA304" s="3897"/>
      <c r="BB304" s="3348"/>
      <c r="BC304" s="3349"/>
      <c r="BD304" s="3350"/>
      <c r="BE304" s="3445"/>
      <c r="BF304" s="3446"/>
      <c r="BG304" s="3446"/>
      <c r="BH304" s="3894"/>
      <c r="BI304" s="3894"/>
      <c r="BJ304" s="3903"/>
      <c r="BK304" s="3693"/>
      <c r="BL304" s="472"/>
      <c r="BM304" s="3693"/>
      <c r="BN304" s="3693"/>
      <c r="BO304" s="551">
        <v>0.75</v>
      </c>
      <c r="BP304" s="97" t="s">
        <v>6334</v>
      </c>
      <c r="BQ304" s="97" t="s">
        <v>6335</v>
      </c>
      <c r="BR304" s="169" t="str">
        <f t="shared" si="510"/>
        <v>En gestión</v>
      </c>
      <c r="BS304" s="169" t="str">
        <f t="shared" si="511"/>
        <v>En gestión</v>
      </c>
      <c r="BT304" s="1720"/>
      <c r="BU304" s="1877"/>
      <c r="BV304" s="1877"/>
      <c r="BW304" s="3344"/>
      <c r="BX304" s="3344"/>
      <c r="BY304" s="3458"/>
      <c r="BZ304" s="2909"/>
      <c r="CA304" s="3908"/>
      <c r="CB304" s="3597"/>
      <c r="CC304" s="2909"/>
      <c r="CD304" s="3597"/>
      <c r="CE304" s="3597"/>
      <c r="CF304" s="3693"/>
      <c r="CG304" s="3693"/>
      <c r="CH304" s="3693"/>
      <c r="CI304" s="3693"/>
      <c r="CJ304" s="591"/>
      <c r="CK304" s="3693"/>
      <c r="CL304" s="3693"/>
      <c r="CM304" s="905">
        <v>1</v>
      </c>
      <c r="CN304" s="738" t="s">
        <v>6180</v>
      </c>
      <c r="CO304" s="738" t="s">
        <v>6336</v>
      </c>
      <c r="CP304" s="169" t="str">
        <f t="shared" si="416"/>
        <v>Terminado</v>
      </c>
      <c r="CQ304" s="169" t="str">
        <f t="shared" si="512"/>
        <v>Terminado</v>
      </c>
      <c r="CR304" s="3693"/>
      <c r="CS304" s="1877"/>
      <c r="CT304" s="1877"/>
      <c r="CU304" s="3344"/>
      <c r="CV304" s="3344"/>
      <c r="CW304" s="3921"/>
      <c r="CX304" s="3914"/>
      <c r="CY304" s="3351"/>
      <c r="CZ304" s="3906"/>
      <c r="DA304" s="3652"/>
      <c r="DB304" s="3906"/>
      <c r="DC304" s="3569"/>
      <c r="DD304" s="3926"/>
      <c r="DE304" s="3693"/>
      <c r="DF304" s="3693"/>
      <c r="DG304" s="3693"/>
      <c r="DH304" s="3693"/>
      <c r="DJ304" s="1220" t="s">
        <v>8352</v>
      </c>
      <c r="DK304" s="1220" t="s">
        <v>8519</v>
      </c>
      <c r="DL304" s="3314"/>
    </row>
    <row r="305" spans="1:116" s="710" customFormat="1" ht="88.5" hidden="1" x14ac:dyDescent="0.45">
      <c r="A305" s="3359" t="s">
        <v>516</v>
      </c>
      <c r="B305" s="3361" t="s">
        <v>6337</v>
      </c>
      <c r="C305" s="3693" t="s">
        <v>6338</v>
      </c>
      <c r="D305" s="3693" t="s">
        <v>5861</v>
      </c>
      <c r="E305" s="515" t="s">
        <v>6339</v>
      </c>
      <c r="F305" s="516" t="s">
        <v>5820</v>
      </c>
      <c r="G305" s="495">
        <v>0.25</v>
      </c>
      <c r="H305" s="518">
        <v>44743</v>
      </c>
      <c r="I305" s="518">
        <v>44772</v>
      </c>
      <c r="J305" s="519">
        <v>0</v>
      </c>
      <c r="K305" s="612">
        <v>0</v>
      </c>
      <c r="L305" s="520">
        <v>1</v>
      </c>
      <c r="M305" s="668">
        <v>1</v>
      </c>
      <c r="N305" s="2966">
        <v>8671592470</v>
      </c>
      <c r="O305" s="2966">
        <v>94000000</v>
      </c>
      <c r="P305" s="591"/>
      <c r="Q305" s="3692">
        <v>0</v>
      </c>
      <c r="R305" s="3693" t="s">
        <v>2384</v>
      </c>
      <c r="S305" s="715"/>
      <c r="T305" s="547"/>
      <c r="U305" s="547"/>
      <c r="V305" s="169" t="str">
        <f t="shared" si="507"/>
        <v>Sin iniciar</v>
      </c>
      <c r="W305" s="169" t="str">
        <f t="shared" si="409"/>
        <v>Sin iniciar</v>
      </c>
      <c r="X305" s="3693"/>
      <c r="Y305" s="1877">
        <f>SUMPRODUCT(S305:S308,G305:G308)</f>
        <v>0</v>
      </c>
      <c r="Z305" s="1877">
        <f>SUMPRODUCT(G305:G308,J305:J308)</f>
        <v>0</v>
      </c>
      <c r="AA305" s="3344" t="str">
        <f>IF(Z305&lt;1%,"Sin iniciar",IF(Z305=100%,"Terminado","En gestión"))</f>
        <v>Sin iniciar</v>
      </c>
      <c r="AB305" s="3344" t="str">
        <f>IF(Y305&lt;1%,"Sin iniciar",IF(Y305=100%,"Terminado","En gestión"))</f>
        <v>Sin iniciar</v>
      </c>
      <c r="AC305" s="3911"/>
      <c r="AD305" s="3427">
        <v>94000000</v>
      </c>
      <c r="AE305" s="3690">
        <v>112800000</v>
      </c>
      <c r="AF305" s="3690">
        <v>0</v>
      </c>
      <c r="AG305" s="3427">
        <v>8671592470</v>
      </c>
      <c r="AH305" s="3910">
        <v>8598978814.5333405</v>
      </c>
      <c r="AI305" s="3910">
        <v>32138403.870000001</v>
      </c>
      <c r="AJ305" s="3894" t="s">
        <v>1503</v>
      </c>
      <c r="AK305" s="3693" t="s">
        <v>6196</v>
      </c>
      <c r="AL305" s="3693" t="s">
        <v>6197</v>
      </c>
      <c r="AM305" s="3693" t="s">
        <v>6340</v>
      </c>
      <c r="AN305" s="591"/>
      <c r="AO305" s="3693"/>
      <c r="AP305" s="3693"/>
      <c r="AQ305" s="716"/>
      <c r="AR305" s="547"/>
      <c r="AS305" s="547"/>
      <c r="AT305" s="169" t="str">
        <f t="shared" si="508"/>
        <v>Sin iniciar</v>
      </c>
      <c r="AU305" s="169" t="str">
        <f t="shared" si="509"/>
        <v>Sin iniciar</v>
      </c>
      <c r="AV305" s="3693"/>
      <c r="AW305" s="3523">
        <f t="shared" ref="AW305" si="553">SUMPRODUCT(AQ305:AQ308,G305:G308)</f>
        <v>0</v>
      </c>
      <c r="AX305" s="3523">
        <f t="shared" ref="AX305" si="554">SUMPRODUCT(G305:G308,K305:K308)</f>
        <v>0</v>
      </c>
      <c r="AY305" s="3344" t="str">
        <f>IF(AX305&lt;1%,"Sin iniciar",IF(AX305=100%,"Terminado","En gestión"))</f>
        <v>Sin iniciar</v>
      </c>
      <c r="AZ305" s="3344" t="str">
        <f>IF(AW305&lt;1%,"Sin iniciar",IF(AW305=100%,"Terminado","En gestión"))</f>
        <v>Sin iniciar</v>
      </c>
      <c r="BA305" s="3911"/>
      <c r="BB305" s="3348">
        <v>0</v>
      </c>
      <c r="BC305" s="3350">
        <v>0</v>
      </c>
      <c r="BD305" s="3350">
        <v>0</v>
      </c>
      <c r="BE305" s="3445">
        <v>8671592470</v>
      </c>
      <c r="BF305" s="3615">
        <v>8587478814.5299997</v>
      </c>
      <c r="BG305" s="3615">
        <v>61661499</v>
      </c>
      <c r="BH305" s="3899" t="s">
        <v>1503</v>
      </c>
      <c r="BI305" s="3899" t="s">
        <v>6196</v>
      </c>
      <c r="BJ305" s="3901" t="s">
        <v>6197</v>
      </c>
      <c r="BK305" s="3693" t="s">
        <v>6340</v>
      </c>
      <c r="BL305" s="472"/>
      <c r="BM305" s="3923">
        <v>0</v>
      </c>
      <c r="BN305" s="1720" t="s">
        <v>6341</v>
      </c>
      <c r="BO305" s="551">
        <v>1</v>
      </c>
      <c r="BP305" s="97" t="s">
        <v>6342</v>
      </c>
      <c r="BQ305" s="98" t="s">
        <v>6343</v>
      </c>
      <c r="BR305" s="169" t="str">
        <f t="shared" si="510"/>
        <v>Terminado</v>
      </c>
      <c r="BS305" s="169" t="str">
        <f t="shared" si="511"/>
        <v>Terminado</v>
      </c>
      <c r="BT305" s="1720" t="s">
        <v>6344</v>
      </c>
      <c r="BU305" s="1877">
        <f t="shared" ref="BU305" si="555">SUMPRODUCT(G305:G308,BO305:BO308)</f>
        <v>0.25</v>
      </c>
      <c r="BV305" s="1877">
        <f t="shared" ref="BV305" si="556">SUMPRODUCT(G305:G308,L305:L308)</f>
        <v>0.25</v>
      </c>
      <c r="BW305" s="3344" t="str">
        <f t="shared" ref="BW305" si="557">IF(BV305&lt;1%,"Sin iniciar",IF(BV305=100%,"Terminado","En gestión"))</f>
        <v>En gestión</v>
      </c>
      <c r="BX305" s="3344" t="str">
        <f t="shared" ref="BX305" si="558">IF(BU305&lt;1%,"Sin iniciar",IF(BU305=100%,"Terminado","En gestión"))</f>
        <v>En gestión</v>
      </c>
      <c r="BY305" s="3458"/>
      <c r="BZ305" s="2909">
        <v>94000000</v>
      </c>
      <c r="CA305" s="3597">
        <v>112800000</v>
      </c>
      <c r="CB305" s="3597">
        <v>56400000</v>
      </c>
      <c r="CC305" s="2909">
        <v>8587478814.5299997</v>
      </c>
      <c r="CD305" s="3597">
        <v>8602438364.1700001</v>
      </c>
      <c r="CE305" s="3597">
        <v>1230319040.01</v>
      </c>
      <c r="CF305" s="3693" t="s">
        <v>1503</v>
      </c>
      <c r="CG305" s="3693" t="s">
        <v>6196</v>
      </c>
      <c r="CH305" s="3693" t="s">
        <v>6197</v>
      </c>
      <c r="CI305" s="3693" t="s">
        <v>6340</v>
      </c>
      <c r="CJ305" s="591"/>
      <c r="CK305" s="3922">
        <v>1</v>
      </c>
      <c r="CL305" s="3458" t="s">
        <v>6345</v>
      </c>
      <c r="CM305" s="905">
        <v>1</v>
      </c>
      <c r="CN305" s="97" t="s">
        <v>1291</v>
      </c>
      <c r="CO305" s="97" t="s">
        <v>6343</v>
      </c>
      <c r="CP305" s="169" t="str">
        <f t="shared" si="416"/>
        <v>Terminado</v>
      </c>
      <c r="CQ305" s="169" t="str">
        <f t="shared" si="512"/>
        <v>Terminado</v>
      </c>
      <c r="CR305" s="3693" t="s">
        <v>6168</v>
      </c>
      <c r="CS305" s="1877">
        <f t="shared" ref="CS305" si="559">SUMPRODUCT(G305:G308,CM305:CM308)</f>
        <v>1</v>
      </c>
      <c r="CT305" s="1877">
        <f t="shared" ref="CT305" si="560">SUMPRODUCT(G305:G308,M305:M308)</f>
        <v>1</v>
      </c>
      <c r="CU305" s="3344" t="str">
        <f t="shared" ref="CU305" si="561">IF(CT305&lt;1%,"Sin iniciar",IF(CT305=100%,"Terminado","En gestión"))</f>
        <v>Terminado</v>
      </c>
      <c r="CV305" s="3344" t="str">
        <f t="shared" ref="CV305" si="562">IF(CS305&lt;1%,"Sin iniciar",IF(CS305=100%,"Terminado","En gestión"))</f>
        <v>Terminado</v>
      </c>
      <c r="CW305" s="3921" t="s">
        <v>37</v>
      </c>
      <c r="CX305" s="3914">
        <v>112800000</v>
      </c>
      <c r="CY305" s="3351">
        <v>112800000</v>
      </c>
      <c r="CZ305" s="3906">
        <v>112800000</v>
      </c>
      <c r="DA305" s="3913">
        <v>8602438364.1700001</v>
      </c>
      <c r="DB305" s="3915">
        <v>8611172068.8500004</v>
      </c>
      <c r="DC305" s="3915">
        <v>5352986931</v>
      </c>
      <c r="DD305" s="3916">
        <v>8472650109.6006098</v>
      </c>
      <c r="DE305" s="3693" t="s">
        <v>1503</v>
      </c>
      <c r="DF305" s="3693" t="s">
        <v>6196</v>
      </c>
      <c r="DG305" s="3693" t="s">
        <v>6197</v>
      </c>
      <c r="DH305" s="3693" t="s">
        <v>6340</v>
      </c>
      <c r="DJ305" s="1220" t="s">
        <v>8269</v>
      </c>
      <c r="DK305" s="1220" t="s">
        <v>8484</v>
      </c>
      <c r="DL305" s="3312" t="s">
        <v>8271</v>
      </c>
    </row>
    <row r="306" spans="1:116" s="514" customFormat="1" ht="91.5" hidden="1" x14ac:dyDescent="0.45">
      <c r="A306" s="3359"/>
      <c r="B306" s="3361"/>
      <c r="C306" s="3693"/>
      <c r="D306" s="3693"/>
      <c r="E306" s="515" t="s">
        <v>6346</v>
      </c>
      <c r="F306" s="516" t="s">
        <v>5831</v>
      </c>
      <c r="G306" s="495">
        <v>0.25</v>
      </c>
      <c r="H306" s="518">
        <v>44839</v>
      </c>
      <c r="I306" s="518">
        <v>44925</v>
      </c>
      <c r="J306" s="519">
        <v>0</v>
      </c>
      <c r="K306" s="612">
        <v>0</v>
      </c>
      <c r="L306" s="520">
        <v>0</v>
      </c>
      <c r="M306" s="668">
        <v>1</v>
      </c>
      <c r="N306" s="2966"/>
      <c r="O306" s="2966"/>
      <c r="P306" s="591"/>
      <c r="Q306" s="3693"/>
      <c r="R306" s="3693"/>
      <c r="S306" s="715"/>
      <c r="T306" s="547"/>
      <c r="U306" s="547"/>
      <c r="V306" s="169" t="str">
        <f t="shared" si="507"/>
        <v>Sin iniciar</v>
      </c>
      <c r="W306" s="169" t="str">
        <f t="shared" si="409"/>
        <v>Sin iniciar</v>
      </c>
      <c r="X306" s="3693"/>
      <c r="Y306" s="1877"/>
      <c r="Z306" s="1877"/>
      <c r="AA306" s="3344"/>
      <c r="AB306" s="3344"/>
      <c r="AC306" s="3716"/>
      <c r="AD306" s="3427"/>
      <c r="AE306" s="3690"/>
      <c r="AF306" s="3690"/>
      <c r="AG306" s="3427"/>
      <c r="AH306" s="3910"/>
      <c r="AI306" s="3910"/>
      <c r="AJ306" s="3693"/>
      <c r="AK306" s="3693"/>
      <c r="AL306" s="3693"/>
      <c r="AM306" s="3693"/>
      <c r="AN306" s="591"/>
      <c r="AO306" s="3693"/>
      <c r="AP306" s="3693"/>
      <c r="AQ306" s="716"/>
      <c r="AR306" s="547"/>
      <c r="AS306" s="547"/>
      <c r="AT306" s="169" t="str">
        <f t="shared" si="508"/>
        <v>Sin iniciar</v>
      </c>
      <c r="AU306" s="169" t="str">
        <f t="shared" si="509"/>
        <v>Sin iniciar</v>
      </c>
      <c r="AV306" s="3693"/>
      <c r="AW306" s="3895"/>
      <c r="AX306" s="3895"/>
      <c r="AY306" s="3344"/>
      <c r="AZ306" s="3344"/>
      <c r="BA306" s="3716"/>
      <c r="BB306" s="3348"/>
      <c r="BC306" s="3350"/>
      <c r="BD306" s="3350"/>
      <c r="BE306" s="3445"/>
      <c r="BF306" s="3798"/>
      <c r="BG306" s="3798"/>
      <c r="BH306" s="3900"/>
      <c r="BI306" s="3900"/>
      <c r="BJ306" s="3902"/>
      <c r="BK306" s="3693"/>
      <c r="BL306" s="472"/>
      <c r="BM306" s="1720"/>
      <c r="BN306" s="1720"/>
      <c r="BO306" s="712">
        <v>0</v>
      </c>
      <c r="BP306" s="97" t="s">
        <v>2384</v>
      </c>
      <c r="BQ306" s="97" t="s">
        <v>2384</v>
      </c>
      <c r="BR306" s="169" t="str">
        <f t="shared" si="510"/>
        <v>Sin iniciar</v>
      </c>
      <c r="BS306" s="169" t="str">
        <f t="shared" si="511"/>
        <v>Sin iniciar</v>
      </c>
      <c r="BT306" s="1720"/>
      <c r="BU306" s="1877"/>
      <c r="BV306" s="1877"/>
      <c r="BW306" s="3344"/>
      <c r="BX306" s="3344"/>
      <c r="BY306" s="3458"/>
      <c r="BZ306" s="2909"/>
      <c r="CA306" s="3597"/>
      <c r="CB306" s="3597"/>
      <c r="CC306" s="2909"/>
      <c r="CD306" s="3597"/>
      <c r="CE306" s="3597"/>
      <c r="CF306" s="3693"/>
      <c r="CG306" s="3693"/>
      <c r="CH306" s="3693"/>
      <c r="CI306" s="3693"/>
      <c r="CJ306" s="591"/>
      <c r="CK306" s="3458"/>
      <c r="CL306" s="3458"/>
      <c r="CM306" s="905">
        <v>1</v>
      </c>
      <c r="CN306" s="738" t="s">
        <v>6319</v>
      </c>
      <c r="CO306" s="738" t="s">
        <v>6347</v>
      </c>
      <c r="CP306" s="169" t="str">
        <f t="shared" si="416"/>
        <v>Terminado</v>
      </c>
      <c r="CQ306" s="169" t="str">
        <f t="shared" si="512"/>
        <v>Terminado</v>
      </c>
      <c r="CR306" s="3693"/>
      <c r="CS306" s="1877"/>
      <c r="CT306" s="1877"/>
      <c r="CU306" s="3344"/>
      <c r="CV306" s="3344"/>
      <c r="CW306" s="3921"/>
      <c r="CX306" s="3914"/>
      <c r="CY306" s="3351"/>
      <c r="CZ306" s="3906"/>
      <c r="DA306" s="3914"/>
      <c r="DB306" s="3906"/>
      <c r="DC306" s="3906"/>
      <c r="DD306" s="3916"/>
      <c r="DE306" s="3693"/>
      <c r="DF306" s="3693"/>
      <c r="DG306" s="3693"/>
      <c r="DH306" s="3693"/>
      <c r="DJ306" s="1220" t="s">
        <v>8269</v>
      </c>
      <c r="DK306" s="1220" t="s">
        <v>8331</v>
      </c>
      <c r="DL306" s="3313"/>
    </row>
    <row r="307" spans="1:116" s="514" customFormat="1" ht="131.25" hidden="1" x14ac:dyDescent="0.45">
      <c r="A307" s="3359"/>
      <c r="B307" s="3361"/>
      <c r="C307" s="3693"/>
      <c r="D307" s="3693"/>
      <c r="E307" s="515" t="s">
        <v>6348</v>
      </c>
      <c r="F307" s="516" t="s">
        <v>5840</v>
      </c>
      <c r="G307" s="495">
        <v>0.25</v>
      </c>
      <c r="H307" s="518">
        <v>44839</v>
      </c>
      <c r="I307" s="518">
        <v>44925</v>
      </c>
      <c r="J307" s="519">
        <v>0</v>
      </c>
      <c r="K307" s="612">
        <v>0</v>
      </c>
      <c r="L307" s="520">
        <v>0</v>
      </c>
      <c r="M307" s="668">
        <v>1</v>
      </c>
      <c r="N307" s="2966"/>
      <c r="O307" s="2966"/>
      <c r="P307" s="591"/>
      <c r="Q307" s="3693"/>
      <c r="R307" s="3693"/>
      <c r="S307" s="715"/>
      <c r="T307" s="547"/>
      <c r="U307" s="547"/>
      <c r="V307" s="169" t="str">
        <f t="shared" si="507"/>
        <v>Sin iniciar</v>
      </c>
      <c r="W307" s="169" t="str">
        <f t="shared" si="409"/>
        <v>Sin iniciar</v>
      </c>
      <c r="X307" s="3693"/>
      <c r="Y307" s="1877"/>
      <c r="Z307" s="1877"/>
      <c r="AA307" s="3344"/>
      <c r="AB307" s="3344"/>
      <c r="AC307" s="3716"/>
      <c r="AD307" s="3427"/>
      <c r="AE307" s="3690"/>
      <c r="AF307" s="3690"/>
      <c r="AG307" s="3427"/>
      <c r="AH307" s="3910"/>
      <c r="AI307" s="3910"/>
      <c r="AJ307" s="3693"/>
      <c r="AK307" s="3693"/>
      <c r="AL307" s="3693"/>
      <c r="AM307" s="3693"/>
      <c r="AN307" s="591"/>
      <c r="AO307" s="3693"/>
      <c r="AP307" s="3693"/>
      <c r="AQ307" s="716"/>
      <c r="AR307" s="547"/>
      <c r="AS307" s="547"/>
      <c r="AT307" s="169" t="str">
        <f t="shared" si="508"/>
        <v>Sin iniciar</v>
      </c>
      <c r="AU307" s="169" t="str">
        <f t="shared" si="509"/>
        <v>Sin iniciar</v>
      </c>
      <c r="AV307" s="3693"/>
      <c r="AW307" s="3895"/>
      <c r="AX307" s="3895"/>
      <c r="AY307" s="3344"/>
      <c r="AZ307" s="3344"/>
      <c r="BA307" s="3716"/>
      <c r="BB307" s="3348"/>
      <c r="BC307" s="3350"/>
      <c r="BD307" s="3350"/>
      <c r="BE307" s="3445"/>
      <c r="BF307" s="3798"/>
      <c r="BG307" s="3798"/>
      <c r="BH307" s="3900"/>
      <c r="BI307" s="3900"/>
      <c r="BJ307" s="3902"/>
      <c r="BK307" s="3693"/>
      <c r="BL307" s="472"/>
      <c r="BM307" s="1720"/>
      <c r="BN307" s="1720"/>
      <c r="BO307" s="712">
        <v>0</v>
      </c>
      <c r="BP307" s="97" t="s">
        <v>2384</v>
      </c>
      <c r="BQ307" s="97" t="s">
        <v>2384</v>
      </c>
      <c r="BR307" s="169" t="str">
        <f t="shared" si="510"/>
        <v>Sin iniciar</v>
      </c>
      <c r="BS307" s="169" t="str">
        <f t="shared" si="511"/>
        <v>Sin iniciar</v>
      </c>
      <c r="BT307" s="1720"/>
      <c r="BU307" s="1877"/>
      <c r="BV307" s="1877"/>
      <c r="BW307" s="3344"/>
      <c r="BX307" s="3344"/>
      <c r="BY307" s="3458"/>
      <c r="BZ307" s="2909"/>
      <c r="CA307" s="3597"/>
      <c r="CB307" s="3597"/>
      <c r="CC307" s="2909"/>
      <c r="CD307" s="3597"/>
      <c r="CE307" s="3597"/>
      <c r="CF307" s="3693"/>
      <c r="CG307" s="3693"/>
      <c r="CH307" s="3693"/>
      <c r="CI307" s="3693"/>
      <c r="CJ307" s="591"/>
      <c r="CK307" s="3458"/>
      <c r="CL307" s="3458"/>
      <c r="CM307" s="905">
        <v>1</v>
      </c>
      <c r="CN307" s="738" t="s">
        <v>6327</v>
      </c>
      <c r="CO307" s="738" t="s">
        <v>6349</v>
      </c>
      <c r="CP307" s="169" t="str">
        <f t="shared" si="416"/>
        <v>Terminado</v>
      </c>
      <c r="CQ307" s="169" t="str">
        <f t="shared" si="512"/>
        <v>Terminado</v>
      </c>
      <c r="CR307" s="3693"/>
      <c r="CS307" s="1877"/>
      <c r="CT307" s="1877"/>
      <c r="CU307" s="3344"/>
      <c r="CV307" s="3344"/>
      <c r="CW307" s="3921"/>
      <c r="CX307" s="3914"/>
      <c r="CY307" s="3351"/>
      <c r="CZ307" s="3906"/>
      <c r="DA307" s="3914"/>
      <c r="DB307" s="3906"/>
      <c r="DC307" s="3906"/>
      <c r="DD307" s="3916"/>
      <c r="DE307" s="3693"/>
      <c r="DF307" s="3693"/>
      <c r="DG307" s="3693"/>
      <c r="DH307" s="3693"/>
      <c r="DJ307" s="1220" t="s">
        <v>8269</v>
      </c>
      <c r="DK307" s="1220" t="s">
        <v>8331</v>
      </c>
      <c r="DL307" s="3313"/>
    </row>
    <row r="308" spans="1:116" s="514" customFormat="1" ht="92.25" hidden="1" x14ac:dyDescent="0.45">
      <c r="A308" s="3359"/>
      <c r="B308" s="3361"/>
      <c r="C308" s="3693"/>
      <c r="D308" s="3693"/>
      <c r="E308" s="515" t="s">
        <v>6350</v>
      </c>
      <c r="F308" s="516" t="s">
        <v>5850</v>
      </c>
      <c r="G308" s="495">
        <v>0.25</v>
      </c>
      <c r="H308" s="518">
        <v>44839</v>
      </c>
      <c r="I308" s="518">
        <v>44925</v>
      </c>
      <c r="J308" s="519">
        <v>0</v>
      </c>
      <c r="K308" s="612">
        <v>0</v>
      </c>
      <c r="L308" s="520">
        <v>0</v>
      </c>
      <c r="M308" s="668">
        <v>1</v>
      </c>
      <c r="N308" s="2966"/>
      <c r="O308" s="2966"/>
      <c r="P308" s="591"/>
      <c r="Q308" s="3693"/>
      <c r="R308" s="3693"/>
      <c r="S308" s="715"/>
      <c r="T308" s="547"/>
      <c r="U308" s="547"/>
      <c r="V308" s="169" t="str">
        <f t="shared" si="507"/>
        <v>Sin iniciar</v>
      </c>
      <c r="W308" s="169" t="str">
        <f t="shared" si="409"/>
        <v>Sin iniciar</v>
      </c>
      <c r="X308" s="3693"/>
      <c r="Y308" s="1877"/>
      <c r="Z308" s="1877"/>
      <c r="AA308" s="3344"/>
      <c r="AB308" s="3344"/>
      <c r="AC308" s="3897"/>
      <c r="AD308" s="3427"/>
      <c r="AE308" s="3690"/>
      <c r="AF308" s="3690"/>
      <c r="AG308" s="3427"/>
      <c r="AH308" s="3910"/>
      <c r="AI308" s="3910"/>
      <c r="AJ308" s="3693"/>
      <c r="AK308" s="3693"/>
      <c r="AL308" s="3693"/>
      <c r="AM308" s="3693"/>
      <c r="AN308" s="591"/>
      <c r="AO308" s="3693"/>
      <c r="AP308" s="3693"/>
      <c r="AQ308" s="716"/>
      <c r="AR308" s="547"/>
      <c r="AS308" s="547"/>
      <c r="AT308" s="169" t="str">
        <f t="shared" si="508"/>
        <v>Sin iniciar</v>
      </c>
      <c r="AU308" s="169" t="str">
        <f t="shared" si="509"/>
        <v>Sin iniciar</v>
      </c>
      <c r="AV308" s="3693"/>
      <c r="AW308" s="3895"/>
      <c r="AX308" s="3895"/>
      <c r="AY308" s="3344"/>
      <c r="AZ308" s="3344"/>
      <c r="BA308" s="3897"/>
      <c r="BB308" s="3348"/>
      <c r="BC308" s="3350"/>
      <c r="BD308" s="3350"/>
      <c r="BE308" s="3445"/>
      <c r="BF308" s="3446"/>
      <c r="BG308" s="3446"/>
      <c r="BH308" s="3894"/>
      <c r="BI308" s="3894"/>
      <c r="BJ308" s="3903"/>
      <c r="BK308" s="3693"/>
      <c r="BL308" s="472"/>
      <c r="BM308" s="1720"/>
      <c r="BN308" s="1720"/>
      <c r="BO308" s="712">
        <v>0</v>
      </c>
      <c r="BP308" s="97" t="s">
        <v>2384</v>
      </c>
      <c r="BQ308" s="97" t="s">
        <v>2384</v>
      </c>
      <c r="BR308" s="169" t="str">
        <f t="shared" si="510"/>
        <v>Sin iniciar</v>
      </c>
      <c r="BS308" s="169" t="str">
        <f t="shared" si="511"/>
        <v>Sin iniciar</v>
      </c>
      <c r="BT308" s="1720"/>
      <c r="BU308" s="1877"/>
      <c r="BV308" s="1877"/>
      <c r="BW308" s="3344"/>
      <c r="BX308" s="3344"/>
      <c r="BY308" s="3458"/>
      <c r="BZ308" s="2909"/>
      <c r="CA308" s="3597"/>
      <c r="CB308" s="3597"/>
      <c r="CC308" s="2909"/>
      <c r="CD308" s="3597"/>
      <c r="CE308" s="3597"/>
      <c r="CF308" s="3693"/>
      <c r="CG308" s="3693"/>
      <c r="CH308" s="3693"/>
      <c r="CI308" s="3693"/>
      <c r="CJ308" s="591"/>
      <c r="CK308" s="3458"/>
      <c r="CL308" s="3458"/>
      <c r="CM308" s="905">
        <v>1</v>
      </c>
      <c r="CN308" s="738" t="s">
        <v>6351</v>
      </c>
      <c r="CO308" s="738" t="s">
        <v>6352</v>
      </c>
      <c r="CP308" s="169" t="str">
        <f t="shared" si="416"/>
        <v>Terminado</v>
      </c>
      <c r="CQ308" s="169" t="str">
        <f t="shared" si="512"/>
        <v>Terminado</v>
      </c>
      <c r="CR308" s="3693"/>
      <c r="CS308" s="1877"/>
      <c r="CT308" s="1877"/>
      <c r="CU308" s="3344"/>
      <c r="CV308" s="3344"/>
      <c r="CW308" s="3921"/>
      <c r="CX308" s="3914"/>
      <c r="CY308" s="3351"/>
      <c r="CZ308" s="3906"/>
      <c r="DA308" s="3914"/>
      <c r="DB308" s="3906"/>
      <c r="DC308" s="3906"/>
      <c r="DD308" s="3916"/>
      <c r="DE308" s="3693"/>
      <c r="DF308" s="3693"/>
      <c r="DG308" s="3693"/>
      <c r="DH308" s="3693"/>
      <c r="DJ308" s="1220" t="s">
        <v>8269</v>
      </c>
      <c r="DK308" s="1220" t="s">
        <v>8331</v>
      </c>
      <c r="DL308" s="3314"/>
    </row>
    <row r="309" spans="1:116" s="710" customFormat="1" ht="87.75" hidden="1" x14ac:dyDescent="0.45">
      <c r="A309" s="3359" t="s">
        <v>516</v>
      </c>
      <c r="B309" s="3361" t="s">
        <v>6353</v>
      </c>
      <c r="C309" s="3693" t="s">
        <v>6354</v>
      </c>
      <c r="D309" s="3693" t="s">
        <v>5861</v>
      </c>
      <c r="E309" s="515" t="s">
        <v>6355</v>
      </c>
      <c r="F309" s="516" t="s">
        <v>5820</v>
      </c>
      <c r="G309" s="495">
        <v>0.25</v>
      </c>
      <c r="H309" s="518">
        <v>44571</v>
      </c>
      <c r="I309" s="518">
        <v>44592</v>
      </c>
      <c r="J309" s="519">
        <v>1</v>
      </c>
      <c r="K309" s="612">
        <v>1</v>
      </c>
      <c r="L309" s="520">
        <v>1</v>
      </c>
      <c r="M309" s="668">
        <v>1</v>
      </c>
      <c r="N309" s="2966">
        <v>192204012</v>
      </c>
      <c r="O309" s="2966">
        <v>133440000</v>
      </c>
      <c r="P309" s="591"/>
      <c r="Q309" s="3692">
        <v>0.25</v>
      </c>
      <c r="R309" s="3894" t="s">
        <v>5821</v>
      </c>
      <c r="S309" s="551">
        <v>1</v>
      </c>
      <c r="T309" s="457" t="s">
        <v>7689</v>
      </c>
      <c r="U309" s="547" t="s">
        <v>6356</v>
      </c>
      <c r="V309" s="169" t="str">
        <f t="shared" si="507"/>
        <v>Terminado</v>
      </c>
      <c r="W309" s="169" t="str">
        <f t="shared" si="409"/>
        <v>Terminado</v>
      </c>
      <c r="X309" s="3693" t="s">
        <v>6357</v>
      </c>
      <c r="Y309" s="1877">
        <f>SUMPRODUCT(S309:S312,G309:G312)</f>
        <v>0.4375</v>
      </c>
      <c r="Z309" s="1877">
        <f>SUMPRODUCT(G309:G312,J309:J312)</f>
        <v>0.4375</v>
      </c>
      <c r="AA309" s="3344" t="str">
        <f>IF(Z309&lt;1%,"Sin iniciar",IF(Z309=100%,"Terminado","En gestión"))</f>
        <v>En gestión</v>
      </c>
      <c r="AB309" s="3344" t="str">
        <f>IF(Y309&lt;1%,"Sin iniciar",IF(Y309=100%,"Terminado","En gestión"))</f>
        <v>En gestión</v>
      </c>
      <c r="AC309" s="3911"/>
      <c r="AD309" s="3427">
        <v>133440000</v>
      </c>
      <c r="AE309" s="3690">
        <v>133440000</v>
      </c>
      <c r="AF309" s="3690">
        <v>33360000</v>
      </c>
      <c r="AG309" s="3427">
        <v>192204012</v>
      </c>
      <c r="AH309" s="3910">
        <v>185152260.66666701</v>
      </c>
      <c r="AI309" s="3910">
        <v>55074389.890000001</v>
      </c>
      <c r="AJ309" s="3894" t="s">
        <v>1503</v>
      </c>
      <c r="AK309" s="3693" t="s">
        <v>61</v>
      </c>
      <c r="AL309" s="3693" t="s">
        <v>41</v>
      </c>
      <c r="AM309" s="3693" t="s">
        <v>6358</v>
      </c>
      <c r="AN309" s="591"/>
      <c r="AO309" s="3692">
        <v>0.5</v>
      </c>
      <c r="AP309" s="3894" t="s">
        <v>5821</v>
      </c>
      <c r="AQ309" s="551">
        <v>1</v>
      </c>
      <c r="AR309" s="98" t="s">
        <v>6199</v>
      </c>
      <c r="AS309" s="547"/>
      <c r="AT309" s="169" t="str">
        <f t="shared" si="508"/>
        <v>Terminado</v>
      </c>
      <c r="AU309" s="169" t="str">
        <f t="shared" si="509"/>
        <v>Terminado</v>
      </c>
      <c r="AV309" s="3894" t="s">
        <v>6310</v>
      </c>
      <c r="AW309" s="3523">
        <f t="shared" ref="AW309" si="563">SUMPRODUCT(AQ309:AQ312,G309:G312)</f>
        <v>0.625</v>
      </c>
      <c r="AX309" s="3523">
        <f t="shared" ref="AX309" si="564">SUMPRODUCT(G309:G312,K309:K312)</f>
        <v>0.625</v>
      </c>
      <c r="AY309" s="3344" t="str">
        <f>IF(AX309&lt;1%,"Sin iniciar",IF(AX309=100%,"Terminado","En gestión"))</f>
        <v>En gestión</v>
      </c>
      <c r="AZ309" s="3344" t="str">
        <f>IF(AW309&lt;1%,"Sin iniciar",IF(AW309=100%,"Terminado","En gestión"))</f>
        <v>En gestión</v>
      </c>
      <c r="BA309" s="3911"/>
      <c r="BB309" s="3348">
        <v>133440000</v>
      </c>
      <c r="BC309" s="3350">
        <v>33360000</v>
      </c>
      <c r="BD309" s="3350">
        <v>16680000</v>
      </c>
      <c r="BE309" s="3445">
        <v>192204012</v>
      </c>
      <c r="BF309" s="3615">
        <v>185108379.33000001</v>
      </c>
      <c r="BG309" s="3615"/>
      <c r="BH309" s="3899" t="s">
        <v>1503</v>
      </c>
      <c r="BI309" s="3899" t="s">
        <v>61</v>
      </c>
      <c r="BJ309" s="3901" t="s">
        <v>41</v>
      </c>
      <c r="BK309" s="3693" t="s">
        <v>6358</v>
      </c>
      <c r="BL309" s="472"/>
      <c r="BM309" s="3692">
        <v>0.75</v>
      </c>
      <c r="BN309" s="3693" t="s">
        <v>5821</v>
      </c>
      <c r="BO309" s="551">
        <v>1</v>
      </c>
      <c r="BP309" s="97" t="s">
        <v>6199</v>
      </c>
      <c r="BQ309" s="97" t="s">
        <v>6199</v>
      </c>
      <c r="BR309" s="169" t="str">
        <f t="shared" si="510"/>
        <v>Terminado</v>
      </c>
      <c r="BS309" s="169" t="str">
        <f t="shared" si="511"/>
        <v>Terminado</v>
      </c>
      <c r="BT309" s="1720" t="s">
        <v>6359</v>
      </c>
      <c r="BU309" s="1877">
        <f t="shared" ref="BU309" si="565">SUMPRODUCT(G309:G312,BO309:BO312)</f>
        <v>0.8125</v>
      </c>
      <c r="BV309" s="1877">
        <f t="shared" ref="BV309" si="566">SUMPRODUCT(G309:G312,L309:L312)</f>
        <v>0.8125</v>
      </c>
      <c r="BW309" s="3344" t="str">
        <f t="shared" ref="BW309" si="567">IF(BV309&lt;1%,"Sin iniciar",IF(BV309=100%,"Terminado","En gestión"))</f>
        <v>En gestión</v>
      </c>
      <c r="BX309" s="3344" t="str">
        <f t="shared" ref="BX309" si="568">IF(BU309&lt;1%,"Sin iniciar",IF(BU309=100%,"Terminado","En gestión"))</f>
        <v>En gestión</v>
      </c>
      <c r="BY309" s="3458"/>
      <c r="BZ309" s="2909">
        <v>133440000</v>
      </c>
      <c r="CA309" s="3597">
        <v>33360000</v>
      </c>
      <c r="CB309" s="3597">
        <v>25020000</v>
      </c>
      <c r="CC309" s="2909">
        <v>185108379.33000001</v>
      </c>
      <c r="CD309" s="3597">
        <v>185108371.66666701</v>
      </c>
      <c r="CE309" s="3597">
        <v>163538626.39051899</v>
      </c>
      <c r="CF309" s="3693" t="s">
        <v>1503</v>
      </c>
      <c r="CG309" s="3693" t="s">
        <v>61</v>
      </c>
      <c r="CH309" s="3693" t="s">
        <v>41</v>
      </c>
      <c r="CI309" s="3693" t="s">
        <v>6358</v>
      </c>
      <c r="CJ309" s="591"/>
      <c r="CK309" s="3692">
        <v>1</v>
      </c>
      <c r="CL309" s="3693" t="s">
        <v>6311</v>
      </c>
      <c r="CM309" s="905">
        <v>1</v>
      </c>
      <c r="CN309" s="97" t="s">
        <v>106</v>
      </c>
      <c r="CO309" s="97" t="s">
        <v>6356</v>
      </c>
      <c r="CP309" s="169" t="str">
        <f t="shared" si="416"/>
        <v>Terminado</v>
      </c>
      <c r="CQ309" s="169" t="str">
        <f t="shared" si="512"/>
        <v>Terminado</v>
      </c>
      <c r="CR309" s="3693" t="s">
        <v>6360</v>
      </c>
      <c r="CS309" s="1877">
        <f t="shared" ref="CS309" si="569">SUMPRODUCT(G309:G312,CM309:CM312)</f>
        <v>1</v>
      </c>
      <c r="CT309" s="1877">
        <f t="shared" ref="CT309" si="570">SUMPRODUCT(G309:G312,M309:M312)</f>
        <v>1</v>
      </c>
      <c r="CU309" s="3344" t="str">
        <f t="shared" ref="CU309" si="571">IF(CT309&lt;1%,"Sin iniciar",IF(CT309=100%,"Terminado","En gestión"))</f>
        <v>Terminado</v>
      </c>
      <c r="CV309" s="3344" t="str">
        <f t="shared" ref="CV309" si="572">IF(CS309&lt;1%,"Sin iniciar",IF(CS309=100%,"Terminado","En gestión"))</f>
        <v>Terminado</v>
      </c>
      <c r="CW309" s="3921" t="s">
        <v>37</v>
      </c>
      <c r="CX309" s="3914">
        <v>33360000</v>
      </c>
      <c r="CY309" s="3351">
        <v>33360000</v>
      </c>
      <c r="CZ309" s="3906">
        <v>33360000</v>
      </c>
      <c r="DA309" s="3913">
        <v>185108371.66999999</v>
      </c>
      <c r="DB309" s="3915">
        <v>175868621</v>
      </c>
      <c r="DC309" s="3915">
        <v>196735445.05000001</v>
      </c>
      <c r="DD309" s="3916">
        <v>175868611.33333299</v>
      </c>
      <c r="DE309" s="3693" t="s">
        <v>1503</v>
      </c>
      <c r="DF309" s="3693" t="s">
        <v>61</v>
      </c>
      <c r="DG309" s="3693" t="s">
        <v>41</v>
      </c>
      <c r="DH309" s="3693" t="s">
        <v>6358</v>
      </c>
      <c r="DJ309" s="1220" t="s">
        <v>8269</v>
      </c>
      <c r="DK309" s="1220" t="s">
        <v>8485</v>
      </c>
      <c r="DL309" s="3312" t="s">
        <v>8271</v>
      </c>
    </row>
    <row r="310" spans="1:116" s="514" customFormat="1" ht="261" hidden="1" customHeight="1" x14ac:dyDescent="0.45">
      <c r="A310" s="3359"/>
      <c r="B310" s="3361"/>
      <c r="C310" s="3693"/>
      <c r="D310" s="3693"/>
      <c r="E310" s="515" t="s">
        <v>6361</v>
      </c>
      <c r="F310" s="516" t="s">
        <v>5831</v>
      </c>
      <c r="G310" s="495">
        <v>0.25</v>
      </c>
      <c r="H310" s="518">
        <v>44571</v>
      </c>
      <c r="I310" s="518">
        <v>44926</v>
      </c>
      <c r="J310" s="519">
        <v>0.25</v>
      </c>
      <c r="K310" s="612">
        <v>0.5</v>
      </c>
      <c r="L310" s="520">
        <v>0.75</v>
      </c>
      <c r="M310" s="668">
        <v>1</v>
      </c>
      <c r="N310" s="2966"/>
      <c r="O310" s="2966"/>
      <c r="P310" s="591"/>
      <c r="Q310" s="3693"/>
      <c r="R310" s="3693"/>
      <c r="S310" s="551">
        <v>0.25</v>
      </c>
      <c r="T310" s="713" t="s">
        <v>6362</v>
      </c>
      <c r="U310" s="714" t="s">
        <v>7690</v>
      </c>
      <c r="V310" s="169" t="str">
        <f t="shared" si="507"/>
        <v>En gestión</v>
      </c>
      <c r="W310" s="169" t="str">
        <f t="shared" si="409"/>
        <v>En gestión</v>
      </c>
      <c r="X310" s="3693"/>
      <c r="Y310" s="1877"/>
      <c r="Z310" s="1877"/>
      <c r="AA310" s="3344"/>
      <c r="AB310" s="3344"/>
      <c r="AC310" s="3716"/>
      <c r="AD310" s="3427"/>
      <c r="AE310" s="3690"/>
      <c r="AF310" s="3690"/>
      <c r="AG310" s="3427"/>
      <c r="AH310" s="3910"/>
      <c r="AI310" s="3910"/>
      <c r="AJ310" s="3693"/>
      <c r="AK310" s="3693"/>
      <c r="AL310" s="3693"/>
      <c r="AM310" s="3693"/>
      <c r="AN310" s="591"/>
      <c r="AO310" s="3693"/>
      <c r="AP310" s="3693"/>
      <c r="AQ310" s="551">
        <v>0.5</v>
      </c>
      <c r="AR310" s="457" t="s">
        <v>6315</v>
      </c>
      <c r="AS310" s="547" t="s">
        <v>6363</v>
      </c>
      <c r="AT310" s="169" t="str">
        <f t="shared" si="508"/>
        <v>En gestión</v>
      </c>
      <c r="AU310" s="169" t="str">
        <f t="shared" si="509"/>
        <v>En gestión</v>
      </c>
      <c r="AV310" s="3693"/>
      <c r="AW310" s="3895"/>
      <c r="AX310" s="3895"/>
      <c r="AY310" s="3344"/>
      <c r="AZ310" s="3344"/>
      <c r="BA310" s="3716"/>
      <c r="BB310" s="3348"/>
      <c r="BC310" s="3350"/>
      <c r="BD310" s="3350"/>
      <c r="BE310" s="3445"/>
      <c r="BF310" s="3798"/>
      <c r="BG310" s="3798"/>
      <c r="BH310" s="3900"/>
      <c r="BI310" s="3900"/>
      <c r="BJ310" s="3902"/>
      <c r="BK310" s="3693"/>
      <c r="BL310" s="472"/>
      <c r="BM310" s="3693"/>
      <c r="BN310" s="3693"/>
      <c r="BO310" s="551">
        <v>0.75</v>
      </c>
      <c r="BP310" s="97" t="s">
        <v>6317</v>
      </c>
      <c r="BQ310" s="97" t="s">
        <v>6364</v>
      </c>
      <c r="BR310" s="169" t="str">
        <f t="shared" si="510"/>
        <v>En gestión</v>
      </c>
      <c r="BS310" s="169" t="str">
        <f t="shared" si="511"/>
        <v>En gestión</v>
      </c>
      <c r="BT310" s="1720"/>
      <c r="BU310" s="1877"/>
      <c r="BV310" s="1877"/>
      <c r="BW310" s="3344"/>
      <c r="BX310" s="3344"/>
      <c r="BY310" s="3458"/>
      <c r="BZ310" s="2909"/>
      <c r="CA310" s="3597"/>
      <c r="CB310" s="3597"/>
      <c r="CC310" s="2909"/>
      <c r="CD310" s="3597"/>
      <c r="CE310" s="3597"/>
      <c r="CF310" s="3693"/>
      <c r="CG310" s="3693"/>
      <c r="CH310" s="3693"/>
      <c r="CI310" s="3693"/>
      <c r="CJ310" s="591"/>
      <c r="CK310" s="3693"/>
      <c r="CL310" s="3693"/>
      <c r="CM310" s="905">
        <v>1</v>
      </c>
      <c r="CN310" s="738" t="s">
        <v>6365</v>
      </c>
      <c r="CO310" s="97" t="s">
        <v>6366</v>
      </c>
      <c r="CP310" s="169" t="str">
        <f t="shared" si="416"/>
        <v>Terminado</v>
      </c>
      <c r="CQ310" s="169" t="str">
        <f t="shared" si="512"/>
        <v>Terminado</v>
      </c>
      <c r="CR310" s="3693"/>
      <c r="CS310" s="1877"/>
      <c r="CT310" s="1877"/>
      <c r="CU310" s="3344"/>
      <c r="CV310" s="3344"/>
      <c r="CW310" s="3921"/>
      <c r="CX310" s="3914"/>
      <c r="CY310" s="3351"/>
      <c r="CZ310" s="3906"/>
      <c r="DA310" s="3914"/>
      <c r="DB310" s="3906"/>
      <c r="DC310" s="3906"/>
      <c r="DD310" s="3916"/>
      <c r="DE310" s="3693"/>
      <c r="DF310" s="3693"/>
      <c r="DG310" s="3693"/>
      <c r="DH310" s="3693"/>
      <c r="DJ310" s="1220" t="s">
        <v>8269</v>
      </c>
      <c r="DK310" s="1220" t="s">
        <v>8331</v>
      </c>
      <c r="DL310" s="3313"/>
    </row>
    <row r="311" spans="1:116" s="514" customFormat="1" ht="183.75" hidden="1" x14ac:dyDescent="0.45">
      <c r="A311" s="3359"/>
      <c r="B311" s="3361"/>
      <c r="C311" s="3693"/>
      <c r="D311" s="3693"/>
      <c r="E311" s="515" t="s">
        <v>6367</v>
      </c>
      <c r="F311" s="516" t="s">
        <v>5840</v>
      </c>
      <c r="G311" s="495">
        <v>0.25</v>
      </c>
      <c r="H311" s="518">
        <v>44571</v>
      </c>
      <c r="I311" s="518">
        <v>44926</v>
      </c>
      <c r="J311" s="519">
        <v>0.25</v>
      </c>
      <c r="K311" s="612">
        <v>0.5</v>
      </c>
      <c r="L311" s="520">
        <v>0.75</v>
      </c>
      <c r="M311" s="668">
        <v>1</v>
      </c>
      <c r="N311" s="2966"/>
      <c r="O311" s="2966"/>
      <c r="P311" s="591"/>
      <c r="Q311" s="3693"/>
      <c r="R311" s="3693"/>
      <c r="S311" s="551">
        <v>0.25</v>
      </c>
      <c r="T311" s="713" t="s">
        <v>6368</v>
      </c>
      <c r="U311" s="714" t="s">
        <v>6369</v>
      </c>
      <c r="V311" s="169" t="str">
        <f t="shared" si="507"/>
        <v>En gestión</v>
      </c>
      <c r="W311" s="169" t="str">
        <f t="shared" si="409"/>
        <v>En gestión</v>
      </c>
      <c r="X311" s="3693"/>
      <c r="Y311" s="1877"/>
      <c r="Z311" s="1877"/>
      <c r="AA311" s="3344"/>
      <c r="AB311" s="3344"/>
      <c r="AC311" s="3716"/>
      <c r="AD311" s="3427"/>
      <c r="AE311" s="3690"/>
      <c r="AF311" s="3690"/>
      <c r="AG311" s="3427"/>
      <c r="AH311" s="3910"/>
      <c r="AI311" s="3910"/>
      <c r="AJ311" s="3693"/>
      <c r="AK311" s="3693"/>
      <c r="AL311" s="3693"/>
      <c r="AM311" s="3693"/>
      <c r="AN311" s="591"/>
      <c r="AO311" s="3693"/>
      <c r="AP311" s="3693"/>
      <c r="AQ311" s="551">
        <v>0.5</v>
      </c>
      <c r="AR311" s="457" t="s">
        <v>6315</v>
      </c>
      <c r="AS311" s="714" t="s">
        <v>6370</v>
      </c>
      <c r="AT311" s="169" t="str">
        <f t="shared" si="508"/>
        <v>En gestión</v>
      </c>
      <c r="AU311" s="169" t="str">
        <f t="shared" si="509"/>
        <v>En gestión</v>
      </c>
      <c r="AV311" s="3693"/>
      <c r="AW311" s="3895"/>
      <c r="AX311" s="3895"/>
      <c r="AY311" s="3344"/>
      <c r="AZ311" s="3344"/>
      <c r="BA311" s="3716"/>
      <c r="BB311" s="3348"/>
      <c r="BC311" s="3350"/>
      <c r="BD311" s="3350"/>
      <c r="BE311" s="3445"/>
      <c r="BF311" s="3798"/>
      <c r="BG311" s="3798"/>
      <c r="BH311" s="3900"/>
      <c r="BI311" s="3900"/>
      <c r="BJ311" s="3902"/>
      <c r="BK311" s="3693"/>
      <c r="BL311" s="472"/>
      <c r="BM311" s="3693"/>
      <c r="BN311" s="3693"/>
      <c r="BO311" s="551">
        <v>0.75</v>
      </c>
      <c r="BP311" s="97" t="s">
        <v>6317</v>
      </c>
      <c r="BQ311" s="97" t="s">
        <v>6371</v>
      </c>
      <c r="BR311" s="169" t="str">
        <f t="shared" si="510"/>
        <v>En gestión</v>
      </c>
      <c r="BS311" s="169" t="str">
        <f t="shared" si="511"/>
        <v>En gestión</v>
      </c>
      <c r="BT311" s="1720"/>
      <c r="BU311" s="1877"/>
      <c r="BV311" s="1877"/>
      <c r="BW311" s="3344"/>
      <c r="BX311" s="3344"/>
      <c r="BY311" s="3458"/>
      <c r="BZ311" s="2909"/>
      <c r="CA311" s="3597"/>
      <c r="CB311" s="3597"/>
      <c r="CC311" s="2909"/>
      <c r="CD311" s="3597"/>
      <c r="CE311" s="3597"/>
      <c r="CF311" s="3693"/>
      <c r="CG311" s="3693"/>
      <c r="CH311" s="3693"/>
      <c r="CI311" s="3693"/>
      <c r="CJ311" s="591"/>
      <c r="CK311" s="3693"/>
      <c r="CL311" s="3693"/>
      <c r="CM311" s="905">
        <v>1</v>
      </c>
      <c r="CN311" s="738" t="s">
        <v>6372</v>
      </c>
      <c r="CO311" s="97" t="s">
        <v>6373</v>
      </c>
      <c r="CP311" s="169" t="str">
        <f t="shared" si="416"/>
        <v>Terminado</v>
      </c>
      <c r="CQ311" s="169" t="str">
        <f t="shared" si="512"/>
        <v>Terminado</v>
      </c>
      <c r="CR311" s="3693"/>
      <c r="CS311" s="1877"/>
      <c r="CT311" s="1877"/>
      <c r="CU311" s="3344"/>
      <c r="CV311" s="3344"/>
      <c r="CW311" s="3921"/>
      <c r="CX311" s="3914"/>
      <c r="CY311" s="3351"/>
      <c r="CZ311" s="3906"/>
      <c r="DA311" s="3914"/>
      <c r="DB311" s="3906"/>
      <c r="DC311" s="3906"/>
      <c r="DD311" s="3916"/>
      <c r="DE311" s="3693"/>
      <c r="DF311" s="3693"/>
      <c r="DG311" s="3693"/>
      <c r="DH311" s="3693"/>
      <c r="DJ311" s="1220" t="s">
        <v>8269</v>
      </c>
      <c r="DK311" s="1220" t="s">
        <v>8331</v>
      </c>
      <c r="DL311" s="3313"/>
    </row>
    <row r="312" spans="1:116" s="514" customFormat="1" ht="234.75" hidden="1" customHeight="1" x14ac:dyDescent="0.45">
      <c r="A312" s="3359"/>
      <c r="B312" s="3361"/>
      <c r="C312" s="3693"/>
      <c r="D312" s="3693"/>
      <c r="E312" s="515" t="s">
        <v>6374</v>
      </c>
      <c r="F312" s="516" t="s">
        <v>5850</v>
      </c>
      <c r="G312" s="495">
        <v>0.25</v>
      </c>
      <c r="H312" s="518">
        <v>44571</v>
      </c>
      <c r="I312" s="518">
        <v>44926</v>
      </c>
      <c r="J312" s="519">
        <v>0.25</v>
      </c>
      <c r="K312" s="612">
        <v>0.5</v>
      </c>
      <c r="L312" s="520">
        <v>0.75</v>
      </c>
      <c r="M312" s="668">
        <v>1</v>
      </c>
      <c r="N312" s="2966"/>
      <c r="O312" s="2966"/>
      <c r="P312" s="591"/>
      <c r="Q312" s="3693"/>
      <c r="R312" s="3693"/>
      <c r="S312" s="551">
        <v>0.25</v>
      </c>
      <c r="T312" s="457" t="s">
        <v>6375</v>
      </c>
      <c r="U312" s="714" t="s">
        <v>6376</v>
      </c>
      <c r="V312" s="169" t="str">
        <f t="shared" si="507"/>
        <v>En gestión</v>
      </c>
      <c r="W312" s="169" t="str">
        <f t="shared" ref="W312:W375" si="573">IF(S312&lt;1%,"Sin iniciar",IF(S312=100%,"Terminado","En gestión"))</f>
        <v>En gestión</v>
      </c>
      <c r="X312" s="3693"/>
      <c r="Y312" s="1877"/>
      <c r="Z312" s="1877"/>
      <c r="AA312" s="3344"/>
      <c r="AB312" s="3344"/>
      <c r="AC312" s="3897"/>
      <c r="AD312" s="3427"/>
      <c r="AE312" s="3690"/>
      <c r="AF312" s="3690"/>
      <c r="AG312" s="3427"/>
      <c r="AH312" s="3910"/>
      <c r="AI312" s="3910"/>
      <c r="AJ312" s="3693"/>
      <c r="AK312" s="3693"/>
      <c r="AL312" s="3693"/>
      <c r="AM312" s="3693"/>
      <c r="AN312" s="591"/>
      <c r="AO312" s="3693"/>
      <c r="AP312" s="3693"/>
      <c r="AQ312" s="551">
        <v>0.5</v>
      </c>
      <c r="AR312" s="457" t="s">
        <v>6332</v>
      </c>
      <c r="AS312" s="547" t="s">
        <v>7691</v>
      </c>
      <c r="AT312" s="169" t="str">
        <f t="shared" si="508"/>
        <v>En gestión</v>
      </c>
      <c r="AU312" s="169" t="str">
        <f t="shared" si="509"/>
        <v>En gestión</v>
      </c>
      <c r="AV312" s="3693"/>
      <c r="AW312" s="3895"/>
      <c r="AX312" s="3895"/>
      <c r="AY312" s="3344"/>
      <c r="AZ312" s="3344"/>
      <c r="BA312" s="3897"/>
      <c r="BB312" s="3348"/>
      <c r="BC312" s="3350"/>
      <c r="BD312" s="3350"/>
      <c r="BE312" s="3445"/>
      <c r="BF312" s="3446"/>
      <c r="BG312" s="3446"/>
      <c r="BH312" s="3894"/>
      <c r="BI312" s="3894"/>
      <c r="BJ312" s="3903"/>
      <c r="BK312" s="3693"/>
      <c r="BL312" s="472"/>
      <c r="BM312" s="3693"/>
      <c r="BN312" s="3693"/>
      <c r="BO312" s="551">
        <v>0.75</v>
      </c>
      <c r="BP312" s="97" t="s">
        <v>6334</v>
      </c>
      <c r="BQ312" s="97" t="s">
        <v>6377</v>
      </c>
      <c r="BR312" s="169" t="str">
        <f t="shared" si="510"/>
        <v>En gestión</v>
      </c>
      <c r="BS312" s="169" t="str">
        <f t="shared" si="511"/>
        <v>En gestión</v>
      </c>
      <c r="BT312" s="1720"/>
      <c r="BU312" s="1877"/>
      <c r="BV312" s="1877"/>
      <c r="BW312" s="3344"/>
      <c r="BX312" s="3344"/>
      <c r="BY312" s="3458"/>
      <c r="BZ312" s="2909"/>
      <c r="CA312" s="3597"/>
      <c r="CB312" s="3597"/>
      <c r="CC312" s="2909"/>
      <c r="CD312" s="3597"/>
      <c r="CE312" s="3597"/>
      <c r="CF312" s="3693"/>
      <c r="CG312" s="3693"/>
      <c r="CH312" s="3693"/>
      <c r="CI312" s="3693"/>
      <c r="CJ312" s="591"/>
      <c r="CK312" s="3693"/>
      <c r="CL312" s="3693"/>
      <c r="CM312" s="905">
        <v>1</v>
      </c>
      <c r="CN312" s="738" t="s">
        <v>6378</v>
      </c>
      <c r="CO312" s="97" t="s">
        <v>6379</v>
      </c>
      <c r="CP312" s="169" t="str">
        <f t="shared" si="416"/>
        <v>Terminado</v>
      </c>
      <c r="CQ312" s="169" t="str">
        <f t="shared" si="512"/>
        <v>Terminado</v>
      </c>
      <c r="CR312" s="3693"/>
      <c r="CS312" s="1877"/>
      <c r="CT312" s="1877"/>
      <c r="CU312" s="3344"/>
      <c r="CV312" s="3344"/>
      <c r="CW312" s="3921"/>
      <c r="CX312" s="3914"/>
      <c r="CY312" s="3351"/>
      <c r="CZ312" s="3906"/>
      <c r="DA312" s="3914"/>
      <c r="DB312" s="3906"/>
      <c r="DC312" s="3906"/>
      <c r="DD312" s="3916"/>
      <c r="DE312" s="3693"/>
      <c r="DF312" s="3693"/>
      <c r="DG312" s="3693"/>
      <c r="DH312" s="3693"/>
      <c r="DJ312" s="1220" t="s">
        <v>8269</v>
      </c>
      <c r="DK312" s="1220" t="s">
        <v>8331</v>
      </c>
      <c r="DL312" s="3314"/>
    </row>
    <row r="313" spans="1:116" s="710" customFormat="1" ht="157.5" hidden="1" x14ac:dyDescent="0.45">
      <c r="A313" s="3359" t="s">
        <v>516</v>
      </c>
      <c r="B313" s="3361" t="s">
        <v>6380</v>
      </c>
      <c r="C313" s="3693" t="s">
        <v>6381</v>
      </c>
      <c r="D313" s="3693" t="s">
        <v>5861</v>
      </c>
      <c r="E313" s="515" t="s">
        <v>6382</v>
      </c>
      <c r="F313" s="516" t="s">
        <v>5820</v>
      </c>
      <c r="G313" s="495">
        <v>0.25</v>
      </c>
      <c r="H313" s="518">
        <v>44571</v>
      </c>
      <c r="I313" s="518">
        <v>44592</v>
      </c>
      <c r="J313" s="519">
        <v>1</v>
      </c>
      <c r="K313" s="612">
        <v>1</v>
      </c>
      <c r="L313" s="520">
        <v>1</v>
      </c>
      <c r="M313" s="668">
        <v>1</v>
      </c>
      <c r="N313" s="2966">
        <v>39522505</v>
      </c>
      <c r="O313" s="2966">
        <v>133440000</v>
      </c>
      <c r="P313" s="591"/>
      <c r="Q313" s="3692">
        <v>0.25</v>
      </c>
      <c r="R313" s="3894" t="s">
        <v>6383</v>
      </c>
      <c r="S313" s="551">
        <v>1</v>
      </c>
      <c r="T313" s="457" t="s">
        <v>6384</v>
      </c>
      <c r="U313" s="547" t="s">
        <v>6385</v>
      </c>
      <c r="V313" s="169" t="str">
        <f t="shared" si="507"/>
        <v>Terminado</v>
      </c>
      <c r="W313" s="169" t="str">
        <f t="shared" si="573"/>
        <v>Terminado</v>
      </c>
      <c r="X313" s="3693" t="s">
        <v>6386</v>
      </c>
      <c r="Y313" s="1877">
        <f>SUMPRODUCT(S313:S316,G313:G316)</f>
        <v>0.4375</v>
      </c>
      <c r="Z313" s="1877">
        <f>SUMPRODUCT(G313:G316,J313:J316)</f>
        <v>0.4375</v>
      </c>
      <c r="AA313" s="3344" t="str">
        <f>IF(Z313&lt;1%,"Sin iniciar",IF(Z313=100%,"Terminado","En gestión"))</f>
        <v>En gestión</v>
      </c>
      <c r="AB313" s="3344" t="str">
        <f>IF(Y313&lt;1%,"Sin iniciar",IF(Y313=100%,"Terminado","En gestión"))</f>
        <v>En gestión</v>
      </c>
      <c r="AC313" s="1700"/>
      <c r="AD313" s="3427">
        <v>133440000</v>
      </c>
      <c r="AE313" s="3690">
        <v>133440000</v>
      </c>
      <c r="AF313" s="3690">
        <v>33360000</v>
      </c>
      <c r="AG313" s="3427">
        <v>39522505</v>
      </c>
      <c r="AH313" s="3910">
        <v>39144172.333333299</v>
      </c>
      <c r="AI313" s="3910">
        <v>11463317.93</v>
      </c>
      <c r="AJ313" s="3894" t="s">
        <v>1503</v>
      </c>
      <c r="AK313" s="3693" t="s">
        <v>61</v>
      </c>
      <c r="AL313" s="3693" t="s">
        <v>41</v>
      </c>
      <c r="AM313" s="3693" t="s">
        <v>6387</v>
      </c>
      <c r="AN313" s="591"/>
      <c r="AO313" s="3692">
        <v>0.5</v>
      </c>
      <c r="AP313" s="3894" t="s">
        <v>5821</v>
      </c>
      <c r="AQ313" s="551">
        <v>1</v>
      </c>
      <c r="AR313" s="98" t="s">
        <v>6199</v>
      </c>
      <c r="AS313" s="547"/>
      <c r="AT313" s="169" t="str">
        <f t="shared" si="508"/>
        <v>Terminado</v>
      </c>
      <c r="AU313" s="169" t="str">
        <f t="shared" si="509"/>
        <v>Terminado</v>
      </c>
      <c r="AV313" s="3894" t="s">
        <v>6310</v>
      </c>
      <c r="AW313" s="3523">
        <f t="shared" ref="AW313" si="574">SUMPRODUCT(AQ313:AQ316,G313:G316)</f>
        <v>0.625</v>
      </c>
      <c r="AX313" s="3523">
        <f t="shared" ref="AX313" si="575">SUMPRODUCT(G313:G316,K313:K316)</f>
        <v>0.625</v>
      </c>
      <c r="AY313" s="3344" t="str">
        <f>IF(AX313&lt;1%,"Sin iniciar",IF(AX313=100%,"Terminado","En gestión"))</f>
        <v>En gestión</v>
      </c>
      <c r="AZ313" s="3344" t="str">
        <f>IF(AW313&lt;1%,"Sin iniciar",IF(AW313=100%,"Terminado","En gestión"))</f>
        <v>En gestión</v>
      </c>
      <c r="BA313" s="3911"/>
      <c r="BB313" s="3348">
        <v>133440000</v>
      </c>
      <c r="BC313" s="3350">
        <v>33360000</v>
      </c>
      <c r="BD313" s="3350">
        <v>16680000</v>
      </c>
      <c r="BE313" s="3445">
        <v>39522505</v>
      </c>
      <c r="BF313" s="3615">
        <v>38603174.670000002</v>
      </c>
      <c r="BG313" s="3615">
        <v>13554379.15</v>
      </c>
      <c r="BH313" s="3899" t="s">
        <v>1503</v>
      </c>
      <c r="BI313" s="3899" t="s">
        <v>61</v>
      </c>
      <c r="BJ313" s="3901" t="s">
        <v>41</v>
      </c>
      <c r="BK313" s="3693" t="s">
        <v>6387</v>
      </c>
      <c r="BL313" s="472"/>
      <c r="BM313" s="3692">
        <v>0.75</v>
      </c>
      <c r="BN313" s="3693" t="s">
        <v>5821</v>
      </c>
      <c r="BO313" s="551">
        <v>1</v>
      </c>
      <c r="BP313" s="97" t="s">
        <v>6199</v>
      </c>
      <c r="BQ313" s="98"/>
      <c r="BR313" s="169" t="str">
        <f t="shared" si="510"/>
        <v>Terminado</v>
      </c>
      <c r="BS313" s="169" t="str">
        <f t="shared" si="511"/>
        <v>Terminado</v>
      </c>
      <c r="BT313" s="1720" t="s">
        <v>6359</v>
      </c>
      <c r="BU313" s="1877">
        <f t="shared" ref="BU313" si="576">SUMPRODUCT(G313:G316,BO313:BO316)</f>
        <v>0.8125</v>
      </c>
      <c r="BV313" s="1877">
        <f t="shared" ref="BV313" si="577">SUMPRODUCT(G313:G316,L313:L316)</f>
        <v>0.8125</v>
      </c>
      <c r="BW313" s="3344" t="str">
        <f t="shared" ref="BW313:BW373" si="578">IF(BV313&lt;1%,"Sin iniciar",IF(BV313=100%,"Terminado","En gestión"))</f>
        <v>En gestión</v>
      </c>
      <c r="BX313" s="3344" t="str">
        <f t="shared" ref="BX313" si="579">IF(BU313&lt;1%,"Sin iniciar",IF(BU313=100%,"Terminado","En gestión"))</f>
        <v>En gestión</v>
      </c>
      <c r="BY313" s="3458"/>
      <c r="BZ313" s="2909">
        <v>133440000</v>
      </c>
      <c r="CA313" s="3597">
        <v>33360000</v>
      </c>
      <c r="CB313" s="3597">
        <v>25020000</v>
      </c>
      <c r="CC313" s="2909">
        <v>38603174.670000002</v>
      </c>
      <c r="CD313" s="3597">
        <v>35353173.670000002</v>
      </c>
      <c r="CE313" s="3597">
        <v>32543711.719999999</v>
      </c>
      <c r="CF313" s="3693" t="s">
        <v>1503</v>
      </c>
      <c r="CG313" s="3693" t="s">
        <v>61</v>
      </c>
      <c r="CH313" s="3693" t="s">
        <v>41</v>
      </c>
      <c r="CI313" s="3693" t="s">
        <v>6387</v>
      </c>
      <c r="CJ313" s="591"/>
      <c r="CK313" s="3692">
        <v>1</v>
      </c>
      <c r="CL313" s="3693" t="s">
        <v>6311</v>
      </c>
      <c r="CM313" s="905">
        <v>1</v>
      </c>
      <c r="CN313" s="97" t="s">
        <v>106</v>
      </c>
      <c r="CO313" s="97" t="s">
        <v>6385</v>
      </c>
      <c r="CP313" s="169" t="str">
        <f t="shared" si="416"/>
        <v>Terminado</v>
      </c>
      <c r="CQ313" s="169" t="str">
        <f t="shared" si="512"/>
        <v>Terminado</v>
      </c>
      <c r="CR313" s="3693" t="s">
        <v>6360</v>
      </c>
      <c r="CS313" s="1877">
        <f t="shared" ref="CS313" si="580">SUMPRODUCT(G313:G316,CM313:CM316)</f>
        <v>1</v>
      </c>
      <c r="CT313" s="1877">
        <f t="shared" ref="CT313" si="581">SUMPRODUCT(G313:G316,M313:M316)</f>
        <v>1</v>
      </c>
      <c r="CU313" s="3344" t="str">
        <f t="shared" ref="CU313" si="582">IF(CT313&lt;1%,"Sin iniciar",IF(CT313=100%,"Terminado","En gestión"))</f>
        <v>Terminado</v>
      </c>
      <c r="CV313" s="3344" t="str">
        <f t="shared" ref="CV313" si="583">IF(CS313&lt;1%,"Sin iniciar",IF(CS313=100%,"Terminado","En gestión"))</f>
        <v>Terminado</v>
      </c>
      <c r="CW313" s="3921" t="s">
        <v>37</v>
      </c>
      <c r="CX313" s="3914">
        <v>33360000</v>
      </c>
      <c r="CY313" s="3351">
        <v>33360000</v>
      </c>
      <c r="CZ313" s="3906">
        <v>33360000</v>
      </c>
      <c r="DA313" s="3913">
        <v>35353173.670000002</v>
      </c>
      <c r="DB313" s="3915">
        <v>35353173.670000002</v>
      </c>
      <c r="DC313" s="3915">
        <v>38383638.609999999</v>
      </c>
      <c r="DD313" s="3916">
        <v>35353173.666666597</v>
      </c>
      <c r="DE313" s="3693" t="s">
        <v>1503</v>
      </c>
      <c r="DF313" s="3693" t="s">
        <v>61</v>
      </c>
      <c r="DG313" s="3693" t="s">
        <v>41</v>
      </c>
      <c r="DH313" s="3693" t="s">
        <v>6387</v>
      </c>
      <c r="DJ313" s="1220" t="s">
        <v>8352</v>
      </c>
      <c r="DK313" s="1220" t="s">
        <v>8520</v>
      </c>
      <c r="DL313" s="3312" t="s">
        <v>8521</v>
      </c>
    </row>
    <row r="314" spans="1:116" s="514" customFormat="1" ht="259.5" hidden="1" customHeight="1" x14ac:dyDescent="0.45">
      <c r="A314" s="3359"/>
      <c r="B314" s="3361"/>
      <c r="C314" s="3693"/>
      <c r="D314" s="3693"/>
      <c r="E314" s="515" t="s">
        <v>6388</v>
      </c>
      <c r="F314" s="516" t="s">
        <v>5831</v>
      </c>
      <c r="G314" s="495">
        <v>0.25</v>
      </c>
      <c r="H314" s="518">
        <v>44571</v>
      </c>
      <c r="I314" s="518">
        <v>44926</v>
      </c>
      <c r="J314" s="519">
        <v>0.25</v>
      </c>
      <c r="K314" s="612">
        <v>0.5</v>
      </c>
      <c r="L314" s="520">
        <v>0.75</v>
      </c>
      <c r="M314" s="668">
        <v>1</v>
      </c>
      <c r="N314" s="2966"/>
      <c r="O314" s="2966"/>
      <c r="P314" s="591"/>
      <c r="Q314" s="3693"/>
      <c r="R314" s="3693"/>
      <c r="S314" s="551">
        <v>0.25</v>
      </c>
      <c r="T314" s="457" t="s">
        <v>6389</v>
      </c>
      <c r="U314" s="714" t="s">
        <v>6390</v>
      </c>
      <c r="V314" s="169" t="str">
        <f t="shared" si="507"/>
        <v>En gestión</v>
      </c>
      <c r="W314" s="169" t="str">
        <f t="shared" si="573"/>
        <v>En gestión</v>
      </c>
      <c r="X314" s="3693"/>
      <c r="Y314" s="1877"/>
      <c r="Z314" s="1877"/>
      <c r="AA314" s="3344"/>
      <c r="AB314" s="3344"/>
      <c r="AC314" s="1774"/>
      <c r="AD314" s="3427"/>
      <c r="AE314" s="3690"/>
      <c r="AF314" s="3690"/>
      <c r="AG314" s="3427"/>
      <c r="AH314" s="3910"/>
      <c r="AI314" s="3910"/>
      <c r="AJ314" s="3693"/>
      <c r="AK314" s="3693"/>
      <c r="AL314" s="3693"/>
      <c r="AM314" s="3693"/>
      <c r="AN314" s="591"/>
      <c r="AO314" s="3693"/>
      <c r="AP314" s="3693"/>
      <c r="AQ314" s="551">
        <v>0.5</v>
      </c>
      <c r="AR314" s="457" t="s">
        <v>6315</v>
      </c>
      <c r="AS314" s="547" t="s">
        <v>6363</v>
      </c>
      <c r="AT314" s="169" t="str">
        <f t="shared" si="508"/>
        <v>En gestión</v>
      </c>
      <c r="AU314" s="169" t="str">
        <f t="shared" si="509"/>
        <v>En gestión</v>
      </c>
      <c r="AV314" s="3693"/>
      <c r="AW314" s="3895"/>
      <c r="AX314" s="3895"/>
      <c r="AY314" s="3344"/>
      <c r="AZ314" s="3344"/>
      <c r="BA314" s="3716"/>
      <c r="BB314" s="3348"/>
      <c r="BC314" s="3350"/>
      <c r="BD314" s="3350"/>
      <c r="BE314" s="3445"/>
      <c r="BF314" s="3798"/>
      <c r="BG314" s="3798"/>
      <c r="BH314" s="3900"/>
      <c r="BI314" s="3900"/>
      <c r="BJ314" s="3902"/>
      <c r="BK314" s="3693"/>
      <c r="BL314" s="472"/>
      <c r="BM314" s="3693"/>
      <c r="BN314" s="3693"/>
      <c r="BO314" s="551">
        <v>0.75</v>
      </c>
      <c r="BP314" s="97" t="s">
        <v>6317</v>
      </c>
      <c r="BQ314" s="97" t="s">
        <v>6364</v>
      </c>
      <c r="BR314" s="169" t="str">
        <f t="shared" si="510"/>
        <v>En gestión</v>
      </c>
      <c r="BS314" s="169" t="str">
        <f t="shared" si="511"/>
        <v>En gestión</v>
      </c>
      <c r="BT314" s="1720"/>
      <c r="BU314" s="1877"/>
      <c r="BV314" s="1877"/>
      <c r="BW314" s="3344"/>
      <c r="BX314" s="3344"/>
      <c r="BY314" s="3458"/>
      <c r="BZ314" s="2909"/>
      <c r="CA314" s="3597"/>
      <c r="CB314" s="3597"/>
      <c r="CC314" s="2909"/>
      <c r="CD314" s="3597"/>
      <c r="CE314" s="3597"/>
      <c r="CF314" s="3693"/>
      <c r="CG314" s="3693"/>
      <c r="CH314" s="3693"/>
      <c r="CI314" s="3693"/>
      <c r="CJ314" s="591"/>
      <c r="CK314" s="3693"/>
      <c r="CL314" s="3693"/>
      <c r="CM314" s="905">
        <v>1</v>
      </c>
      <c r="CN314" s="738" t="s">
        <v>6365</v>
      </c>
      <c r="CO314" s="97" t="s">
        <v>6366</v>
      </c>
      <c r="CP314" s="169" t="str">
        <f t="shared" si="416"/>
        <v>Terminado</v>
      </c>
      <c r="CQ314" s="169" t="str">
        <f t="shared" si="512"/>
        <v>Terminado</v>
      </c>
      <c r="CR314" s="3693"/>
      <c r="CS314" s="1877"/>
      <c r="CT314" s="1877"/>
      <c r="CU314" s="3344"/>
      <c r="CV314" s="3344"/>
      <c r="CW314" s="3921"/>
      <c r="CX314" s="3914"/>
      <c r="CY314" s="3351"/>
      <c r="CZ314" s="3906"/>
      <c r="DA314" s="3914"/>
      <c r="DB314" s="3906"/>
      <c r="DC314" s="3906"/>
      <c r="DD314" s="3916"/>
      <c r="DE314" s="3693"/>
      <c r="DF314" s="3693"/>
      <c r="DG314" s="3693"/>
      <c r="DH314" s="3693"/>
      <c r="DJ314" s="1220" t="s">
        <v>8352</v>
      </c>
      <c r="DK314" s="1220" t="s">
        <v>8522</v>
      </c>
      <c r="DL314" s="3313"/>
    </row>
    <row r="315" spans="1:116" s="514" customFormat="1" ht="210" hidden="1" x14ac:dyDescent="0.45">
      <c r="A315" s="3359"/>
      <c r="B315" s="3361"/>
      <c r="C315" s="3693"/>
      <c r="D315" s="3693"/>
      <c r="E315" s="515" t="s">
        <v>6391</v>
      </c>
      <c r="F315" s="516" t="s">
        <v>5840</v>
      </c>
      <c r="G315" s="495">
        <v>0.25</v>
      </c>
      <c r="H315" s="518">
        <v>44571</v>
      </c>
      <c r="I315" s="518">
        <v>44926</v>
      </c>
      <c r="J315" s="519">
        <v>0.25</v>
      </c>
      <c r="K315" s="612">
        <v>0.5</v>
      </c>
      <c r="L315" s="520">
        <v>0.75</v>
      </c>
      <c r="M315" s="668">
        <v>1</v>
      </c>
      <c r="N315" s="2966"/>
      <c r="O315" s="2966"/>
      <c r="P315" s="591"/>
      <c r="Q315" s="3693"/>
      <c r="R315" s="3693"/>
      <c r="S315" s="551">
        <v>0.25</v>
      </c>
      <c r="T315" s="457" t="s">
        <v>6392</v>
      </c>
      <c r="U315" s="457" t="s">
        <v>7692</v>
      </c>
      <c r="V315" s="169" t="str">
        <f t="shared" si="507"/>
        <v>En gestión</v>
      </c>
      <c r="W315" s="169" t="str">
        <f t="shared" si="573"/>
        <v>En gestión</v>
      </c>
      <c r="X315" s="3693"/>
      <c r="Y315" s="1877"/>
      <c r="Z315" s="1877"/>
      <c r="AA315" s="3344"/>
      <c r="AB315" s="3344"/>
      <c r="AC315" s="1774"/>
      <c r="AD315" s="3427"/>
      <c r="AE315" s="3690"/>
      <c r="AF315" s="3690"/>
      <c r="AG315" s="3427"/>
      <c r="AH315" s="3910"/>
      <c r="AI315" s="3910"/>
      <c r="AJ315" s="3693"/>
      <c r="AK315" s="3693"/>
      <c r="AL315" s="3693"/>
      <c r="AM315" s="3693"/>
      <c r="AN315" s="591"/>
      <c r="AO315" s="3693"/>
      <c r="AP315" s="3693"/>
      <c r="AQ315" s="551">
        <v>0.5</v>
      </c>
      <c r="AR315" s="457" t="s">
        <v>6315</v>
      </c>
      <c r="AS315" s="714" t="s">
        <v>6370</v>
      </c>
      <c r="AT315" s="169" t="str">
        <f t="shared" si="508"/>
        <v>En gestión</v>
      </c>
      <c r="AU315" s="169" t="str">
        <f t="shared" si="509"/>
        <v>En gestión</v>
      </c>
      <c r="AV315" s="3693"/>
      <c r="AW315" s="3895"/>
      <c r="AX315" s="3895"/>
      <c r="AY315" s="3344"/>
      <c r="AZ315" s="3344"/>
      <c r="BA315" s="3716"/>
      <c r="BB315" s="3348"/>
      <c r="BC315" s="3350"/>
      <c r="BD315" s="3350"/>
      <c r="BE315" s="3445"/>
      <c r="BF315" s="3798"/>
      <c r="BG315" s="3798"/>
      <c r="BH315" s="3900"/>
      <c r="BI315" s="3900"/>
      <c r="BJ315" s="3902"/>
      <c r="BK315" s="3693"/>
      <c r="BL315" s="472"/>
      <c r="BM315" s="3693"/>
      <c r="BN315" s="3693"/>
      <c r="BO315" s="551">
        <v>0.75</v>
      </c>
      <c r="BP315" s="97" t="s">
        <v>6317</v>
      </c>
      <c r="BQ315" s="97" t="s">
        <v>6371</v>
      </c>
      <c r="BR315" s="169" t="str">
        <f t="shared" si="510"/>
        <v>En gestión</v>
      </c>
      <c r="BS315" s="169" t="str">
        <f t="shared" si="511"/>
        <v>En gestión</v>
      </c>
      <c r="BT315" s="1720"/>
      <c r="BU315" s="1877"/>
      <c r="BV315" s="1877"/>
      <c r="BW315" s="3344"/>
      <c r="BX315" s="3344"/>
      <c r="BY315" s="3458"/>
      <c r="BZ315" s="2909"/>
      <c r="CA315" s="3597"/>
      <c r="CB315" s="3597"/>
      <c r="CC315" s="2909"/>
      <c r="CD315" s="3597"/>
      <c r="CE315" s="3597"/>
      <c r="CF315" s="3693"/>
      <c r="CG315" s="3693"/>
      <c r="CH315" s="3693"/>
      <c r="CI315" s="3693"/>
      <c r="CJ315" s="591"/>
      <c r="CK315" s="3693"/>
      <c r="CL315" s="3693"/>
      <c r="CM315" s="905">
        <v>1</v>
      </c>
      <c r="CN315" s="738" t="s">
        <v>6372</v>
      </c>
      <c r="CO315" s="97" t="s">
        <v>6373</v>
      </c>
      <c r="CP315" s="169" t="str">
        <f t="shared" si="416"/>
        <v>Terminado</v>
      </c>
      <c r="CQ315" s="169" t="str">
        <f t="shared" si="512"/>
        <v>Terminado</v>
      </c>
      <c r="CR315" s="3693"/>
      <c r="CS315" s="1877"/>
      <c r="CT315" s="1877"/>
      <c r="CU315" s="3344"/>
      <c r="CV315" s="3344"/>
      <c r="CW315" s="3921"/>
      <c r="CX315" s="3914"/>
      <c r="CY315" s="3351"/>
      <c r="CZ315" s="3906"/>
      <c r="DA315" s="3914"/>
      <c r="DB315" s="3906"/>
      <c r="DC315" s="3906"/>
      <c r="DD315" s="3916"/>
      <c r="DE315" s="3693"/>
      <c r="DF315" s="3693"/>
      <c r="DG315" s="3693"/>
      <c r="DH315" s="3693"/>
      <c r="DJ315" s="1220" t="s">
        <v>8352</v>
      </c>
      <c r="DK315" s="1220" t="s">
        <v>8523</v>
      </c>
      <c r="DL315" s="3313"/>
    </row>
    <row r="316" spans="1:116" s="514" customFormat="1" ht="212.25" hidden="1" customHeight="1" x14ac:dyDescent="0.45">
      <c r="A316" s="3359"/>
      <c r="B316" s="3361"/>
      <c r="C316" s="3693"/>
      <c r="D316" s="3693"/>
      <c r="E316" s="515" t="s">
        <v>6393</v>
      </c>
      <c r="F316" s="516" t="s">
        <v>5850</v>
      </c>
      <c r="G316" s="495">
        <v>0.25</v>
      </c>
      <c r="H316" s="518">
        <v>44571</v>
      </c>
      <c r="I316" s="518">
        <v>44926</v>
      </c>
      <c r="J316" s="519">
        <v>0.25</v>
      </c>
      <c r="K316" s="612">
        <v>0.5</v>
      </c>
      <c r="L316" s="520">
        <v>0.75</v>
      </c>
      <c r="M316" s="668">
        <v>1</v>
      </c>
      <c r="N316" s="2966"/>
      <c r="O316" s="2966"/>
      <c r="P316" s="591"/>
      <c r="Q316" s="3693"/>
      <c r="R316" s="3693"/>
      <c r="S316" s="551">
        <v>0.25</v>
      </c>
      <c r="T316" s="457" t="s">
        <v>6330</v>
      </c>
      <c r="U316" s="713" t="s">
        <v>7693</v>
      </c>
      <c r="V316" s="169" t="str">
        <f t="shared" si="507"/>
        <v>En gestión</v>
      </c>
      <c r="W316" s="169" t="str">
        <f t="shared" si="573"/>
        <v>En gestión</v>
      </c>
      <c r="X316" s="3693"/>
      <c r="Y316" s="1877"/>
      <c r="Z316" s="1877"/>
      <c r="AA316" s="3344"/>
      <c r="AB316" s="3344"/>
      <c r="AC316" s="1701"/>
      <c r="AD316" s="3427"/>
      <c r="AE316" s="3690"/>
      <c r="AF316" s="3690"/>
      <c r="AG316" s="3427"/>
      <c r="AH316" s="3910"/>
      <c r="AI316" s="3910"/>
      <c r="AJ316" s="3693"/>
      <c r="AK316" s="3693"/>
      <c r="AL316" s="3693"/>
      <c r="AM316" s="3693"/>
      <c r="AN316" s="591"/>
      <c r="AO316" s="3693"/>
      <c r="AP316" s="3693"/>
      <c r="AQ316" s="551">
        <v>0.5</v>
      </c>
      <c r="AR316" s="457" t="s">
        <v>6332</v>
      </c>
      <c r="AS316" s="547" t="s">
        <v>7691</v>
      </c>
      <c r="AT316" s="169" t="str">
        <f t="shared" si="508"/>
        <v>En gestión</v>
      </c>
      <c r="AU316" s="169" t="str">
        <f t="shared" si="509"/>
        <v>En gestión</v>
      </c>
      <c r="AV316" s="3693"/>
      <c r="AW316" s="3895"/>
      <c r="AX316" s="3895"/>
      <c r="AY316" s="3344"/>
      <c r="AZ316" s="3344"/>
      <c r="BA316" s="3897"/>
      <c r="BB316" s="3348"/>
      <c r="BC316" s="3350"/>
      <c r="BD316" s="3350"/>
      <c r="BE316" s="3445"/>
      <c r="BF316" s="3446"/>
      <c r="BG316" s="3446"/>
      <c r="BH316" s="3894"/>
      <c r="BI316" s="3894"/>
      <c r="BJ316" s="3903"/>
      <c r="BK316" s="3693"/>
      <c r="BL316" s="472"/>
      <c r="BM316" s="3693"/>
      <c r="BN316" s="3693"/>
      <c r="BO316" s="551">
        <v>0.75</v>
      </c>
      <c r="BP316" s="97" t="s">
        <v>6334</v>
      </c>
      <c r="BQ316" s="97" t="s">
        <v>6377</v>
      </c>
      <c r="BR316" s="169" t="str">
        <f t="shared" si="510"/>
        <v>En gestión</v>
      </c>
      <c r="BS316" s="169" t="str">
        <f t="shared" si="511"/>
        <v>En gestión</v>
      </c>
      <c r="BT316" s="1720"/>
      <c r="BU316" s="1877"/>
      <c r="BV316" s="1877"/>
      <c r="BW316" s="3344"/>
      <c r="BX316" s="3344"/>
      <c r="BY316" s="3458"/>
      <c r="BZ316" s="2909"/>
      <c r="CA316" s="3597"/>
      <c r="CB316" s="3597"/>
      <c r="CC316" s="2909"/>
      <c r="CD316" s="3597"/>
      <c r="CE316" s="3597"/>
      <c r="CF316" s="3693"/>
      <c r="CG316" s="3693"/>
      <c r="CH316" s="3693"/>
      <c r="CI316" s="3693"/>
      <c r="CJ316" s="591"/>
      <c r="CK316" s="3693"/>
      <c r="CL316" s="3693"/>
      <c r="CM316" s="905">
        <v>1</v>
      </c>
      <c r="CN316" s="738" t="s">
        <v>6378</v>
      </c>
      <c r="CO316" s="97" t="s">
        <v>6379</v>
      </c>
      <c r="CP316" s="169" t="str">
        <f t="shared" ref="CP316:CP379" si="584">IF(M316&lt;1%,"Sin iniciar",IF(M316=100%,"Terminado","En gestión"))</f>
        <v>Terminado</v>
      </c>
      <c r="CQ316" s="169" t="str">
        <f t="shared" si="512"/>
        <v>Terminado</v>
      </c>
      <c r="CR316" s="3693"/>
      <c r="CS316" s="1877"/>
      <c r="CT316" s="1877"/>
      <c r="CU316" s="3344"/>
      <c r="CV316" s="3344"/>
      <c r="CW316" s="3921"/>
      <c r="CX316" s="3914"/>
      <c r="CY316" s="3351"/>
      <c r="CZ316" s="3906"/>
      <c r="DA316" s="3914"/>
      <c r="DB316" s="3906"/>
      <c r="DC316" s="3906"/>
      <c r="DD316" s="3916"/>
      <c r="DE316" s="3693"/>
      <c r="DF316" s="3693"/>
      <c r="DG316" s="3693"/>
      <c r="DH316" s="3693"/>
      <c r="DJ316" s="1220" t="s">
        <v>8352</v>
      </c>
      <c r="DK316" s="1220" t="s">
        <v>8524</v>
      </c>
      <c r="DL316" s="3314"/>
    </row>
    <row r="317" spans="1:116" s="710" customFormat="1" ht="87.75" hidden="1" x14ac:dyDescent="0.45">
      <c r="A317" s="3359" t="s">
        <v>516</v>
      </c>
      <c r="B317" s="3361" t="s">
        <v>6394</v>
      </c>
      <c r="C317" s="3693" t="s">
        <v>6395</v>
      </c>
      <c r="D317" s="3693" t="s">
        <v>5861</v>
      </c>
      <c r="E317" s="515" t="s">
        <v>6396</v>
      </c>
      <c r="F317" s="516" t="s">
        <v>5820</v>
      </c>
      <c r="G317" s="495">
        <v>0.25</v>
      </c>
      <c r="H317" s="518">
        <v>44571</v>
      </c>
      <c r="I317" s="518">
        <v>44592</v>
      </c>
      <c r="J317" s="519">
        <v>1</v>
      </c>
      <c r="K317" s="612">
        <v>1</v>
      </c>
      <c r="L317" s="520">
        <v>1</v>
      </c>
      <c r="M317" s="668">
        <v>1</v>
      </c>
      <c r="N317" s="2966">
        <v>6778912</v>
      </c>
      <c r="O317" s="2966">
        <v>133440000</v>
      </c>
      <c r="P317" s="591"/>
      <c r="Q317" s="3692">
        <v>0.25</v>
      </c>
      <c r="R317" s="3894" t="s">
        <v>6383</v>
      </c>
      <c r="S317" s="551">
        <v>1</v>
      </c>
      <c r="T317" s="457" t="s">
        <v>6384</v>
      </c>
      <c r="U317" s="547" t="s">
        <v>6385</v>
      </c>
      <c r="V317" s="169" t="str">
        <f t="shared" si="507"/>
        <v>Terminado</v>
      </c>
      <c r="W317" s="169" t="str">
        <f t="shared" si="573"/>
        <v>Terminado</v>
      </c>
      <c r="X317" s="3693" t="s">
        <v>6386</v>
      </c>
      <c r="Y317" s="1877">
        <f>SUMPRODUCT(S317:S320,G317:G320)</f>
        <v>0.4375</v>
      </c>
      <c r="Z317" s="1877">
        <f>SUMPRODUCT(G317:G320,J317:J320)</f>
        <v>0.4375</v>
      </c>
      <c r="AA317" s="3344" t="str">
        <f>IF(Z317&lt;1%,"Sin iniciar",IF(Z317=100%,"Terminado","En gestión"))</f>
        <v>En gestión</v>
      </c>
      <c r="AB317" s="3344" t="str">
        <f>IF(Y317&lt;1%,"Sin iniciar",IF(Y317=100%,"Terminado","En gestión"))</f>
        <v>En gestión</v>
      </c>
      <c r="AC317" s="1700"/>
      <c r="AD317" s="3427">
        <v>133440000</v>
      </c>
      <c r="AE317" s="3690">
        <v>133440000</v>
      </c>
      <c r="AF317" s="3690">
        <v>33360000</v>
      </c>
      <c r="AG317" s="3427">
        <v>6778912</v>
      </c>
      <c r="AH317" s="3910">
        <v>6778912</v>
      </c>
      <c r="AI317" s="3910">
        <v>1924525.19</v>
      </c>
      <c r="AJ317" s="3894" t="s">
        <v>1503</v>
      </c>
      <c r="AK317" s="3693" t="s">
        <v>61</v>
      </c>
      <c r="AL317" s="3693" t="s">
        <v>41</v>
      </c>
      <c r="AM317" s="3693" t="s">
        <v>6397</v>
      </c>
      <c r="AN317" s="591"/>
      <c r="AO317" s="3692">
        <v>0.5</v>
      </c>
      <c r="AP317" s="3894" t="s">
        <v>5821</v>
      </c>
      <c r="AQ317" s="551">
        <v>1</v>
      </c>
      <c r="AR317" s="98" t="s">
        <v>6199</v>
      </c>
      <c r="AS317" s="547"/>
      <c r="AT317" s="169" t="str">
        <f t="shared" si="508"/>
        <v>Terminado</v>
      </c>
      <c r="AU317" s="169" t="str">
        <f t="shared" si="509"/>
        <v>Terminado</v>
      </c>
      <c r="AV317" s="3894" t="s">
        <v>6310</v>
      </c>
      <c r="AW317" s="3523">
        <f t="shared" ref="AW317" si="585">SUMPRODUCT(AQ317:AQ320,G317:G320)</f>
        <v>0.625</v>
      </c>
      <c r="AX317" s="3523">
        <f t="shared" ref="AX317" si="586">SUMPRODUCT(G317:G320,K317:K320)</f>
        <v>0.625</v>
      </c>
      <c r="AY317" s="3344" t="str">
        <f>IF(AX317&lt;1%,"Sin iniciar",IF(AX317=100%,"Terminado","En gestión"))</f>
        <v>En gestión</v>
      </c>
      <c r="AZ317" s="3344" t="str">
        <f>IF(AW317&lt;1%,"Sin iniciar",IF(AW317=100%,"Terminado","En gestión"))</f>
        <v>En gestión</v>
      </c>
      <c r="BA317" s="3911"/>
      <c r="BB317" s="3348">
        <v>133440000</v>
      </c>
      <c r="BC317" s="3350">
        <v>33360000</v>
      </c>
      <c r="BD317" s="3350">
        <v>16680000</v>
      </c>
      <c r="BE317" s="3445">
        <v>6778912</v>
      </c>
      <c r="BF317" s="3615">
        <v>6211715.3300000001</v>
      </c>
      <c r="BG317" s="3615">
        <v>1265424.71</v>
      </c>
      <c r="BH317" s="3899" t="s">
        <v>1503</v>
      </c>
      <c r="BI317" s="3899" t="s">
        <v>61</v>
      </c>
      <c r="BJ317" s="3901" t="s">
        <v>41</v>
      </c>
      <c r="BK317" s="3693" t="s">
        <v>6397</v>
      </c>
      <c r="BL317" s="472"/>
      <c r="BM317" s="3692">
        <v>0.75</v>
      </c>
      <c r="BN317" s="3693" t="s">
        <v>5821</v>
      </c>
      <c r="BO317" s="551">
        <v>1</v>
      </c>
      <c r="BP317" s="97" t="s">
        <v>6199</v>
      </c>
      <c r="BQ317" s="97" t="s">
        <v>6199</v>
      </c>
      <c r="BR317" s="169" t="str">
        <f t="shared" si="510"/>
        <v>Terminado</v>
      </c>
      <c r="BS317" s="169" t="str">
        <f t="shared" si="511"/>
        <v>Terminado</v>
      </c>
      <c r="BT317" s="97" t="s">
        <v>6199</v>
      </c>
      <c r="BU317" s="1877">
        <f t="shared" ref="BU317" si="587">SUMPRODUCT(G317:G320,BO317:BO320)</f>
        <v>0.8125</v>
      </c>
      <c r="BV317" s="1877">
        <f t="shared" ref="BV317" si="588">SUMPRODUCT(G317:G320,L317:L320)</f>
        <v>0.8125</v>
      </c>
      <c r="BW317" s="3344" t="str">
        <f t="shared" si="578"/>
        <v>En gestión</v>
      </c>
      <c r="BX317" s="3344" t="str">
        <f t="shared" ref="BX317" si="589">IF(BU317&lt;1%,"Sin iniciar",IF(BU317=100%,"Terminado","En gestión"))</f>
        <v>En gestión</v>
      </c>
      <c r="BY317" s="3458"/>
      <c r="BZ317" s="2909">
        <v>133440000</v>
      </c>
      <c r="CA317" s="3597">
        <v>33360000</v>
      </c>
      <c r="CB317" s="3597">
        <v>25020000</v>
      </c>
      <c r="CC317" s="2909">
        <v>6211715.3300000001</v>
      </c>
      <c r="CD317" s="3597">
        <v>6211715.3300000001</v>
      </c>
      <c r="CE317" s="3597">
        <v>5408282.2000000002</v>
      </c>
      <c r="CF317" s="3693" t="s">
        <v>1503</v>
      </c>
      <c r="CG317" s="3693" t="s">
        <v>61</v>
      </c>
      <c r="CH317" s="3693" t="s">
        <v>41</v>
      </c>
      <c r="CI317" s="3693" t="s">
        <v>6397</v>
      </c>
      <c r="CJ317" s="591"/>
      <c r="CK317" s="3692">
        <v>1</v>
      </c>
      <c r="CL317" s="3693" t="s">
        <v>6311</v>
      </c>
      <c r="CM317" s="905">
        <v>1</v>
      </c>
      <c r="CN317" s="97" t="s">
        <v>106</v>
      </c>
      <c r="CO317" s="97" t="s">
        <v>6385</v>
      </c>
      <c r="CP317" s="169" t="str">
        <f t="shared" si="584"/>
        <v>Terminado</v>
      </c>
      <c r="CQ317" s="169" t="str">
        <f t="shared" si="512"/>
        <v>Terminado</v>
      </c>
      <c r="CR317" s="3693" t="s">
        <v>6360</v>
      </c>
      <c r="CS317" s="1877">
        <f t="shared" ref="CS317" si="590">SUMPRODUCT(G317:G320,CM317:CM320)</f>
        <v>1</v>
      </c>
      <c r="CT317" s="1877">
        <f t="shared" ref="CT317" si="591">SUMPRODUCT(G317:G320,M317:M320)</f>
        <v>1</v>
      </c>
      <c r="CU317" s="3344" t="str">
        <f t="shared" ref="CU317" si="592">IF(CT317&lt;1%,"Sin iniciar",IF(CT317=100%,"Terminado","En gestión"))</f>
        <v>Terminado</v>
      </c>
      <c r="CV317" s="3344" t="str">
        <f t="shared" ref="CV317" si="593">IF(CS317&lt;1%,"Sin iniciar",IF(CS317=100%,"Terminado","En gestión"))</f>
        <v>Terminado</v>
      </c>
      <c r="CW317" s="3921" t="s">
        <v>37</v>
      </c>
      <c r="CX317" s="3914">
        <v>33360000</v>
      </c>
      <c r="CY317" s="3351">
        <v>33360000</v>
      </c>
      <c r="CZ317" s="3906">
        <v>33360000</v>
      </c>
      <c r="DA317" s="3913">
        <v>6211715.3300000001</v>
      </c>
      <c r="DB317" s="3915">
        <v>6211715.3300000001</v>
      </c>
      <c r="DC317" s="3915">
        <v>6543653.8799999999</v>
      </c>
      <c r="DD317" s="3916">
        <v>6211715.3333333302</v>
      </c>
      <c r="DE317" s="3693" t="s">
        <v>1503</v>
      </c>
      <c r="DF317" s="3693" t="s">
        <v>61</v>
      </c>
      <c r="DG317" s="3693" t="s">
        <v>41</v>
      </c>
      <c r="DH317" s="3693" t="s">
        <v>6397</v>
      </c>
      <c r="DJ317" s="1220" t="s">
        <v>8269</v>
      </c>
      <c r="DK317" s="1220" t="s">
        <v>8485</v>
      </c>
      <c r="DL317" s="3312" t="s">
        <v>8271</v>
      </c>
    </row>
    <row r="318" spans="1:116" s="514" customFormat="1" ht="264.75" hidden="1" customHeight="1" x14ac:dyDescent="0.45">
      <c r="A318" s="3359"/>
      <c r="B318" s="3361"/>
      <c r="C318" s="3693"/>
      <c r="D318" s="3693"/>
      <c r="E318" s="515" t="s">
        <v>6398</v>
      </c>
      <c r="F318" s="516" t="s">
        <v>5831</v>
      </c>
      <c r="G318" s="495">
        <v>0.25</v>
      </c>
      <c r="H318" s="518">
        <v>44571</v>
      </c>
      <c r="I318" s="518">
        <v>44926</v>
      </c>
      <c r="J318" s="519">
        <v>0.25</v>
      </c>
      <c r="K318" s="612">
        <v>0.5</v>
      </c>
      <c r="L318" s="520">
        <v>0.75</v>
      </c>
      <c r="M318" s="668">
        <v>1</v>
      </c>
      <c r="N318" s="2966"/>
      <c r="O318" s="2966"/>
      <c r="P318" s="591"/>
      <c r="Q318" s="3693"/>
      <c r="R318" s="3693"/>
      <c r="S318" s="551">
        <v>0.25</v>
      </c>
      <c r="T318" s="457" t="s">
        <v>6389</v>
      </c>
      <c r="U318" s="714" t="s">
        <v>6390</v>
      </c>
      <c r="V318" s="169" t="str">
        <f t="shared" si="507"/>
        <v>En gestión</v>
      </c>
      <c r="W318" s="169" t="str">
        <f t="shared" si="573"/>
        <v>En gestión</v>
      </c>
      <c r="X318" s="3693"/>
      <c r="Y318" s="1877"/>
      <c r="Z318" s="1877"/>
      <c r="AA318" s="3344"/>
      <c r="AB318" s="3344"/>
      <c r="AC318" s="1774"/>
      <c r="AD318" s="3427"/>
      <c r="AE318" s="3690"/>
      <c r="AF318" s="3690"/>
      <c r="AG318" s="3427"/>
      <c r="AH318" s="3910"/>
      <c r="AI318" s="3910"/>
      <c r="AJ318" s="3693"/>
      <c r="AK318" s="3693"/>
      <c r="AL318" s="3693"/>
      <c r="AM318" s="3693"/>
      <c r="AN318" s="591"/>
      <c r="AO318" s="3693"/>
      <c r="AP318" s="3693"/>
      <c r="AQ318" s="551">
        <v>0.5</v>
      </c>
      <c r="AR318" s="457" t="s">
        <v>6315</v>
      </c>
      <c r="AS318" s="547" t="s">
        <v>6363</v>
      </c>
      <c r="AT318" s="169" t="str">
        <f t="shared" si="508"/>
        <v>En gestión</v>
      </c>
      <c r="AU318" s="169" t="str">
        <f t="shared" si="509"/>
        <v>En gestión</v>
      </c>
      <c r="AV318" s="3693"/>
      <c r="AW318" s="3895"/>
      <c r="AX318" s="3895"/>
      <c r="AY318" s="3344"/>
      <c r="AZ318" s="3344"/>
      <c r="BA318" s="3716"/>
      <c r="BB318" s="3348"/>
      <c r="BC318" s="3350"/>
      <c r="BD318" s="3350"/>
      <c r="BE318" s="3445"/>
      <c r="BF318" s="3798"/>
      <c r="BG318" s="3798"/>
      <c r="BH318" s="3900"/>
      <c r="BI318" s="3900"/>
      <c r="BJ318" s="3902"/>
      <c r="BK318" s="3693"/>
      <c r="BL318" s="472"/>
      <c r="BM318" s="3693"/>
      <c r="BN318" s="3693"/>
      <c r="BO318" s="551">
        <v>0.75</v>
      </c>
      <c r="BP318" s="97" t="s">
        <v>6317</v>
      </c>
      <c r="BQ318" s="97" t="s">
        <v>6364</v>
      </c>
      <c r="BR318" s="169" t="str">
        <f t="shared" si="510"/>
        <v>En gestión</v>
      </c>
      <c r="BS318" s="169" t="str">
        <f t="shared" si="511"/>
        <v>En gestión</v>
      </c>
      <c r="BT318" s="97" t="s">
        <v>6317</v>
      </c>
      <c r="BU318" s="1877"/>
      <c r="BV318" s="1877"/>
      <c r="BW318" s="3344"/>
      <c r="BX318" s="3344"/>
      <c r="BY318" s="3458"/>
      <c r="BZ318" s="2909"/>
      <c r="CA318" s="3597"/>
      <c r="CB318" s="3597"/>
      <c r="CC318" s="2909"/>
      <c r="CD318" s="3597"/>
      <c r="CE318" s="3597"/>
      <c r="CF318" s="3693"/>
      <c r="CG318" s="3693"/>
      <c r="CH318" s="3693"/>
      <c r="CI318" s="3693"/>
      <c r="CJ318" s="591"/>
      <c r="CK318" s="3693"/>
      <c r="CL318" s="3693"/>
      <c r="CM318" s="905">
        <v>1</v>
      </c>
      <c r="CN318" s="738" t="s">
        <v>6365</v>
      </c>
      <c r="CO318" s="97" t="s">
        <v>6366</v>
      </c>
      <c r="CP318" s="169" t="str">
        <f t="shared" si="584"/>
        <v>Terminado</v>
      </c>
      <c r="CQ318" s="169" t="str">
        <f t="shared" si="512"/>
        <v>Terminado</v>
      </c>
      <c r="CR318" s="3693"/>
      <c r="CS318" s="1877"/>
      <c r="CT318" s="1877"/>
      <c r="CU318" s="3344"/>
      <c r="CV318" s="3344"/>
      <c r="CW318" s="3921"/>
      <c r="CX318" s="3914"/>
      <c r="CY318" s="3351"/>
      <c r="CZ318" s="3906"/>
      <c r="DA318" s="3914"/>
      <c r="DB318" s="3906"/>
      <c r="DC318" s="3906"/>
      <c r="DD318" s="3916"/>
      <c r="DE318" s="3693"/>
      <c r="DF318" s="3693"/>
      <c r="DG318" s="3693"/>
      <c r="DH318" s="3693"/>
      <c r="DJ318" s="1220" t="s">
        <v>8269</v>
      </c>
      <c r="DK318" s="1220" t="s">
        <v>8331</v>
      </c>
      <c r="DL318" s="3313"/>
    </row>
    <row r="319" spans="1:116" s="514" customFormat="1" ht="210" hidden="1" x14ac:dyDescent="0.45">
      <c r="A319" s="3359"/>
      <c r="B319" s="3361"/>
      <c r="C319" s="3693"/>
      <c r="D319" s="3693"/>
      <c r="E319" s="515" t="s">
        <v>6399</v>
      </c>
      <c r="F319" s="516" t="s">
        <v>5840</v>
      </c>
      <c r="G319" s="495">
        <v>0.25</v>
      </c>
      <c r="H319" s="518">
        <v>44571</v>
      </c>
      <c r="I319" s="518">
        <v>44926</v>
      </c>
      <c r="J319" s="519">
        <v>0.25</v>
      </c>
      <c r="K319" s="612">
        <v>0.5</v>
      </c>
      <c r="L319" s="520">
        <v>0.75</v>
      </c>
      <c r="M319" s="668">
        <v>1</v>
      </c>
      <c r="N319" s="2966"/>
      <c r="O319" s="2966"/>
      <c r="P319" s="591"/>
      <c r="Q319" s="3693"/>
      <c r="R319" s="3693"/>
      <c r="S319" s="551">
        <v>0.25</v>
      </c>
      <c r="T319" s="457" t="s">
        <v>6392</v>
      </c>
      <c r="U319" s="457" t="s">
        <v>7692</v>
      </c>
      <c r="V319" s="169" t="str">
        <f t="shared" si="507"/>
        <v>En gestión</v>
      </c>
      <c r="W319" s="169" t="str">
        <f t="shared" si="573"/>
        <v>En gestión</v>
      </c>
      <c r="X319" s="3693"/>
      <c r="Y319" s="1877"/>
      <c r="Z319" s="1877"/>
      <c r="AA319" s="3344"/>
      <c r="AB319" s="3344"/>
      <c r="AC319" s="1774"/>
      <c r="AD319" s="3427"/>
      <c r="AE319" s="3690"/>
      <c r="AF319" s="3690"/>
      <c r="AG319" s="3427"/>
      <c r="AH319" s="3910"/>
      <c r="AI319" s="3910"/>
      <c r="AJ319" s="3693"/>
      <c r="AK319" s="3693"/>
      <c r="AL319" s="3693"/>
      <c r="AM319" s="3693"/>
      <c r="AN319" s="591"/>
      <c r="AO319" s="3693"/>
      <c r="AP319" s="3693"/>
      <c r="AQ319" s="551">
        <v>0.5</v>
      </c>
      <c r="AR319" s="457" t="s">
        <v>6315</v>
      </c>
      <c r="AS319" s="714" t="s">
        <v>6370</v>
      </c>
      <c r="AT319" s="169" t="str">
        <f t="shared" si="508"/>
        <v>En gestión</v>
      </c>
      <c r="AU319" s="169" t="str">
        <f t="shared" si="509"/>
        <v>En gestión</v>
      </c>
      <c r="AV319" s="3693"/>
      <c r="AW319" s="3895"/>
      <c r="AX319" s="3895"/>
      <c r="AY319" s="3344"/>
      <c r="AZ319" s="3344"/>
      <c r="BA319" s="3716"/>
      <c r="BB319" s="3348"/>
      <c r="BC319" s="3350"/>
      <c r="BD319" s="3350"/>
      <c r="BE319" s="3445"/>
      <c r="BF319" s="3798"/>
      <c r="BG319" s="3798"/>
      <c r="BH319" s="3900"/>
      <c r="BI319" s="3900"/>
      <c r="BJ319" s="3902"/>
      <c r="BK319" s="3693"/>
      <c r="BL319" s="472"/>
      <c r="BM319" s="3693"/>
      <c r="BN319" s="3693"/>
      <c r="BO319" s="551">
        <v>0.75</v>
      </c>
      <c r="BP319" s="97" t="s">
        <v>6317</v>
      </c>
      <c r="BQ319" s="97" t="s">
        <v>6371</v>
      </c>
      <c r="BR319" s="169" t="str">
        <f t="shared" si="510"/>
        <v>En gestión</v>
      </c>
      <c r="BS319" s="169" t="str">
        <f t="shared" si="511"/>
        <v>En gestión</v>
      </c>
      <c r="BT319" s="97" t="s">
        <v>6317</v>
      </c>
      <c r="BU319" s="1877"/>
      <c r="BV319" s="1877"/>
      <c r="BW319" s="3344"/>
      <c r="BX319" s="3344"/>
      <c r="BY319" s="3458"/>
      <c r="BZ319" s="2909"/>
      <c r="CA319" s="3597"/>
      <c r="CB319" s="3597"/>
      <c r="CC319" s="2909"/>
      <c r="CD319" s="3597"/>
      <c r="CE319" s="3597"/>
      <c r="CF319" s="3693"/>
      <c r="CG319" s="3693"/>
      <c r="CH319" s="3693"/>
      <c r="CI319" s="3693"/>
      <c r="CJ319" s="591"/>
      <c r="CK319" s="3693"/>
      <c r="CL319" s="3693"/>
      <c r="CM319" s="905">
        <v>1</v>
      </c>
      <c r="CN319" s="738" t="s">
        <v>6372</v>
      </c>
      <c r="CO319" s="97" t="s">
        <v>6373</v>
      </c>
      <c r="CP319" s="169" t="str">
        <f t="shared" si="584"/>
        <v>Terminado</v>
      </c>
      <c r="CQ319" s="169" t="str">
        <f t="shared" si="512"/>
        <v>Terminado</v>
      </c>
      <c r="CR319" s="3693"/>
      <c r="CS319" s="1877"/>
      <c r="CT319" s="1877"/>
      <c r="CU319" s="3344"/>
      <c r="CV319" s="3344"/>
      <c r="CW319" s="3921"/>
      <c r="CX319" s="3914"/>
      <c r="CY319" s="3351"/>
      <c r="CZ319" s="3906"/>
      <c r="DA319" s="3914"/>
      <c r="DB319" s="3906"/>
      <c r="DC319" s="3906"/>
      <c r="DD319" s="3916"/>
      <c r="DE319" s="3693"/>
      <c r="DF319" s="3693"/>
      <c r="DG319" s="3693"/>
      <c r="DH319" s="3693"/>
      <c r="DJ319" s="1220" t="s">
        <v>8269</v>
      </c>
      <c r="DK319" s="1220" t="s">
        <v>8331</v>
      </c>
      <c r="DL319" s="3313"/>
    </row>
    <row r="320" spans="1:116" s="514" customFormat="1" ht="199.5" hidden="1" customHeight="1" x14ac:dyDescent="0.45">
      <c r="A320" s="3359"/>
      <c r="B320" s="3361"/>
      <c r="C320" s="3693"/>
      <c r="D320" s="3693"/>
      <c r="E320" s="515" t="s">
        <v>6400</v>
      </c>
      <c r="F320" s="516" t="s">
        <v>5850</v>
      </c>
      <c r="G320" s="495">
        <v>0.25</v>
      </c>
      <c r="H320" s="518">
        <v>44571</v>
      </c>
      <c r="I320" s="518">
        <v>44926</v>
      </c>
      <c r="J320" s="519">
        <v>0.25</v>
      </c>
      <c r="K320" s="612">
        <v>0.5</v>
      </c>
      <c r="L320" s="520">
        <v>0.75</v>
      </c>
      <c r="M320" s="668">
        <v>1</v>
      </c>
      <c r="N320" s="2966"/>
      <c r="O320" s="2966"/>
      <c r="P320" s="591"/>
      <c r="Q320" s="3693"/>
      <c r="R320" s="3693"/>
      <c r="S320" s="551">
        <v>0.25</v>
      </c>
      <c r="T320" s="457" t="s">
        <v>6330</v>
      </c>
      <c r="U320" s="713" t="s">
        <v>7693</v>
      </c>
      <c r="V320" s="169" t="str">
        <f t="shared" si="507"/>
        <v>En gestión</v>
      </c>
      <c r="W320" s="169" t="str">
        <f t="shared" si="573"/>
        <v>En gestión</v>
      </c>
      <c r="X320" s="3693"/>
      <c r="Y320" s="1877"/>
      <c r="Z320" s="1877"/>
      <c r="AA320" s="3344"/>
      <c r="AB320" s="3344"/>
      <c r="AC320" s="1701"/>
      <c r="AD320" s="3427"/>
      <c r="AE320" s="3690"/>
      <c r="AF320" s="3690"/>
      <c r="AG320" s="3427"/>
      <c r="AH320" s="3910"/>
      <c r="AI320" s="3910"/>
      <c r="AJ320" s="3693"/>
      <c r="AK320" s="3693"/>
      <c r="AL320" s="3693"/>
      <c r="AM320" s="3693"/>
      <c r="AN320" s="591"/>
      <c r="AO320" s="3693"/>
      <c r="AP320" s="3693"/>
      <c r="AQ320" s="551">
        <v>0.5</v>
      </c>
      <c r="AR320" s="457" t="s">
        <v>6332</v>
      </c>
      <c r="AS320" s="547" t="s">
        <v>7691</v>
      </c>
      <c r="AT320" s="169" t="str">
        <f t="shared" si="508"/>
        <v>En gestión</v>
      </c>
      <c r="AU320" s="169" t="str">
        <f t="shared" si="509"/>
        <v>En gestión</v>
      </c>
      <c r="AV320" s="3693"/>
      <c r="AW320" s="3895"/>
      <c r="AX320" s="3895"/>
      <c r="AY320" s="3344"/>
      <c r="AZ320" s="3344"/>
      <c r="BA320" s="3897"/>
      <c r="BB320" s="3348"/>
      <c r="BC320" s="3350"/>
      <c r="BD320" s="3350"/>
      <c r="BE320" s="3445"/>
      <c r="BF320" s="3446"/>
      <c r="BG320" s="3446"/>
      <c r="BH320" s="3894"/>
      <c r="BI320" s="3894"/>
      <c r="BJ320" s="3903"/>
      <c r="BK320" s="3693"/>
      <c r="BL320" s="472"/>
      <c r="BM320" s="3693"/>
      <c r="BN320" s="3693"/>
      <c r="BO320" s="551">
        <v>0.75</v>
      </c>
      <c r="BP320" s="97" t="s">
        <v>6334</v>
      </c>
      <c r="BQ320" s="97" t="s">
        <v>6377</v>
      </c>
      <c r="BR320" s="169" t="str">
        <f t="shared" si="510"/>
        <v>En gestión</v>
      </c>
      <c r="BS320" s="169" t="str">
        <f t="shared" si="511"/>
        <v>En gestión</v>
      </c>
      <c r="BT320" s="97" t="s">
        <v>6334</v>
      </c>
      <c r="BU320" s="1877"/>
      <c r="BV320" s="1877"/>
      <c r="BW320" s="3344"/>
      <c r="BX320" s="3344"/>
      <c r="BY320" s="3458"/>
      <c r="BZ320" s="2909"/>
      <c r="CA320" s="3597"/>
      <c r="CB320" s="3597"/>
      <c r="CC320" s="2909"/>
      <c r="CD320" s="3597"/>
      <c r="CE320" s="3597"/>
      <c r="CF320" s="3693"/>
      <c r="CG320" s="3693"/>
      <c r="CH320" s="3693"/>
      <c r="CI320" s="3693"/>
      <c r="CJ320" s="591"/>
      <c r="CK320" s="3693"/>
      <c r="CL320" s="3693"/>
      <c r="CM320" s="905">
        <v>1</v>
      </c>
      <c r="CN320" s="738" t="s">
        <v>6378</v>
      </c>
      <c r="CO320" s="97" t="s">
        <v>6379</v>
      </c>
      <c r="CP320" s="169" t="str">
        <f t="shared" si="584"/>
        <v>Terminado</v>
      </c>
      <c r="CQ320" s="169" t="str">
        <f t="shared" si="512"/>
        <v>Terminado</v>
      </c>
      <c r="CR320" s="3693"/>
      <c r="CS320" s="1877"/>
      <c r="CT320" s="1877"/>
      <c r="CU320" s="3344"/>
      <c r="CV320" s="3344"/>
      <c r="CW320" s="3921"/>
      <c r="CX320" s="3914"/>
      <c r="CY320" s="3351"/>
      <c r="CZ320" s="3906"/>
      <c r="DA320" s="3914"/>
      <c r="DB320" s="3906"/>
      <c r="DC320" s="3906"/>
      <c r="DD320" s="3916"/>
      <c r="DE320" s="3693"/>
      <c r="DF320" s="3693"/>
      <c r="DG320" s="3693"/>
      <c r="DH320" s="3693"/>
      <c r="DJ320" s="1220" t="s">
        <v>8269</v>
      </c>
      <c r="DK320" s="1220" t="s">
        <v>8331</v>
      </c>
      <c r="DL320" s="3314"/>
    </row>
    <row r="321" spans="1:116" s="710" customFormat="1" ht="87.75" hidden="1" x14ac:dyDescent="0.45">
      <c r="A321" s="3359" t="s">
        <v>516</v>
      </c>
      <c r="B321" s="3361" t="s">
        <v>6401</v>
      </c>
      <c r="C321" s="3693" t="s">
        <v>6402</v>
      </c>
      <c r="D321" s="3693" t="s">
        <v>5861</v>
      </c>
      <c r="E321" s="515" t="s">
        <v>6403</v>
      </c>
      <c r="F321" s="516" t="s">
        <v>5820</v>
      </c>
      <c r="G321" s="495">
        <v>0.25</v>
      </c>
      <c r="H321" s="518">
        <v>44571</v>
      </c>
      <c r="I321" s="518">
        <v>44592</v>
      </c>
      <c r="J321" s="519">
        <v>1</v>
      </c>
      <c r="K321" s="612">
        <v>1</v>
      </c>
      <c r="L321" s="520">
        <v>1</v>
      </c>
      <c r="M321" s="668">
        <v>1</v>
      </c>
      <c r="N321" s="2966">
        <v>20117292107</v>
      </c>
      <c r="O321" s="2966">
        <v>133440000</v>
      </c>
      <c r="P321" s="591"/>
      <c r="Q321" s="3692">
        <v>0.25</v>
      </c>
      <c r="R321" s="3894" t="s">
        <v>6383</v>
      </c>
      <c r="S321" s="551">
        <v>1</v>
      </c>
      <c r="T321" s="457" t="s">
        <v>6384</v>
      </c>
      <c r="U321" s="547" t="s">
        <v>6385</v>
      </c>
      <c r="V321" s="169" t="str">
        <f t="shared" si="507"/>
        <v>Terminado</v>
      </c>
      <c r="W321" s="169" t="str">
        <f t="shared" si="573"/>
        <v>Terminado</v>
      </c>
      <c r="X321" s="3693" t="s">
        <v>6386</v>
      </c>
      <c r="Y321" s="1877">
        <f>SUMPRODUCT(S321:S324,G321:G324)</f>
        <v>0.4375</v>
      </c>
      <c r="Z321" s="1877">
        <f>SUMPRODUCT(G321:G324,J321:J324)</f>
        <v>0.4375</v>
      </c>
      <c r="AA321" s="3344" t="str">
        <f>IF(Z321&lt;1%,"Sin iniciar",IF(Z321=100%,"Terminado","En gestión"))</f>
        <v>En gestión</v>
      </c>
      <c r="AB321" s="3344" t="str">
        <f>IF(Y321&lt;1%,"Sin iniciar",IF(Y321=100%,"Terminado","En gestión"))</f>
        <v>En gestión</v>
      </c>
      <c r="AC321" s="3911"/>
      <c r="AD321" s="3427">
        <v>133440000</v>
      </c>
      <c r="AE321" s="3690">
        <v>133440000</v>
      </c>
      <c r="AF321" s="3690">
        <v>33360000</v>
      </c>
      <c r="AG321" s="3427">
        <v>20117292107</v>
      </c>
      <c r="AH321" s="3910">
        <v>20643118875.16</v>
      </c>
      <c r="AI321" s="3910">
        <v>3301049534.9400001</v>
      </c>
      <c r="AJ321" s="3894" t="s">
        <v>1503</v>
      </c>
      <c r="AK321" s="3693" t="s">
        <v>61</v>
      </c>
      <c r="AL321" s="3693" t="s">
        <v>41</v>
      </c>
      <c r="AM321" s="3693" t="s">
        <v>6404</v>
      </c>
      <c r="AN321" s="591"/>
      <c r="AO321" s="3692">
        <v>0.5</v>
      </c>
      <c r="AP321" s="3894" t="s">
        <v>5821</v>
      </c>
      <c r="AQ321" s="551">
        <v>1</v>
      </c>
      <c r="AR321" s="98" t="s">
        <v>6199</v>
      </c>
      <c r="AS321" s="547"/>
      <c r="AT321" s="169" t="str">
        <f t="shared" si="508"/>
        <v>Terminado</v>
      </c>
      <c r="AU321" s="169" t="str">
        <f t="shared" si="509"/>
        <v>Terminado</v>
      </c>
      <c r="AV321" s="3894" t="s">
        <v>6310</v>
      </c>
      <c r="AW321" s="3523">
        <f t="shared" ref="AW321" si="594">SUMPRODUCT(AQ321:AQ324,G321:G324)</f>
        <v>0.625</v>
      </c>
      <c r="AX321" s="3523">
        <f t="shared" ref="AX321" si="595">SUMPRODUCT(G321:G324,K321:K324)</f>
        <v>0.625</v>
      </c>
      <c r="AY321" s="3344" t="str">
        <f>IF(AX321&lt;1%,"Sin iniciar",IF(AX321=100%,"Terminado","En gestión"))</f>
        <v>En gestión</v>
      </c>
      <c r="AZ321" s="3344" t="str">
        <f>IF(AW321&lt;1%,"Sin iniciar",IF(AW321=100%,"Terminado","En gestión"))</f>
        <v>En gestión</v>
      </c>
      <c r="BA321" s="3911"/>
      <c r="BB321" s="3348">
        <v>133440000</v>
      </c>
      <c r="BC321" s="3350">
        <v>33360000</v>
      </c>
      <c r="BD321" s="3350">
        <v>16680000</v>
      </c>
      <c r="BE321" s="3445">
        <v>20117292107</v>
      </c>
      <c r="BF321" s="3615">
        <v>20488555426.549999</v>
      </c>
      <c r="BG321" s="3615"/>
      <c r="BH321" s="3899" t="s">
        <v>1503</v>
      </c>
      <c r="BI321" s="3899" t="s">
        <v>61</v>
      </c>
      <c r="BJ321" s="3901" t="s">
        <v>41</v>
      </c>
      <c r="BK321" s="3693" t="s">
        <v>6404</v>
      </c>
      <c r="BL321" s="472"/>
      <c r="BM321" s="3692">
        <v>0.75</v>
      </c>
      <c r="BN321" s="3693" t="s">
        <v>5821</v>
      </c>
      <c r="BO321" s="551">
        <v>1</v>
      </c>
      <c r="BP321" s="97" t="s">
        <v>6199</v>
      </c>
      <c r="BQ321" s="98"/>
      <c r="BR321" s="169" t="str">
        <f t="shared" si="510"/>
        <v>Terminado</v>
      </c>
      <c r="BS321" s="169" t="str">
        <f t="shared" si="511"/>
        <v>Terminado</v>
      </c>
      <c r="BT321" s="97" t="s">
        <v>6199</v>
      </c>
      <c r="BU321" s="1877">
        <f t="shared" ref="BU321" si="596">SUMPRODUCT(G321:G324,BO321:BO324)</f>
        <v>0.8125</v>
      </c>
      <c r="BV321" s="1877">
        <f t="shared" ref="BV321" si="597">SUMPRODUCT(G321:G324,L321:L324)</f>
        <v>0.8125</v>
      </c>
      <c r="BW321" s="3344" t="str">
        <f t="shared" si="578"/>
        <v>En gestión</v>
      </c>
      <c r="BX321" s="3344" t="str">
        <f t="shared" ref="BX321" si="598">IF(BU321&lt;1%,"Sin iniciar",IF(BU321=100%,"Terminado","En gestión"))</f>
        <v>En gestión</v>
      </c>
      <c r="BY321" s="3458"/>
      <c r="BZ321" s="2909">
        <v>133440000</v>
      </c>
      <c r="CA321" s="3597">
        <v>33360000</v>
      </c>
      <c r="CB321" s="3597">
        <v>25020000</v>
      </c>
      <c r="CC321" s="2909">
        <v>20488555426.549999</v>
      </c>
      <c r="CD321" s="3597">
        <v>20174060440.708199</v>
      </c>
      <c r="CE321" s="3597">
        <v>13276260433.7717</v>
      </c>
      <c r="CF321" s="3693" t="s">
        <v>1503</v>
      </c>
      <c r="CG321" s="3693" t="s">
        <v>61</v>
      </c>
      <c r="CH321" s="3693" t="s">
        <v>41</v>
      </c>
      <c r="CI321" s="3693" t="s">
        <v>6404</v>
      </c>
      <c r="CJ321" s="591"/>
      <c r="CK321" s="3692">
        <v>1</v>
      </c>
      <c r="CL321" s="3693" t="s">
        <v>6311</v>
      </c>
      <c r="CM321" s="905">
        <v>1</v>
      </c>
      <c r="CN321" s="97" t="s">
        <v>106</v>
      </c>
      <c r="CO321" s="97" t="s">
        <v>6385</v>
      </c>
      <c r="CP321" s="169" t="str">
        <f t="shared" si="584"/>
        <v>Terminado</v>
      </c>
      <c r="CQ321" s="169" t="str">
        <f t="shared" si="512"/>
        <v>Terminado</v>
      </c>
      <c r="CR321" s="3693" t="s">
        <v>6360</v>
      </c>
      <c r="CS321" s="1877">
        <f t="shared" ref="CS321" si="599">SUMPRODUCT(G321:G324,CM321:CM324)</f>
        <v>1</v>
      </c>
      <c r="CT321" s="1877">
        <f t="shared" ref="CT321" si="600">SUMPRODUCT(G321:G324,M321:M324)</f>
        <v>1</v>
      </c>
      <c r="CU321" s="3344" t="str">
        <f t="shared" ref="CU321" si="601">IF(CT321&lt;1%,"Sin iniciar",IF(CT321=100%,"Terminado","En gestión"))</f>
        <v>Terminado</v>
      </c>
      <c r="CV321" s="3344" t="str">
        <f t="shared" ref="CV321" si="602">IF(CS321&lt;1%,"Sin iniciar",IF(CS321=100%,"Terminado","En gestión"))</f>
        <v>Terminado</v>
      </c>
      <c r="CW321" s="3921" t="s">
        <v>37</v>
      </c>
      <c r="CX321" s="3914">
        <v>33360000</v>
      </c>
      <c r="CY321" s="3351">
        <v>33360000</v>
      </c>
      <c r="CZ321" s="3906">
        <v>33360000</v>
      </c>
      <c r="DA321" s="3913">
        <v>20174060440.709999</v>
      </c>
      <c r="DB321" s="3915">
        <v>20060162631</v>
      </c>
      <c r="DC321" s="3915">
        <v>18841067886.419998</v>
      </c>
      <c r="DD321" s="3916">
        <v>19652087334.7467</v>
      </c>
      <c r="DE321" s="3693" t="s">
        <v>1503</v>
      </c>
      <c r="DF321" s="3693" t="s">
        <v>61</v>
      </c>
      <c r="DG321" s="3693" t="s">
        <v>41</v>
      </c>
      <c r="DH321" s="3693" t="s">
        <v>6404</v>
      </c>
      <c r="DJ321" s="1220" t="s">
        <v>8269</v>
      </c>
      <c r="DK321" s="1220" t="s">
        <v>8485</v>
      </c>
      <c r="DL321" s="3312" t="s">
        <v>8271</v>
      </c>
    </row>
    <row r="322" spans="1:116" s="514" customFormat="1" ht="279" hidden="1" customHeight="1" x14ac:dyDescent="0.45">
      <c r="A322" s="3359"/>
      <c r="B322" s="3361"/>
      <c r="C322" s="3693"/>
      <c r="D322" s="3693"/>
      <c r="E322" s="515" t="s">
        <v>6405</v>
      </c>
      <c r="F322" s="516" t="s">
        <v>5831</v>
      </c>
      <c r="G322" s="495">
        <v>0.25</v>
      </c>
      <c r="H322" s="518">
        <v>44571</v>
      </c>
      <c r="I322" s="518">
        <v>44926</v>
      </c>
      <c r="J322" s="519">
        <v>0.25</v>
      </c>
      <c r="K322" s="612">
        <v>0.5</v>
      </c>
      <c r="L322" s="520">
        <v>0.75</v>
      </c>
      <c r="M322" s="668">
        <v>1</v>
      </c>
      <c r="N322" s="2966"/>
      <c r="O322" s="2966"/>
      <c r="P322" s="591"/>
      <c r="Q322" s="3693"/>
      <c r="R322" s="3693"/>
      <c r="S322" s="551">
        <v>0.25</v>
      </c>
      <c r="T322" s="457" t="s">
        <v>6389</v>
      </c>
      <c r="U322" s="714" t="s">
        <v>6390</v>
      </c>
      <c r="V322" s="169" t="str">
        <f t="shared" si="507"/>
        <v>En gestión</v>
      </c>
      <c r="W322" s="169" t="str">
        <f t="shared" si="573"/>
        <v>En gestión</v>
      </c>
      <c r="X322" s="3693"/>
      <c r="Y322" s="1877"/>
      <c r="Z322" s="1877"/>
      <c r="AA322" s="3344"/>
      <c r="AB322" s="3344"/>
      <c r="AC322" s="3716"/>
      <c r="AD322" s="3427"/>
      <c r="AE322" s="3690"/>
      <c r="AF322" s="3690"/>
      <c r="AG322" s="3427"/>
      <c r="AH322" s="3910"/>
      <c r="AI322" s="3910"/>
      <c r="AJ322" s="3693"/>
      <c r="AK322" s="3693"/>
      <c r="AL322" s="3693"/>
      <c r="AM322" s="3693"/>
      <c r="AN322" s="591"/>
      <c r="AO322" s="3693"/>
      <c r="AP322" s="3693"/>
      <c r="AQ322" s="551">
        <v>0.5</v>
      </c>
      <c r="AR322" s="457" t="s">
        <v>6315</v>
      </c>
      <c r="AS322" s="547" t="s">
        <v>6363</v>
      </c>
      <c r="AT322" s="169" t="str">
        <f t="shared" si="508"/>
        <v>En gestión</v>
      </c>
      <c r="AU322" s="169" t="str">
        <f t="shared" si="509"/>
        <v>En gestión</v>
      </c>
      <c r="AV322" s="3693"/>
      <c r="AW322" s="3895"/>
      <c r="AX322" s="3895"/>
      <c r="AY322" s="3344"/>
      <c r="AZ322" s="3344"/>
      <c r="BA322" s="3716"/>
      <c r="BB322" s="3348"/>
      <c r="BC322" s="3350"/>
      <c r="BD322" s="3350"/>
      <c r="BE322" s="3445"/>
      <c r="BF322" s="3798"/>
      <c r="BG322" s="3798"/>
      <c r="BH322" s="3900"/>
      <c r="BI322" s="3900"/>
      <c r="BJ322" s="3902"/>
      <c r="BK322" s="3693"/>
      <c r="BL322" s="472"/>
      <c r="BM322" s="3693"/>
      <c r="BN322" s="3693"/>
      <c r="BO322" s="551">
        <v>0.75</v>
      </c>
      <c r="BP322" s="97" t="s">
        <v>6317</v>
      </c>
      <c r="BQ322" s="97" t="s">
        <v>6364</v>
      </c>
      <c r="BR322" s="169" t="str">
        <f t="shared" si="510"/>
        <v>En gestión</v>
      </c>
      <c r="BS322" s="169" t="str">
        <f t="shared" si="511"/>
        <v>En gestión</v>
      </c>
      <c r="BT322" s="97" t="s">
        <v>6317</v>
      </c>
      <c r="BU322" s="1877"/>
      <c r="BV322" s="1877"/>
      <c r="BW322" s="3344"/>
      <c r="BX322" s="3344"/>
      <c r="BY322" s="3458"/>
      <c r="BZ322" s="2909"/>
      <c r="CA322" s="3597"/>
      <c r="CB322" s="3597"/>
      <c r="CC322" s="2909"/>
      <c r="CD322" s="3597"/>
      <c r="CE322" s="3597"/>
      <c r="CF322" s="3693"/>
      <c r="CG322" s="3693"/>
      <c r="CH322" s="3693"/>
      <c r="CI322" s="3693"/>
      <c r="CJ322" s="591"/>
      <c r="CK322" s="3693"/>
      <c r="CL322" s="3693"/>
      <c r="CM322" s="905">
        <v>1</v>
      </c>
      <c r="CN322" s="738" t="s">
        <v>6365</v>
      </c>
      <c r="CO322" s="97" t="s">
        <v>6366</v>
      </c>
      <c r="CP322" s="169" t="str">
        <f t="shared" si="584"/>
        <v>Terminado</v>
      </c>
      <c r="CQ322" s="169" t="str">
        <f t="shared" si="512"/>
        <v>Terminado</v>
      </c>
      <c r="CR322" s="3693"/>
      <c r="CS322" s="1877"/>
      <c r="CT322" s="1877"/>
      <c r="CU322" s="3344"/>
      <c r="CV322" s="3344"/>
      <c r="CW322" s="3921"/>
      <c r="CX322" s="3914"/>
      <c r="CY322" s="3351"/>
      <c r="CZ322" s="3906"/>
      <c r="DA322" s="3914"/>
      <c r="DB322" s="3906"/>
      <c r="DC322" s="3906"/>
      <c r="DD322" s="3916"/>
      <c r="DE322" s="3693"/>
      <c r="DF322" s="3693"/>
      <c r="DG322" s="3693"/>
      <c r="DH322" s="3693"/>
      <c r="DJ322" s="1220" t="s">
        <v>8269</v>
      </c>
      <c r="DK322" s="1220" t="s">
        <v>8331</v>
      </c>
      <c r="DL322" s="3313"/>
    </row>
    <row r="323" spans="1:116" s="514" customFormat="1" ht="210" hidden="1" x14ac:dyDescent="0.45">
      <c r="A323" s="3359"/>
      <c r="B323" s="3361"/>
      <c r="C323" s="3693"/>
      <c r="D323" s="3693"/>
      <c r="E323" s="515" t="s">
        <v>6406</v>
      </c>
      <c r="F323" s="516" t="s">
        <v>5840</v>
      </c>
      <c r="G323" s="495">
        <v>0.25</v>
      </c>
      <c r="H323" s="518">
        <v>44571</v>
      </c>
      <c r="I323" s="518">
        <v>44926</v>
      </c>
      <c r="J323" s="519">
        <v>0.25</v>
      </c>
      <c r="K323" s="612">
        <v>0.5</v>
      </c>
      <c r="L323" s="520">
        <v>0.75</v>
      </c>
      <c r="M323" s="668">
        <v>1</v>
      </c>
      <c r="N323" s="2966"/>
      <c r="O323" s="2966"/>
      <c r="P323" s="591"/>
      <c r="Q323" s="3693"/>
      <c r="R323" s="3693"/>
      <c r="S323" s="551">
        <v>0.25</v>
      </c>
      <c r="T323" s="457" t="s">
        <v>6392</v>
      </c>
      <c r="U323" s="457" t="s">
        <v>7692</v>
      </c>
      <c r="V323" s="169" t="str">
        <f t="shared" si="507"/>
        <v>En gestión</v>
      </c>
      <c r="W323" s="169" t="str">
        <f t="shared" si="573"/>
        <v>En gestión</v>
      </c>
      <c r="X323" s="3693"/>
      <c r="Y323" s="1877"/>
      <c r="Z323" s="1877"/>
      <c r="AA323" s="3344"/>
      <c r="AB323" s="3344"/>
      <c r="AC323" s="3716"/>
      <c r="AD323" s="3427"/>
      <c r="AE323" s="3690"/>
      <c r="AF323" s="3690"/>
      <c r="AG323" s="3427"/>
      <c r="AH323" s="3910"/>
      <c r="AI323" s="3910"/>
      <c r="AJ323" s="3693"/>
      <c r="AK323" s="3693"/>
      <c r="AL323" s="3693"/>
      <c r="AM323" s="3693"/>
      <c r="AN323" s="591"/>
      <c r="AO323" s="3693"/>
      <c r="AP323" s="3693"/>
      <c r="AQ323" s="551">
        <v>0.5</v>
      </c>
      <c r="AR323" s="457" t="s">
        <v>6315</v>
      </c>
      <c r="AS323" s="714" t="s">
        <v>6370</v>
      </c>
      <c r="AT323" s="169" t="str">
        <f t="shared" si="508"/>
        <v>En gestión</v>
      </c>
      <c r="AU323" s="169" t="str">
        <f t="shared" si="509"/>
        <v>En gestión</v>
      </c>
      <c r="AV323" s="3693"/>
      <c r="AW323" s="3895"/>
      <c r="AX323" s="3895"/>
      <c r="AY323" s="3344"/>
      <c r="AZ323" s="3344"/>
      <c r="BA323" s="3716"/>
      <c r="BB323" s="3348"/>
      <c r="BC323" s="3350"/>
      <c r="BD323" s="3350"/>
      <c r="BE323" s="3445"/>
      <c r="BF323" s="3798"/>
      <c r="BG323" s="3798"/>
      <c r="BH323" s="3900"/>
      <c r="BI323" s="3900"/>
      <c r="BJ323" s="3902"/>
      <c r="BK323" s="3693"/>
      <c r="BL323" s="472"/>
      <c r="BM323" s="3693"/>
      <c r="BN323" s="3693"/>
      <c r="BO323" s="551">
        <v>0.75</v>
      </c>
      <c r="BP323" s="97" t="s">
        <v>6317</v>
      </c>
      <c r="BQ323" s="97" t="s">
        <v>6371</v>
      </c>
      <c r="BR323" s="169" t="str">
        <f t="shared" si="510"/>
        <v>En gestión</v>
      </c>
      <c r="BS323" s="169" t="str">
        <f t="shared" si="511"/>
        <v>En gestión</v>
      </c>
      <c r="BT323" s="97" t="s">
        <v>6317</v>
      </c>
      <c r="BU323" s="1877"/>
      <c r="BV323" s="1877"/>
      <c r="BW323" s="3344"/>
      <c r="BX323" s="3344"/>
      <c r="BY323" s="3458"/>
      <c r="BZ323" s="2909"/>
      <c r="CA323" s="3597"/>
      <c r="CB323" s="3597"/>
      <c r="CC323" s="2909"/>
      <c r="CD323" s="3597"/>
      <c r="CE323" s="3597"/>
      <c r="CF323" s="3693"/>
      <c r="CG323" s="3693"/>
      <c r="CH323" s="3693"/>
      <c r="CI323" s="3693"/>
      <c r="CJ323" s="591"/>
      <c r="CK323" s="3693"/>
      <c r="CL323" s="3693"/>
      <c r="CM323" s="905">
        <v>1</v>
      </c>
      <c r="CN323" s="738" t="s">
        <v>6372</v>
      </c>
      <c r="CO323" s="97" t="s">
        <v>6373</v>
      </c>
      <c r="CP323" s="169" t="str">
        <f t="shared" si="584"/>
        <v>Terminado</v>
      </c>
      <c r="CQ323" s="169" t="str">
        <f t="shared" si="512"/>
        <v>Terminado</v>
      </c>
      <c r="CR323" s="3693"/>
      <c r="CS323" s="1877"/>
      <c r="CT323" s="1877"/>
      <c r="CU323" s="3344"/>
      <c r="CV323" s="3344"/>
      <c r="CW323" s="3921"/>
      <c r="CX323" s="3914"/>
      <c r="CY323" s="3351"/>
      <c r="CZ323" s="3906"/>
      <c r="DA323" s="3914"/>
      <c r="DB323" s="3906"/>
      <c r="DC323" s="3906"/>
      <c r="DD323" s="3916"/>
      <c r="DE323" s="3693"/>
      <c r="DF323" s="3693"/>
      <c r="DG323" s="3693"/>
      <c r="DH323" s="3693"/>
      <c r="DJ323" s="1220" t="s">
        <v>8269</v>
      </c>
      <c r="DK323" s="1220" t="s">
        <v>8331</v>
      </c>
      <c r="DL323" s="3313"/>
    </row>
    <row r="324" spans="1:116" s="514" customFormat="1" ht="212.25" hidden="1" customHeight="1" x14ac:dyDescent="0.45">
      <c r="A324" s="3359"/>
      <c r="B324" s="3361"/>
      <c r="C324" s="3693"/>
      <c r="D324" s="3693"/>
      <c r="E324" s="515" t="s">
        <v>6407</v>
      </c>
      <c r="F324" s="516" t="s">
        <v>5850</v>
      </c>
      <c r="G324" s="495">
        <v>0.25</v>
      </c>
      <c r="H324" s="518">
        <v>44571</v>
      </c>
      <c r="I324" s="518">
        <v>44926</v>
      </c>
      <c r="J324" s="519">
        <v>0.25</v>
      </c>
      <c r="K324" s="612">
        <v>0.5</v>
      </c>
      <c r="L324" s="520">
        <v>0.75</v>
      </c>
      <c r="M324" s="668">
        <v>1</v>
      </c>
      <c r="N324" s="2966"/>
      <c r="O324" s="2966"/>
      <c r="P324" s="591"/>
      <c r="Q324" s="3693"/>
      <c r="R324" s="3693"/>
      <c r="S324" s="551">
        <v>0.25</v>
      </c>
      <c r="T324" s="457" t="s">
        <v>6330</v>
      </c>
      <c r="U324" s="713" t="s">
        <v>7693</v>
      </c>
      <c r="V324" s="169" t="str">
        <f t="shared" si="507"/>
        <v>En gestión</v>
      </c>
      <c r="W324" s="169" t="str">
        <f t="shared" si="573"/>
        <v>En gestión</v>
      </c>
      <c r="X324" s="3693"/>
      <c r="Y324" s="1877"/>
      <c r="Z324" s="1877"/>
      <c r="AA324" s="3344"/>
      <c r="AB324" s="3344"/>
      <c r="AC324" s="3897"/>
      <c r="AD324" s="3427"/>
      <c r="AE324" s="3690"/>
      <c r="AF324" s="3690"/>
      <c r="AG324" s="3427"/>
      <c r="AH324" s="3910"/>
      <c r="AI324" s="3910"/>
      <c r="AJ324" s="3693"/>
      <c r="AK324" s="3693"/>
      <c r="AL324" s="3693"/>
      <c r="AM324" s="3693"/>
      <c r="AN324" s="591"/>
      <c r="AO324" s="3693"/>
      <c r="AP324" s="3693"/>
      <c r="AQ324" s="551">
        <v>0.5</v>
      </c>
      <c r="AR324" s="457" t="s">
        <v>6332</v>
      </c>
      <c r="AS324" s="547" t="s">
        <v>7691</v>
      </c>
      <c r="AT324" s="169" t="str">
        <f t="shared" si="508"/>
        <v>En gestión</v>
      </c>
      <c r="AU324" s="169" t="str">
        <f t="shared" si="509"/>
        <v>En gestión</v>
      </c>
      <c r="AV324" s="3693"/>
      <c r="AW324" s="3895"/>
      <c r="AX324" s="3895"/>
      <c r="AY324" s="3344"/>
      <c r="AZ324" s="3344"/>
      <c r="BA324" s="3897"/>
      <c r="BB324" s="3348"/>
      <c r="BC324" s="3350"/>
      <c r="BD324" s="3350"/>
      <c r="BE324" s="3445"/>
      <c r="BF324" s="3446"/>
      <c r="BG324" s="3446"/>
      <c r="BH324" s="3894"/>
      <c r="BI324" s="3894"/>
      <c r="BJ324" s="3903"/>
      <c r="BK324" s="3693"/>
      <c r="BL324" s="472"/>
      <c r="BM324" s="3693"/>
      <c r="BN324" s="3693"/>
      <c r="BO324" s="551">
        <v>0.75</v>
      </c>
      <c r="BP324" s="97" t="s">
        <v>6334</v>
      </c>
      <c r="BQ324" s="97" t="s">
        <v>6377</v>
      </c>
      <c r="BR324" s="169" t="str">
        <f t="shared" si="510"/>
        <v>En gestión</v>
      </c>
      <c r="BS324" s="169" t="str">
        <f t="shared" si="511"/>
        <v>En gestión</v>
      </c>
      <c r="BT324" s="97" t="s">
        <v>6334</v>
      </c>
      <c r="BU324" s="1877"/>
      <c r="BV324" s="1877"/>
      <c r="BW324" s="3344"/>
      <c r="BX324" s="3344"/>
      <c r="BY324" s="3458"/>
      <c r="BZ324" s="2909"/>
      <c r="CA324" s="3597"/>
      <c r="CB324" s="3597"/>
      <c r="CC324" s="2909"/>
      <c r="CD324" s="3597"/>
      <c r="CE324" s="3597"/>
      <c r="CF324" s="3693"/>
      <c r="CG324" s="3693"/>
      <c r="CH324" s="3693"/>
      <c r="CI324" s="3693"/>
      <c r="CJ324" s="591"/>
      <c r="CK324" s="3693"/>
      <c r="CL324" s="3693"/>
      <c r="CM324" s="905">
        <v>1</v>
      </c>
      <c r="CN324" s="738" t="s">
        <v>6378</v>
      </c>
      <c r="CO324" s="97" t="s">
        <v>6379</v>
      </c>
      <c r="CP324" s="169" t="str">
        <f t="shared" si="584"/>
        <v>Terminado</v>
      </c>
      <c r="CQ324" s="169" t="str">
        <f t="shared" si="512"/>
        <v>Terminado</v>
      </c>
      <c r="CR324" s="3693"/>
      <c r="CS324" s="1877"/>
      <c r="CT324" s="1877"/>
      <c r="CU324" s="3344"/>
      <c r="CV324" s="3344"/>
      <c r="CW324" s="3921"/>
      <c r="CX324" s="3914"/>
      <c r="CY324" s="3351"/>
      <c r="CZ324" s="3906"/>
      <c r="DA324" s="3914"/>
      <c r="DB324" s="3906"/>
      <c r="DC324" s="3906"/>
      <c r="DD324" s="3916"/>
      <c r="DE324" s="3693"/>
      <c r="DF324" s="3693"/>
      <c r="DG324" s="3693"/>
      <c r="DH324" s="3693"/>
      <c r="DJ324" s="1220" t="s">
        <v>8269</v>
      </c>
      <c r="DK324" s="1220" t="s">
        <v>8331</v>
      </c>
      <c r="DL324" s="3314"/>
    </row>
    <row r="325" spans="1:116" s="710" customFormat="1" ht="87.75" hidden="1" x14ac:dyDescent="0.45">
      <c r="A325" s="3359" t="s">
        <v>516</v>
      </c>
      <c r="B325" s="3361" t="s">
        <v>6408</v>
      </c>
      <c r="C325" s="3693" t="s">
        <v>6409</v>
      </c>
      <c r="D325" s="3693" t="s">
        <v>5861</v>
      </c>
      <c r="E325" s="515" t="s">
        <v>6410</v>
      </c>
      <c r="F325" s="516" t="s">
        <v>5820</v>
      </c>
      <c r="G325" s="495">
        <v>0.25</v>
      </c>
      <c r="H325" s="518">
        <v>44563</v>
      </c>
      <c r="I325" s="518">
        <v>44591</v>
      </c>
      <c r="J325" s="519">
        <v>1</v>
      </c>
      <c r="K325" s="612">
        <v>1</v>
      </c>
      <c r="L325" s="520">
        <v>1</v>
      </c>
      <c r="M325" s="668">
        <v>1</v>
      </c>
      <c r="N325" s="2966">
        <v>7401350320</v>
      </c>
      <c r="O325" s="2966">
        <v>41803200</v>
      </c>
      <c r="P325" s="591"/>
      <c r="Q325" s="3692">
        <v>0.25</v>
      </c>
      <c r="R325" s="3894" t="s">
        <v>5821</v>
      </c>
      <c r="S325" s="551">
        <v>1</v>
      </c>
      <c r="T325" s="713" t="s">
        <v>6411</v>
      </c>
      <c r="U325" s="547" t="s">
        <v>6412</v>
      </c>
      <c r="V325" s="169" t="str">
        <f t="shared" si="507"/>
        <v>Terminado</v>
      </c>
      <c r="W325" s="169" t="str">
        <f t="shared" si="573"/>
        <v>Terminado</v>
      </c>
      <c r="X325" s="3693" t="s">
        <v>6413</v>
      </c>
      <c r="Y325" s="1877">
        <f>SUMPRODUCT(S325:S328,G325:G328)</f>
        <v>0.4375</v>
      </c>
      <c r="Z325" s="1877">
        <f>SUMPRODUCT(G325:G328,J325:J328)</f>
        <v>0.4375</v>
      </c>
      <c r="AA325" s="3344" t="str">
        <f>IF(Z325&lt;1%,"Sin iniciar",IF(Z325=100%,"Terminado","En gestión"))</f>
        <v>En gestión</v>
      </c>
      <c r="AB325" s="3344" t="str">
        <f>IF(Y325&lt;1%,"Sin iniciar",IF(Y325=100%,"Terminado","En gestión"))</f>
        <v>En gestión</v>
      </c>
      <c r="AC325" s="3911"/>
      <c r="AD325" s="3427">
        <v>41803200</v>
      </c>
      <c r="AE325" s="3690">
        <v>41803200</v>
      </c>
      <c r="AF325" s="3690">
        <v>10450800</v>
      </c>
      <c r="AG325" s="3427">
        <v>7401350320</v>
      </c>
      <c r="AH325" s="3910">
        <v>7371316755</v>
      </c>
      <c r="AI325" s="3910">
        <v>1245602817.6199999</v>
      </c>
      <c r="AJ325" s="3894" t="s">
        <v>1503</v>
      </c>
      <c r="AK325" s="3693" t="s">
        <v>61</v>
      </c>
      <c r="AL325" s="3693" t="s">
        <v>41</v>
      </c>
      <c r="AM325" s="3693" t="s">
        <v>6414</v>
      </c>
      <c r="AN325" s="591"/>
      <c r="AO325" s="3692">
        <v>0.5</v>
      </c>
      <c r="AP325" s="3894" t="s">
        <v>5821</v>
      </c>
      <c r="AQ325" s="551">
        <v>1</v>
      </c>
      <c r="AR325" s="98" t="s">
        <v>6199</v>
      </c>
      <c r="AS325" s="547"/>
      <c r="AT325" s="169" t="str">
        <f t="shared" si="508"/>
        <v>Terminado</v>
      </c>
      <c r="AU325" s="169" t="str">
        <f t="shared" si="509"/>
        <v>Terminado</v>
      </c>
      <c r="AV325" s="3894" t="s">
        <v>6415</v>
      </c>
      <c r="AW325" s="3523">
        <f t="shared" ref="AW325" si="603">SUMPRODUCT(AQ325:AQ328,G325:G328)</f>
        <v>0.625</v>
      </c>
      <c r="AX325" s="3523">
        <f t="shared" ref="AX325" si="604">SUMPRODUCT(G325:G328,K325:K328)</f>
        <v>0.625</v>
      </c>
      <c r="AY325" s="3344" t="str">
        <f>IF(AX325&lt;1%,"Sin iniciar",IF(AX325=100%,"Terminado","En gestión"))</f>
        <v>En gestión</v>
      </c>
      <c r="AZ325" s="3344" t="str">
        <f>IF(AW325&lt;1%,"Sin iniciar",IF(AW325=100%,"Terminado","En gestión"))</f>
        <v>En gestión</v>
      </c>
      <c r="BA325" s="3911"/>
      <c r="BB325" s="3348">
        <v>41803200</v>
      </c>
      <c r="BC325" s="3349">
        <v>41803200</v>
      </c>
      <c r="BD325" s="3350">
        <v>20901600</v>
      </c>
      <c r="BE325" s="3445">
        <v>7401350320</v>
      </c>
      <c r="BF325" s="3615">
        <v>7253587758.6700001</v>
      </c>
      <c r="BG325" s="3615">
        <v>1808798960.3499999</v>
      </c>
      <c r="BH325" s="3899" t="s">
        <v>1503</v>
      </c>
      <c r="BI325" s="3899" t="s">
        <v>61</v>
      </c>
      <c r="BJ325" s="3901" t="s">
        <v>41</v>
      </c>
      <c r="BK325" s="3693" t="s">
        <v>6414</v>
      </c>
      <c r="BL325" s="472"/>
      <c r="BM325" s="3692">
        <v>0.75</v>
      </c>
      <c r="BN325" s="3693" t="s">
        <v>5821</v>
      </c>
      <c r="BO325" s="551">
        <v>1</v>
      </c>
      <c r="BP325" s="97" t="s">
        <v>6199</v>
      </c>
      <c r="BQ325" s="97" t="s">
        <v>6199</v>
      </c>
      <c r="BR325" s="169" t="str">
        <f t="shared" si="510"/>
        <v>Terminado</v>
      </c>
      <c r="BS325" s="169" t="str">
        <f t="shared" si="511"/>
        <v>Terminado</v>
      </c>
      <c r="BT325" s="1720" t="s">
        <v>6415</v>
      </c>
      <c r="BU325" s="1877">
        <f t="shared" ref="BU325" si="605">SUMPRODUCT(G325:G328,BO325:BO328)</f>
        <v>0.8125</v>
      </c>
      <c r="BV325" s="1877">
        <f t="shared" ref="BV325" si="606">SUMPRODUCT(G325:G328,L325:L328)</f>
        <v>0.8125</v>
      </c>
      <c r="BW325" s="3344" t="str">
        <f t="shared" si="578"/>
        <v>En gestión</v>
      </c>
      <c r="BX325" s="3344" t="str">
        <f t="shared" ref="BX325" si="607">IF(BU325&lt;1%,"Sin iniciar",IF(BU325=100%,"Terminado","En gestión"))</f>
        <v>En gestión</v>
      </c>
      <c r="BY325" s="3458"/>
      <c r="BZ325" s="2909">
        <v>41803200</v>
      </c>
      <c r="CA325" s="3908">
        <v>41803200</v>
      </c>
      <c r="CB325" s="3597">
        <v>31352400</v>
      </c>
      <c r="CC325" s="2909">
        <v>7253587758.6700001</v>
      </c>
      <c r="CD325" s="3597">
        <v>7388477434.5299997</v>
      </c>
      <c r="CE325" s="3597">
        <v>4977727898.8199997</v>
      </c>
      <c r="CF325" s="3693" t="s">
        <v>1503</v>
      </c>
      <c r="CG325" s="3693" t="s">
        <v>61</v>
      </c>
      <c r="CH325" s="3693" t="s">
        <v>41</v>
      </c>
      <c r="CI325" s="3693" t="s">
        <v>6414</v>
      </c>
      <c r="CJ325" s="591"/>
      <c r="CK325" s="3692">
        <v>1</v>
      </c>
      <c r="CL325" s="3693" t="s">
        <v>6311</v>
      </c>
      <c r="CM325" s="905">
        <v>1</v>
      </c>
      <c r="CN325" s="97" t="s">
        <v>106</v>
      </c>
      <c r="CO325" s="97" t="s">
        <v>6412</v>
      </c>
      <c r="CP325" s="169" t="str">
        <f t="shared" si="584"/>
        <v>Terminado</v>
      </c>
      <c r="CQ325" s="169" t="str">
        <f t="shared" si="512"/>
        <v>Terminado</v>
      </c>
      <c r="CR325" s="3693" t="s">
        <v>6168</v>
      </c>
      <c r="CS325" s="1877">
        <f t="shared" ref="CS325" si="608">SUMPRODUCT(G325:G328,CM325:CM328)</f>
        <v>1</v>
      </c>
      <c r="CT325" s="1877">
        <f t="shared" ref="CT325" si="609">SUMPRODUCT(G325:G328,M325:M328)</f>
        <v>1</v>
      </c>
      <c r="CU325" s="3344" t="str">
        <f t="shared" ref="CU325" si="610">IF(CT325&lt;1%,"Sin iniciar",IF(CT325=100%,"Terminado","En gestión"))</f>
        <v>Terminado</v>
      </c>
      <c r="CV325" s="3344" t="str">
        <f t="shared" ref="CV325" si="611">IF(CS325&lt;1%,"Sin iniciar",IF(CS325=100%,"Terminado","En gestión"))</f>
        <v>Terminado</v>
      </c>
      <c r="CW325" s="3921" t="s">
        <v>37</v>
      </c>
      <c r="CX325" s="3914">
        <v>41803200</v>
      </c>
      <c r="CY325" s="3351">
        <v>41803200</v>
      </c>
      <c r="CZ325" s="3906">
        <v>41803200</v>
      </c>
      <c r="DA325" s="3913">
        <v>7388477434.5299997</v>
      </c>
      <c r="DB325" s="3915">
        <v>7177060651.1499996</v>
      </c>
      <c r="DC325" s="3915">
        <v>6670080589.9899998</v>
      </c>
      <c r="DD325" s="3916">
        <v>7104285342.0900002</v>
      </c>
      <c r="DE325" s="3693" t="s">
        <v>1503</v>
      </c>
      <c r="DF325" s="3693" t="s">
        <v>61</v>
      </c>
      <c r="DG325" s="3693" t="s">
        <v>41</v>
      </c>
      <c r="DH325" s="3693" t="s">
        <v>6414</v>
      </c>
      <c r="DJ325" s="1220" t="s">
        <v>8269</v>
      </c>
      <c r="DK325" s="1220" t="s">
        <v>8485</v>
      </c>
      <c r="DL325" s="3312" t="s">
        <v>8271</v>
      </c>
    </row>
    <row r="326" spans="1:116" s="514" customFormat="1" ht="244.5" hidden="1" customHeight="1" x14ac:dyDescent="0.45">
      <c r="A326" s="3359"/>
      <c r="B326" s="3361"/>
      <c r="C326" s="3693"/>
      <c r="D326" s="3693"/>
      <c r="E326" s="515" t="s">
        <v>6416</v>
      </c>
      <c r="F326" s="516" t="s">
        <v>5831</v>
      </c>
      <c r="G326" s="495">
        <v>0.25</v>
      </c>
      <c r="H326" s="518">
        <v>44563</v>
      </c>
      <c r="I326" s="518">
        <v>44925</v>
      </c>
      <c r="J326" s="519">
        <v>0.25</v>
      </c>
      <c r="K326" s="612">
        <v>0.5</v>
      </c>
      <c r="L326" s="520">
        <v>0.75</v>
      </c>
      <c r="M326" s="668">
        <v>1</v>
      </c>
      <c r="N326" s="2966"/>
      <c r="O326" s="2966"/>
      <c r="P326" s="591"/>
      <c r="Q326" s="3693"/>
      <c r="R326" s="3693"/>
      <c r="S326" s="551">
        <v>0.25</v>
      </c>
      <c r="T326" s="457" t="s">
        <v>6417</v>
      </c>
      <c r="U326" s="714" t="s">
        <v>6418</v>
      </c>
      <c r="V326" s="169" t="str">
        <f t="shared" si="507"/>
        <v>En gestión</v>
      </c>
      <c r="W326" s="169" t="str">
        <f t="shared" si="573"/>
        <v>En gestión</v>
      </c>
      <c r="X326" s="3693"/>
      <c r="Y326" s="1877"/>
      <c r="Z326" s="1877"/>
      <c r="AA326" s="3344"/>
      <c r="AB326" s="3344"/>
      <c r="AC326" s="3716"/>
      <c r="AD326" s="3427"/>
      <c r="AE326" s="3690"/>
      <c r="AF326" s="3690"/>
      <c r="AG326" s="3427"/>
      <c r="AH326" s="3910"/>
      <c r="AI326" s="3910"/>
      <c r="AJ326" s="3693"/>
      <c r="AK326" s="3693"/>
      <c r="AL326" s="3693"/>
      <c r="AM326" s="3693"/>
      <c r="AN326" s="591"/>
      <c r="AO326" s="3693"/>
      <c r="AP326" s="3693"/>
      <c r="AQ326" s="551">
        <v>0.5</v>
      </c>
      <c r="AR326" s="457" t="s">
        <v>6315</v>
      </c>
      <c r="AS326" s="547" t="s">
        <v>6419</v>
      </c>
      <c r="AT326" s="169" t="str">
        <f t="shared" si="508"/>
        <v>En gestión</v>
      </c>
      <c r="AU326" s="169" t="str">
        <f t="shared" si="509"/>
        <v>En gestión</v>
      </c>
      <c r="AV326" s="3693"/>
      <c r="AW326" s="3895"/>
      <c r="AX326" s="3895"/>
      <c r="AY326" s="3344"/>
      <c r="AZ326" s="3344"/>
      <c r="BA326" s="3716"/>
      <c r="BB326" s="3348"/>
      <c r="BC326" s="3349"/>
      <c r="BD326" s="3350"/>
      <c r="BE326" s="3445"/>
      <c r="BF326" s="3798"/>
      <c r="BG326" s="3798"/>
      <c r="BH326" s="3900"/>
      <c r="BI326" s="3900"/>
      <c r="BJ326" s="3902"/>
      <c r="BK326" s="3693"/>
      <c r="BL326" s="472"/>
      <c r="BM326" s="3693"/>
      <c r="BN326" s="3693"/>
      <c r="BO326" s="551">
        <v>0.75</v>
      </c>
      <c r="BP326" s="97" t="s">
        <v>6317</v>
      </c>
      <c r="BQ326" s="97" t="s">
        <v>6420</v>
      </c>
      <c r="BR326" s="169" t="str">
        <f t="shared" si="510"/>
        <v>En gestión</v>
      </c>
      <c r="BS326" s="169" t="str">
        <f t="shared" si="511"/>
        <v>En gestión</v>
      </c>
      <c r="BT326" s="1720"/>
      <c r="BU326" s="1877"/>
      <c r="BV326" s="1877"/>
      <c r="BW326" s="3344"/>
      <c r="BX326" s="3344"/>
      <c r="BY326" s="3458"/>
      <c r="BZ326" s="2909"/>
      <c r="CA326" s="3908"/>
      <c r="CB326" s="3597"/>
      <c r="CC326" s="2909"/>
      <c r="CD326" s="3597"/>
      <c r="CE326" s="3597"/>
      <c r="CF326" s="3693"/>
      <c r="CG326" s="3693"/>
      <c r="CH326" s="3693"/>
      <c r="CI326" s="3693"/>
      <c r="CJ326" s="591"/>
      <c r="CK326" s="3693"/>
      <c r="CL326" s="3693"/>
      <c r="CM326" s="905">
        <v>1</v>
      </c>
      <c r="CN326" s="738" t="s">
        <v>6421</v>
      </c>
      <c r="CO326" s="97" t="s">
        <v>6422</v>
      </c>
      <c r="CP326" s="169" t="str">
        <f t="shared" si="584"/>
        <v>Terminado</v>
      </c>
      <c r="CQ326" s="169" t="str">
        <f t="shared" si="512"/>
        <v>Terminado</v>
      </c>
      <c r="CR326" s="3693"/>
      <c r="CS326" s="1877"/>
      <c r="CT326" s="1877"/>
      <c r="CU326" s="3344"/>
      <c r="CV326" s="3344"/>
      <c r="CW326" s="3921"/>
      <c r="CX326" s="3914"/>
      <c r="CY326" s="3351"/>
      <c r="CZ326" s="3906"/>
      <c r="DA326" s="3914"/>
      <c r="DB326" s="3906"/>
      <c r="DC326" s="3906"/>
      <c r="DD326" s="3916"/>
      <c r="DE326" s="3693"/>
      <c r="DF326" s="3693"/>
      <c r="DG326" s="3693"/>
      <c r="DH326" s="3693"/>
      <c r="DJ326" s="1220" t="s">
        <v>8269</v>
      </c>
      <c r="DK326" s="1220" t="s">
        <v>8331</v>
      </c>
      <c r="DL326" s="3313"/>
    </row>
    <row r="327" spans="1:116" s="514" customFormat="1" ht="241.5" hidden="1" customHeight="1" x14ac:dyDescent="0.45">
      <c r="A327" s="3359"/>
      <c r="B327" s="3361"/>
      <c r="C327" s="3693"/>
      <c r="D327" s="3693"/>
      <c r="E327" s="515" t="s">
        <v>6423</v>
      </c>
      <c r="F327" s="516" t="s">
        <v>5840</v>
      </c>
      <c r="G327" s="495">
        <v>0.25</v>
      </c>
      <c r="H327" s="518">
        <v>44563</v>
      </c>
      <c r="I327" s="518">
        <v>44925</v>
      </c>
      <c r="J327" s="519">
        <v>0.25</v>
      </c>
      <c r="K327" s="612">
        <v>0.5</v>
      </c>
      <c r="L327" s="520">
        <v>0.75</v>
      </c>
      <c r="M327" s="668">
        <v>1</v>
      </c>
      <c r="N327" s="2966"/>
      <c r="O327" s="2966"/>
      <c r="P327" s="591"/>
      <c r="Q327" s="3693"/>
      <c r="R327" s="3693"/>
      <c r="S327" s="551">
        <v>0.25</v>
      </c>
      <c r="T327" s="457" t="s">
        <v>6424</v>
      </c>
      <c r="U327" s="457" t="s">
        <v>7694</v>
      </c>
      <c r="V327" s="169" t="str">
        <f t="shared" si="507"/>
        <v>En gestión</v>
      </c>
      <c r="W327" s="169" t="str">
        <f t="shared" si="573"/>
        <v>En gestión</v>
      </c>
      <c r="X327" s="3693"/>
      <c r="Y327" s="1877"/>
      <c r="Z327" s="1877"/>
      <c r="AA327" s="3344"/>
      <c r="AB327" s="3344"/>
      <c r="AC327" s="3716"/>
      <c r="AD327" s="3427"/>
      <c r="AE327" s="3690"/>
      <c r="AF327" s="3690"/>
      <c r="AG327" s="3427"/>
      <c r="AH327" s="3910"/>
      <c r="AI327" s="3910"/>
      <c r="AJ327" s="3693"/>
      <c r="AK327" s="3693"/>
      <c r="AL327" s="3693"/>
      <c r="AM327" s="3693"/>
      <c r="AN327" s="591"/>
      <c r="AO327" s="3693"/>
      <c r="AP327" s="3693"/>
      <c r="AQ327" s="551">
        <v>0.5</v>
      </c>
      <c r="AR327" s="457" t="s">
        <v>6315</v>
      </c>
      <c r="AS327" s="714" t="s">
        <v>6425</v>
      </c>
      <c r="AT327" s="169" t="str">
        <f t="shared" si="508"/>
        <v>En gestión</v>
      </c>
      <c r="AU327" s="169" t="str">
        <f t="shared" si="509"/>
        <v>En gestión</v>
      </c>
      <c r="AV327" s="3693"/>
      <c r="AW327" s="3895"/>
      <c r="AX327" s="3895"/>
      <c r="AY327" s="3344"/>
      <c r="AZ327" s="3344"/>
      <c r="BA327" s="3716"/>
      <c r="BB327" s="3348"/>
      <c r="BC327" s="3349"/>
      <c r="BD327" s="3350"/>
      <c r="BE327" s="3445"/>
      <c r="BF327" s="3798"/>
      <c r="BG327" s="3798"/>
      <c r="BH327" s="3900"/>
      <c r="BI327" s="3900"/>
      <c r="BJ327" s="3902"/>
      <c r="BK327" s="3693"/>
      <c r="BL327" s="472"/>
      <c r="BM327" s="3693"/>
      <c r="BN327" s="3693"/>
      <c r="BO327" s="551">
        <v>0.75</v>
      </c>
      <c r="BP327" s="97" t="s">
        <v>6317</v>
      </c>
      <c r="BQ327" s="97" t="s">
        <v>6426</v>
      </c>
      <c r="BR327" s="169" t="str">
        <f t="shared" si="510"/>
        <v>En gestión</v>
      </c>
      <c r="BS327" s="169" t="str">
        <f t="shared" si="511"/>
        <v>En gestión</v>
      </c>
      <c r="BT327" s="1720"/>
      <c r="BU327" s="1877"/>
      <c r="BV327" s="1877"/>
      <c r="BW327" s="3344"/>
      <c r="BX327" s="3344"/>
      <c r="BY327" s="3458"/>
      <c r="BZ327" s="2909"/>
      <c r="CA327" s="3908"/>
      <c r="CB327" s="3597"/>
      <c r="CC327" s="2909"/>
      <c r="CD327" s="3597"/>
      <c r="CE327" s="3597"/>
      <c r="CF327" s="3693"/>
      <c r="CG327" s="3693"/>
      <c r="CH327" s="3693"/>
      <c r="CI327" s="3693"/>
      <c r="CJ327" s="591"/>
      <c r="CK327" s="3693"/>
      <c r="CL327" s="3693"/>
      <c r="CM327" s="905">
        <v>1</v>
      </c>
      <c r="CN327" s="738" t="s">
        <v>6427</v>
      </c>
      <c r="CO327" s="97" t="s">
        <v>6428</v>
      </c>
      <c r="CP327" s="169" t="str">
        <f t="shared" si="584"/>
        <v>Terminado</v>
      </c>
      <c r="CQ327" s="169" t="str">
        <f t="shared" si="512"/>
        <v>Terminado</v>
      </c>
      <c r="CR327" s="3693"/>
      <c r="CS327" s="1877"/>
      <c r="CT327" s="1877"/>
      <c r="CU327" s="3344"/>
      <c r="CV327" s="3344"/>
      <c r="CW327" s="3921"/>
      <c r="CX327" s="3914"/>
      <c r="CY327" s="3351"/>
      <c r="CZ327" s="3906"/>
      <c r="DA327" s="3914"/>
      <c r="DB327" s="3906"/>
      <c r="DC327" s="3906"/>
      <c r="DD327" s="3916"/>
      <c r="DE327" s="3693"/>
      <c r="DF327" s="3693"/>
      <c r="DG327" s="3693"/>
      <c r="DH327" s="3693"/>
      <c r="DJ327" s="1220" t="s">
        <v>8269</v>
      </c>
      <c r="DK327" s="1220" t="s">
        <v>8331</v>
      </c>
      <c r="DL327" s="3313"/>
    </row>
    <row r="328" spans="1:116" s="514" customFormat="1" ht="240" hidden="1" customHeight="1" x14ac:dyDescent="0.45">
      <c r="A328" s="3359"/>
      <c r="B328" s="3361"/>
      <c r="C328" s="3693"/>
      <c r="D328" s="3693"/>
      <c r="E328" s="515" t="s">
        <v>6429</v>
      </c>
      <c r="F328" s="516" t="s">
        <v>5850</v>
      </c>
      <c r="G328" s="495">
        <v>0.25</v>
      </c>
      <c r="H328" s="518">
        <v>44563</v>
      </c>
      <c r="I328" s="518">
        <v>44925</v>
      </c>
      <c r="J328" s="519">
        <v>0.25</v>
      </c>
      <c r="K328" s="612">
        <v>0.5</v>
      </c>
      <c r="L328" s="520">
        <v>0.75</v>
      </c>
      <c r="M328" s="668">
        <v>1</v>
      </c>
      <c r="N328" s="2966"/>
      <c r="O328" s="2966"/>
      <c r="P328" s="591"/>
      <c r="Q328" s="3693"/>
      <c r="R328" s="3693"/>
      <c r="S328" s="551">
        <v>0.25</v>
      </c>
      <c r="T328" s="457" t="s">
        <v>6430</v>
      </c>
      <c r="U328" s="457" t="s">
        <v>7695</v>
      </c>
      <c r="V328" s="169" t="str">
        <f t="shared" si="507"/>
        <v>En gestión</v>
      </c>
      <c r="W328" s="169" t="str">
        <f t="shared" si="573"/>
        <v>En gestión</v>
      </c>
      <c r="X328" s="3693"/>
      <c r="Y328" s="1877"/>
      <c r="Z328" s="1877"/>
      <c r="AA328" s="3344"/>
      <c r="AB328" s="3344"/>
      <c r="AC328" s="3897"/>
      <c r="AD328" s="3427"/>
      <c r="AE328" s="3690"/>
      <c r="AF328" s="3690"/>
      <c r="AG328" s="3427"/>
      <c r="AH328" s="3910"/>
      <c r="AI328" s="3910"/>
      <c r="AJ328" s="3693"/>
      <c r="AK328" s="3693"/>
      <c r="AL328" s="3693"/>
      <c r="AM328" s="3693"/>
      <c r="AN328" s="591"/>
      <c r="AO328" s="3693"/>
      <c r="AP328" s="3693"/>
      <c r="AQ328" s="551">
        <v>0.5</v>
      </c>
      <c r="AR328" s="457" t="s">
        <v>6431</v>
      </c>
      <c r="AS328" s="714" t="s">
        <v>7696</v>
      </c>
      <c r="AT328" s="169" t="str">
        <f t="shared" si="508"/>
        <v>En gestión</v>
      </c>
      <c r="AU328" s="169" t="str">
        <f t="shared" si="509"/>
        <v>En gestión</v>
      </c>
      <c r="AV328" s="3693"/>
      <c r="AW328" s="3895"/>
      <c r="AX328" s="3895"/>
      <c r="AY328" s="3344"/>
      <c r="AZ328" s="3344"/>
      <c r="BA328" s="3897"/>
      <c r="BB328" s="3348"/>
      <c r="BC328" s="3349"/>
      <c r="BD328" s="3350"/>
      <c r="BE328" s="3445"/>
      <c r="BF328" s="3446"/>
      <c r="BG328" s="3446"/>
      <c r="BH328" s="3894"/>
      <c r="BI328" s="3894"/>
      <c r="BJ328" s="3903"/>
      <c r="BK328" s="3693"/>
      <c r="BL328" s="472"/>
      <c r="BM328" s="3693"/>
      <c r="BN328" s="3693"/>
      <c r="BO328" s="551">
        <v>0.75</v>
      </c>
      <c r="BP328" s="97" t="s">
        <v>6432</v>
      </c>
      <c r="BQ328" s="97" t="s">
        <v>6433</v>
      </c>
      <c r="BR328" s="169" t="str">
        <f t="shared" si="510"/>
        <v>En gestión</v>
      </c>
      <c r="BS328" s="169" t="str">
        <f t="shared" si="511"/>
        <v>En gestión</v>
      </c>
      <c r="BT328" s="1720"/>
      <c r="BU328" s="1877"/>
      <c r="BV328" s="1877"/>
      <c r="BW328" s="3344"/>
      <c r="BX328" s="3344"/>
      <c r="BY328" s="3458"/>
      <c r="BZ328" s="2909"/>
      <c r="CA328" s="3908"/>
      <c r="CB328" s="3597"/>
      <c r="CC328" s="2909"/>
      <c r="CD328" s="3597"/>
      <c r="CE328" s="3597"/>
      <c r="CF328" s="3693"/>
      <c r="CG328" s="3693"/>
      <c r="CH328" s="3693"/>
      <c r="CI328" s="3693"/>
      <c r="CJ328" s="591"/>
      <c r="CK328" s="3693"/>
      <c r="CL328" s="3693"/>
      <c r="CM328" s="905">
        <v>1</v>
      </c>
      <c r="CN328" s="738" t="s">
        <v>6434</v>
      </c>
      <c r="CO328" s="97" t="s">
        <v>7697</v>
      </c>
      <c r="CP328" s="169" t="str">
        <f t="shared" si="584"/>
        <v>Terminado</v>
      </c>
      <c r="CQ328" s="169" t="str">
        <f t="shared" si="512"/>
        <v>Terminado</v>
      </c>
      <c r="CR328" s="3693"/>
      <c r="CS328" s="1877"/>
      <c r="CT328" s="1877"/>
      <c r="CU328" s="3344"/>
      <c r="CV328" s="3344"/>
      <c r="CW328" s="3921"/>
      <c r="CX328" s="3914"/>
      <c r="CY328" s="3351"/>
      <c r="CZ328" s="3906"/>
      <c r="DA328" s="3914"/>
      <c r="DB328" s="3906"/>
      <c r="DC328" s="3906"/>
      <c r="DD328" s="3916"/>
      <c r="DE328" s="3693"/>
      <c r="DF328" s="3693"/>
      <c r="DG328" s="3693"/>
      <c r="DH328" s="3693"/>
      <c r="DJ328" s="1220" t="s">
        <v>8269</v>
      </c>
      <c r="DK328" s="1220" t="s">
        <v>8331</v>
      </c>
      <c r="DL328" s="3314"/>
    </row>
    <row r="329" spans="1:116" s="710" customFormat="1" ht="88.5" hidden="1" x14ac:dyDescent="0.45">
      <c r="A329" s="3359" t="s">
        <v>516</v>
      </c>
      <c r="B329" s="3361" t="s">
        <v>6435</v>
      </c>
      <c r="C329" s="3693" t="s">
        <v>6436</v>
      </c>
      <c r="D329" s="3693" t="s">
        <v>5861</v>
      </c>
      <c r="E329" s="515" t="s">
        <v>6437</v>
      </c>
      <c r="F329" s="516" t="s">
        <v>5820</v>
      </c>
      <c r="G329" s="495">
        <v>0.25</v>
      </c>
      <c r="H329" s="518">
        <v>44567</v>
      </c>
      <c r="I329" s="518">
        <v>44592</v>
      </c>
      <c r="J329" s="519">
        <v>1</v>
      </c>
      <c r="K329" s="612">
        <v>1</v>
      </c>
      <c r="L329" s="520">
        <v>1</v>
      </c>
      <c r="M329" s="668">
        <v>1</v>
      </c>
      <c r="N329" s="2966">
        <v>4710038595</v>
      </c>
      <c r="O329" s="2966">
        <v>18480000</v>
      </c>
      <c r="P329" s="591"/>
      <c r="Q329" s="3692">
        <v>0.25</v>
      </c>
      <c r="R329" s="3894" t="s">
        <v>5821</v>
      </c>
      <c r="S329" s="551">
        <v>1</v>
      </c>
      <c r="T329" s="547" t="s">
        <v>6438</v>
      </c>
      <c r="U329" s="547" t="s">
        <v>6439</v>
      </c>
      <c r="V329" s="169" t="str">
        <f t="shared" si="507"/>
        <v>Terminado</v>
      </c>
      <c r="W329" s="169" t="str">
        <f t="shared" si="573"/>
        <v>Terminado</v>
      </c>
      <c r="X329" s="3693" t="s">
        <v>6440</v>
      </c>
      <c r="Y329" s="1877">
        <f>SUMPRODUCT(S329:S332,G329:G332)</f>
        <v>0.4375</v>
      </c>
      <c r="Z329" s="1877">
        <f>SUMPRODUCT(G329:G332,J329:J332)</f>
        <v>0.4375</v>
      </c>
      <c r="AA329" s="3344" t="str">
        <f>IF(Z329&lt;1%,"Sin iniciar",IF(Z329=100%,"Terminado","En gestión"))</f>
        <v>En gestión</v>
      </c>
      <c r="AB329" s="3344" t="str">
        <f>IF(Y329&lt;1%,"Sin iniciar",IF(Y329=100%,"Terminado","En gestión"))</f>
        <v>En gestión</v>
      </c>
      <c r="AC329" s="3911"/>
      <c r="AD329" s="3427">
        <v>18480000</v>
      </c>
      <c r="AE329" s="3690">
        <v>18480000</v>
      </c>
      <c r="AF329" s="3690">
        <v>4620000</v>
      </c>
      <c r="AG329" s="3427">
        <v>4710038595</v>
      </c>
      <c r="AH329" s="3910">
        <v>4685743194.6199999</v>
      </c>
      <c r="AI329" s="3910">
        <v>887100805.11000001</v>
      </c>
      <c r="AJ329" s="3894" t="s">
        <v>1503</v>
      </c>
      <c r="AK329" s="3693" t="s">
        <v>1473</v>
      </c>
      <c r="AL329" s="3693" t="s">
        <v>1474</v>
      </c>
      <c r="AM329" s="3693" t="s">
        <v>1475</v>
      </c>
      <c r="AN329" s="591"/>
      <c r="AO329" s="3692">
        <v>0.5</v>
      </c>
      <c r="AP329" s="3894" t="s">
        <v>5821</v>
      </c>
      <c r="AQ329" s="551">
        <v>1</v>
      </c>
      <c r="AR329" s="98" t="s">
        <v>6199</v>
      </c>
      <c r="AS329" s="547"/>
      <c r="AT329" s="169" t="str">
        <f t="shared" si="508"/>
        <v>Terminado</v>
      </c>
      <c r="AU329" s="169" t="str">
        <f t="shared" si="509"/>
        <v>Terminado</v>
      </c>
      <c r="AV329" s="3894" t="s">
        <v>6441</v>
      </c>
      <c r="AW329" s="3523">
        <f t="shared" ref="AW329" si="612">SUMPRODUCT(AQ329:AQ332,G329:G332)</f>
        <v>0.625</v>
      </c>
      <c r="AX329" s="3523">
        <f t="shared" ref="AX329" si="613">SUMPRODUCT(G329:G332,K329:K332)</f>
        <v>0.625</v>
      </c>
      <c r="AY329" s="3344" t="str">
        <f>IF(AX329&lt;1%,"Sin iniciar",IF(AX329=100%,"Terminado","En gestión"))</f>
        <v>En gestión</v>
      </c>
      <c r="AZ329" s="3344" t="str">
        <f>IF(AW329&lt;1%,"Sin iniciar",IF(AW329=100%,"Terminado","En gestión"))</f>
        <v>En gestión</v>
      </c>
      <c r="BA329" s="3911"/>
      <c r="BB329" s="3348">
        <v>18480000</v>
      </c>
      <c r="BC329" s="3349">
        <v>18480000</v>
      </c>
      <c r="BD329" s="3350">
        <v>9240000</v>
      </c>
      <c r="BE329" s="3445">
        <v>4710038595</v>
      </c>
      <c r="BF329" s="3615">
        <v>4658322980.0699997</v>
      </c>
      <c r="BG329" s="3615">
        <v>1096538863.21</v>
      </c>
      <c r="BH329" s="3899" t="s">
        <v>1503</v>
      </c>
      <c r="BI329" s="3899" t="s">
        <v>1473</v>
      </c>
      <c r="BJ329" s="3901" t="s">
        <v>1474</v>
      </c>
      <c r="BK329" s="3693" t="s">
        <v>1475</v>
      </c>
      <c r="BL329" s="472"/>
      <c r="BM329" s="3923">
        <v>0.75</v>
      </c>
      <c r="BN329" s="1720" t="s">
        <v>5821</v>
      </c>
      <c r="BO329" s="551">
        <v>1</v>
      </c>
      <c r="BP329" s="97" t="s">
        <v>6442</v>
      </c>
      <c r="BQ329" s="97" t="s">
        <v>6442</v>
      </c>
      <c r="BR329" s="169" t="str">
        <f t="shared" si="510"/>
        <v>Terminado</v>
      </c>
      <c r="BS329" s="169" t="str">
        <f t="shared" si="511"/>
        <v>Terminado</v>
      </c>
      <c r="BT329" s="1720" t="s">
        <v>6443</v>
      </c>
      <c r="BU329" s="1877">
        <f t="shared" ref="BU329" si="614">SUMPRODUCT(G329:G332,BO329:BO332)</f>
        <v>0.8125</v>
      </c>
      <c r="BV329" s="1877">
        <f t="shared" ref="BV329" si="615">SUMPRODUCT(G329:G332,L329:L332)</f>
        <v>0.8125</v>
      </c>
      <c r="BW329" s="3344" t="str">
        <f t="shared" si="578"/>
        <v>En gestión</v>
      </c>
      <c r="BX329" s="3344" t="str">
        <f t="shared" ref="BX329" si="616">IF(BU329&lt;1%,"Sin iniciar",IF(BU329=100%,"Terminado","En gestión"))</f>
        <v>En gestión</v>
      </c>
      <c r="BY329" s="3458"/>
      <c r="BZ329" s="2909">
        <v>18480000</v>
      </c>
      <c r="CA329" s="3908">
        <v>18480000</v>
      </c>
      <c r="CB329" s="3597">
        <v>13860000</v>
      </c>
      <c r="CC329" s="2909">
        <v>4658322980.0699997</v>
      </c>
      <c r="CD329" s="3597">
        <v>4636645942.9899998</v>
      </c>
      <c r="CE329" s="3597">
        <v>3125440973</v>
      </c>
      <c r="CF329" s="3693" t="s">
        <v>1503</v>
      </c>
      <c r="CG329" s="3693" t="s">
        <v>1473</v>
      </c>
      <c r="CH329" s="3693" t="s">
        <v>1474</v>
      </c>
      <c r="CI329" s="3693" t="s">
        <v>1475</v>
      </c>
      <c r="CJ329" s="591"/>
      <c r="CK329" s="3922">
        <v>1</v>
      </c>
      <c r="CL329" s="3458" t="s">
        <v>6311</v>
      </c>
      <c r="CM329" s="905">
        <v>1</v>
      </c>
      <c r="CN329" s="97" t="s">
        <v>106</v>
      </c>
      <c r="CO329" s="97" t="s">
        <v>6439</v>
      </c>
      <c r="CP329" s="169" t="str">
        <f t="shared" si="584"/>
        <v>Terminado</v>
      </c>
      <c r="CQ329" s="169" t="str">
        <f t="shared" si="512"/>
        <v>Terminado</v>
      </c>
      <c r="CR329" s="3693" t="s">
        <v>6444</v>
      </c>
      <c r="CS329" s="1877">
        <f t="shared" ref="CS329" si="617">SUMPRODUCT(G329:G332,CM329:CM332)</f>
        <v>1</v>
      </c>
      <c r="CT329" s="1877">
        <f t="shared" ref="CT329" si="618">SUMPRODUCT(G329:G332,M329:M332)</f>
        <v>1</v>
      </c>
      <c r="CU329" s="3344" t="str">
        <f t="shared" ref="CU329" si="619">IF(CT329&lt;1%,"Sin iniciar",IF(CT329=100%,"Terminado","En gestión"))</f>
        <v>Terminado</v>
      </c>
      <c r="CV329" s="3344" t="str">
        <f t="shared" ref="CV329" si="620">IF(CS329&lt;1%,"Sin iniciar",IF(CS329=100%,"Terminado","En gestión"))</f>
        <v>Terminado</v>
      </c>
      <c r="CW329" s="3921" t="s">
        <v>37</v>
      </c>
      <c r="CX329" s="3914">
        <v>18480000</v>
      </c>
      <c r="CY329" s="3351">
        <v>18480000</v>
      </c>
      <c r="CZ329" s="3906">
        <v>18480000</v>
      </c>
      <c r="DA329" s="3913">
        <v>4636645942.9899998</v>
      </c>
      <c r="DB329" s="3915">
        <v>4624975832.6800003</v>
      </c>
      <c r="DC329" s="3915">
        <v>4595973838.4700003</v>
      </c>
      <c r="DD329" s="3916">
        <v>4595973838.4712095</v>
      </c>
      <c r="DE329" s="3693" t="s">
        <v>1503</v>
      </c>
      <c r="DF329" s="3693" t="s">
        <v>1473</v>
      </c>
      <c r="DG329" s="3693" t="s">
        <v>1474</v>
      </c>
      <c r="DH329" s="3693" t="s">
        <v>1475</v>
      </c>
      <c r="DJ329" s="1220" t="s">
        <v>8269</v>
      </c>
      <c r="DK329" s="1220" t="s">
        <v>8485</v>
      </c>
      <c r="DL329" s="3312" t="s">
        <v>8271</v>
      </c>
    </row>
    <row r="330" spans="1:116" s="514" customFormat="1" ht="157.5" hidden="1" x14ac:dyDescent="0.45">
      <c r="A330" s="3359"/>
      <c r="B330" s="3361"/>
      <c r="C330" s="3693"/>
      <c r="D330" s="3693"/>
      <c r="E330" s="515" t="s">
        <v>6445</v>
      </c>
      <c r="F330" s="516" t="s">
        <v>5831</v>
      </c>
      <c r="G330" s="495">
        <v>0.25</v>
      </c>
      <c r="H330" s="518">
        <v>44567</v>
      </c>
      <c r="I330" s="518">
        <v>44922</v>
      </c>
      <c r="J330" s="519">
        <v>0.25</v>
      </c>
      <c r="K330" s="612">
        <v>0.5</v>
      </c>
      <c r="L330" s="520">
        <v>0.75</v>
      </c>
      <c r="M330" s="668">
        <v>1</v>
      </c>
      <c r="N330" s="2966"/>
      <c r="O330" s="2966"/>
      <c r="P330" s="591"/>
      <c r="Q330" s="3693"/>
      <c r="R330" s="3693"/>
      <c r="S330" s="551">
        <v>0.25</v>
      </c>
      <c r="T330" s="547" t="s">
        <v>6446</v>
      </c>
      <c r="U330" s="457" t="s">
        <v>6447</v>
      </c>
      <c r="V330" s="169" t="str">
        <f t="shared" si="507"/>
        <v>En gestión</v>
      </c>
      <c r="W330" s="169" t="str">
        <f t="shared" si="573"/>
        <v>En gestión</v>
      </c>
      <c r="X330" s="3693"/>
      <c r="Y330" s="1877"/>
      <c r="Z330" s="1877"/>
      <c r="AA330" s="3344"/>
      <c r="AB330" s="3344"/>
      <c r="AC330" s="3716"/>
      <c r="AD330" s="3427"/>
      <c r="AE330" s="3690"/>
      <c r="AF330" s="3690"/>
      <c r="AG330" s="3427"/>
      <c r="AH330" s="3910"/>
      <c r="AI330" s="3910"/>
      <c r="AJ330" s="3693"/>
      <c r="AK330" s="3693"/>
      <c r="AL330" s="3693"/>
      <c r="AM330" s="3693"/>
      <c r="AN330" s="591"/>
      <c r="AO330" s="3693"/>
      <c r="AP330" s="3693"/>
      <c r="AQ330" s="551">
        <v>0.5</v>
      </c>
      <c r="AR330" s="457" t="s">
        <v>6448</v>
      </c>
      <c r="AS330" s="714" t="s">
        <v>6449</v>
      </c>
      <c r="AT330" s="169" t="str">
        <f t="shared" si="508"/>
        <v>En gestión</v>
      </c>
      <c r="AU330" s="169" t="str">
        <f t="shared" si="509"/>
        <v>En gestión</v>
      </c>
      <c r="AV330" s="3693"/>
      <c r="AW330" s="3895"/>
      <c r="AX330" s="3895"/>
      <c r="AY330" s="3344"/>
      <c r="AZ330" s="3344"/>
      <c r="BA330" s="3716"/>
      <c r="BB330" s="3348"/>
      <c r="BC330" s="3349"/>
      <c r="BD330" s="3350"/>
      <c r="BE330" s="3445"/>
      <c r="BF330" s="3798"/>
      <c r="BG330" s="3798"/>
      <c r="BH330" s="3900"/>
      <c r="BI330" s="3900"/>
      <c r="BJ330" s="3902"/>
      <c r="BK330" s="3693"/>
      <c r="BL330" s="472"/>
      <c r="BM330" s="1720"/>
      <c r="BN330" s="1720"/>
      <c r="BO330" s="551">
        <v>0.75</v>
      </c>
      <c r="BP330" s="97" t="s">
        <v>6450</v>
      </c>
      <c r="BQ330" s="98" t="s">
        <v>7698</v>
      </c>
      <c r="BR330" s="169" t="str">
        <f t="shared" si="510"/>
        <v>En gestión</v>
      </c>
      <c r="BS330" s="169" t="str">
        <f t="shared" si="511"/>
        <v>En gestión</v>
      </c>
      <c r="BT330" s="1720"/>
      <c r="BU330" s="1877"/>
      <c r="BV330" s="1877"/>
      <c r="BW330" s="3344"/>
      <c r="BX330" s="3344"/>
      <c r="BY330" s="3458"/>
      <c r="BZ330" s="2909"/>
      <c r="CA330" s="3908"/>
      <c r="CB330" s="3597"/>
      <c r="CC330" s="2909"/>
      <c r="CD330" s="3597"/>
      <c r="CE330" s="3597"/>
      <c r="CF330" s="3693"/>
      <c r="CG330" s="3693"/>
      <c r="CH330" s="3693"/>
      <c r="CI330" s="3693"/>
      <c r="CJ330" s="591"/>
      <c r="CK330" s="3458"/>
      <c r="CL330" s="3458"/>
      <c r="CM330" s="905">
        <v>1</v>
      </c>
      <c r="CN330" s="738" t="s">
        <v>6451</v>
      </c>
      <c r="CO330" s="738" t="s">
        <v>6452</v>
      </c>
      <c r="CP330" s="169" t="str">
        <f t="shared" si="584"/>
        <v>Terminado</v>
      </c>
      <c r="CQ330" s="169" t="str">
        <f t="shared" si="512"/>
        <v>Terminado</v>
      </c>
      <c r="CR330" s="3693"/>
      <c r="CS330" s="1877"/>
      <c r="CT330" s="1877"/>
      <c r="CU330" s="3344"/>
      <c r="CV330" s="3344"/>
      <c r="CW330" s="3921"/>
      <c r="CX330" s="3914"/>
      <c r="CY330" s="3351"/>
      <c r="CZ330" s="3906"/>
      <c r="DA330" s="3914"/>
      <c r="DB330" s="3906"/>
      <c r="DC330" s="3906"/>
      <c r="DD330" s="3916"/>
      <c r="DE330" s="3693"/>
      <c r="DF330" s="3693"/>
      <c r="DG330" s="3693"/>
      <c r="DH330" s="3693"/>
      <c r="DJ330" s="1220" t="s">
        <v>8269</v>
      </c>
      <c r="DK330" s="1220" t="s">
        <v>8331</v>
      </c>
      <c r="DL330" s="3313"/>
    </row>
    <row r="331" spans="1:116" s="514" customFormat="1" ht="157.5" hidden="1" x14ac:dyDescent="0.45">
      <c r="A331" s="3359"/>
      <c r="B331" s="3361"/>
      <c r="C331" s="3693"/>
      <c r="D331" s="3693"/>
      <c r="E331" s="515" t="s">
        <v>6453</v>
      </c>
      <c r="F331" s="516" t="s">
        <v>5840</v>
      </c>
      <c r="G331" s="495">
        <v>0.25</v>
      </c>
      <c r="H331" s="518">
        <v>44567</v>
      </c>
      <c r="I331" s="518">
        <v>44922</v>
      </c>
      <c r="J331" s="519">
        <v>0.25</v>
      </c>
      <c r="K331" s="612">
        <v>0.5</v>
      </c>
      <c r="L331" s="520">
        <v>0.75</v>
      </c>
      <c r="M331" s="668">
        <v>1</v>
      </c>
      <c r="N331" s="2966"/>
      <c r="O331" s="2966"/>
      <c r="P331" s="591"/>
      <c r="Q331" s="3693"/>
      <c r="R331" s="3693"/>
      <c r="S331" s="551">
        <v>0.25</v>
      </c>
      <c r="T331" s="713" t="s">
        <v>6454</v>
      </c>
      <c r="U331" s="714" t="s">
        <v>6455</v>
      </c>
      <c r="V331" s="169" t="str">
        <f t="shared" si="507"/>
        <v>En gestión</v>
      </c>
      <c r="W331" s="169" t="str">
        <f t="shared" si="573"/>
        <v>En gestión</v>
      </c>
      <c r="X331" s="3693"/>
      <c r="Y331" s="1877"/>
      <c r="Z331" s="1877"/>
      <c r="AA331" s="3344"/>
      <c r="AB331" s="3344"/>
      <c r="AC331" s="3716"/>
      <c r="AD331" s="3427"/>
      <c r="AE331" s="3690"/>
      <c r="AF331" s="3690"/>
      <c r="AG331" s="3427"/>
      <c r="AH331" s="3910"/>
      <c r="AI331" s="3910"/>
      <c r="AJ331" s="3693"/>
      <c r="AK331" s="3693"/>
      <c r="AL331" s="3693"/>
      <c r="AM331" s="3693"/>
      <c r="AN331" s="591"/>
      <c r="AO331" s="3693"/>
      <c r="AP331" s="3693"/>
      <c r="AQ331" s="551">
        <v>0.5</v>
      </c>
      <c r="AR331" s="457" t="s">
        <v>6456</v>
      </c>
      <c r="AS331" s="714" t="s">
        <v>6457</v>
      </c>
      <c r="AT331" s="169" t="str">
        <f t="shared" si="508"/>
        <v>En gestión</v>
      </c>
      <c r="AU331" s="169" t="str">
        <f t="shared" si="509"/>
        <v>En gestión</v>
      </c>
      <c r="AV331" s="3693"/>
      <c r="AW331" s="3895"/>
      <c r="AX331" s="3895"/>
      <c r="AY331" s="3344"/>
      <c r="AZ331" s="3344"/>
      <c r="BA331" s="3716"/>
      <c r="BB331" s="3348"/>
      <c r="BC331" s="3349"/>
      <c r="BD331" s="3350"/>
      <c r="BE331" s="3445"/>
      <c r="BF331" s="3798"/>
      <c r="BG331" s="3798"/>
      <c r="BH331" s="3900"/>
      <c r="BI331" s="3900"/>
      <c r="BJ331" s="3902"/>
      <c r="BK331" s="3693"/>
      <c r="BL331" s="472"/>
      <c r="BM331" s="1720"/>
      <c r="BN331" s="1720"/>
      <c r="BO331" s="551">
        <v>0.75</v>
      </c>
      <c r="BP331" s="97" t="s">
        <v>7699</v>
      </c>
      <c r="BQ331" s="97" t="s">
        <v>6458</v>
      </c>
      <c r="BR331" s="169" t="str">
        <f t="shared" si="510"/>
        <v>En gestión</v>
      </c>
      <c r="BS331" s="169" t="str">
        <f t="shared" si="511"/>
        <v>En gestión</v>
      </c>
      <c r="BT331" s="1720"/>
      <c r="BU331" s="1877"/>
      <c r="BV331" s="1877"/>
      <c r="BW331" s="3344"/>
      <c r="BX331" s="3344"/>
      <c r="BY331" s="3458"/>
      <c r="BZ331" s="2909"/>
      <c r="CA331" s="3908"/>
      <c r="CB331" s="3597"/>
      <c r="CC331" s="2909"/>
      <c r="CD331" s="3597"/>
      <c r="CE331" s="3597"/>
      <c r="CF331" s="3693"/>
      <c r="CG331" s="3693"/>
      <c r="CH331" s="3693"/>
      <c r="CI331" s="3693"/>
      <c r="CJ331" s="591"/>
      <c r="CK331" s="3458"/>
      <c r="CL331" s="3458"/>
      <c r="CM331" s="905">
        <v>1</v>
      </c>
      <c r="CN331" s="738" t="s">
        <v>6459</v>
      </c>
      <c r="CO331" s="738" t="s">
        <v>7700</v>
      </c>
      <c r="CP331" s="169" t="str">
        <f t="shared" si="584"/>
        <v>Terminado</v>
      </c>
      <c r="CQ331" s="169" t="str">
        <f t="shared" si="512"/>
        <v>Terminado</v>
      </c>
      <c r="CR331" s="3693"/>
      <c r="CS331" s="1877"/>
      <c r="CT331" s="1877"/>
      <c r="CU331" s="3344"/>
      <c r="CV331" s="3344"/>
      <c r="CW331" s="3921"/>
      <c r="CX331" s="3914"/>
      <c r="CY331" s="3351"/>
      <c r="CZ331" s="3906"/>
      <c r="DA331" s="3914"/>
      <c r="DB331" s="3906"/>
      <c r="DC331" s="3906"/>
      <c r="DD331" s="3916"/>
      <c r="DE331" s="3693"/>
      <c r="DF331" s="3693"/>
      <c r="DG331" s="3693"/>
      <c r="DH331" s="3693"/>
      <c r="DJ331" s="1220" t="s">
        <v>8269</v>
      </c>
      <c r="DK331" s="1220" t="s">
        <v>8331</v>
      </c>
      <c r="DL331" s="3313"/>
    </row>
    <row r="332" spans="1:116" s="514" customFormat="1" ht="238.5" hidden="1" customHeight="1" x14ac:dyDescent="0.45">
      <c r="A332" s="3359"/>
      <c r="B332" s="3361"/>
      <c r="C332" s="3693"/>
      <c r="D332" s="3693"/>
      <c r="E332" s="515" t="s">
        <v>6460</v>
      </c>
      <c r="F332" s="516" t="s">
        <v>5850</v>
      </c>
      <c r="G332" s="495">
        <v>0.25</v>
      </c>
      <c r="H332" s="518">
        <v>44567</v>
      </c>
      <c r="I332" s="518">
        <v>44922</v>
      </c>
      <c r="J332" s="519">
        <v>0.25</v>
      </c>
      <c r="K332" s="612">
        <v>0.5</v>
      </c>
      <c r="L332" s="520">
        <v>0.75</v>
      </c>
      <c r="M332" s="668">
        <v>1</v>
      </c>
      <c r="N332" s="2966"/>
      <c r="O332" s="2966"/>
      <c r="P332" s="591"/>
      <c r="Q332" s="3693"/>
      <c r="R332" s="3693"/>
      <c r="S332" s="551">
        <v>0.25</v>
      </c>
      <c r="T332" s="457" t="s">
        <v>6461</v>
      </c>
      <c r="U332" s="714" t="s">
        <v>6462</v>
      </c>
      <c r="V332" s="169" t="str">
        <f t="shared" si="507"/>
        <v>En gestión</v>
      </c>
      <c r="W332" s="169" t="str">
        <f t="shared" si="573"/>
        <v>En gestión</v>
      </c>
      <c r="X332" s="3693"/>
      <c r="Y332" s="1877"/>
      <c r="Z332" s="1877"/>
      <c r="AA332" s="3344"/>
      <c r="AB332" s="3344"/>
      <c r="AC332" s="3897"/>
      <c r="AD332" s="3427"/>
      <c r="AE332" s="3690"/>
      <c r="AF332" s="3690"/>
      <c r="AG332" s="3427"/>
      <c r="AH332" s="3910"/>
      <c r="AI332" s="3910"/>
      <c r="AJ332" s="3693"/>
      <c r="AK332" s="3693"/>
      <c r="AL332" s="3693"/>
      <c r="AM332" s="3693"/>
      <c r="AN332" s="591"/>
      <c r="AO332" s="3693"/>
      <c r="AP332" s="3693"/>
      <c r="AQ332" s="551">
        <v>0.5</v>
      </c>
      <c r="AR332" s="457" t="s">
        <v>7701</v>
      </c>
      <c r="AS332" s="714" t="s">
        <v>7702</v>
      </c>
      <c r="AT332" s="169" t="str">
        <f t="shared" si="508"/>
        <v>En gestión</v>
      </c>
      <c r="AU332" s="169" t="str">
        <f t="shared" si="509"/>
        <v>En gestión</v>
      </c>
      <c r="AV332" s="3693"/>
      <c r="AW332" s="3895"/>
      <c r="AX332" s="3895"/>
      <c r="AY332" s="3344"/>
      <c r="AZ332" s="3344"/>
      <c r="BA332" s="3897"/>
      <c r="BB332" s="3348"/>
      <c r="BC332" s="3349"/>
      <c r="BD332" s="3350"/>
      <c r="BE332" s="3445"/>
      <c r="BF332" s="3446"/>
      <c r="BG332" s="3446"/>
      <c r="BH332" s="3894"/>
      <c r="BI332" s="3894"/>
      <c r="BJ332" s="3903"/>
      <c r="BK332" s="3693"/>
      <c r="BL332" s="472"/>
      <c r="BM332" s="1720"/>
      <c r="BN332" s="1720"/>
      <c r="BO332" s="551">
        <v>0.75</v>
      </c>
      <c r="BP332" s="97" t="s">
        <v>7699</v>
      </c>
      <c r="BQ332" s="97" t="s">
        <v>6463</v>
      </c>
      <c r="BR332" s="169" t="str">
        <f t="shared" si="510"/>
        <v>En gestión</v>
      </c>
      <c r="BS332" s="169" t="str">
        <f t="shared" si="511"/>
        <v>En gestión</v>
      </c>
      <c r="BT332" s="1720"/>
      <c r="BU332" s="1877"/>
      <c r="BV332" s="1877"/>
      <c r="BW332" s="3344"/>
      <c r="BX332" s="3344"/>
      <c r="BY332" s="3458"/>
      <c r="BZ332" s="2909"/>
      <c r="CA332" s="3908"/>
      <c r="CB332" s="3597"/>
      <c r="CC332" s="2909"/>
      <c r="CD332" s="3597"/>
      <c r="CE332" s="3597"/>
      <c r="CF332" s="3693"/>
      <c r="CG332" s="3693"/>
      <c r="CH332" s="3693"/>
      <c r="CI332" s="3693"/>
      <c r="CJ332" s="591"/>
      <c r="CK332" s="3458"/>
      <c r="CL332" s="3458"/>
      <c r="CM332" s="905">
        <v>1</v>
      </c>
      <c r="CN332" s="738" t="s">
        <v>6464</v>
      </c>
      <c r="CO332" s="738" t="s">
        <v>7703</v>
      </c>
      <c r="CP332" s="169" t="str">
        <f t="shared" si="584"/>
        <v>Terminado</v>
      </c>
      <c r="CQ332" s="169" t="str">
        <f t="shared" si="512"/>
        <v>Terminado</v>
      </c>
      <c r="CR332" s="3693"/>
      <c r="CS332" s="1877"/>
      <c r="CT332" s="1877"/>
      <c r="CU332" s="3344"/>
      <c r="CV332" s="3344"/>
      <c r="CW332" s="3921"/>
      <c r="CX332" s="3914"/>
      <c r="CY332" s="3351"/>
      <c r="CZ332" s="3906"/>
      <c r="DA332" s="3914"/>
      <c r="DB332" s="3906"/>
      <c r="DC332" s="3906"/>
      <c r="DD332" s="3916"/>
      <c r="DE332" s="3693"/>
      <c r="DF332" s="3693"/>
      <c r="DG332" s="3693"/>
      <c r="DH332" s="3693"/>
      <c r="DJ332" s="1220" t="s">
        <v>8269</v>
      </c>
      <c r="DK332" s="1220" t="s">
        <v>8331</v>
      </c>
      <c r="DL332" s="3314"/>
    </row>
    <row r="333" spans="1:116" s="710" customFormat="1" ht="86.25" hidden="1" x14ac:dyDescent="0.45">
      <c r="A333" s="3359" t="s">
        <v>516</v>
      </c>
      <c r="B333" s="3361" t="s">
        <v>6465</v>
      </c>
      <c r="C333" s="3693" t="s">
        <v>6466</v>
      </c>
      <c r="D333" s="3693" t="s">
        <v>5861</v>
      </c>
      <c r="E333" s="515" t="s">
        <v>6467</v>
      </c>
      <c r="F333" s="516" t="s">
        <v>5820</v>
      </c>
      <c r="G333" s="495">
        <v>0.25</v>
      </c>
      <c r="H333" s="518">
        <v>44563</v>
      </c>
      <c r="I333" s="518">
        <v>44585</v>
      </c>
      <c r="J333" s="519">
        <v>1</v>
      </c>
      <c r="K333" s="612">
        <v>1</v>
      </c>
      <c r="L333" s="520">
        <v>1</v>
      </c>
      <c r="M333" s="668">
        <v>1</v>
      </c>
      <c r="N333" s="2966">
        <v>266455000</v>
      </c>
      <c r="O333" s="2966">
        <v>4220000</v>
      </c>
      <c r="P333" s="591"/>
      <c r="Q333" s="3692">
        <v>0.25</v>
      </c>
      <c r="R333" s="3894" t="s">
        <v>5821</v>
      </c>
      <c r="S333" s="551">
        <v>1</v>
      </c>
      <c r="T333" s="547" t="s">
        <v>6468</v>
      </c>
      <c r="U333" s="547" t="s">
        <v>6469</v>
      </c>
      <c r="V333" s="169" t="str">
        <f t="shared" si="507"/>
        <v>Terminado</v>
      </c>
      <c r="W333" s="169" t="str">
        <f t="shared" si="573"/>
        <v>Terminado</v>
      </c>
      <c r="X333" s="3693" t="s">
        <v>6470</v>
      </c>
      <c r="Y333" s="1877">
        <f>SUMPRODUCT(S333:S336,G333:G336)</f>
        <v>0.4375</v>
      </c>
      <c r="Z333" s="1877">
        <f>SUMPRODUCT(G333:G336,J333:J336)</f>
        <v>0.4375</v>
      </c>
      <c r="AA333" s="3344" t="str">
        <f>IF(Z333&lt;1%,"Sin iniciar",IF(Z333=100%,"Terminado","En gestión"))</f>
        <v>En gestión</v>
      </c>
      <c r="AB333" s="3344" t="str">
        <f>IF(Y333&lt;1%,"Sin iniciar",IF(Y333=100%,"Terminado","En gestión"))</f>
        <v>En gestión</v>
      </c>
      <c r="AC333" s="3911"/>
      <c r="AD333" s="3427">
        <v>4220000</v>
      </c>
      <c r="AE333" s="3690">
        <v>4220000</v>
      </c>
      <c r="AF333" s="3690">
        <v>1266000</v>
      </c>
      <c r="AG333" s="3427">
        <v>266455000</v>
      </c>
      <c r="AH333" s="3910">
        <v>262193210</v>
      </c>
      <c r="AI333" s="3910">
        <v>40505943.07</v>
      </c>
      <c r="AJ333" s="3894" t="s">
        <v>1503</v>
      </c>
      <c r="AK333" s="3693" t="s">
        <v>1473</v>
      </c>
      <c r="AL333" s="3693" t="s">
        <v>1474</v>
      </c>
      <c r="AM333" s="3693" t="s">
        <v>6471</v>
      </c>
      <c r="AN333" s="591"/>
      <c r="AO333" s="3692">
        <v>0.5</v>
      </c>
      <c r="AP333" s="3894" t="s">
        <v>5821</v>
      </c>
      <c r="AQ333" s="551">
        <v>1</v>
      </c>
      <c r="AR333" s="98" t="s">
        <v>6199</v>
      </c>
      <c r="AS333" s="547"/>
      <c r="AT333" s="169" t="str">
        <f t="shared" si="508"/>
        <v>Terminado</v>
      </c>
      <c r="AU333" s="169" t="str">
        <f t="shared" si="509"/>
        <v>Terminado</v>
      </c>
      <c r="AV333" s="3894" t="s">
        <v>6441</v>
      </c>
      <c r="AW333" s="3523">
        <f t="shared" ref="AW333" si="621">SUMPRODUCT(AQ333:AQ336,G333:G336)</f>
        <v>0.625</v>
      </c>
      <c r="AX333" s="3523">
        <f t="shared" ref="AX333" si="622">SUMPRODUCT(G333:G336,K333:K336)</f>
        <v>0.625</v>
      </c>
      <c r="AY333" s="3344" t="str">
        <f>IF(AX333&lt;1%,"Sin iniciar",IF(AX333=100%,"Terminado","En gestión"))</f>
        <v>En gestión</v>
      </c>
      <c r="AZ333" s="3344" t="str">
        <f>IF(AW333&lt;1%,"Sin iniciar",IF(AW333=100%,"Terminado","En gestión"))</f>
        <v>En gestión</v>
      </c>
      <c r="BA333" s="3911"/>
      <c r="BB333" s="3348">
        <v>4220000</v>
      </c>
      <c r="BC333" s="3349">
        <v>4220000</v>
      </c>
      <c r="BD333" s="3350">
        <v>2532000</v>
      </c>
      <c r="BE333" s="3445">
        <v>266455000</v>
      </c>
      <c r="BF333" s="3615">
        <v>262193210</v>
      </c>
      <c r="BG333" s="3615">
        <v>68487489.819999993</v>
      </c>
      <c r="BH333" s="3899" t="s">
        <v>1503</v>
      </c>
      <c r="BI333" s="3899" t="s">
        <v>1473</v>
      </c>
      <c r="BJ333" s="3901" t="s">
        <v>1474</v>
      </c>
      <c r="BK333" s="3693" t="s">
        <v>6471</v>
      </c>
      <c r="BL333" s="472"/>
      <c r="BM333" s="3692">
        <v>0.75</v>
      </c>
      <c r="BN333" s="3693" t="s">
        <v>5821</v>
      </c>
      <c r="BO333" s="551">
        <v>1</v>
      </c>
      <c r="BP333" s="97" t="s">
        <v>6199</v>
      </c>
      <c r="BQ333" s="97" t="s">
        <v>6199</v>
      </c>
      <c r="BR333" s="169" t="str">
        <f t="shared" si="510"/>
        <v>Terminado</v>
      </c>
      <c r="BS333" s="169" t="str">
        <f t="shared" si="511"/>
        <v>Terminado</v>
      </c>
      <c r="BT333" s="1720" t="s">
        <v>7704</v>
      </c>
      <c r="BU333" s="1877">
        <f t="shared" ref="BU333" si="623">SUMPRODUCT(G333:G336,BO333:BO336)</f>
        <v>0.8125</v>
      </c>
      <c r="BV333" s="1877">
        <f t="shared" ref="BV333" si="624">SUMPRODUCT(G333:G336,L333:L336)</f>
        <v>0.8125</v>
      </c>
      <c r="BW333" s="3344" t="str">
        <f t="shared" si="578"/>
        <v>En gestión</v>
      </c>
      <c r="BX333" s="3344" t="str">
        <f t="shared" ref="BX333" si="625">IF(BU333&lt;1%,"Sin iniciar",IF(BU333=100%,"Terminado","En gestión"))</f>
        <v>En gestión</v>
      </c>
      <c r="BY333" s="3458"/>
      <c r="BZ333" s="2909">
        <v>4220000</v>
      </c>
      <c r="CA333" s="3908">
        <v>4220000</v>
      </c>
      <c r="CB333" s="3597">
        <v>3798000</v>
      </c>
      <c r="CC333" s="2909">
        <v>262193210</v>
      </c>
      <c r="CD333" s="3597">
        <v>274990210</v>
      </c>
      <c r="CE333" s="3597">
        <v>175430000</v>
      </c>
      <c r="CF333" s="3693" t="s">
        <v>1503</v>
      </c>
      <c r="CG333" s="3693" t="s">
        <v>1473</v>
      </c>
      <c r="CH333" s="3693" t="s">
        <v>1474</v>
      </c>
      <c r="CI333" s="3693" t="s">
        <v>6471</v>
      </c>
      <c r="CJ333" s="591"/>
      <c r="CK333" s="3692">
        <v>1</v>
      </c>
      <c r="CL333" s="1720" t="s">
        <v>6311</v>
      </c>
      <c r="CM333" s="905">
        <v>1</v>
      </c>
      <c r="CN333" s="97" t="s">
        <v>106</v>
      </c>
      <c r="CO333" s="97" t="s">
        <v>6469</v>
      </c>
      <c r="CP333" s="169" t="str">
        <f t="shared" si="584"/>
        <v>Terminado</v>
      </c>
      <c r="CQ333" s="169" t="str">
        <f t="shared" si="512"/>
        <v>Terminado</v>
      </c>
      <c r="CR333" s="3693" t="s">
        <v>6472</v>
      </c>
      <c r="CS333" s="1877">
        <f t="shared" ref="CS333" si="626">SUMPRODUCT(G333:G336,CM333:CM336)</f>
        <v>1</v>
      </c>
      <c r="CT333" s="1877">
        <f t="shared" ref="CT333" si="627">SUMPRODUCT(G333:G336,M333:M336)</f>
        <v>1</v>
      </c>
      <c r="CU333" s="3344" t="str">
        <f t="shared" ref="CU333" si="628">IF(CT333&lt;1%,"Sin iniciar",IF(CT333=100%,"Terminado","En gestión"))</f>
        <v>Terminado</v>
      </c>
      <c r="CV333" s="3344" t="str">
        <f t="shared" ref="CV333" si="629">IF(CS333&lt;1%,"Sin iniciar",IF(CS333=100%,"Terminado","En gestión"))</f>
        <v>Terminado</v>
      </c>
      <c r="CW333" s="3921" t="s">
        <v>37</v>
      </c>
      <c r="CX333" s="3914">
        <v>4220000</v>
      </c>
      <c r="CY333" s="3351">
        <v>4220000</v>
      </c>
      <c r="CZ333" s="3906">
        <v>4220000</v>
      </c>
      <c r="DA333" s="3913">
        <v>274990210</v>
      </c>
      <c r="DB333" s="3915">
        <v>271861333</v>
      </c>
      <c r="DC333" s="3915">
        <v>261256640.50999999</v>
      </c>
      <c r="DD333" s="3916">
        <v>267889334</v>
      </c>
      <c r="DE333" s="3693" t="s">
        <v>1503</v>
      </c>
      <c r="DF333" s="3693" t="s">
        <v>1473</v>
      </c>
      <c r="DG333" s="3693" t="s">
        <v>1474</v>
      </c>
      <c r="DH333" s="3693" t="s">
        <v>6471</v>
      </c>
      <c r="DJ333" s="1220" t="s">
        <v>8269</v>
      </c>
      <c r="DK333" s="1220" t="s">
        <v>8485</v>
      </c>
      <c r="DL333" s="3312" t="s">
        <v>8271</v>
      </c>
    </row>
    <row r="334" spans="1:116" s="514" customFormat="1" ht="210" hidden="1" x14ac:dyDescent="0.45">
      <c r="A334" s="3359"/>
      <c r="B334" s="3361"/>
      <c r="C334" s="3693"/>
      <c r="D334" s="3693"/>
      <c r="E334" s="515" t="s">
        <v>6473</v>
      </c>
      <c r="F334" s="516" t="s">
        <v>5831</v>
      </c>
      <c r="G334" s="495">
        <v>0.25</v>
      </c>
      <c r="H334" s="518">
        <v>44563</v>
      </c>
      <c r="I334" s="518">
        <v>44855</v>
      </c>
      <c r="J334" s="519">
        <v>0.25</v>
      </c>
      <c r="K334" s="612">
        <v>0.5</v>
      </c>
      <c r="L334" s="520">
        <v>0.75</v>
      </c>
      <c r="M334" s="668">
        <v>1</v>
      </c>
      <c r="N334" s="2966"/>
      <c r="O334" s="2966"/>
      <c r="P334" s="591"/>
      <c r="Q334" s="3693"/>
      <c r="R334" s="3693"/>
      <c r="S334" s="551">
        <v>0.25</v>
      </c>
      <c r="T334" s="457" t="s">
        <v>6474</v>
      </c>
      <c r="U334" s="714" t="s">
        <v>6475</v>
      </c>
      <c r="V334" s="169" t="str">
        <f t="shared" si="507"/>
        <v>En gestión</v>
      </c>
      <c r="W334" s="169" t="str">
        <f t="shared" si="573"/>
        <v>En gestión</v>
      </c>
      <c r="X334" s="3693"/>
      <c r="Y334" s="1877"/>
      <c r="Z334" s="1877"/>
      <c r="AA334" s="3344"/>
      <c r="AB334" s="3344"/>
      <c r="AC334" s="3716"/>
      <c r="AD334" s="3427"/>
      <c r="AE334" s="3690"/>
      <c r="AF334" s="3690"/>
      <c r="AG334" s="3427"/>
      <c r="AH334" s="3910"/>
      <c r="AI334" s="3910"/>
      <c r="AJ334" s="3693"/>
      <c r="AK334" s="3693"/>
      <c r="AL334" s="3693"/>
      <c r="AM334" s="3693"/>
      <c r="AN334" s="591"/>
      <c r="AO334" s="3693"/>
      <c r="AP334" s="3693"/>
      <c r="AQ334" s="551">
        <v>0.5</v>
      </c>
      <c r="AR334" s="457" t="s">
        <v>7705</v>
      </c>
      <c r="AS334" s="547" t="s">
        <v>6476</v>
      </c>
      <c r="AT334" s="169" t="str">
        <f t="shared" si="508"/>
        <v>En gestión</v>
      </c>
      <c r="AU334" s="169" t="str">
        <f t="shared" si="509"/>
        <v>En gestión</v>
      </c>
      <c r="AV334" s="3693"/>
      <c r="AW334" s="3895"/>
      <c r="AX334" s="3895"/>
      <c r="AY334" s="3344"/>
      <c r="AZ334" s="3344"/>
      <c r="BA334" s="3716"/>
      <c r="BB334" s="3348"/>
      <c r="BC334" s="3349"/>
      <c r="BD334" s="3350"/>
      <c r="BE334" s="3445"/>
      <c r="BF334" s="3798"/>
      <c r="BG334" s="3798"/>
      <c r="BH334" s="3900"/>
      <c r="BI334" s="3900"/>
      <c r="BJ334" s="3902"/>
      <c r="BK334" s="3693"/>
      <c r="BL334" s="472"/>
      <c r="BM334" s="3693"/>
      <c r="BN334" s="3693"/>
      <c r="BO334" s="551">
        <v>0.75</v>
      </c>
      <c r="BP334" s="97" t="s">
        <v>7706</v>
      </c>
      <c r="BQ334" s="98" t="s">
        <v>6477</v>
      </c>
      <c r="BR334" s="169" t="str">
        <f t="shared" si="510"/>
        <v>En gestión</v>
      </c>
      <c r="BS334" s="169" t="str">
        <f t="shared" si="511"/>
        <v>En gestión</v>
      </c>
      <c r="BT334" s="1720"/>
      <c r="BU334" s="1877"/>
      <c r="BV334" s="1877"/>
      <c r="BW334" s="3344"/>
      <c r="BX334" s="3344"/>
      <c r="BY334" s="3458"/>
      <c r="BZ334" s="2909"/>
      <c r="CA334" s="3908"/>
      <c r="CB334" s="3597"/>
      <c r="CC334" s="2909"/>
      <c r="CD334" s="3597"/>
      <c r="CE334" s="3597"/>
      <c r="CF334" s="3693"/>
      <c r="CG334" s="3693"/>
      <c r="CH334" s="3693"/>
      <c r="CI334" s="3693"/>
      <c r="CJ334" s="591"/>
      <c r="CK334" s="3693"/>
      <c r="CL334" s="1720"/>
      <c r="CM334" s="905">
        <v>1</v>
      </c>
      <c r="CN334" s="738" t="s">
        <v>6478</v>
      </c>
      <c r="CO334" s="738" t="s">
        <v>6479</v>
      </c>
      <c r="CP334" s="169" t="str">
        <f t="shared" si="584"/>
        <v>Terminado</v>
      </c>
      <c r="CQ334" s="169" t="str">
        <f t="shared" si="512"/>
        <v>Terminado</v>
      </c>
      <c r="CR334" s="3693"/>
      <c r="CS334" s="1877"/>
      <c r="CT334" s="1877"/>
      <c r="CU334" s="3344"/>
      <c r="CV334" s="3344"/>
      <c r="CW334" s="3921"/>
      <c r="CX334" s="3914"/>
      <c r="CY334" s="3351"/>
      <c r="CZ334" s="3906"/>
      <c r="DA334" s="3914"/>
      <c r="DB334" s="3906"/>
      <c r="DC334" s="3906"/>
      <c r="DD334" s="3916"/>
      <c r="DE334" s="3693"/>
      <c r="DF334" s="3693"/>
      <c r="DG334" s="3693"/>
      <c r="DH334" s="3693"/>
      <c r="DJ334" s="1220" t="s">
        <v>8269</v>
      </c>
      <c r="DK334" s="1220" t="s">
        <v>8331</v>
      </c>
      <c r="DL334" s="3313"/>
    </row>
    <row r="335" spans="1:116" s="514" customFormat="1" ht="183.75" hidden="1" x14ac:dyDescent="0.45">
      <c r="A335" s="3359"/>
      <c r="B335" s="3361"/>
      <c r="C335" s="3693"/>
      <c r="D335" s="3693"/>
      <c r="E335" s="515" t="s">
        <v>6480</v>
      </c>
      <c r="F335" s="516" t="s">
        <v>5840</v>
      </c>
      <c r="G335" s="495">
        <v>0.25</v>
      </c>
      <c r="H335" s="518">
        <v>44563</v>
      </c>
      <c r="I335" s="518">
        <v>44855</v>
      </c>
      <c r="J335" s="519">
        <v>0.25</v>
      </c>
      <c r="K335" s="612">
        <v>0.5</v>
      </c>
      <c r="L335" s="520">
        <v>0.75</v>
      </c>
      <c r="M335" s="668">
        <v>1</v>
      </c>
      <c r="N335" s="2966"/>
      <c r="O335" s="2966"/>
      <c r="P335" s="591"/>
      <c r="Q335" s="3693"/>
      <c r="R335" s="3693"/>
      <c r="S335" s="551">
        <v>0.25</v>
      </c>
      <c r="T335" s="713" t="s">
        <v>6481</v>
      </c>
      <c r="U335" s="713" t="s">
        <v>6482</v>
      </c>
      <c r="V335" s="169" t="str">
        <f t="shared" si="507"/>
        <v>En gestión</v>
      </c>
      <c r="W335" s="169" t="str">
        <f t="shared" si="573"/>
        <v>En gestión</v>
      </c>
      <c r="X335" s="3693"/>
      <c r="Y335" s="1877"/>
      <c r="Z335" s="1877"/>
      <c r="AA335" s="3344"/>
      <c r="AB335" s="3344"/>
      <c r="AC335" s="3716"/>
      <c r="AD335" s="3427"/>
      <c r="AE335" s="3690"/>
      <c r="AF335" s="3690"/>
      <c r="AG335" s="3427"/>
      <c r="AH335" s="3910"/>
      <c r="AI335" s="3910"/>
      <c r="AJ335" s="3693"/>
      <c r="AK335" s="3693"/>
      <c r="AL335" s="3693"/>
      <c r="AM335" s="3693"/>
      <c r="AN335" s="591"/>
      <c r="AO335" s="3693"/>
      <c r="AP335" s="3693"/>
      <c r="AQ335" s="551">
        <v>0.5</v>
      </c>
      <c r="AR335" s="457" t="s">
        <v>7705</v>
      </c>
      <c r="AS335" s="547" t="s">
        <v>6483</v>
      </c>
      <c r="AT335" s="169" t="str">
        <f t="shared" si="508"/>
        <v>En gestión</v>
      </c>
      <c r="AU335" s="169" t="str">
        <f t="shared" si="509"/>
        <v>En gestión</v>
      </c>
      <c r="AV335" s="3693"/>
      <c r="AW335" s="3895"/>
      <c r="AX335" s="3895"/>
      <c r="AY335" s="3344"/>
      <c r="AZ335" s="3344"/>
      <c r="BA335" s="3716"/>
      <c r="BB335" s="3348"/>
      <c r="BC335" s="3349"/>
      <c r="BD335" s="3350"/>
      <c r="BE335" s="3445"/>
      <c r="BF335" s="3798"/>
      <c r="BG335" s="3798"/>
      <c r="BH335" s="3900"/>
      <c r="BI335" s="3900"/>
      <c r="BJ335" s="3902"/>
      <c r="BK335" s="3693"/>
      <c r="BL335" s="472"/>
      <c r="BM335" s="3693"/>
      <c r="BN335" s="3693"/>
      <c r="BO335" s="551">
        <v>0.75</v>
      </c>
      <c r="BP335" s="97" t="s">
        <v>7706</v>
      </c>
      <c r="BQ335" s="98" t="s">
        <v>6484</v>
      </c>
      <c r="BR335" s="169" t="str">
        <f t="shared" si="510"/>
        <v>En gestión</v>
      </c>
      <c r="BS335" s="169" t="str">
        <f t="shared" si="511"/>
        <v>En gestión</v>
      </c>
      <c r="BT335" s="1720"/>
      <c r="BU335" s="1877"/>
      <c r="BV335" s="1877"/>
      <c r="BW335" s="3344"/>
      <c r="BX335" s="3344"/>
      <c r="BY335" s="3458"/>
      <c r="BZ335" s="2909"/>
      <c r="CA335" s="3908"/>
      <c r="CB335" s="3597"/>
      <c r="CC335" s="2909"/>
      <c r="CD335" s="3597"/>
      <c r="CE335" s="3597"/>
      <c r="CF335" s="3693"/>
      <c r="CG335" s="3693"/>
      <c r="CH335" s="3693"/>
      <c r="CI335" s="3693"/>
      <c r="CJ335" s="591"/>
      <c r="CK335" s="3693"/>
      <c r="CL335" s="1720"/>
      <c r="CM335" s="905">
        <v>1</v>
      </c>
      <c r="CN335" s="738" t="s">
        <v>6485</v>
      </c>
      <c r="CO335" s="738" t="s">
        <v>6486</v>
      </c>
      <c r="CP335" s="169" t="str">
        <f t="shared" si="584"/>
        <v>Terminado</v>
      </c>
      <c r="CQ335" s="169" t="str">
        <f t="shared" si="512"/>
        <v>Terminado</v>
      </c>
      <c r="CR335" s="3693"/>
      <c r="CS335" s="1877"/>
      <c r="CT335" s="1877"/>
      <c r="CU335" s="3344"/>
      <c r="CV335" s="3344"/>
      <c r="CW335" s="3921"/>
      <c r="CX335" s="3914"/>
      <c r="CY335" s="3351"/>
      <c r="CZ335" s="3906"/>
      <c r="DA335" s="3914"/>
      <c r="DB335" s="3906"/>
      <c r="DC335" s="3906"/>
      <c r="DD335" s="3916"/>
      <c r="DE335" s="3693"/>
      <c r="DF335" s="3693"/>
      <c r="DG335" s="3693"/>
      <c r="DH335" s="3693"/>
      <c r="DJ335" s="1220" t="s">
        <v>8269</v>
      </c>
      <c r="DK335" s="1220" t="s">
        <v>8331</v>
      </c>
      <c r="DL335" s="3313"/>
    </row>
    <row r="336" spans="1:116" s="514" customFormat="1" ht="183.75" hidden="1" x14ac:dyDescent="0.45">
      <c r="A336" s="3359"/>
      <c r="B336" s="3361"/>
      <c r="C336" s="3693"/>
      <c r="D336" s="3693"/>
      <c r="E336" s="515" t="s">
        <v>6487</v>
      </c>
      <c r="F336" s="516" t="s">
        <v>5850</v>
      </c>
      <c r="G336" s="495">
        <v>0.25</v>
      </c>
      <c r="H336" s="518">
        <v>44563</v>
      </c>
      <c r="I336" s="518">
        <v>44855</v>
      </c>
      <c r="J336" s="519">
        <v>0.25</v>
      </c>
      <c r="K336" s="612">
        <v>0.5</v>
      </c>
      <c r="L336" s="520">
        <v>0.75</v>
      </c>
      <c r="M336" s="668">
        <v>1</v>
      </c>
      <c r="N336" s="2966"/>
      <c r="O336" s="2966"/>
      <c r="P336" s="591"/>
      <c r="Q336" s="3693"/>
      <c r="R336" s="3693"/>
      <c r="S336" s="551">
        <v>0.25</v>
      </c>
      <c r="T336" s="457" t="s">
        <v>6488</v>
      </c>
      <c r="U336" s="714" t="s">
        <v>7707</v>
      </c>
      <c r="V336" s="169" t="str">
        <f t="shared" si="507"/>
        <v>En gestión</v>
      </c>
      <c r="W336" s="169" t="str">
        <f t="shared" si="573"/>
        <v>En gestión</v>
      </c>
      <c r="X336" s="3693"/>
      <c r="Y336" s="1877"/>
      <c r="Z336" s="1877"/>
      <c r="AA336" s="3344"/>
      <c r="AB336" s="3344"/>
      <c r="AC336" s="3897"/>
      <c r="AD336" s="3427"/>
      <c r="AE336" s="3690"/>
      <c r="AF336" s="3690"/>
      <c r="AG336" s="3427"/>
      <c r="AH336" s="3910"/>
      <c r="AI336" s="3910"/>
      <c r="AJ336" s="3693"/>
      <c r="AK336" s="3693"/>
      <c r="AL336" s="3693"/>
      <c r="AM336" s="3693"/>
      <c r="AN336" s="591"/>
      <c r="AO336" s="3693"/>
      <c r="AP336" s="3693"/>
      <c r="AQ336" s="551">
        <v>0.5</v>
      </c>
      <c r="AR336" s="717" t="s">
        <v>7705</v>
      </c>
      <c r="AS336" s="547"/>
      <c r="AT336" s="169" t="str">
        <f t="shared" si="508"/>
        <v>En gestión</v>
      </c>
      <c r="AU336" s="169" t="str">
        <f t="shared" si="509"/>
        <v>En gestión</v>
      </c>
      <c r="AV336" s="3693"/>
      <c r="AW336" s="3895"/>
      <c r="AX336" s="3895"/>
      <c r="AY336" s="3344"/>
      <c r="AZ336" s="3344"/>
      <c r="BA336" s="3897"/>
      <c r="BB336" s="3348"/>
      <c r="BC336" s="3349"/>
      <c r="BD336" s="3350"/>
      <c r="BE336" s="3445"/>
      <c r="BF336" s="3446"/>
      <c r="BG336" s="3446"/>
      <c r="BH336" s="3894"/>
      <c r="BI336" s="3894"/>
      <c r="BJ336" s="3903"/>
      <c r="BK336" s="3693"/>
      <c r="BL336" s="472"/>
      <c r="BM336" s="3693"/>
      <c r="BN336" s="3693"/>
      <c r="BO336" s="551">
        <v>0.75</v>
      </c>
      <c r="BP336" s="97" t="s">
        <v>7706</v>
      </c>
      <c r="BQ336" s="97" t="s">
        <v>6489</v>
      </c>
      <c r="BR336" s="169" t="str">
        <f t="shared" si="510"/>
        <v>En gestión</v>
      </c>
      <c r="BS336" s="169" t="str">
        <f t="shared" si="511"/>
        <v>En gestión</v>
      </c>
      <c r="BT336" s="1720"/>
      <c r="BU336" s="1877"/>
      <c r="BV336" s="1877"/>
      <c r="BW336" s="3344"/>
      <c r="BX336" s="3344"/>
      <c r="BY336" s="3458"/>
      <c r="BZ336" s="2909"/>
      <c r="CA336" s="3908"/>
      <c r="CB336" s="3597"/>
      <c r="CC336" s="2909"/>
      <c r="CD336" s="3597"/>
      <c r="CE336" s="3597"/>
      <c r="CF336" s="3693"/>
      <c r="CG336" s="3693"/>
      <c r="CH336" s="3693"/>
      <c r="CI336" s="3693"/>
      <c r="CJ336" s="591"/>
      <c r="CK336" s="3693"/>
      <c r="CL336" s="1720"/>
      <c r="CM336" s="905">
        <v>1</v>
      </c>
      <c r="CN336" s="738" t="s">
        <v>6490</v>
      </c>
      <c r="CO336" s="738" t="s">
        <v>6491</v>
      </c>
      <c r="CP336" s="169" t="str">
        <f t="shared" si="584"/>
        <v>Terminado</v>
      </c>
      <c r="CQ336" s="169" t="str">
        <f t="shared" si="512"/>
        <v>Terminado</v>
      </c>
      <c r="CR336" s="3693"/>
      <c r="CS336" s="1877"/>
      <c r="CT336" s="1877"/>
      <c r="CU336" s="3344"/>
      <c r="CV336" s="3344"/>
      <c r="CW336" s="3921"/>
      <c r="CX336" s="3914"/>
      <c r="CY336" s="3351"/>
      <c r="CZ336" s="3906"/>
      <c r="DA336" s="3914"/>
      <c r="DB336" s="3906"/>
      <c r="DC336" s="3906"/>
      <c r="DD336" s="3916"/>
      <c r="DE336" s="3693"/>
      <c r="DF336" s="3693"/>
      <c r="DG336" s="3693"/>
      <c r="DH336" s="3693"/>
      <c r="DJ336" s="1220" t="s">
        <v>8269</v>
      </c>
      <c r="DK336" s="1220" t="s">
        <v>8331</v>
      </c>
      <c r="DL336" s="3314"/>
    </row>
    <row r="337" spans="1:116" s="710" customFormat="1" ht="105" hidden="1" customHeight="1" x14ac:dyDescent="0.45">
      <c r="A337" s="3359" t="s">
        <v>516</v>
      </c>
      <c r="B337" s="3361" t="s">
        <v>6492</v>
      </c>
      <c r="C337" s="3693" t="s">
        <v>6493</v>
      </c>
      <c r="D337" s="3693" t="s">
        <v>5861</v>
      </c>
      <c r="E337" s="515" t="s">
        <v>6494</v>
      </c>
      <c r="F337" s="516" t="s">
        <v>5820</v>
      </c>
      <c r="G337" s="495">
        <v>0.25</v>
      </c>
      <c r="H337" s="518">
        <v>44563</v>
      </c>
      <c r="I337" s="518">
        <v>44591</v>
      </c>
      <c r="J337" s="519">
        <v>1</v>
      </c>
      <c r="K337" s="612">
        <v>1</v>
      </c>
      <c r="L337" s="520">
        <v>1</v>
      </c>
      <c r="M337" s="668">
        <v>1</v>
      </c>
      <c r="N337" s="2966">
        <v>76130000</v>
      </c>
      <c r="O337" s="2966">
        <v>0</v>
      </c>
      <c r="P337" s="591"/>
      <c r="Q337" s="3692">
        <v>0.25</v>
      </c>
      <c r="R337" s="3894" t="s">
        <v>5821</v>
      </c>
      <c r="S337" s="551">
        <v>1</v>
      </c>
      <c r="T337" s="713" t="s">
        <v>6495</v>
      </c>
      <c r="U337" s="547" t="s">
        <v>6496</v>
      </c>
      <c r="V337" s="169" t="str">
        <f t="shared" si="507"/>
        <v>Terminado</v>
      </c>
      <c r="W337" s="169" t="str">
        <f t="shared" si="573"/>
        <v>Terminado</v>
      </c>
      <c r="X337" s="3693" t="s">
        <v>6497</v>
      </c>
      <c r="Y337" s="1877">
        <f>SUMPRODUCT(S337:S340,G337:G340)</f>
        <v>0.4375</v>
      </c>
      <c r="Z337" s="1877">
        <f>SUMPRODUCT(G337:G340,J337:J340)</f>
        <v>0.4375</v>
      </c>
      <c r="AA337" s="3344" t="str">
        <f>IF(Z337&lt;1%,"Sin iniciar",IF(Z337=100%,"Terminado","En gestión"))</f>
        <v>En gestión</v>
      </c>
      <c r="AB337" s="3344" t="str">
        <f>IF(Y337&lt;1%,"Sin iniciar",IF(Y337=100%,"Terminado","En gestión"))</f>
        <v>En gestión</v>
      </c>
      <c r="AC337" s="3911"/>
      <c r="AD337" s="3427">
        <v>0</v>
      </c>
      <c r="AE337" s="3690">
        <v>0</v>
      </c>
      <c r="AF337" s="3690">
        <v>0</v>
      </c>
      <c r="AG337" s="3427">
        <v>76130000</v>
      </c>
      <c r="AH337" s="3910">
        <v>73482000</v>
      </c>
      <c r="AI337" s="3910">
        <v>11352154.039999999</v>
      </c>
      <c r="AJ337" s="3894" t="s">
        <v>1503</v>
      </c>
      <c r="AK337" s="3693" t="s">
        <v>1473</v>
      </c>
      <c r="AL337" s="3693" t="s">
        <v>1474</v>
      </c>
      <c r="AM337" s="3693" t="s">
        <v>6498</v>
      </c>
      <c r="AN337" s="591"/>
      <c r="AO337" s="3692">
        <v>0.5</v>
      </c>
      <c r="AP337" s="3894" t="s">
        <v>5821</v>
      </c>
      <c r="AQ337" s="551">
        <v>1</v>
      </c>
      <c r="AR337" s="98" t="s">
        <v>6199</v>
      </c>
      <c r="AS337" s="547"/>
      <c r="AT337" s="169" t="str">
        <f t="shared" si="508"/>
        <v>Terminado</v>
      </c>
      <c r="AU337" s="169" t="str">
        <f t="shared" si="509"/>
        <v>Terminado</v>
      </c>
      <c r="AV337" s="3894" t="s">
        <v>6441</v>
      </c>
      <c r="AW337" s="3523">
        <f t="shared" ref="AW337" si="630">SUMPRODUCT(AQ337:AQ340,G337:G340)</f>
        <v>0.625</v>
      </c>
      <c r="AX337" s="3523">
        <f t="shared" ref="AX337" si="631">SUMPRODUCT(G337:G340,K337:K340)</f>
        <v>0.625</v>
      </c>
      <c r="AY337" s="3344" t="str">
        <f>IF(AX337&lt;1%,"Sin iniciar",IF(AX337=100%,"Terminado","En gestión"))</f>
        <v>En gestión</v>
      </c>
      <c r="AZ337" s="3344" t="str">
        <f>IF(AW337&lt;1%,"Sin iniciar",IF(AW337=100%,"Terminado","En gestión"))</f>
        <v>En gestión</v>
      </c>
      <c r="BA337" s="3911"/>
      <c r="BB337" s="3348">
        <v>0</v>
      </c>
      <c r="BC337" s="3349">
        <v>0</v>
      </c>
      <c r="BD337" s="3350">
        <v>0</v>
      </c>
      <c r="BE337" s="3445">
        <v>76130000</v>
      </c>
      <c r="BF337" s="3615">
        <v>73482000</v>
      </c>
      <c r="BG337" s="3615">
        <v>19211899.219999999</v>
      </c>
      <c r="BH337" s="3899" t="s">
        <v>1503</v>
      </c>
      <c r="BI337" s="3899" t="s">
        <v>1473</v>
      </c>
      <c r="BJ337" s="3901" t="s">
        <v>1474</v>
      </c>
      <c r="BK337" s="3693" t="s">
        <v>6498</v>
      </c>
      <c r="BL337" s="472"/>
      <c r="BM337" s="3692">
        <v>0.75</v>
      </c>
      <c r="BN337" s="1700" t="s">
        <v>5821</v>
      </c>
      <c r="BO337" s="1028">
        <v>1</v>
      </c>
      <c r="BP337" s="931" t="s">
        <v>6199</v>
      </c>
      <c r="BQ337" s="931" t="s">
        <v>37</v>
      </c>
      <c r="BR337" s="169" t="str">
        <f t="shared" si="510"/>
        <v>Terminado</v>
      </c>
      <c r="BS337" s="169" t="str">
        <f t="shared" si="511"/>
        <v>Terminado</v>
      </c>
      <c r="BT337" s="1700" t="s">
        <v>7406</v>
      </c>
      <c r="BU337" s="1877">
        <f t="shared" ref="BU337" si="632">SUMPRODUCT(G337:G340,BO337:BO340)</f>
        <v>0.8125</v>
      </c>
      <c r="BV337" s="1877">
        <f t="shared" ref="BV337" si="633">SUMPRODUCT(G337:G340,L337:L340)</f>
        <v>0.8125</v>
      </c>
      <c r="BW337" s="3344" t="str">
        <f t="shared" si="578"/>
        <v>En gestión</v>
      </c>
      <c r="BX337" s="3344" t="str">
        <f t="shared" ref="BX337" si="634">IF(BU337&lt;1%,"Sin iniciar",IF(BU337=100%,"Terminado","En gestión"))</f>
        <v>En gestión</v>
      </c>
      <c r="BY337" s="3458"/>
      <c r="BZ337" s="3918">
        <v>0</v>
      </c>
      <c r="CA337" s="3919">
        <v>0</v>
      </c>
      <c r="CB337" s="3919">
        <v>0</v>
      </c>
      <c r="CC337" s="3918">
        <v>73482000</v>
      </c>
      <c r="CD337" s="3919">
        <v>73482000</v>
      </c>
      <c r="CE337" s="3919">
        <v>46340000</v>
      </c>
      <c r="CF337" s="3693" t="s">
        <v>1503</v>
      </c>
      <c r="CG337" s="3693" t="s">
        <v>1473</v>
      </c>
      <c r="CH337" s="3693" t="s">
        <v>1474</v>
      </c>
      <c r="CI337" s="3693" t="s">
        <v>6498</v>
      </c>
      <c r="CJ337" s="591"/>
      <c r="CK337" s="3692">
        <v>1</v>
      </c>
      <c r="CL337" s="3693" t="s">
        <v>6499</v>
      </c>
      <c r="CM337" s="905">
        <v>1</v>
      </c>
      <c r="CN337" s="97" t="s">
        <v>6199</v>
      </c>
      <c r="CO337" s="738"/>
      <c r="CP337" s="169" t="str">
        <f t="shared" si="584"/>
        <v>Terminado</v>
      </c>
      <c r="CQ337" s="169" t="str">
        <f t="shared" si="512"/>
        <v>Terminado</v>
      </c>
      <c r="CR337" s="3693" t="s">
        <v>6500</v>
      </c>
      <c r="CS337" s="1877">
        <f t="shared" ref="CS337" si="635">SUMPRODUCT(G337:G340,CM337:CM340)</f>
        <v>1</v>
      </c>
      <c r="CT337" s="1877">
        <f t="shared" ref="CT337" si="636">SUMPRODUCT(G337:G340,M337:M340)</f>
        <v>1</v>
      </c>
      <c r="CU337" s="3344" t="str">
        <f t="shared" ref="CU337" si="637">IF(CT337&lt;1%,"Sin iniciar",IF(CT337=100%,"Terminado","En gestión"))</f>
        <v>Terminado</v>
      </c>
      <c r="CV337" s="3344" t="str">
        <f t="shared" ref="CV337" si="638">IF(CS337&lt;1%,"Sin iniciar",IF(CS337=100%,"Terminado","En gestión"))</f>
        <v>Terminado</v>
      </c>
      <c r="CW337" s="3921"/>
      <c r="CX337" s="3914">
        <v>0</v>
      </c>
      <c r="CY337" s="3351">
        <v>0</v>
      </c>
      <c r="CZ337" s="3351">
        <v>0</v>
      </c>
      <c r="DA337" s="3913">
        <v>73482000</v>
      </c>
      <c r="DB337" s="3915">
        <v>73482000</v>
      </c>
      <c r="DC337" s="3915">
        <v>72820000</v>
      </c>
      <c r="DD337" s="3916">
        <v>73482000</v>
      </c>
      <c r="DE337" s="3693" t="s">
        <v>1503</v>
      </c>
      <c r="DF337" s="3693" t="s">
        <v>1473</v>
      </c>
      <c r="DG337" s="3693" t="s">
        <v>1474</v>
      </c>
      <c r="DH337" s="3693" t="s">
        <v>6498</v>
      </c>
      <c r="DJ337" s="1220" t="s">
        <v>8269</v>
      </c>
      <c r="DK337" s="1220" t="s">
        <v>8485</v>
      </c>
      <c r="DL337" s="3312" t="s">
        <v>8271</v>
      </c>
    </row>
    <row r="338" spans="1:116" s="514" customFormat="1" ht="91.5" hidden="1" x14ac:dyDescent="0.45">
      <c r="A338" s="3359"/>
      <c r="B338" s="3361"/>
      <c r="C338" s="3693"/>
      <c r="D338" s="3693"/>
      <c r="E338" s="515" t="s">
        <v>6501</v>
      </c>
      <c r="F338" s="516" t="s">
        <v>5831</v>
      </c>
      <c r="G338" s="495">
        <v>0.25</v>
      </c>
      <c r="H338" s="518">
        <v>44563</v>
      </c>
      <c r="I338" s="518">
        <v>44925</v>
      </c>
      <c r="J338" s="519">
        <v>0.25</v>
      </c>
      <c r="K338" s="612">
        <v>0.5</v>
      </c>
      <c r="L338" s="520">
        <v>0.75</v>
      </c>
      <c r="M338" s="668">
        <v>1</v>
      </c>
      <c r="N338" s="2966"/>
      <c r="O338" s="2966"/>
      <c r="P338" s="591"/>
      <c r="Q338" s="3693"/>
      <c r="R338" s="3693"/>
      <c r="S338" s="551">
        <v>0.25</v>
      </c>
      <c r="T338" s="457" t="s">
        <v>6502</v>
      </c>
      <c r="U338" s="547" t="s">
        <v>6503</v>
      </c>
      <c r="V338" s="169" t="str">
        <f t="shared" si="507"/>
        <v>En gestión</v>
      </c>
      <c r="W338" s="169" t="str">
        <f t="shared" si="573"/>
        <v>En gestión</v>
      </c>
      <c r="X338" s="3693"/>
      <c r="Y338" s="1877"/>
      <c r="Z338" s="1877"/>
      <c r="AA338" s="3344"/>
      <c r="AB338" s="3344"/>
      <c r="AC338" s="3716"/>
      <c r="AD338" s="3427"/>
      <c r="AE338" s="3690"/>
      <c r="AF338" s="3690"/>
      <c r="AG338" s="3427"/>
      <c r="AH338" s="3910"/>
      <c r="AI338" s="3910"/>
      <c r="AJ338" s="3693"/>
      <c r="AK338" s="3693"/>
      <c r="AL338" s="3693"/>
      <c r="AM338" s="3693"/>
      <c r="AN338" s="591"/>
      <c r="AO338" s="3693"/>
      <c r="AP338" s="3693"/>
      <c r="AQ338" s="551">
        <v>0.5</v>
      </c>
      <c r="AR338" s="457" t="s">
        <v>6504</v>
      </c>
      <c r="AS338" s="547" t="s">
        <v>6505</v>
      </c>
      <c r="AT338" s="169" t="str">
        <f t="shared" si="508"/>
        <v>En gestión</v>
      </c>
      <c r="AU338" s="169" t="str">
        <f t="shared" si="509"/>
        <v>En gestión</v>
      </c>
      <c r="AV338" s="3693"/>
      <c r="AW338" s="3895"/>
      <c r="AX338" s="3895"/>
      <c r="AY338" s="3344"/>
      <c r="AZ338" s="3344"/>
      <c r="BA338" s="3716"/>
      <c r="BB338" s="3348"/>
      <c r="BC338" s="3349"/>
      <c r="BD338" s="3350"/>
      <c r="BE338" s="3445"/>
      <c r="BF338" s="3798"/>
      <c r="BG338" s="3798"/>
      <c r="BH338" s="3900"/>
      <c r="BI338" s="3900"/>
      <c r="BJ338" s="3902"/>
      <c r="BK338" s="3693"/>
      <c r="BL338" s="472"/>
      <c r="BM338" s="3693"/>
      <c r="BN338" s="1774"/>
      <c r="BO338" s="1028">
        <v>0.75</v>
      </c>
      <c r="BP338" s="931" t="s">
        <v>7401</v>
      </c>
      <c r="BQ338" s="931" t="s">
        <v>7402</v>
      </c>
      <c r="BR338" s="169" t="str">
        <f t="shared" si="510"/>
        <v>En gestión</v>
      </c>
      <c r="BS338" s="169" t="str">
        <f t="shared" si="511"/>
        <v>En gestión</v>
      </c>
      <c r="BT338" s="1774"/>
      <c r="BU338" s="1877"/>
      <c r="BV338" s="1877"/>
      <c r="BW338" s="3344"/>
      <c r="BX338" s="3344"/>
      <c r="BY338" s="3458"/>
      <c r="BZ338" s="3918"/>
      <c r="CA338" s="3919"/>
      <c r="CB338" s="3919"/>
      <c r="CC338" s="3918"/>
      <c r="CD338" s="3919"/>
      <c r="CE338" s="3919"/>
      <c r="CF338" s="3693"/>
      <c r="CG338" s="3693"/>
      <c r="CH338" s="3693"/>
      <c r="CI338" s="3693"/>
      <c r="CJ338" s="591"/>
      <c r="CK338" s="3693"/>
      <c r="CL338" s="3693"/>
      <c r="CM338" s="905">
        <v>1</v>
      </c>
      <c r="CN338" s="738" t="s">
        <v>6506</v>
      </c>
      <c r="CO338" s="738" t="s">
        <v>6507</v>
      </c>
      <c r="CP338" s="169" t="str">
        <f t="shared" si="584"/>
        <v>Terminado</v>
      </c>
      <c r="CQ338" s="169" t="str">
        <f t="shared" si="512"/>
        <v>Terminado</v>
      </c>
      <c r="CR338" s="3693"/>
      <c r="CS338" s="1877"/>
      <c r="CT338" s="1877"/>
      <c r="CU338" s="3344"/>
      <c r="CV338" s="3344"/>
      <c r="CW338" s="3921"/>
      <c r="CX338" s="3914"/>
      <c r="CY338" s="3351"/>
      <c r="CZ338" s="3351"/>
      <c r="DA338" s="3914"/>
      <c r="DB338" s="3906"/>
      <c r="DC338" s="3906"/>
      <c r="DD338" s="3916"/>
      <c r="DE338" s="3693"/>
      <c r="DF338" s="3693"/>
      <c r="DG338" s="3693"/>
      <c r="DH338" s="3693"/>
      <c r="DJ338" s="1220" t="s">
        <v>8269</v>
      </c>
      <c r="DK338" s="1220" t="s">
        <v>8331</v>
      </c>
      <c r="DL338" s="3313"/>
    </row>
    <row r="339" spans="1:116" s="514" customFormat="1" ht="131.25" hidden="1" x14ac:dyDescent="0.45">
      <c r="A339" s="3359"/>
      <c r="B339" s="3361"/>
      <c r="C339" s="3693"/>
      <c r="D339" s="3693"/>
      <c r="E339" s="515" t="s">
        <v>6508</v>
      </c>
      <c r="F339" s="516" t="s">
        <v>5840</v>
      </c>
      <c r="G339" s="495">
        <v>0.25</v>
      </c>
      <c r="H339" s="518">
        <v>44563</v>
      </c>
      <c r="I339" s="518">
        <v>44925</v>
      </c>
      <c r="J339" s="519">
        <v>0.25</v>
      </c>
      <c r="K339" s="612">
        <v>0.5</v>
      </c>
      <c r="L339" s="520">
        <v>0.75</v>
      </c>
      <c r="M339" s="668">
        <v>1</v>
      </c>
      <c r="N339" s="2966"/>
      <c r="O339" s="2966"/>
      <c r="P339" s="591"/>
      <c r="Q339" s="3693"/>
      <c r="R339" s="3693"/>
      <c r="S339" s="551">
        <v>0.25</v>
      </c>
      <c r="T339" s="457" t="s">
        <v>6502</v>
      </c>
      <c r="U339" s="547" t="s">
        <v>6509</v>
      </c>
      <c r="V339" s="169" t="str">
        <f t="shared" si="507"/>
        <v>En gestión</v>
      </c>
      <c r="W339" s="169" t="str">
        <f t="shared" si="573"/>
        <v>En gestión</v>
      </c>
      <c r="X339" s="3693"/>
      <c r="Y339" s="1877"/>
      <c r="Z339" s="1877"/>
      <c r="AA339" s="3344"/>
      <c r="AB339" s="3344"/>
      <c r="AC339" s="3716"/>
      <c r="AD339" s="3427"/>
      <c r="AE339" s="3690"/>
      <c r="AF339" s="3690"/>
      <c r="AG339" s="3427"/>
      <c r="AH339" s="3910"/>
      <c r="AI339" s="3910"/>
      <c r="AJ339" s="3693"/>
      <c r="AK339" s="3693"/>
      <c r="AL339" s="3693"/>
      <c r="AM339" s="3693"/>
      <c r="AN339" s="591"/>
      <c r="AO339" s="3693"/>
      <c r="AP339" s="3693"/>
      <c r="AQ339" s="551">
        <v>0.5</v>
      </c>
      <c r="AR339" s="457" t="s">
        <v>6510</v>
      </c>
      <c r="AS339" s="714" t="s">
        <v>6511</v>
      </c>
      <c r="AT339" s="169" t="str">
        <f t="shared" si="508"/>
        <v>En gestión</v>
      </c>
      <c r="AU339" s="169" t="str">
        <f t="shared" si="509"/>
        <v>En gestión</v>
      </c>
      <c r="AV339" s="3693"/>
      <c r="AW339" s="3895"/>
      <c r="AX339" s="3895"/>
      <c r="AY339" s="3344"/>
      <c r="AZ339" s="3344"/>
      <c r="BA339" s="3716"/>
      <c r="BB339" s="3348"/>
      <c r="BC339" s="3349"/>
      <c r="BD339" s="3350"/>
      <c r="BE339" s="3445"/>
      <c r="BF339" s="3798"/>
      <c r="BG339" s="3798"/>
      <c r="BH339" s="3900"/>
      <c r="BI339" s="3900"/>
      <c r="BJ339" s="3902"/>
      <c r="BK339" s="3693"/>
      <c r="BL339" s="472"/>
      <c r="BM339" s="3693"/>
      <c r="BN339" s="1774"/>
      <c r="BO339" s="1028">
        <v>0.75</v>
      </c>
      <c r="BP339" s="931" t="s">
        <v>6709</v>
      </c>
      <c r="BQ339" s="931" t="s">
        <v>7403</v>
      </c>
      <c r="BR339" s="169" t="str">
        <f t="shared" si="510"/>
        <v>En gestión</v>
      </c>
      <c r="BS339" s="169" t="str">
        <f t="shared" si="511"/>
        <v>En gestión</v>
      </c>
      <c r="BT339" s="1774"/>
      <c r="BU339" s="1877"/>
      <c r="BV339" s="1877"/>
      <c r="BW339" s="3344"/>
      <c r="BX339" s="3344"/>
      <c r="BY339" s="3458"/>
      <c r="BZ339" s="3918"/>
      <c r="CA339" s="3919"/>
      <c r="CB339" s="3919"/>
      <c r="CC339" s="3918"/>
      <c r="CD339" s="3919"/>
      <c r="CE339" s="3919"/>
      <c r="CF339" s="3693"/>
      <c r="CG339" s="3693"/>
      <c r="CH339" s="3693"/>
      <c r="CI339" s="3693"/>
      <c r="CJ339" s="591"/>
      <c r="CK339" s="3693"/>
      <c r="CL339" s="3693"/>
      <c r="CM339" s="905">
        <v>1</v>
      </c>
      <c r="CN339" s="738" t="s">
        <v>6512</v>
      </c>
      <c r="CO339" s="738" t="s">
        <v>6513</v>
      </c>
      <c r="CP339" s="169" t="str">
        <f t="shared" si="584"/>
        <v>Terminado</v>
      </c>
      <c r="CQ339" s="169" t="str">
        <f t="shared" si="512"/>
        <v>Terminado</v>
      </c>
      <c r="CR339" s="3693"/>
      <c r="CS339" s="1877"/>
      <c r="CT339" s="1877"/>
      <c r="CU339" s="3344"/>
      <c r="CV339" s="3344"/>
      <c r="CW339" s="3921"/>
      <c r="CX339" s="3914"/>
      <c r="CY339" s="3351"/>
      <c r="CZ339" s="3351"/>
      <c r="DA339" s="3914"/>
      <c r="DB339" s="3906"/>
      <c r="DC339" s="3906"/>
      <c r="DD339" s="3916"/>
      <c r="DE339" s="3693"/>
      <c r="DF339" s="3693"/>
      <c r="DG339" s="3693"/>
      <c r="DH339" s="3693"/>
      <c r="DJ339" s="1220" t="s">
        <v>8269</v>
      </c>
      <c r="DK339" s="1220" t="s">
        <v>8331</v>
      </c>
      <c r="DL339" s="3313"/>
    </row>
    <row r="340" spans="1:116" s="514" customFormat="1" ht="92.25" hidden="1" x14ac:dyDescent="0.45">
      <c r="A340" s="3359"/>
      <c r="B340" s="3361"/>
      <c r="C340" s="3693"/>
      <c r="D340" s="3693"/>
      <c r="E340" s="515" t="s">
        <v>6514</v>
      </c>
      <c r="F340" s="516" t="s">
        <v>5850</v>
      </c>
      <c r="G340" s="495">
        <v>0.25</v>
      </c>
      <c r="H340" s="518">
        <v>44563</v>
      </c>
      <c r="I340" s="518">
        <v>44925</v>
      </c>
      <c r="J340" s="519">
        <v>0.25</v>
      </c>
      <c r="K340" s="612">
        <v>0.5</v>
      </c>
      <c r="L340" s="520">
        <v>0.75</v>
      </c>
      <c r="M340" s="668">
        <v>1</v>
      </c>
      <c r="N340" s="2966"/>
      <c r="O340" s="2966"/>
      <c r="P340" s="591"/>
      <c r="Q340" s="3693"/>
      <c r="R340" s="3693"/>
      <c r="S340" s="551">
        <v>0.25</v>
      </c>
      <c r="T340" s="547" t="s">
        <v>6515</v>
      </c>
      <c r="U340" s="547" t="s">
        <v>6516</v>
      </c>
      <c r="V340" s="169" t="str">
        <f t="shared" si="507"/>
        <v>En gestión</v>
      </c>
      <c r="W340" s="169" t="str">
        <f t="shared" si="573"/>
        <v>En gestión</v>
      </c>
      <c r="X340" s="3693"/>
      <c r="Y340" s="1877"/>
      <c r="Z340" s="1877"/>
      <c r="AA340" s="3344"/>
      <c r="AB340" s="3344"/>
      <c r="AC340" s="3897"/>
      <c r="AD340" s="3427"/>
      <c r="AE340" s="3690"/>
      <c r="AF340" s="3690"/>
      <c r="AG340" s="3427"/>
      <c r="AH340" s="3910"/>
      <c r="AI340" s="3910"/>
      <c r="AJ340" s="3693"/>
      <c r="AK340" s="3693"/>
      <c r="AL340" s="3693"/>
      <c r="AM340" s="3693"/>
      <c r="AN340" s="591"/>
      <c r="AO340" s="3693"/>
      <c r="AP340" s="3693"/>
      <c r="AQ340" s="551">
        <v>0.5</v>
      </c>
      <c r="AR340" s="457" t="s">
        <v>6517</v>
      </c>
      <c r="AS340" s="547" t="s">
        <v>6518</v>
      </c>
      <c r="AT340" s="169" t="str">
        <f t="shared" si="508"/>
        <v>En gestión</v>
      </c>
      <c r="AU340" s="169" t="str">
        <f t="shared" si="509"/>
        <v>En gestión</v>
      </c>
      <c r="AV340" s="3693"/>
      <c r="AW340" s="3895"/>
      <c r="AX340" s="3895"/>
      <c r="AY340" s="3344"/>
      <c r="AZ340" s="3344"/>
      <c r="BA340" s="3897"/>
      <c r="BB340" s="3348"/>
      <c r="BC340" s="3349"/>
      <c r="BD340" s="3350"/>
      <c r="BE340" s="3445"/>
      <c r="BF340" s="3446"/>
      <c r="BG340" s="3446"/>
      <c r="BH340" s="3894"/>
      <c r="BI340" s="3894"/>
      <c r="BJ340" s="3903"/>
      <c r="BK340" s="3693"/>
      <c r="BL340" s="472"/>
      <c r="BM340" s="3693"/>
      <c r="BN340" s="1701"/>
      <c r="BO340" s="1028">
        <v>0.75</v>
      </c>
      <c r="BP340" s="931" t="s">
        <v>7404</v>
      </c>
      <c r="BQ340" s="931" t="s">
        <v>7405</v>
      </c>
      <c r="BR340" s="169" t="str">
        <f t="shared" si="510"/>
        <v>En gestión</v>
      </c>
      <c r="BS340" s="169" t="str">
        <f t="shared" si="511"/>
        <v>En gestión</v>
      </c>
      <c r="BT340" s="1701"/>
      <c r="BU340" s="1877"/>
      <c r="BV340" s="1877"/>
      <c r="BW340" s="3344"/>
      <c r="BX340" s="3344"/>
      <c r="BY340" s="3458"/>
      <c r="BZ340" s="3918"/>
      <c r="CA340" s="3919"/>
      <c r="CB340" s="3919"/>
      <c r="CC340" s="3918"/>
      <c r="CD340" s="3919"/>
      <c r="CE340" s="3919"/>
      <c r="CF340" s="3693"/>
      <c r="CG340" s="3693"/>
      <c r="CH340" s="3693"/>
      <c r="CI340" s="3693"/>
      <c r="CJ340" s="591"/>
      <c r="CK340" s="3693"/>
      <c r="CL340" s="3693"/>
      <c r="CM340" s="905">
        <v>1</v>
      </c>
      <c r="CN340" s="738" t="s">
        <v>6519</v>
      </c>
      <c r="CO340" s="738" t="s">
        <v>6518</v>
      </c>
      <c r="CP340" s="169" t="str">
        <f t="shared" si="584"/>
        <v>Terminado</v>
      </c>
      <c r="CQ340" s="169" t="str">
        <f t="shared" si="512"/>
        <v>Terminado</v>
      </c>
      <c r="CR340" s="3693"/>
      <c r="CS340" s="1877"/>
      <c r="CT340" s="1877"/>
      <c r="CU340" s="3344"/>
      <c r="CV340" s="3344"/>
      <c r="CW340" s="3921"/>
      <c r="CX340" s="3914"/>
      <c r="CY340" s="3351"/>
      <c r="CZ340" s="3351"/>
      <c r="DA340" s="3914"/>
      <c r="DB340" s="3906"/>
      <c r="DC340" s="3906"/>
      <c r="DD340" s="3916"/>
      <c r="DE340" s="3693"/>
      <c r="DF340" s="3693"/>
      <c r="DG340" s="3693"/>
      <c r="DH340" s="3693"/>
      <c r="DJ340" s="1220" t="s">
        <v>8269</v>
      </c>
      <c r="DK340" s="1220" t="s">
        <v>8331</v>
      </c>
      <c r="DL340" s="3314"/>
    </row>
    <row r="341" spans="1:116" s="710" customFormat="1" ht="131.25" hidden="1" x14ac:dyDescent="0.45">
      <c r="A341" s="3359" t="s">
        <v>516</v>
      </c>
      <c r="B341" s="3361" t="s">
        <v>6520</v>
      </c>
      <c r="C341" s="3693" t="s">
        <v>6521</v>
      </c>
      <c r="D341" s="3693" t="s">
        <v>5861</v>
      </c>
      <c r="E341" s="515" t="s">
        <v>6522</v>
      </c>
      <c r="F341" s="516" t="s">
        <v>5820</v>
      </c>
      <c r="G341" s="495">
        <v>0.25</v>
      </c>
      <c r="H341" s="518">
        <v>44568</v>
      </c>
      <c r="I341" s="518">
        <v>44591</v>
      </c>
      <c r="J341" s="519">
        <v>1</v>
      </c>
      <c r="K341" s="612">
        <v>1</v>
      </c>
      <c r="L341" s="520">
        <v>1</v>
      </c>
      <c r="M341" s="668">
        <v>1</v>
      </c>
      <c r="N341" s="2966">
        <v>15226000</v>
      </c>
      <c r="O341" s="2966">
        <v>40992000</v>
      </c>
      <c r="P341" s="591"/>
      <c r="Q341" s="3692">
        <v>0.25</v>
      </c>
      <c r="R341" s="3894" t="s">
        <v>5821</v>
      </c>
      <c r="S341" s="551">
        <v>1</v>
      </c>
      <c r="T341" s="713" t="s">
        <v>6523</v>
      </c>
      <c r="U341" s="713" t="s">
        <v>7708</v>
      </c>
      <c r="V341" s="169" t="str">
        <f t="shared" si="507"/>
        <v>Terminado</v>
      </c>
      <c r="W341" s="169" t="str">
        <f t="shared" si="573"/>
        <v>Terminado</v>
      </c>
      <c r="X341" s="3693" t="s">
        <v>7709</v>
      </c>
      <c r="Y341" s="1877">
        <f>SUMPRODUCT(S341:S344,G341:G344)</f>
        <v>0.4375</v>
      </c>
      <c r="Z341" s="1877">
        <f>SUMPRODUCT(G341:G344,J341:J344)</f>
        <v>0.4375</v>
      </c>
      <c r="AA341" s="3344" t="str">
        <f>IF(Z341&lt;1%,"Sin iniciar",IF(Z341=100%,"Terminado","En gestión"))</f>
        <v>En gestión</v>
      </c>
      <c r="AB341" s="3344" t="str">
        <f>IF(Y341&lt;1%,"Sin iniciar",IF(Y341=100%,"Terminado","En gestión"))</f>
        <v>En gestión</v>
      </c>
      <c r="AC341" s="3911"/>
      <c r="AD341" s="3427">
        <v>40992000</v>
      </c>
      <c r="AE341" s="3690">
        <v>40992000</v>
      </c>
      <c r="AF341" s="3690">
        <v>10248000</v>
      </c>
      <c r="AG341" s="3427">
        <v>15226000</v>
      </c>
      <c r="AH341" s="3910">
        <v>144909593.00999999</v>
      </c>
      <c r="AI341" s="3910">
        <v>22386924.989999998</v>
      </c>
      <c r="AJ341" s="3894" t="s">
        <v>1503</v>
      </c>
      <c r="AK341" s="3693" t="s">
        <v>1473</v>
      </c>
      <c r="AL341" s="3693" t="s">
        <v>1474</v>
      </c>
      <c r="AM341" s="3693" t="s">
        <v>1504</v>
      </c>
      <c r="AN341" s="591"/>
      <c r="AO341" s="3692">
        <v>0.5</v>
      </c>
      <c r="AP341" s="3894" t="s">
        <v>5821</v>
      </c>
      <c r="AQ341" s="551">
        <v>1</v>
      </c>
      <c r="AR341" s="98" t="s">
        <v>6199</v>
      </c>
      <c r="AS341" s="547"/>
      <c r="AT341" s="169" t="str">
        <f t="shared" si="508"/>
        <v>Terminado</v>
      </c>
      <c r="AU341" s="169" t="str">
        <f t="shared" si="509"/>
        <v>Terminado</v>
      </c>
      <c r="AV341" s="3894" t="s">
        <v>6441</v>
      </c>
      <c r="AW341" s="3523">
        <f t="shared" ref="AW341" si="639">SUMPRODUCT(AQ341:AQ344,G341:G344)</f>
        <v>0.625</v>
      </c>
      <c r="AX341" s="3523">
        <f t="shared" ref="AX341" si="640">SUMPRODUCT(G341:G344,K341:K344)</f>
        <v>0.625</v>
      </c>
      <c r="AY341" s="3344" t="str">
        <f>IF(AX341&lt;1%,"Sin iniciar",IF(AX341=100%,"Terminado","En gestión"))</f>
        <v>En gestión</v>
      </c>
      <c r="AZ341" s="3344" t="str">
        <f>IF(AW341&lt;1%,"Sin iniciar",IF(AW341=100%,"Terminado","En gestión"))</f>
        <v>En gestión</v>
      </c>
      <c r="BA341" s="3911"/>
      <c r="BB341" s="3348">
        <v>40992000</v>
      </c>
      <c r="BC341" s="3349">
        <v>40992000</v>
      </c>
      <c r="BD341" s="3350">
        <v>20496000</v>
      </c>
      <c r="BE341" s="3445">
        <v>15226000</v>
      </c>
      <c r="BF341" s="3615">
        <v>144909593.00999999</v>
      </c>
      <c r="BG341" s="3615">
        <v>37886672.880000003</v>
      </c>
      <c r="BH341" s="3899" t="s">
        <v>1503</v>
      </c>
      <c r="BI341" s="3899" t="s">
        <v>1473</v>
      </c>
      <c r="BJ341" s="3901" t="s">
        <v>1474</v>
      </c>
      <c r="BK341" s="3693" t="s">
        <v>1504</v>
      </c>
      <c r="BL341" s="472"/>
      <c r="BM341" s="3692">
        <v>0.75</v>
      </c>
      <c r="BN341" s="3693" t="s">
        <v>5821</v>
      </c>
      <c r="BO341" s="551">
        <v>1</v>
      </c>
      <c r="BP341" s="97" t="s">
        <v>6199</v>
      </c>
      <c r="BQ341" s="98"/>
      <c r="BR341" s="169" t="str">
        <f t="shared" si="510"/>
        <v>Terminado</v>
      </c>
      <c r="BS341" s="169" t="str">
        <f t="shared" si="511"/>
        <v>Terminado</v>
      </c>
      <c r="BT341" s="1720" t="s">
        <v>7710</v>
      </c>
      <c r="BU341" s="1877">
        <f t="shared" ref="BU341" si="641">SUMPRODUCT(G341:G344,BO341:BO344)</f>
        <v>0.8125</v>
      </c>
      <c r="BV341" s="1877">
        <f t="shared" ref="BV341" si="642">SUMPRODUCT(G341:G344,L341:L344)</f>
        <v>0.8125</v>
      </c>
      <c r="BW341" s="3344" t="str">
        <f t="shared" si="578"/>
        <v>En gestión</v>
      </c>
      <c r="BX341" s="3344" t="str">
        <f t="shared" ref="BX341" si="643">IF(BU341&lt;1%,"Sin iniciar",IF(BU341=100%,"Terminado","En gestión"))</f>
        <v>En gestión</v>
      </c>
      <c r="BY341" s="3458"/>
      <c r="BZ341" s="2909">
        <v>40992000</v>
      </c>
      <c r="CA341" s="3908">
        <v>40992000</v>
      </c>
      <c r="CB341" s="3597">
        <v>30744000</v>
      </c>
      <c r="CC341" s="2909">
        <v>144909593.00999999</v>
      </c>
      <c r="CD341" s="3597">
        <v>146895593.00999999</v>
      </c>
      <c r="CE341" s="3597">
        <v>99531700</v>
      </c>
      <c r="CF341" s="3693" t="s">
        <v>1503</v>
      </c>
      <c r="CG341" s="3693" t="s">
        <v>1473</v>
      </c>
      <c r="CH341" s="3693" t="s">
        <v>1474</v>
      </c>
      <c r="CI341" s="3693" t="s">
        <v>1504</v>
      </c>
      <c r="CJ341" s="591"/>
      <c r="CK341" s="3692">
        <v>1</v>
      </c>
      <c r="CL341" s="1720" t="s">
        <v>6311</v>
      </c>
      <c r="CM341" s="905">
        <v>1</v>
      </c>
      <c r="CN341" s="97" t="s">
        <v>106</v>
      </c>
      <c r="CO341" s="97" t="s">
        <v>7708</v>
      </c>
      <c r="CP341" s="169" t="str">
        <f t="shared" si="584"/>
        <v>Terminado</v>
      </c>
      <c r="CQ341" s="169" t="str">
        <f t="shared" si="512"/>
        <v>Terminado</v>
      </c>
      <c r="CR341" s="3693" t="s">
        <v>6524</v>
      </c>
      <c r="CS341" s="1877">
        <f t="shared" ref="CS341" si="644">SUMPRODUCT(G341:G344,CM341:CM344)</f>
        <v>1</v>
      </c>
      <c r="CT341" s="1877">
        <f t="shared" ref="CT341" si="645">SUMPRODUCT(G341:G344,M341:M344)</f>
        <v>1</v>
      </c>
      <c r="CU341" s="3344" t="str">
        <f t="shared" ref="CU341" si="646">IF(CT341&lt;1%,"Sin iniciar",IF(CT341=100%,"Terminado","En gestión"))</f>
        <v>Terminado</v>
      </c>
      <c r="CV341" s="3344" t="str">
        <f t="shared" ref="CV341" si="647">IF(CS341&lt;1%,"Sin iniciar",IF(CS341=100%,"Terminado","En gestión"))</f>
        <v>Terminado</v>
      </c>
      <c r="CW341" s="3921" t="s">
        <v>37</v>
      </c>
      <c r="CX341" s="3914">
        <v>40992000</v>
      </c>
      <c r="CY341" s="3351">
        <v>40992000</v>
      </c>
      <c r="CZ341" s="3906">
        <v>40992000</v>
      </c>
      <c r="DA341" s="3913">
        <v>146895593.00999999</v>
      </c>
      <c r="DB341" s="3915">
        <v>151612343.00999999</v>
      </c>
      <c r="DC341" s="3915">
        <v>141568289.87</v>
      </c>
      <c r="DD341" s="3916">
        <v>147681166.34650001</v>
      </c>
      <c r="DE341" s="3693" t="s">
        <v>1503</v>
      </c>
      <c r="DF341" s="3693" t="s">
        <v>1473</v>
      </c>
      <c r="DG341" s="3693" t="s">
        <v>1474</v>
      </c>
      <c r="DH341" s="3693" t="s">
        <v>1504</v>
      </c>
      <c r="DJ341" s="1220" t="s">
        <v>8352</v>
      </c>
      <c r="DK341" s="1220" t="s">
        <v>8525</v>
      </c>
      <c r="DL341" s="3312" t="s">
        <v>8526</v>
      </c>
    </row>
    <row r="342" spans="1:116" s="514" customFormat="1" ht="192" hidden="1" customHeight="1" x14ac:dyDescent="0.45">
      <c r="A342" s="3359"/>
      <c r="B342" s="3361"/>
      <c r="C342" s="3693"/>
      <c r="D342" s="3693"/>
      <c r="E342" s="515" t="s">
        <v>6525</v>
      </c>
      <c r="F342" s="516" t="s">
        <v>5831</v>
      </c>
      <c r="G342" s="495">
        <v>0.25</v>
      </c>
      <c r="H342" s="518">
        <v>44568</v>
      </c>
      <c r="I342" s="518">
        <v>44921</v>
      </c>
      <c r="J342" s="519">
        <v>0.25</v>
      </c>
      <c r="K342" s="612">
        <v>0.5</v>
      </c>
      <c r="L342" s="520">
        <v>0.75</v>
      </c>
      <c r="M342" s="668">
        <v>1</v>
      </c>
      <c r="N342" s="2966"/>
      <c r="O342" s="2966"/>
      <c r="P342" s="591"/>
      <c r="Q342" s="3693"/>
      <c r="R342" s="3693"/>
      <c r="S342" s="551">
        <v>0.25</v>
      </c>
      <c r="T342" s="457" t="s">
        <v>6526</v>
      </c>
      <c r="U342" s="457" t="s">
        <v>6527</v>
      </c>
      <c r="V342" s="169" t="str">
        <f t="shared" si="507"/>
        <v>En gestión</v>
      </c>
      <c r="W342" s="169" t="str">
        <f t="shared" si="573"/>
        <v>En gestión</v>
      </c>
      <c r="X342" s="3693"/>
      <c r="Y342" s="1877"/>
      <c r="Z342" s="1877"/>
      <c r="AA342" s="3344"/>
      <c r="AB342" s="3344"/>
      <c r="AC342" s="3716"/>
      <c r="AD342" s="3427"/>
      <c r="AE342" s="3690"/>
      <c r="AF342" s="3690"/>
      <c r="AG342" s="3427"/>
      <c r="AH342" s="3910"/>
      <c r="AI342" s="3910"/>
      <c r="AJ342" s="3693"/>
      <c r="AK342" s="3693"/>
      <c r="AL342" s="3693"/>
      <c r="AM342" s="3693"/>
      <c r="AN342" s="591"/>
      <c r="AO342" s="3693"/>
      <c r="AP342" s="3693"/>
      <c r="AQ342" s="551">
        <v>0.5</v>
      </c>
      <c r="AR342" s="457" t="s">
        <v>7711</v>
      </c>
      <c r="AS342" s="714" t="s">
        <v>6528</v>
      </c>
      <c r="AT342" s="169" t="str">
        <f t="shared" si="508"/>
        <v>En gestión</v>
      </c>
      <c r="AU342" s="169" t="str">
        <f t="shared" si="509"/>
        <v>En gestión</v>
      </c>
      <c r="AV342" s="3693"/>
      <c r="AW342" s="3895"/>
      <c r="AX342" s="3895"/>
      <c r="AY342" s="3344"/>
      <c r="AZ342" s="3344"/>
      <c r="BA342" s="3716"/>
      <c r="BB342" s="3348"/>
      <c r="BC342" s="3349"/>
      <c r="BD342" s="3350"/>
      <c r="BE342" s="3445"/>
      <c r="BF342" s="3798"/>
      <c r="BG342" s="3798"/>
      <c r="BH342" s="3900"/>
      <c r="BI342" s="3900"/>
      <c r="BJ342" s="3902"/>
      <c r="BK342" s="3693"/>
      <c r="BL342" s="472"/>
      <c r="BM342" s="3693"/>
      <c r="BN342" s="3693"/>
      <c r="BO342" s="551">
        <v>0.75</v>
      </c>
      <c r="BP342" s="97" t="s">
        <v>7712</v>
      </c>
      <c r="BQ342" s="97" t="s">
        <v>6529</v>
      </c>
      <c r="BR342" s="169" t="str">
        <f t="shared" si="510"/>
        <v>En gestión</v>
      </c>
      <c r="BS342" s="169" t="str">
        <f t="shared" si="511"/>
        <v>En gestión</v>
      </c>
      <c r="BT342" s="1720"/>
      <c r="BU342" s="1877"/>
      <c r="BV342" s="1877"/>
      <c r="BW342" s="3344"/>
      <c r="BX342" s="3344"/>
      <c r="BY342" s="3458"/>
      <c r="BZ342" s="2909"/>
      <c r="CA342" s="3908"/>
      <c r="CB342" s="3597"/>
      <c r="CC342" s="2909"/>
      <c r="CD342" s="3597"/>
      <c r="CE342" s="3597"/>
      <c r="CF342" s="3693"/>
      <c r="CG342" s="3693"/>
      <c r="CH342" s="3693"/>
      <c r="CI342" s="3693"/>
      <c r="CJ342" s="591"/>
      <c r="CK342" s="3693"/>
      <c r="CL342" s="1720"/>
      <c r="CM342" s="905">
        <v>1</v>
      </c>
      <c r="CN342" s="738" t="s">
        <v>6530</v>
      </c>
      <c r="CO342" s="97" t="s">
        <v>6531</v>
      </c>
      <c r="CP342" s="169" t="str">
        <f t="shared" si="584"/>
        <v>Terminado</v>
      </c>
      <c r="CQ342" s="169" t="str">
        <f t="shared" si="512"/>
        <v>Terminado</v>
      </c>
      <c r="CR342" s="3693"/>
      <c r="CS342" s="1877"/>
      <c r="CT342" s="1877"/>
      <c r="CU342" s="3344"/>
      <c r="CV342" s="3344"/>
      <c r="CW342" s="3921"/>
      <c r="CX342" s="3914"/>
      <c r="CY342" s="3351"/>
      <c r="CZ342" s="3906"/>
      <c r="DA342" s="3914"/>
      <c r="DB342" s="3906"/>
      <c r="DC342" s="3906"/>
      <c r="DD342" s="3916"/>
      <c r="DE342" s="3693"/>
      <c r="DF342" s="3693"/>
      <c r="DG342" s="3693"/>
      <c r="DH342" s="3693"/>
      <c r="DJ342" s="1220" t="s">
        <v>8352</v>
      </c>
      <c r="DK342" s="1220" t="s">
        <v>8527</v>
      </c>
      <c r="DL342" s="3313"/>
    </row>
    <row r="343" spans="1:116" s="514" customFormat="1" ht="222" hidden="1" customHeight="1" x14ac:dyDescent="0.45">
      <c r="A343" s="3359"/>
      <c r="B343" s="3361"/>
      <c r="C343" s="3693"/>
      <c r="D343" s="3693"/>
      <c r="E343" s="515" t="s">
        <v>6532</v>
      </c>
      <c r="F343" s="516" t="s">
        <v>5840</v>
      </c>
      <c r="G343" s="495">
        <v>0.25</v>
      </c>
      <c r="H343" s="518">
        <v>44568</v>
      </c>
      <c r="I343" s="518">
        <v>44921</v>
      </c>
      <c r="J343" s="519">
        <v>0.25</v>
      </c>
      <c r="K343" s="612">
        <v>0.5</v>
      </c>
      <c r="L343" s="520">
        <v>0.75</v>
      </c>
      <c r="M343" s="668">
        <v>1</v>
      </c>
      <c r="N343" s="2966"/>
      <c r="O343" s="2966"/>
      <c r="P343" s="591"/>
      <c r="Q343" s="3693"/>
      <c r="R343" s="3693"/>
      <c r="S343" s="551">
        <v>0.25</v>
      </c>
      <c r="T343" s="457" t="s">
        <v>6533</v>
      </c>
      <c r="U343" s="713" t="s">
        <v>6534</v>
      </c>
      <c r="V343" s="169" t="str">
        <f t="shared" si="507"/>
        <v>En gestión</v>
      </c>
      <c r="W343" s="169" t="str">
        <f t="shared" si="573"/>
        <v>En gestión</v>
      </c>
      <c r="X343" s="3693"/>
      <c r="Y343" s="1877"/>
      <c r="Z343" s="1877"/>
      <c r="AA343" s="3344"/>
      <c r="AB343" s="3344"/>
      <c r="AC343" s="3716"/>
      <c r="AD343" s="3427"/>
      <c r="AE343" s="3690"/>
      <c r="AF343" s="3690"/>
      <c r="AG343" s="3427"/>
      <c r="AH343" s="3910"/>
      <c r="AI343" s="3910"/>
      <c r="AJ343" s="3693"/>
      <c r="AK343" s="3693"/>
      <c r="AL343" s="3693"/>
      <c r="AM343" s="3693"/>
      <c r="AN343" s="591"/>
      <c r="AO343" s="3693"/>
      <c r="AP343" s="3693"/>
      <c r="AQ343" s="551">
        <v>0.5</v>
      </c>
      <c r="AR343" s="457" t="s">
        <v>7713</v>
      </c>
      <c r="AS343" s="714" t="s">
        <v>6535</v>
      </c>
      <c r="AT343" s="169" t="str">
        <f t="shared" si="508"/>
        <v>En gestión</v>
      </c>
      <c r="AU343" s="169" t="str">
        <f t="shared" si="509"/>
        <v>En gestión</v>
      </c>
      <c r="AV343" s="3693"/>
      <c r="AW343" s="3895"/>
      <c r="AX343" s="3895"/>
      <c r="AY343" s="3344"/>
      <c r="AZ343" s="3344"/>
      <c r="BA343" s="3716"/>
      <c r="BB343" s="3348"/>
      <c r="BC343" s="3349"/>
      <c r="BD343" s="3350"/>
      <c r="BE343" s="3445"/>
      <c r="BF343" s="3798"/>
      <c r="BG343" s="3798"/>
      <c r="BH343" s="3900"/>
      <c r="BI343" s="3900"/>
      <c r="BJ343" s="3902"/>
      <c r="BK343" s="3693"/>
      <c r="BL343" s="472"/>
      <c r="BM343" s="3693"/>
      <c r="BN343" s="3693"/>
      <c r="BO343" s="551">
        <v>0.75</v>
      </c>
      <c r="BP343" s="97" t="s">
        <v>7712</v>
      </c>
      <c r="BQ343" s="97" t="s">
        <v>6536</v>
      </c>
      <c r="BR343" s="169" t="str">
        <f t="shared" si="510"/>
        <v>En gestión</v>
      </c>
      <c r="BS343" s="169" t="str">
        <f t="shared" si="511"/>
        <v>En gestión</v>
      </c>
      <c r="BT343" s="1720"/>
      <c r="BU343" s="1877"/>
      <c r="BV343" s="1877"/>
      <c r="BW343" s="3344"/>
      <c r="BX343" s="3344"/>
      <c r="BY343" s="3458"/>
      <c r="BZ343" s="2909"/>
      <c r="CA343" s="3908"/>
      <c r="CB343" s="3597"/>
      <c r="CC343" s="2909"/>
      <c r="CD343" s="3597"/>
      <c r="CE343" s="3597"/>
      <c r="CF343" s="3693"/>
      <c r="CG343" s="3693"/>
      <c r="CH343" s="3693"/>
      <c r="CI343" s="3693"/>
      <c r="CJ343" s="591"/>
      <c r="CK343" s="3693"/>
      <c r="CL343" s="1720"/>
      <c r="CM343" s="905">
        <v>1</v>
      </c>
      <c r="CN343" s="738" t="s">
        <v>6537</v>
      </c>
      <c r="CO343" s="97" t="s">
        <v>6538</v>
      </c>
      <c r="CP343" s="169" t="str">
        <f t="shared" si="584"/>
        <v>Terminado</v>
      </c>
      <c r="CQ343" s="169" t="str">
        <f t="shared" si="512"/>
        <v>Terminado</v>
      </c>
      <c r="CR343" s="3693"/>
      <c r="CS343" s="1877"/>
      <c r="CT343" s="1877"/>
      <c r="CU343" s="3344"/>
      <c r="CV343" s="3344"/>
      <c r="CW343" s="3921"/>
      <c r="CX343" s="3914"/>
      <c r="CY343" s="3351"/>
      <c r="CZ343" s="3906"/>
      <c r="DA343" s="3914"/>
      <c r="DB343" s="3906"/>
      <c r="DC343" s="3906"/>
      <c r="DD343" s="3916"/>
      <c r="DE343" s="3693"/>
      <c r="DF343" s="3693"/>
      <c r="DG343" s="3693"/>
      <c r="DH343" s="3693"/>
      <c r="DJ343" s="1220" t="s">
        <v>8352</v>
      </c>
      <c r="DK343" s="1220" t="s">
        <v>8528</v>
      </c>
      <c r="DL343" s="3313"/>
    </row>
    <row r="344" spans="1:116" s="514" customFormat="1" ht="171" hidden="1" customHeight="1" x14ac:dyDescent="0.45">
      <c r="A344" s="3359"/>
      <c r="B344" s="3361"/>
      <c r="C344" s="3693"/>
      <c r="D344" s="3693"/>
      <c r="E344" s="515" t="s">
        <v>6539</v>
      </c>
      <c r="F344" s="516" t="s">
        <v>5850</v>
      </c>
      <c r="G344" s="495">
        <v>0.25</v>
      </c>
      <c r="H344" s="518">
        <v>44568</v>
      </c>
      <c r="I344" s="518">
        <v>44921</v>
      </c>
      <c r="J344" s="519">
        <v>0.25</v>
      </c>
      <c r="K344" s="612">
        <v>0.5</v>
      </c>
      <c r="L344" s="520">
        <v>0.75</v>
      </c>
      <c r="M344" s="668">
        <v>1</v>
      </c>
      <c r="N344" s="2966"/>
      <c r="O344" s="2966"/>
      <c r="P344" s="591"/>
      <c r="Q344" s="3693"/>
      <c r="R344" s="3693"/>
      <c r="S344" s="551">
        <v>0.25</v>
      </c>
      <c r="T344" s="547" t="s">
        <v>6540</v>
      </c>
      <c r="U344" s="547" t="s">
        <v>6541</v>
      </c>
      <c r="V344" s="169" t="str">
        <f t="shared" si="507"/>
        <v>En gestión</v>
      </c>
      <c r="W344" s="169" t="str">
        <f t="shared" si="573"/>
        <v>En gestión</v>
      </c>
      <c r="X344" s="3693"/>
      <c r="Y344" s="1877"/>
      <c r="Z344" s="1877"/>
      <c r="AA344" s="3344"/>
      <c r="AB344" s="3344"/>
      <c r="AC344" s="3897"/>
      <c r="AD344" s="3427"/>
      <c r="AE344" s="3690"/>
      <c r="AF344" s="3690"/>
      <c r="AG344" s="3427"/>
      <c r="AH344" s="3910"/>
      <c r="AI344" s="3910"/>
      <c r="AJ344" s="3693"/>
      <c r="AK344" s="3693"/>
      <c r="AL344" s="3693"/>
      <c r="AM344" s="3693"/>
      <c r="AN344" s="591"/>
      <c r="AO344" s="3693"/>
      <c r="AP344" s="3693"/>
      <c r="AQ344" s="551">
        <v>0.5</v>
      </c>
      <c r="AR344" s="457" t="s">
        <v>7714</v>
      </c>
      <c r="AS344" s="547" t="s">
        <v>6542</v>
      </c>
      <c r="AT344" s="169" t="str">
        <f t="shared" si="508"/>
        <v>En gestión</v>
      </c>
      <c r="AU344" s="169" t="str">
        <f t="shared" si="509"/>
        <v>En gestión</v>
      </c>
      <c r="AV344" s="3693"/>
      <c r="AW344" s="3895"/>
      <c r="AX344" s="3895"/>
      <c r="AY344" s="3344"/>
      <c r="AZ344" s="3344"/>
      <c r="BA344" s="3897"/>
      <c r="BB344" s="3348"/>
      <c r="BC344" s="3349"/>
      <c r="BD344" s="3350"/>
      <c r="BE344" s="3445"/>
      <c r="BF344" s="3446"/>
      <c r="BG344" s="3446"/>
      <c r="BH344" s="3894"/>
      <c r="BI344" s="3894"/>
      <c r="BJ344" s="3903"/>
      <c r="BK344" s="3693"/>
      <c r="BL344" s="472"/>
      <c r="BM344" s="3693"/>
      <c r="BN344" s="3693"/>
      <c r="BO344" s="551">
        <v>0.75</v>
      </c>
      <c r="BP344" s="97" t="s">
        <v>7712</v>
      </c>
      <c r="BQ344" s="98" t="s">
        <v>6543</v>
      </c>
      <c r="BR344" s="169" t="str">
        <f t="shared" si="510"/>
        <v>En gestión</v>
      </c>
      <c r="BS344" s="169" t="str">
        <f t="shared" si="511"/>
        <v>En gestión</v>
      </c>
      <c r="BT344" s="1720"/>
      <c r="BU344" s="1877"/>
      <c r="BV344" s="1877"/>
      <c r="BW344" s="3344"/>
      <c r="BX344" s="3344"/>
      <c r="BY344" s="3458"/>
      <c r="BZ344" s="2909"/>
      <c r="CA344" s="3908"/>
      <c r="CB344" s="3597"/>
      <c r="CC344" s="2909"/>
      <c r="CD344" s="3597"/>
      <c r="CE344" s="3597"/>
      <c r="CF344" s="3693"/>
      <c r="CG344" s="3693"/>
      <c r="CH344" s="3693"/>
      <c r="CI344" s="3693"/>
      <c r="CJ344" s="591"/>
      <c r="CK344" s="3693"/>
      <c r="CL344" s="1720"/>
      <c r="CM344" s="905">
        <v>1</v>
      </c>
      <c r="CN344" s="738" t="s">
        <v>6544</v>
      </c>
      <c r="CO344" s="97" t="s">
        <v>6545</v>
      </c>
      <c r="CP344" s="169" t="str">
        <f t="shared" si="584"/>
        <v>Terminado</v>
      </c>
      <c r="CQ344" s="169" t="str">
        <f t="shared" si="512"/>
        <v>Terminado</v>
      </c>
      <c r="CR344" s="3693"/>
      <c r="CS344" s="1877"/>
      <c r="CT344" s="1877"/>
      <c r="CU344" s="3344"/>
      <c r="CV344" s="3344"/>
      <c r="CW344" s="3921"/>
      <c r="CX344" s="3914"/>
      <c r="CY344" s="3351"/>
      <c r="CZ344" s="3906"/>
      <c r="DA344" s="3914"/>
      <c r="DB344" s="3906"/>
      <c r="DC344" s="3906"/>
      <c r="DD344" s="3916"/>
      <c r="DE344" s="3693"/>
      <c r="DF344" s="3693"/>
      <c r="DG344" s="3693"/>
      <c r="DH344" s="3693"/>
      <c r="DJ344" s="1220" t="s">
        <v>8352</v>
      </c>
      <c r="DK344" s="1220" t="s">
        <v>8529</v>
      </c>
      <c r="DL344" s="3314"/>
    </row>
    <row r="345" spans="1:116" s="710" customFormat="1" ht="89.25" hidden="1" x14ac:dyDescent="0.45">
      <c r="A345" s="3359" t="s">
        <v>516</v>
      </c>
      <c r="B345" s="3361" t="s">
        <v>6546</v>
      </c>
      <c r="C345" s="3693" t="s">
        <v>6547</v>
      </c>
      <c r="D345" s="3693" t="s">
        <v>5861</v>
      </c>
      <c r="E345" s="515" t="s">
        <v>6548</v>
      </c>
      <c r="F345" s="516" t="s">
        <v>5820</v>
      </c>
      <c r="G345" s="495">
        <v>0.25</v>
      </c>
      <c r="H345" s="518">
        <v>44564</v>
      </c>
      <c r="I345" s="518">
        <v>44591</v>
      </c>
      <c r="J345" s="519">
        <v>1</v>
      </c>
      <c r="K345" s="612">
        <v>1</v>
      </c>
      <c r="L345" s="520">
        <v>1</v>
      </c>
      <c r="M345" s="668">
        <v>1</v>
      </c>
      <c r="N345" s="2966">
        <v>1395879831</v>
      </c>
      <c r="O345" s="2966">
        <v>40800000</v>
      </c>
      <c r="P345" s="591"/>
      <c r="Q345" s="3692">
        <v>0.25</v>
      </c>
      <c r="R345" s="3894" t="s">
        <v>5821</v>
      </c>
      <c r="S345" s="551">
        <v>1</v>
      </c>
      <c r="T345" s="547" t="s">
        <v>6549</v>
      </c>
      <c r="U345" s="547" t="s">
        <v>6550</v>
      </c>
      <c r="V345" s="169" t="str">
        <f t="shared" si="507"/>
        <v>Terminado</v>
      </c>
      <c r="W345" s="169" t="str">
        <f t="shared" si="573"/>
        <v>Terminado</v>
      </c>
      <c r="X345" s="3693" t="s">
        <v>6551</v>
      </c>
      <c r="Y345" s="1877">
        <f>SUMPRODUCT(S345:S348,G345:G348)</f>
        <v>0.4375</v>
      </c>
      <c r="Z345" s="1877">
        <f>SUMPRODUCT(G345:G348,J345:J348)</f>
        <v>0.4375</v>
      </c>
      <c r="AA345" s="3344" t="str">
        <f>IF(Z345&lt;1%,"Sin iniciar",IF(Z345=100%,"Terminado","En gestión"))</f>
        <v>En gestión</v>
      </c>
      <c r="AB345" s="3344" t="str">
        <f>IF(Y345&lt;1%,"Sin iniciar",IF(Y345=100%,"Terminado","En gestión"))</f>
        <v>En gestión</v>
      </c>
      <c r="AC345" s="3911"/>
      <c r="AD345" s="3427">
        <v>40800000</v>
      </c>
      <c r="AE345" s="3690">
        <v>40800000</v>
      </c>
      <c r="AF345" s="3690">
        <v>10200000</v>
      </c>
      <c r="AG345" s="3427">
        <v>1395879831</v>
      </c>
      <c r="AH345" s="3910">
        <v>1497010139.1400001</v>
      </c>
      <c r="AI345" s="3910">
        <v>227238330.22</v>
      </c>
      <c r="AJ345" s="3894" t="s">
        <v>1503</v>
      </c>
      <c r="AK345" s="3693" t="s">
        <v>1473</v>
      </c>
      <c r="AL345" s="3693" t="s">
        <v>1474</v>
      </c>
      <c r="AM345" s="3693" t="s">
        <v>6552</v>
      </c>
      <c r="AN345" s="591"/>
      <c r="AO345" s="3692">
        <v>0.5</v>
      </c>
      <c r="AP345" s="3894" t="s">
        <v>5821</v>
      </c>
      <c r="AQ345" s="551">
        <v>1</v>
      </c>
      <c r="AR345" s="98" t="s">
        <v>6199</v>
      </c>
      <c r="AS345" s="547"/>
      <c r="AT345" s="169" t="str">
        <f t="shared" si="508"/>
        <v>Terminado</v>
      </c>
      <c r="AU345" s="169" t="str">
        <f t="shared" si="509"/>
        <v>Terminado</v>
      </c>
      <c r="AV345" s="3894" t="s">
        <v>6553</v>
      </c>
      <c r="AW345" s="3523">
        <f t="shared" ref="AW345" si="648">SUMPRODUCT(AQ345:AQ348,G345:G348)</f>
        <v>0.625</v>
      </c>
      <c r="AX345" s="3523">
        <f t="shared" ref="AX345" si="649">SUMPRODUCT(G345:G348,K345:K348)</f>
        <v>0.625</v>
      </c>
      <c r="AY345" s="3344" t="str">
        <f>IF(AX345&lt;1%,"Sin iniciar",IF(AX345=100%,"Terminado","En gestión"))</f>
        <v>En gestión</v>
      </c>
      <c r="AZ345" s="3344" t="str">
        <f>IF(AW345&lt;1%,"Sin iniciar",IF(AW345=100%,"Terminado","En gestión"))</f>
        <v>En gestión</v>
      </c>
      <c r="BA345" s="3911"/>
      <c r="BB345" s="3348">
        <v>40800000</v>
      </c>
      <c r="BC345" s="3349">
        <v>40800000</v>
      </c>
      <c r="BD345" s="3350">
        <v>20400000</v>
      </c>
      <c r="BE345" s="3445">
        <v>1395879831</v>
      </c>
      <c r="BF345" s="3615">
        <v>1489535496.0999999</v>
      </c>
      <c r="BG345" s="3615">
        <v>188743991.94999999</v>
      </c>
      <c r="BH345" s="3899" t="s">
        <v>1503</v>
      </c>
      <c r="BI345" s="3899" t="s">
        <v>1473</v>
      </c>
      <c r="BJ345" s="3901" t="s">
        <v>1474</v>
      </c>
      <c r="BK345" s="3693" t="s">
        <v>6552</v>
      </c>
      <c r="BL345" s="472"/>
      <c r="BM345" s="3692">
        <v>0.75</v>
      </c>
      <c r="BN345" s="3693" t="s">
        <v>5821</v>
      </c>
      <c r="BO345" s="551">
        <v>1</v>
      </c>
      <c r="BP345" s="97" t="s">
        <v>6199</v>
      </c>
      <c r="BQ345" s="98"/>
      <c r="BR345" s="169" t="str">
        <f t="shared" si="510"/>
        <v>Terminado</v>
      </c>
      <c r="BS345" s="169" t="str">
        <f t="shared" si="511"/>
        <v>Terminado</v>
      </c>
      <c r="BT345" s="1720" t="s">
        <v>6554</v>
      </c>
      <c r="BU345" s="1877">
        <f t="shared" ref="BU345" si="650">SUMPRODUCT(G345:G348,BO345:BO348)</f>
        <v>0.8125</v>
      </c>
      <c r="BV345" s="1877">
        <f t="shared" ref="BV345" si="651">SUMPRODUCT(G345:G348,L345:L348)</f>
        <v>0.8125</v>
      </c>
      <c r="BW345" s="3344" t="str">
        <f t="shared" si="578"/>
        <v>En gestión</v>
      </c>
      <c r="BX345" s="3344" t="str">
        <f t="shared" ref="BX345" si="652">IF(BU345&lt;1%,"Sin iniciar",IF(BU345=100%,"Terminado","En gestión"))</f>
        <v>En gestión</v>
      </c>
      <c r="BY345" s="3458"/>
      <c r="BZ345" s="2909">
        <v>40800000</v>
      </c>
      <c r="CA345" s="3908">
        <v>40800000</v>
      </c>
      <c r="CB345" s="3597">
        <v>30600000</v>
      </c>
      <c r="CC345" s="2909">
        <v>1489535496.0999999</v>
      </c>
      <c r="CD345" s="3597">
        <v>1363044344.6800001</v>
      </c>
      <c r="CE345" s="3597">
        <v>756497379.45000005</v>
      </c>
      <c r="CF345" s="3693" t="s">
        <v>1503</v>
      </c>
      <c r="CG345" s="3693" t="s">
        <v>1473</v>
      </c>
      <c r="CH345" s="3693" t="s">
        <v>1474</v>
      </c>
      <c r="CI345" s="3693" t="s">
        <v>6552</v>
      </c>
      <c r="CJ345" s="591"/>
      <c r="CK345" s="3692">
        <v>1</v>
      </c>
      <c r="CL345" s="3693" t="s">
        <v>6555</v>
      </c>
      <c r="CM345" s="905">
        <v>1</v>
      </c>
      <c r="CN345" s="97" t="s">
        <v>106</v>
      </c>
      <c r="CO345" s="97" t="s">
        <v>6550</v>
      </c>
      <c r="CP345" s="169" t="str">
        <f t="shared" si="584"/>
        <v>Terminado</v>
      </c>
      <c r="CQ345" s="169" t="str">
        <f t="shared" si="512"/>
        <v>Terminado</v>
      </c>
      <c r="CR345" s="3693" t="s">
        <v>6556</v>
      </c>
      <c r="CS345" s="1877">
        <f t="shared" ref="CS345" si="653">SUMPRODUCT(G345:G348,CM345:CM348)</f>
        <v>1</v>
      </c>
      <c r="CT345" s="1877">
        <f t="shared" ref="CT345" si="654">SUMPRODUCT(G345:G348,M345:M348)</f>
        <v>1</v>
      </c>
      <c r="CU345" s="3344" t="str">
        <f t="shared" ref="CU345" si="655">IF(CT345&lt;1%,"Sin iniciar",IF(CT345=100%,"Terminado","En gestión"))</f>
        <v>Terminado</v>
      </c>
      <c r="CV345" s="3344" t="str">
        <f t="shared" ref="CV345" si="656">IF(CS345&lt;1%,"Sin iniciar",IF(CS345=100%,"Terminado","En gestión"))</f>
        <v>Terminado</v>
      </c>
      <c r="CW345" s="3921" t="s">
        <v>37</v>
      </c>
      <c r="CX345" s="3914">
        <v>40800000</v>
      </c>
      <c r="CY345" s="3351">
        <v>40800000</v>
      </c>
      <c r="CZ345" s="3906">
        <v>40800000</v>
      </c>
      <c r="DA345" s="3913">
        <v>1363044344.6800001</v>
      </c>
      <c r="DB345" s="3915">
        <v>1383486480.48</v>
      </c>
      <c r="DC345" s="3915">
        <v>1093769531.8199999</v>
      </c>
      <c r="DD345" s="3916">
        <v>1325325014.2426901</v>
      </c>
      <c r="DE345" s="3693" t="s">
        <v>1503</v>
      </c>
      <c r="DF345" s="3693" t="s">
        <v>1473</v>
      </c>
      <c r="DG345" s="3693" t="s">
        <v>1474</v>
      </c>
      <c r="DH345" s="3693" t="s">
        <v>6552</v>
      </c>
      <c r="DJ345" s="1220" t="s">
        <v>8269</v>
      </c>
      <c r="DK345" s="1220" t="s">
        <v>8485</v>
      </c>
      <c r="DL345" s="3312" t="s">
        <v>8271</v>
      </c>
    </row>
    <row r="346" spans="1:116" s="514" customFormat="1" ht="157.5" hidden="1" x14ac:dyDescent="0.45">
      <c r="A346" s="3359"/>
      <c r="B346" s="3361"/>
      <c r="C346" s="3693"/>
      <c r="D346" s="3693"/>
      <c r="E346" s="515" t="s">
        <v>6557</v>
      </c>
      <c r="F346" s="516" t="s">
        <v>5831</v>
      </c>
      <c r="G346" s="495">
        <v>0.25</v>
      </c>
      <c r="H346" s="518">
        <v>44564</v>
      </c>
      <c r="I346" s="518">
        <v>44925</v>
      </c>
      <c r="J346" s="519">
        <v>0.25</v>
      </c>
      <c r="K346" s="612">
        <v>0.5</v>
      </c>
      <c r="L346" s="520">
        <v>0.75</v>
      </c>
      <c r="M346" s="668">
        <v>1</v>
      </c>
      <c r="N346" s="2966"/>
      <c r="O346" s="2966"/>
      <c r="P346" s="591"/>
      <c r="Q346" s="3693"/>
      <c r="R346" s="3693"/>
      <c r="S346" s="551">
        <v>0.25</v>
      </c>
      <c r="T346" s="713" t="s">
        <v>6558</v>
      </c>
      <c r="U346" s="547" t="s">
        <v>6559</v>
      </c>
      <c r="V346" s="169" t="str">
        <f t="shared" si="507"/>
        <v>En gestión</v>
      </c>
      <c r="W346" s="169" t="str">
        <f t="shared" si="573"/>
        <v>En gestión</v>
      </c>
      <c r="X346" s="3693"/>
      <c r="Y346" s="1877"/>
      <c r="Z346" s="1877"/>
      <c r="AA346" s="3344"/>
      <c r="AB346" s="3344"/>
      <c r="AC346" s="3716"/>
      <c r="AD346" s="3427"/>
      <c r="AE346" s="3690"/>
      <c r="AF346" s="3690"/>
      <c r="AG346" s="3427"/>
      <c r="AH346" s="3910"/>
      <c r="AI346" s="3910"/>
      <c r="AJ346" s="3693"/>
      <c r="AK346" s="3693"/>
      <c r="AL346" s="3693"/>
      <c r="AM346" s="3693"/>
      <c r="AN346" s="591"/>
      <c r="AO346" s="3693"/>
      <c r="AP346" s="3693"/>
      <c r="AQ346" s="551">
        <v>0.5</v>
      </c>
      <c r="AR346" s="457" t="s">
        <v>6560</v>
      </c>
      <c r="AS346" s="714" t="s">
        <v>6561</v>
      </c>
      <c r="AT346" s="169" t="str">
        <f t="shared" si="508"/>
        <v>En gestión</v>
      </c>
      <c r="AU346" s="169" t="str">
        <f t="shared" si="509"/>
        <v>En gestión</v>
      </c>
      <c r="AV346" s="3693"/>
      <c r="AW346" s="3895"/>
      <c r="AX346" s="3895"/>
      <c r="AY346" s="3344"/>
      <c r="AZ346" s="3344"/>
      <c r="BA346" s="3716"/>
      <c r="BB346" s="3348"/>
      <c r="BC346" s="3349"/>
      <c r="BD346" s="3350"/>
      <c r="BE346" s="3445"/>
      <c r="BF346" s="3798"/>
      <c r="BG346" s="3798"/>
      <c r="BH346" s="3900"/>
      <c r="BI346" s="3900"/>
      <c r="BJ346" s="3902"/>
      <c r="BK346" s="3693"/>
      <c r="BL346" s="472"/>
      <c r="BM346" s="3693"/>
      <c r="BN346" s="3693"/>
      <c r="BO346" s="551">
        <v>0.75</v>
      </c>
      <c r="BP346" s="97" t="s">
        <v>6562</v>
      </c>
      <c r="BQ346" s="97" t="s">
        <v>7715</v>
      </c>
      <c r="BR346" s="169" t="str">
        <f t="shared" si="510"/>
        <v>En gestión</v>
      </c>
      <c r="BS346" s="169" t="str">
        <f t="shared" si="511"/>
        <v>En gestión</v>
      </c>
      <c r="BT346" s="1720"/>
      <c r="BU346" s="1877"/>
      <c r="BV346" s="1877"/>
      <c r="BW346" s="3344"/>
      <c r="BX346" s="3344"/>
      <c r="BY346" s="3458"/>
      <c r="BZ346" s="2909"/>
      <c r="CA346" s="3908"/>
      <c r="CB346" s="3597"/>
      <c r="CC346" s="2909"/>
      <c r="CD346" s="3597"/>
      <c r="CE346" s="3597"/>
      <c r="CF346" s="3693"/>
      <c r="CG346" s="3693"/>
      <c r="CH346" s="3693"/>
      <c r="CI346" s="3693"/>
      <c r="CJ346" s="591"/>
      <c r="CK346" s="3693"/>
      <c r="CL346" s="3693"/>
      <c r="CM346" s="905">
        <v>1</v>
      </c>
      <c r="CN346" s="738" t="s">
        <v>6563</v>
      </c>
      <c r="CO346" s="738" t="s">
        <v>7716</v>
      </c>
      <c r="CP346" s="169" t="str">
        <f t="shared" si="584"/>
        <v>Terminado</v>
      </c>
      <c r="CQ346" s="169" t="str">
        <f t="shared" si="512"/>
        <v>Terminado</v>
      </c>
      <c r="CR346" s="3693"/>
      <c r="CS346" s="1877"/>
      <c r="CT346" s="1877"/>
      <c r="CU346" s="3344"/>
      <c r="CV346" s="3344"/>
      <c r="CW346" s="3921"/>
      <c r="CX346" s="3914"/>
      <c r="CY346" s="3351"/>
      <c r="CZ346" s="3906"/>
      <c r="DA346" s="3914"/>
      <c r="DB346" s="3906"/>
      <c r="DC346" s="3906"/>
      <c r="DD346" s="3916"/>
      <c r="DE346" s="3693"/>
      <c r="DF346" s="3693"/>
      <c r="DG346" s="3693"/>
      <c r="DH346" s="3693"/>
      <c r="DJ346" s="1220" t="s">
        <v>8269</v>
      </c>
      <c r="DK346" s="1220" t="s">
        <v>8331</v>
      </c>
      <c r="DL346" s="3313"/>
    </row>
    <row r="347" spans="1:116" s="514" customFormat="1" ht="157.5" hidden="1" x14ac:dyDescent="0.45">
      <c r="A347" s="3359"/>
      <c r="B347" s="3361"/>
      <c r="C347" s="3693"/>
      <c r="D347" s="3693"/>
      <c r="E347" s="515" t="s">
        <v>6564</v>
      </c>
      <c r="F347" s="516" t="s">
        <v>5840</v>
      </c>
      <c r="G347" s="495">
        <v>0.25</v>
      </c>
      <c r="H347" s="518">
        <v>44564</v>
      </c>
      <c r="I347" s="518">
        <v>44925</v>
      </c>
      <c r="J347" s="519">
        <v>0.25</v>
      </c>
      <c r="K347" s="612">
        <v>0.5</v>
      </c>
      <c r="L347" s="520">
        <v>0.75</v>
      </c>
      <c r="M347" s="668">
        <v>1</v>
      </c>
      <c r="N347" s="2966"/>
      <c r="O347" s="2966"/>
      <c r="P347" s="591"/>
      <c r="Q347" s="3693"/>
      <c r="R347" s="3693"/>
      <c r="S347" s="551">
        <v>0.25</v>
      </c>
      <c r="T347" s="457" t="s">
        <v>6565</v>
      </c>
      <c r="U347" s="547" t="s">
        <v>6559</v>
      </c>
      <c r="V347" s="169" t="str">
        <f t="shared" si="507"/>
        <v>En gestión</v>
      </c>
      <c r="W347" s="169" t="str">
        <f t="shared" si="573"/>
        <v>En gestión</v>
      </c>
      <c r="X347" s="3693"/>
      <c r="Y347" s="1877"/>
      <c r="Z347" s="1877"/>
      <c r="AA347" s="3344"/>
      <c r="AB347" s="3344"/>
      <c r="AC347" s="3716"/>
      <c r="AD347" s="3427"/>
      <c r="AE347" s="3690"/>
      <c r="AF347" s="3690"/>
      <c r="AG347" s="3427"/>
      <c r="AH347" s="3910"/>
      <c r="AI347" s="3910"/>
      <c r="AJ347" s="3693"/>
      <c r="AK347" s="3693"/>
      <c r="AL347" s="3693"/>
      <c r="AM347" s="3693"/>
      <c r="AN347" s="591"/>
      <c r="AO347" s="3693"/>
      <c r="AP347" s="3693"/>
      <c r="AQ347" s="551">
        <v>0.5</v>
      </c>
      <c r="AR347" s="457" t="s">
        <v>6560</v>
      </c>
      <c r="AS347" s="714" t="s">
        <v>6561</v>
      </c>
      <c r="AT347" s="169" t="str">
        <f t="shared" si="508"/>
        <v>En gestión</v>
      </c>
      <c r="AU347" s="169" t="str">
        <f t="shared" si="509"/>
        <v>En gestión</v>
      </c>
      <c r="AV347" s="3693"/>
      <c r="AW347" s="3895"/>
      <c r="AX347" s="3895"/>
      <c r="AY347" s="3344"/>
      <c r="AZ347" s="3344"/>
      <c r="BA347" s="3716"/>
      <c r="BB347" s="3348"/>
      <c r="BC347" s="3349"/>
      <c r="BD347" s="3350"/>
      <c r="BE347" s="3445"/>
      <c r="BF347" s="3798"/>
      <c r="BG347" s="3798"/>
      <c r="BH347" s="3900"/>
      <c r="BI347" s="3900"/>
      <c r="BJ347" s="3902"/>
      <c r="BK347" s="3693"/>
      <c r="BL347" s="472"/>
      <c r="BM347" s="3693"/>
      <c r="BN347" s="3693"/>
      <c r="BO347" s="551">
        <v>0.75</v>
      </c>
      <c r="BP347" s="97" t="s">
        <v>6566</v>
      </c>
      <c r="BQ347" s="97" t="s">
        <v>7715</v>
      </c>
      <c r="BR347" s="169" t="str">
        <f t="shared" si="510"/>
        <v>En gestión</v>
      </c>
      <c r="BS347" s="169" t="str">
        <f t="shared" si="511"/>
        <v>En gestión</v>
      </c>
      <c r="BT347" s="1720"/>
      <c r="BU347" s="1877"/>
      <c r="BV347" s="1877"/>
      <c r="BW347" s="3344"/>
      <c r="BX347" s="3344"/>
      <c r="BY347" s="3458"/>
      <c r="BZ347" s="2909"/>
      <c r="CA347" s="3908"/>
      <c r="CB347" s="3597"/>
      <c r="CC347" s="2909"/>
      <c r="CD347" s="3597"/>
      <c r="CE347" s="3597"/>
      <c r="CF347" s="3693"/>
      <c r="CG347" s="3693"/>
      <c r="CH347" s="3693"/>
      <c r="CI347" s="3693"/>
      <c r="CJ347" s="591"/>
      <c r="CK347" s="3693"/>
      <c r="CL347" s="3693"/>
      <c r="CM347" s="905">
        <v>1</v>
      </c>
      <c r="CN347" s="738" t="s">
        <v>7717</v>
      </c>
      <c r="CO347" s="738" t="s">
        <v>7716</v>
      </c>
      <c r="CP347" s="169" t="str">
        <f t="shared" si="584"/>
        <v>Terminado</v>
      </c>
      <c r="CQ347" s="169" t="str">
        <f t="shared" si="512"/>
        <v>Terminado</v>
      </c>
      <c r="CR347" s="3693"/>
      <c r="CS347" s="1877"/>
      <c r="CT347" s="1877"/>
      <c r="CU347" s="3344"/>
      <c r="CV347" s="3344"/>
      <c r="CW347" s="3921"/>
      <c r="CX347" s="3914"/>
      <c r="CY347" s="3351"/>
      <c r="CZ347" s="3906"/>
      <c r="DA347" s="3914"/>
      <c r="DB347" s="3906"/>
      <c r="DC347" s="3906"/>
      <c r="DD347" s="3916"/>
      <c r="DE347" s="3693"/>
      <c r="DF347" s="3693"/>
      <c r="DG347" s="3693"/>
      <c r="DH347" s="3693"/>
      <c r="DJ347" s="1220" t="s">
        <v>8269</v>
      </c>
      <c r="DK347" s="1220" t="s">
        <v>8331</v>
      </c>
      <c r="DL347" s="3313"/>
    </row>
    <row r="348" spans="1:116" s="514" customFormat="1" ht="105" hidden="1" x14ac:dyDescent="0.45">
      <c r="A348" s="3359"/>
      <c r="B348" s="3361"/>
      <c r="C348" s="3693"/>
      <c r="D348" s="3693"/>
      <c r="E348" s="515" t="s">
        <v>6567</v>
      </c>
      <c r="F348" s="516" t="s">
        <v>5850</v>
      </c>
      <c r="G348" s="495">
        <v>0.25</v>
      </c>
      <c r="H348" s="518">
        <v>44564</v>
      </c>
      <c r="I348" s="518">
        <v>44925</v>
      </c>
      <c r="J348" s="519">
        <v>0.25</v>
      </c>
      <c r="K348" s="612">
        <v>0.5</v>
      </c>
      <c r="L348" s="520">
        <v>0.75</v>
      </c>
      <c r="M348" s="668">
        <v>1</v>
      </c>
      <c r="N348" s="2966"/>
      <c r="O348" s="2966"/>
      <c r="P348" s="591"/>
      <c r="Q348" s="3693"/>
      <c r="R348" s="3693"/>
      <c r="S348" s="551">
        <v>0.25</v>
      </c>
      <c r="T348" s="457" t="s">
        <v>6568</v>
      </c>
      <c r="U348" s="547" t="s">
        <v>6559</v>
      </c>
      <c r="V348" s="169" t="str">
        <f t="shared" si="507"/>
        <v>En gestión</v>
      </c>
      <c r="W348" s="169" t="str">
        <f t="shared" si="573"/>
        <v>En gestión</v>
      </c>
      <c r="X348" s="3693"/>
      <c r="Y348" s="1877"/>
      <c r="Z348" s="1877"/>
      <c r="AA348" s="3344"/>
      <c r="AB348" s="3344"/>
      <c r="AC348" s="3897"/>
      <c r="AD348" s="3427"/>
      <c r="AE348" s="3690"/>
      <c r="AF348" s="3690"/>
      <c r="AG348" s="3427"/>
      <c r="AH348" s="3910"/>
      <c r="AI348" s="3910"/>
      <c r="AJ348" s="3693"/>
      <c r="AK348" s="3693"/>
      <c r="AL348" s="3693"/>
      <c r="AM348" s="3693"/>
      <c r="AN348" s="591"/>
      <c r="AO348" s="3693"/>
      <c r="AP348" s="3693"/>
      <c r="AQ348" s="551">
        <v>0.5</v>
      </c>
      <c r="AR348" s="457" t="s">
        <v>6560</v>
      </c>
      <c r="AS348" s="547" t="s">
        <v>6559</v>
      </c>
      <c r="AT348" s="169" t="str">
        <f t="shared" si="508"/>
        <v>En gestión</v>
      </c>
      <c r="AU348" s="169" t="str">
        <f t="shared" si="509"/>
        <v>En gestión</v>
      </c>
      <c r="AV348" s="3693"/>
      <c r="AW348" s="3895"/>
      <c r="AX348" s="3895"/>
      <c r="AY348" s="3344"/>
      <c r="AZ348" s="3344"/>
      <c r="BA348" s="3897"/>
      <c r="BB348" s="3348"/>
      <c r="BC348" s="3349"/>
      <c r="BD348" s="3350"/>
      <c r="BE348" s="3445"/>
      <c r="BF348" s="3446"/>
      <c r="BG348" s="3446"/>
      <c r="BH348" s="3894"/>
      <c r="BI348" s="3894"/>
      <c r="BJ348" s="3903"/>
      <c r="BK348" s="3693"/>
      <c r="BL348" s="472"/>
      <c r="BM348" s="3693"/>
      <c r="BN348" s="3693"/>
      <c r="BO348" s="551">
        <v>0.75</v>
      </c>
      <c r="BP348" s="97" t="s">
        <v>6569</v>
      </c>
      <c r="BQ348" s="98" t="s">
        <v>7718</v>
      </c>
      <c r="BR348" s="169" t="str">
        <f t="shared" si="510"/>
        <v>En gestión</v>
      </c>
      <c r="BS348" s="169" t="str">
        <f t="shared" si="511"/>
        <v>En gestión</v>
      </c>
      <c r="BT348" s="1720"/>
      <c r="BU348" s="1877"/>
      <c r="BV348" s="1877"/>
      <c r="BW348" s="3344"/>
      <c r="BX348" s="3344"/>
      <c r="BY348" s="3458"/>
      <c r="BZ348" s="2909"/>
      <c r="CA348" s="3908"/>
      <c r="CB348" s="3597"/>
      <c r="CC348" s="2909"/>
      <c r="CD348" s="3597"/>
      <c r="CE348" s="3597"/>
      <c r="CF348" s="3693"/>
      <c r="CG348" s="3693"/>
      <c r="CH348" s="3693"/>
      <c r="CI348" s="3693"/>
      <c r="CJ348" s="591"/>
      <c r="CK348" s="3693"/>
      <c r="CL348" s="3693"/>
      <c r="CM348" s="905">
        <v>1</v>
      </c>
      <c r="CN348" s="738" t="s">
        <v>6570</v>
      </c>
      <c r="CO348" s="738" t="s">
        <v>6571</v>
      </c>
      <c r="CP348" s="169" t="str">
        <f t="shared" si="584"/>
        <v>Terminado</v>
      </c>
      <c r="CQ348" s="169" t="str">
        <f t="shared" si="512"/>
        <v>Terminado</v>
      </c>
      <c r="CR348" s="3693"/>
      <c r="CS348" s="1877"/>
      <c r="CT348" s="1877"/>
      <c r="CU348" s="3344"/>
      <c r="CV348" s="3344"/>
      <c r="CW348" s="3921"/>
      <c r="CX348" s="3914"/>
      <c r="CY348" s="3351"/>
      <c r="CZ348" s="3906"/>
      <c r="DA348" s="3914"/>
      <c r="DB348" s="3906"/>
      <c r="DC348" s="3906"/>
      <c r="DD348" s="3916"/>
      <c r="DE348" s="3693"/>
      <c r="DF348" s="3693"/>
      <c r="DG348" s="3693"/>
      <c r="DH348" s="3693"/>
      <c r="DJ348" s="1220" t="s">
        <v>8269</v>
      </c>
      <c r="DK348" s="1220" t="s">
        <v>8331</v>
      </c>
      <c r="DL348" s="3314"/>
    </row>
    <row r="349" spans="1:116" s="710" customFormat="1" ht="88.5" hidden="1" x14ac:dyDescent="0.45">
      <c r="A349" s="3359" t="s">
        <v>516</v>
      </c>
      <c r="B349" s="3361" t="s">
        <v>6572</v>
      </c>
      <c r="C349" s="3693" t="s">
        <v>6573</v>
      </c>
      <c r="D349" s="3693" t="s">
        <v>5861</v>
      </c>
      <c r="E349" s="515" t="s">
        <v>6574</v>
      </c>
      <c r="F349" s="516" t="s">
        <v>5820</v>
      </c>
      <c r="G349" s="495">
        <v>0.25</v>
      </c>
      <c r="H349" s="518">
        <v>44564</v>
      </c>
      <c r="I349" s="518">
        <v>44591</v>
      </c>
      <c r="J349" s="519">
        <v>1</v>
      </c>
      <c r="K349" s="612">
        <v>1</v>
      </c>
      <c r="L349" s="520">
        <v>1</v>
      </c>
      <c r="M349" s="668">
        <v>1</v>
      </c>
      <c r="N349" s="2966">
        <v>2354740039</v>
      </c>
      <c r="O349" s="2966">
        <v>40800000</v>
      </c>
      <c r="P349" s="591"/>
      <c r="Q349" s="3692">
        <v>0.25</v>
      </c>
      <c r="R349" s="3894" t="s">
        <v>5821</v>
      </c>
      <c r="S349" s="551">
        <v>1</v>
      </c>
      <c r="T349" s="547" t="s">
        <v>6575</v>
      </c>
      <c r="U349" s="547" t="s">
        <v>6576</v>
      </c>
      <c r="V349" s="169" t="str">
        <f t="shared" si="507"/>
        <v>Terminado</v>
      </c>
      <c r="W349" s="169" t="str">
        <f t="shared" si="573"/>
        <v>Terminado</v>
      </c>
      <c r="X349" s="3693" t="s">
        <v>6577</v>
      </c>
      <c r="Y349" s="1877">
        <f>SUMPRODUCT(S349:S352,G349:G352)</f>
        <v>0.4375</v>
      </c>
      <c r="Z349" s="1877">
        <f>SUMPRODUCT(G349:G352,J349:J352)</f>
        <v>0.4375</v>
      </c>
      <c r="AA349" s="3344" t="str">
        <f>IF(Z349&lt;1%,"Sin iniciar",IF(Z349=100%,"Terminado","En gestión"))</f>
        <v>En gestión</v>
      </c>
      <c r="AB349" s="3344" t="str">
        <f>IF(Y349&lt;1%,"Sin iniciar",IF(Y349=100%,"Terminado","En gestión"))</f>
        <v>En gestión</v>
      </c>
      <c r="AC349" s="3911"/>
      <c r="AD349" s="3427">
        <v>40800000</v>
      </c>
      <c r="AE349" s="3690">
        <v>40800000</v>
      </c>
      <c r="AF349" s="3690">
        <v>10200000</v>
      </c>
      <c r="AG349" s="3427">
        <v>2354740039</v>
      </c>
      <c r="AH349" s="3910">
        <v>2354740039.5</v>
      </c>
      <c r="AI349" s="3910">
        <v>404103229.68000001</v>
      </c>
      <c r="AJ349" s="3894" t="s">
        <v>1503</v>
      </c>
      <c r="AK349" s="3693" t="s">
        <v>6578</v>
      </c>
      <c r="AL349" s="3693" t="s">
        <v>6579</v>
      </c>
      <c r="AM349" s="3693" t="s">
        <v>6580</v>
      </c>
      <c r="AN349" s="591"/>
      <c r="AO349" s="3692">
        <v>0.5</v>
      </c>
      <c r="AP349" s="3894" t="s">
        <v>5821</v>
      </c>
      <c r="AQ349" s="551">
        <v>1</v>
      </c>
      <c r="AR349" s="98" t="s">
        <v>6199</v>
      </c>
      <c r="AS349" s="547"/>
      <c r="AT349" s="169" t="str">
        <f t="shared" si="508"/>
        <v>Terminado</v>
      </c>
      <c r="AU349" s="169" t="str">
        <f t="shared" si="509"/>
        <v>Terminado</v>
      </c>
      <c r="AV349" s="3894" t="s">
        <v>6553</v>
      </c>
      <c r="AW349" s="3523">
        <f t="shared" ref="AW349" si="657">SUMPRODUCT(AQ349:AQ352,G349:G352)</f>
        <v>0.625</v>
      </c>
      <c r="AX349" s="3523">
        <f t="shared" ref="AX349" si="658">SUMPRODUCT(G349:G352,K349:K352)</f>
        <v>0.625</v>
      </c>
      <c r="AY349" s="3344" t="str">
        <f>IF(AX349&lt;1%,"Sin iniciar",IF(AX349=100%,"Terminado","En gestión"))</f>
        <v>En gestión</v>
      </c>
      <c r="AZ349" s="3344" t="str">
        <f>IF(AW349&lt;1%,"Sin iniciar",IF(AW349=100%,"Terminado","En gestión"))</f>
        <v>En gestión</v>
      </c>
      <c r="BA349" s="3911"/>
      <c r="BB349" s="3348">
        <v>40800000</v>
      </c>
      <c r="BC349" s="3349">
        <v>40800000</v>
      </c>
      <c r="BD349" s="3350">
        <v>20400000</v>
      </c>
      <c r="BE349" s="3445">
        <v>2354740039</v>
      </c>
      <c r="BF349" s="3615">
        <v>2359609335.5</v>
      </c>
      <c r="BG349" s="3615">
        <v>670451540.84000003</v>
      </c>
      <c r="BH349" s="3899" t="s">
        <v>1503</v>
      </c>
      <c r="BI349" s="3899" t="s">
        <v>6578</v>
      </c>
      <c r="BJ349" s="3901" t="s">
        <v>6579</v>
      </c>
      <c r="BK349" s="3693" t="s">
        <v>6580</v>
      </c>
      <c r="BL349" s="472"/>
      <c r="BM349" s="3692">
        <v>0.75</v>
      </c>
      <c r="BN349" s="3693" t="s">
        <v>5821</v>
      </c>
      <c r="BO349" s="551">
        <v>1</v>
      </c>
      <c r="BP349" s="97" t="s">
        <v>6199</v>
      </c>
      <c r="BQ349" s="98"/>
      <c r="BR349" s="169" t="str">
        <f t="shared" si="510"/>
        <v>Terminado</v>
      </c>
      <c r="BS349" s="169" t="str">
        <f t="shared" si="511"/>
        <v>Terminado</v>
      </c>
      <c r="BT349" s="1720" t="s">
        <v>6554</v>
      </c>
      <c r="BU349" s="1877">
        <f t="shared" ref="BU349" si="659">SUMPRODUCT(G349:G352,BO349:BO352)</f>
        <v>0.8125</v>
      </c>
      <c r="BV349" s="1877">
        <f t="shared" ref="BV349" si="660">SUMPRODUCT(G349:G352,L349:L352)</f>
        <v>0.8125</v>
      </c>
      <c r="BW349" s="3344" t="str">
        <f t="shared" si="578"/>
        <v>En gestión</v>
      </c>
      <c r="BX349" s="3344" t="str">
        <f t="shared" ref="BX349" si="661">IF(BU349&lt;1%,"Sin iniciar",IF(BU349=100%,"Terminado","En gestión"))</f>
        <v>En gestión</v>
      </c>
      <c r="BY349" s="3458"/>
      <c r="BZ349" s="2909">
        <v>40800000</v>
      </c>
      <c r="CA349" s="3908">
        <v>40800000</v>
      </c>
      <c r="CB349" s="3597">
        <v>30600000</v>
      </c>
      <c r="CC349" s="2909">
        <v>2359609335.5</v>
      </c>
      <c r="CD349" s="3597">
        <v>2418891274.9000001</v>
      </c>
      <c r="CE349" s="3597">
        <v>1718927985.48</v>
      </c>
      <c r="CF349" s="3693" t="s">
        <v>1503</v>
      </c>
      <c r="CG349" s="3693" t="s">
        <v>6578</v>
      </c>
      <c r="CH349" s="3693" t="s">
        <v>6579</v>
      </c>
      <c r="CI349" s="3693" t="s">
        <v>6580</v>
      </c>
      <c r="CJ349" s="591"/>
      <c r="CK349" s="3692">
        <v>1</v>
      </c>
      <c r="CL349" s="3693" t="s">
        <v>6555</v>
      </c>
      <c r="CM349" s="905">
        <v>1</v>
      </c>
      <c r="CN349" s="97" t="s">
        <v>106</v>
      </c>
      <c r="CO349" s="738"/>
      <c r="CP349" s="169" t="str">
        <f t="shared" si="584"/>
        <v>Terminado</v>
      </c>
      <c r="CQ349" s="169" t="str">
        <f t="shared" si="512"/>
        <v>Terminado</v>
      </c>
      <c r="CR349" s="3693" t="s">
        <v>6556</v>
      </c>
      <c r="CS349" s="1877">
        <f t="shared" ref="CS349" si="662">SUMPRODUCT(G349:G352,CM349:CM352)</f>
        <v>1</v>
      </c>
      <c r="CT349" s="1877">
        <f t="shared" ref="CT349" si="663">SUMPRODUCT(G349:G352,M349:M352)</f>
        <v>1</v>
      </c>
      <c r="CU349" s="3344" t="str">
        <f t="shared" ref="CU349" si="664">IF(CT349&lt;1%,"Sin iniciar",IF(CT349=100%,"Terminado","En gestión"))</f>
        <v>Terminado</v>
      </c>
      <c r="CV349" s="3344" t="str">
        <f t="shared" ref="CV349" si="665">IF(CS349&lt;1%,"Sin iniciar",IF(CS349=100%,"Terminado","En gestión"))</f>
        <v>Terminado</v>
      </c>
      <c r="CW349" s="3921"/>
      <c r="CX349" s="3914">
        <v>40800000</v>
      </c>
      <c r="CY349" s="3351">
        <v>40800000</v>
      </c>
      <c r="CZ349" s="3906">
        <v>40800000</v>
      </c>
      <c r="DA349" s="3913">
        <v>2418891274.9000001</v>
      </c>
      <c r="DB349" s="3915">
        <v>2418041063.5</v>
      </c>
      <c r="DC349" s="3915">
        <v>2420777778.1799998</v>
      </c>
      <c r="DD349" s="3916">
        <v>2401686318.5</v>
      </c>
      <c r="DE349" s="3693" t="s">
        <v>1503</v>
      </c>
      <c r="DF349" s="3693" t="s">
        <v>6578</v>
      </c>
      <c r="DG349" s="3693" t="s">
        <v>6579</v>
      </c>
      <c r="DH349" s="3693" t="s">
        <v>6580</v>
      </c>
      <c r="DJ349" s="1220" t="s">
        <v>8269</v>
      </c>
      <c r="DK349" s="1220" t="s">
        <v>8485</v>
      </c>
      <c r="DL349" s="3312" t="s">
        <v>8271</v>
      </c>
    </row>
    <row r="350" spans="1:116" s="514" customFormat="1" ht="105" hidden="1" x14ac:dyDescent="0.45">
      <c r="A350" s="3359"/>
      <c r="B350" s="3361"/>
      <c r="C350" s="3693"/>
      <c r="D350" s="3693"/>
      <c r="E350" s="515" t="s">
        <v>6581</v>
      </c>
      <c r="F350" s="516" t="s">
        <v>5831</v>
      </c>
      <c r="G350" s="495">
        <v>0.25</v>
      </c>
      <c r="H350" s="518">
        <v>44564</v>
      </c>
      <c r="I350" s="518">
        <v>44925</v>
      </c>
      <c r="J350" s="519">
        <v>0.25</v>
      </c>
      <c r="K350" s="612">
        <v>0.5</v>
      </c>
      <c r="L350" s="520">
        <v>0.75</v>
      </c>
      <c r="M350" s="668">
        <v>1</v>
      </c>
      <c r="N350" s="2966"/>
      <c r="O350" s="2966"/>
      <c r="P350" s="591"/>
      <c r="Q350" s="3693"/>
      <c r="R350" s="3693"/>
      <c r="S350" s="551">
        <v>0.25</v>
      </c>
      <c r="T350" s="713" t="s">
        <v>6558</v>
      </c>
      <c r="U350" s="547" t="s">
        <v>6582</v>
      </c>
      <c r="V350" s="169" t="str">
        <f t="shared" ref="V350:V412" si="666">IF(J350&lt;1%,"Sin iniciar",IF(J350=100%,"Terminado","En gestión"))</f>
        <v>En gestión</v>
      </c>
      <c r="W350" s="169" t="str">
        <f t="shared" si="573"/>
        <v>En gestión</v>
      </c>
      <c r="X350" s="3693"/>
      <c r="Y350" s="1877"/>
      <c r="Z350" s="1877"/>
      <c r="AA350" s="3344"/>
      <c r="AB350" s="3344"/>
      <c r="AC350" s="3716"/>
      <c r="AD350" s="3427"/>
      <c r="AE350" s="3690"/>
      <c r="AF350" s="3690"/>
      <c r="AG350" s="3427"/>
      <c r="AH350" s="3910"/>
      <c r="AI350" s="3910"/>
      <c r="AJ350" s="3693"/>
      <c r="AK350" s="3693"/>
      <c r="AL350" s="3693"/>
      <c r="AM350" s="3693"/>
      <c r="AN350" s="591"/>
      <c r="AO350" s="3693"/>
      <c r="AP350" s="3693"/>
      <c r="AQ350" s="551">
        <v>0.5</v>
      </c>
      <c r="AR350" s="457" t="s">
        <v>6560</v>
      </c>
      <c r="AS350" s="714" t="s">
        <v>6583</v>
      </c>
      <c r="AT350" s="169" t="str">
        <f t="shared" ref="AT350:AT412" si="667">IF(K350&lt;1%,"Sin iniciar",IF(K350=100%,"Terminado","En gestión"))</f>
        <v>En gestión</v>
      </c>
      <c r="AU350" s="169" t="str">
        <f t="shared" ref="AU350:AU412" si="668">IF(AQ350&lt;1%,"Sin iniciar",IF(AQ350=100%,"Terminado","En gestión"))</f>
        <v>En gestión</v>
      </c>
      <c r="AV350" s="3693"/>
      <c r="AW350" s="3895"/>
      <c r="AX350" s="3895"/>
      <c r="AY350" s="3344"/>
      <c r="AZ350" s="3344"/>
      <c r="BA350" s="3716"/>
      <c r="BB350" s="3348"/>
      <c r="BC350" s="3349"/>
      <c r="BD350" s="3350"/>
      <c r="BE350" s="3445"/>
      <c r="BF350" s="3798"/>
      <c r="BG350" s="3798"/>
      <c r="BH350" s="3900"/>
      <c r="BI350" s="3900"/>
      <c r="BJ350" s="3902"/>
      <c r="BK350" s="3693"/>
      <c r="BL350" s="472"/>
      <c r="BM350" s="3693"/>
      <c r="BN350" s="3693"/>
      <c r="BO350" s="551">
        <v>0.75</v>
      </c>
      <c r="BP350" s="97" t="s">
        <v>6562</v>
      </c>
      <c r="BQ350" s="97" t="s">
        <v>6584</v>
      </c>
      <c r="BR350" s="169" t="str">
        <f t="shared" ref="BR350:BR412" si="669">IF(L350&lt;1%,"Sin iniciar",IF(L350=100%,"Terminado","En gestión"))</f>
        <v>En gestión</v>
      </c>
      <c r="BS350" s="169" t="str">
        <f t="shared" ref="BS350:BS412" si="670">IF(BO350&lt;1%,"Sin iniciar",IF(BO350=100%,"Terminado","En gestión"))</f>
        <v>En gestión</v>
      </c>
      <c r="BT350" s="1720"/>
      <c r="BU350" s="1877"/>
      <c r="BV350" s="1877"/>
      <c r="BW350" s="3344"/>
      <c r="BX350" s="3344"/>
      <c r="BY350" s="3458"/>
      <c r="BZ350" s="2909"/>
      <c r="CA350" s="3908"/>
      <c r="CB350" s="3597"/>
      <c r="CC350" s="2909"/>
      <c r="CD350" s="3597"/>
      <c r="CE350" s="3597"/>
      <c r="CF350" s="3693"/>
      <c r="CG350" s="3693"/>
      <c r="CH350" s="3693"/>
      <c r="CI350" s="3693"/>
      <c r="CJ350" s="591"/>
      <c r="CK350" s="3693"/>
      <c r="CL350" s="3693"/>
      <c r="CM350" s="905">
        <v>1</v>
      </c>
      <c r="CN350" s="738" t="s">
        <v>6563</v>
      </c>
      <c r="CO350" s="738" t="s">
        <v>7719</v>
      </c>
      <c r="CP350" s="169" t="str">
        <f t="shared" si="584"/>
        <v>Terminado</v>
      </c>
      <c r="CQ350" s="169" t="str">
        <f t="shared" ref="CQ350:CQ412" si="671">IF(CM350&lt;1%,"Sin iniciar",IF(CM350=100%,"Terminado","En gestión"))</f>
        <v>Terminado</v>
      </c>
      <c r="CR350" s="3693"/>
      <c r="CS350" s="1877"/>
      <c r="CT350" s="1877"/>
      <c r="CU350" s="3344"/>
      <c r="CV350" s="3344"/>
      <c r="CW350" s="3921"/>
      <c r="CX350" s="3914"/>
      <c r="CY350" s="3351"/>
      <c r="CZ350" s="3906"/>
      <c r="DA350" s="3914"/>
      <c r="DB350" s="3906"/>
      <c r="DC350" s="3906"/>
      <c r="DD350" s="3916"/>
      <c r="DE350" s="3693"/>
      <c r="DF350" s="3693"/>
      <c r="DG350" s="3693"/>
      <c r="DH350" s="3693"/>
      <c r="DJ350" s="1220" t="s">
        <v>8269</v>
      </c>
      <c r="DK350" s="1220" t="s">
        <v>8331</v>
      </c>
      <c r="DL350" s="3313"/>
    </row>
    <row r="351" spans="1:116" s="514" customFormat="1" ht="131.25" hidden="1" x14ac:dyDescent="0.45">
      <c r="A351" s="3359"/>
      <c r="B351" s="3361"/>
      <c r="C351" s="3693"/>
      <c r="D351" s="3693"/>
      <c r="E351" s="515" t="s">
        <v>6585</v>
      </c>
      <c r="F351" s="516" t="s">
        <v>5840</v>
      </c>
      <c r="G351" s="495">
        <v>0.25</v>
      </c>
      <c r="H351" s="518">
        <v>44564</v>
      </c>
      <c r="I351" s="518">
        <v>44925</v>
      </c>
      <c r="J351" s="519">
        <v>0.25</v>
      </c>
      <c r="K351" s="612">
        <v>0.5</v>
      </c>
      <c r="L351" s="520">
        <v>0.75</v>
      </c>
      <c r="M351" s="668">
        <v>1</v>
      </c>
      <c r="N351" s="2966"/>
      <c r="O351" s="2966"/>
      <c r="P351" s="591"/>
      <c r="Q351" s="3693"/>
      <c r="R351" s="3693"/>
      <c r="S351" s="551">
        <v>0.25</v>
      </c>
      <c r="T351" s="457" t="s">
        <v>6565</v>
      </c>
      <c r="U351" s="547" t="s">
        <v>6582</v>
      </c>
      <c r="V351" s="169" t="str">
        <f t="shared" si="666"/>
        <v>En gestión</v>
      </c>
      <c r="W351" s="169" t="str">
        <f t="shared" si="573"/>
        <v>En gestión</v>
      </c>
      <c r="X351" s="3693"/>
      <c r="Y351" s="1877"/>
      <c r="Z351" s="1877"/>
      <c r="AA351" s="3344"/>
      <c r="AB351" s="3344"/>
      <c r="AC351" s="3716"/>
      <c r="AD351" s="3427"/>
      <c r="AE351" s="3690"/>
      <c r="AF351" s="3690"/>
      <c r="AG351" s="3427"/>
      <c r="AH351" s="3910"/>
      <c r="AI351" s="3910"/>
      <c r="AJ351" s="3693"/>
      <c r="AK351" s="3693"/>
      <c r="AL351" s="3693"/>
      <c r="AM351" s="3693"/>
      <c r="AN351" s="591"/>
      <c r="AO351" s="3693"/>
      <c r="AP351" s="3693"/>
      <c r="AQ351" s="551">
        <v>0.5</v>
      </c>
      <c r="AR351" s="457" t="s">
        <v>6560</v>
      </c>
      <c r="AS351" s="714" t="s">
        <v>6583</v>
      </c>
      <c r="AT351" s="169" t="str">
        <f t="shared" si="667"/>
        <v>En gestión</v>
      </c>
      <c r="AU351" s="169" t="str">
        <f t="shared" si="668"/>
        <v>En gestión</v>
      </c>
      <c r="AV351" s="3693"/>
      <c r="AW351" s="3895"/>
      <c r="AX351" s="3895"/>
      <c r="AY351" s="3344"/>
      <c r="AZ351" s="3344"/>
      <c r="BA351" s="3716"/>
      <c r="BB351" s="3348"/>
      <c r="BC351" s="3349"/>
      <c r="BD351" s="3350"/>
      <c r="BE351" s="3445"/>
      <c r="BF351" s="3798"/>
      <c r="BG351" s="3798"/>
      <c r="BH351" s="3900"/>
      <c r="BI351" s="3900"/>
      <c r="BJ351" s="3902"/>
      <c r="BK351" s="3693"/>
      <c r="BL351" s="472"/>
      <c r="BM351" s="3693"/>
      <c r="BN351" s="3693"/>
      <c r="BO351" s="551">
        <v>0.75</v>
      </c>
      <c r="BP351" s="97" t="s">
        <v>6566</v>
      </c>
      <c r="BQ351" s="97" t="s">
        <v>6584</v>
      </c>
      <c r="BR351" s="169" t="str">
        <f t="shared" si="669"/>
        <v>En gestión</v>
      </c>
      <c r="BS351" s="169" t="str">
        <f t="shared" si="670"/>
        <v>En gestión</v>
      </c>
      <c r="BT351" s="1720"/>
      <c r="BU351" s="1877"/>
      <c r="BV351" s="1877"/>
      <c r="BW351" s="3344"/>
      <c r="BX351" s="3344"/>
      <c r="BY351" s="3458"/>
      <c r="BZ351" s="2909"/>
      <c r="CA351" s="3908"/>
      <c r="CB351" s="3597"/>
      <c r="CC351" s="2909"/>
      <c r="CD351" s="3597"/>
      <c r="CE351" s="3597"/>
      <c r="CF351" s="3693"/>
      <c r="CG351" s="3693"/>
      <c r="CH351" s="3693"/>
      <c r="CI351" s="3693"/>
      <c r="CJ351" s="591"/>
      <c r="CK351" s="3693"/>
      <c r="CL351" s="3693"/>
      <c r="CM351" s="905">
        <v>1</v>
      </c>
      <c r="CN351" s="738" t="s">
        <v>7717</v>
      </c>
      <c r="CO351" s="738" t="s">
        <v>7719</v>
      </c>
      <c r="CP351" s="169" t="str">
        <f t="shared" si="584"/>
        <v>Terminado</v>
      </c>
      <c r="CQ351" s="169" t="str">
        <f t="shared" si="671"/>
        <v>Terminado</v>
      </c>
      <c r="CR351" s="3693"/>
      <c r="CS351" s="1877"/>
      <c r="CT351" s="1877"/>
      <c r="CU351" s="3344"/>
      <c r="CV351" s="3344"/>
      <c r="CW351" s="3921"/>
      <c r="CX351" s="3914"/>
      <c r="CY351" s="3351"/>
      <c r="CZ351" s="3906"/>
      <c r="DA351" s="3914"/>
      <c r="DB351" s="3906"/>
      <c r="DC351" s="3906"/>
      <c r="DD351" s="3916"/>
      <c r="DE351" s="3693"/>
      <c r="DF351" s="3693"/>
      <c r="DG351" s="3693"/>
      <c r="DH351" s="3693"/>
      <c r="DJ351" s="1220" t="s">
        <v>8269</v>
      </c>
      <c r="DK351" s="1220" t="s">
        <v>8331</v>
      </c>
      <c r="DL351" s="3313"/>
    </row>
    <row r="352" spans="1:116" s="514" customFormat="1" ht="105" hidden="1" x14ac:dyDescent="0.45">
      <c r="A352" s="3359"/>
      <c r="B352" s="3361"/>
      <c r="C352" s="3693"/>
      <c r="D352" s="3693"/>
      <c r="E352" s="515" t="s">
        <v>6586</v>
      </c>
      <c r="F352" s="516" t="s">
        <v>5850</v>
      </c>
      <c r="G352" s="495">
        <v>0.25</v>
      </c>
      <c r="H352" s="518">
        <v>44564</v>
      </c>
      <c r="I352" s="518">
        <v>44925</v>
      </c>
      <c r="J352" s="519">
        <v>0.25</v>
      </c>
      <c r="K352" s="612">
        <v>0.5</v>
      </c>
      <c r="L352" s="520">
        <v>0.75</v>
      </c>
      <c r="M352" s="668">
        <v>1</v>
      </c>
      <c r="N352" s="2966"/>
      <c r="O352" s="2966"/>
      <c r="P352" s="591"/>
      <c r="Q352" s="3693"/>
      <c r="R352" s="3693"/>
      <c r="S352" s="551">
        <v>0.25</v>
      </c>
      <c r="T352" s="457" t="s">
        <v>6568</v>
      </c>
      <c r="U352" s="547" t="s">
        <v>6582</v>
      </c>
      <c r="V352" s="169" t="str">
        <f t="shared" si="666"/>
        <v>En gestión</v>
      </c>
      <c r="W352" s="169" t="str">
        <f t="shared" si="573"/>
        <v>En gestión</v>
      </c>
      <c r="X352" s="3693"/>
      <c r="Y352" s="1877"/>
      <c r="Z352" s="1877"/>
      <c r="AA352" s="3344"/>
      <c r="AB352" s="3344"/>
      <c r="AC352" s="3897"/>
      <c r="AD352" s="3427"/>
      <c r="AE352" s="3690"/>
      <c r="AF352" s="3690"/>
      <c r="AG352" s="3427"/>
      <c r="AH352" s="3910"/>
      <c r="AI352" s="3910"/>
      <c r="AJ352" s="3693"/>
      <c r="AK352" s="3693"/>
      <c r="AL352" s="3693"/>
      <c r="AM352" s="3693"/>
      <c r="AN352" s="591"/>
      <c r="AO352" s="3693"/>
      <c r="AP352" s="3693"/>
      <c r="AQ352" s="551">
        <v>0.5</v>
      </c>
      <c r="AR352" s="457" t="s">
        <v>6560</v>
      </c>
      <c r="AS352" s="547" t="s">
        <v>6582</v>
      </c>
      <c r="AT352" s="169" t="str">
        <f t="shared" si="667"/>
        <v>En gestión</v>
      </c>
      <c r="AU352" s="169" t="str">
        <f t="shared" si="668"/>
        <v>En gestión</v>
      </c>
      <c r="AV352" s="3693"/>
      <c r="AW352" s="3895"/>
      <c r="AX352" s="3895"/>
      <c r="AY352" s="3344"/>
      <c r="AZ352" s="3344"/>
      <c r="BA352" s="3897"/>
      <c r="BB352" s="3348"/>
      <c r="BC352" s="3349"/>
      <c r="BD352" s="3350"/>
      <c r="BE352" s="3445"/>
      <c r="BF352" s="3446"/>
      <c r="BG352" s="3446"/>
      <c r="BH352" s="3894"/>
      <c r="BI352" s="3894"/>
      <c r="BJ352" s="3903"/>
      <c r="BK352" s="3693"/>
      <c r="BL352" s="472"/>
      <c r="BM352" s="3693"/>
      <c r="BN352" s="3693"/>
      <c r="BO352" s="551">
        <v>0.75</v>
      </c>
      <c r="BP352" s="97" t="s">
        <v>6569</v>
      </c>
      <c r="BQ352" s="98" t="s">
        <v>6587</v>
      </c>
      <c r="BR352" s="169" t="str">
        <f t="shared" si="669"/>
        <v>En gestión</v>
      </c>
      <c r="BS352" s="169" t="str">
        <f t="shared" si="670"/>
        <v>En gestión</v>
      </c>
      <c r="BT352" s="1720"/>
      <c r="BU352" s="1877"/>
      <c r="BV352" s="1877"/>
      <c r="BW352" s="3344"/>
      <c r="BX352" s="3344"/>
      <c r="BY352" s="3458"/>
      <c r="BZ352" s="2909"/>
      <c r="CA352" s="3908"/>
      <c r="CB352" s="3597"/>
      <c r="CC352" s="2909"/>
      <c r="CD352" s="3597"/>
      <c r="CE352" s="3597"/>
      <c r="CF352" s="3693"/>
      <c r="CG352" s="3693"/>
      <c r="CH352" s="3693"/>
      <c r="CI352" s="3693"/>
      <c r="CJ352" s="591"/>
      <c r="CK352" s="3693"/>
      <c r="CL352" s="3693"/>
      <c r="CM352" s="905">
        <v>1</v>
      </c>
      <c r="CN352" s="738" t="s">
        <v>6570</v>
      </c>
      <c r="CO352" s="738" t="s">
        <v>6588</v>
      </c>
      <c r="CP352" s="169" t="str">
        <f t="shared" si="584"/>
        <v>Terminado</v>
      </c>
      <c r="CQ352" s="169" t="str">
        <f t="shared" si="671"/>
        <v>Terminado</v>
      </c>
      <c r="CR352" s="3693"/>
      <c r="CS352" s="1877"/>
      <c r="CT352" s="1877"/>
      <c r="CU352" s="3344"/>
      <c r="CV352" s="3344"/>
      <c r="CW352" s="3921"/>
      <c r="CX352" s="3914"/>
      <c r="CY352" s="3351"/>
      <c r="CZ352" s="3906"/>
      <c r="DA352" s="3914"/>
      <c r="DB352" s="3906"/>
      <c r="DC352" s="3906"/>
      <c r="DD352" s="3916"/>
      <c r="DE352" s="3693"/>
      <c r="DF352" s="3693"/>
      <c r="DG352" s="3693"/>
      <c r="DH352" s="3693"/>
      <c r="DJ352" s="1220" t="s">
        <v>8269</v>
      </c>
      <c r="DK352" s="1220" t="s">
        <v>8331</v>
      </c>
      <c r="DL352" s="3314"/>
    </row>
    <row r="353" spans="1:116" s="710" customFormat="1" ht="131.25" hidden="1" x14ac:dyDescent="0.45">
      <c r="A353" s="3359" t="s">
        <v>516</v>
      </c>
      <c r="B353" s="3361" t="s">
        <v>6589</v>
      </c>
      <c r="C353" s="3693" t="s">
        <v>6590</v>
      </c>
      <c r="D353" s="3693" t="s">
        <v>5861</v>
      </c>
      <c r="E353" s="515" t="s">
        <v>6591</v>
      </c>
      <c r="F353" s="516" t="s">
        <v>5820</v>
      </c>
      <c r="G353" s="495">
        <v>0.25</v>
      </c>
      <c r="H353" s="518">
        <v>44564</v>
      </c>
      <c r="I353" s="518">
        <v>44591</v>
      </c>
      <c r="J353" s="519">
        <v>1</v>
      </c>
      <c r="K353" s="612">
        <v>1</v>
      </c>
      <c r="L353" s="520">
        <v>1</v>
      </c>
      <c r="M353" s="668">
        <v>1</v>
      </c>
      <c r="N353" s="2966">
        <v>5659229398</v>
      </c>
      <c r="O353" s="2966">
        <v>122400000</v>
      </c>
      <c r="P353" s="591"/>
      <c r="Q353" s="3692">
        <v>0.25</v>
      </c>
      <c r="R353" s="3894" t="s">
        <v>5821</v>
      </c>
      <c r="S353" s="551">
        <v>1</v>
      </c>
      <c r="T353" s="547" t="s">
        <v>6592</v>
      </c>
      <c r="U353" s="547" t="s">
        <v>6593</v>
      </c>
      <c r="V353" s="169" t="str">
        <f t="shared" si="666"/>
        <v>Terminado</v>
      </c>
      <c r="W353" s="169" t="str">
        <f t="shared" si="573"/>
        <v>Terminado</v>
      </c>
      <c r="X353" s="3693" t="s">
        <v>6594</v>
      </c>
      <c r="Y353" s="1877">
        <f>SUMPRODUCT(S353:S356,G353:G356)</f>
        <v>0.4375</v>
      </c>
      <c r="Z353" s="1877">
        <f>SUMPRODUCT(G353:G356,J353:J356)</f>
        <v>0.4375</v>
      </c>
      <c r="AA353" s="3344" t="str">
        <f>IF(Z353&lt;1%,"Sin iniciar",IF(Z353=100%,"Terminado","En gestión"))</f>
        <v>En gestión</v>
      </c>
      <c r="AB353" s="3344" t="str">
        <f>IF(Y353&lt;1%,"Sin iniciar",IF(Y353=100%,"Terminado","En gestión"))</f>
        <v>En gestión</v>
      </c>
      <c r="AC353" s="3911"/>
      <c r="AD353" s="3427">
        <v>122400000</v>
      </c>
      <c r="AE353" s="3690">
        <v>122400000</v>
      </c>
      <c r="AF353" s="3690">
        <v>30600000</v>
      </c>
      <c r="AG353" s="3427">
        <v>5659229398</v>
      </c>
      <c r="AH353" s="3910">
        <v>5623344450.4999905</v>
      </c>
      <c r="AI353" s="3910">
        <v>937137038.86000001</v>
      </c>
      <c r="AJ353" s="3894" t="s">
        <v>1503</v>
      </c>
      <c r="AK353" s="3693" t="s">
        <v>6578</v>
      </c>
      <c r="AL353" s="3693" t="s">
        <v>6579</v>
      </c>
      <c r="AM353" s="3693" t="s">
        <v>6595</v>
      </c>
      <c r="AN353" s="591"/>
      <c r="AO353" s="3692">
        <v>0.5</v>
      </c>
      <c r="AP353" s="3894" t="s">
        <v>5821</v>
      </c>
      <c r="AQ353" s="551">
        <v>1</v>
      </c>
      <c r="AR353" s="98" t="s">
        <v>6199</v>
      </c>
      <c r="AS353" s="547"/>
      <c r="AT353" s="169" t="str">
        <f t="shared" si="667"/>
        <v>Terminado</v>
      </c>
      <c r="AU353" s="169" t="str">
        <f t="shared" si="668"/>
        <v>Terminado</v>
      </c>
      <c r="AV353" s="3894" t="s">
        <v>6553</v>
      </c>
      <c r="AW353" s="3523">
        <f t="shared" ref="AW353" si="672">SUMPRODUCT(AQ353:AQ356,G353:G356)</f>
        <v>0.625</v>
      </c>
      <c r="AX353" s="3523">
        <f t="shared" ref="AX353" si="673">SUMPRODUCT(G353:G356,K353:K356)</f>
        <v>0.625</v>
      </c>
      <c r="AY353" s="3344" t="str">
        <f>IF(AX353&lt;1%,"Sin iniciar",IF(AX353=100%,"Terminado","En gestión"))</f>
        <v>En gestión</v>
      </c>
      <c r="AZ353" s="3344" t="str">
        <f>IF(AW353&lt;1%,"Sin iniciar",IF(AW353=100%,"Terminado","En gestión"))</f>
        <v>En gestión</v>
      </c>
      <c r="BA353" s="3911"/>
      <c r="BB353" s="3348">
        <v>122400000</v>
      </c>
      <c r="BC353" s="3349">
        <v>122400000</v>
      </c>
      <c r="BD353" s="3350">
        <v>61200000</v>
      </c>
      <c r="BE353" s="3445">
        <v>5659229398</v>
      </c>
      <c r="BF353" s="3615">
        <v>5610813895</v>
      </c>
      <c r="BG353" s="3615">
        <v>1464533683.25</v>
      </c>
      <c r="BH353" s="3899" t="s">
        <v>1503</v>
      </c>
      <c r="BI353" s="3899" t="s">
        <v>6578</v>
      </c>
      <c r="BJ353" s="3901" t="s">
        <v>6579</v>
      </c>
      <c r="BK353" s="3693" t="s">
        <v>6595</v>
      </c>
      <c r="BL353" s="472"/>
      <c r="BM353" s="3692">
        <v>0.75</v>
      </c>
      <c r="BN353" s="3693" t="s">
        <v>5821</v>
      </c>
      <c r="BO353" s="551">
        <v>1</v>
      </c>
      <c r="BP353" s="97" t="s">
        <v>6199</v>
      </c>
      <c r="BQ353" s="98"/>
      <c r="BR353" s="169" t="str">
        <f t="shared" si="669"/>
        <v>Terminado</v>
      </c>
      <c r="BS353" s="169" t="str">
        <f t="shared" si="670"/>
        <v>Terminado</v>
      </c>
      <c r="BT353" s="1720" t="s">
        <v>6554</v>
      </c>
      <c r="BU353" s="1877">
        <f t="shared" ref="BU353" si="674">SUMPRODUCT(G353:G356,BO353:BO356)</f>
        <v>0.8125</v>
      </c>
      <c r="BV353" s="1877">
        <f t="shared" ref="BV353" si="675">SUMPRODUCT(G353:G356,L353:L356)</f>
        <v>0.8125</v>
      </c>
      <c r="BW353" s="3344" t="str">
        <f t="shared" si="578"/>
        <v>En gestión</v>
      </c>
      <c r="BX353" s="3344" t="str">
        <f t="shared" ref="BX353" si="676">IF(BU353&lt;1%,"Sin iniciar",IF(BU353=100%,"Terminado","En gestión"))</f>
        <v>En gestión</v>
      </c>
      <c r="BY353" s="3458"/>
      <c r="BZ353" s="2909">
        <v>122400000</v>
      </c>
      <c r="CA353" s="3908">
        <v>122400000</v>
      </c>
      <c r="CB353" s="3597">
        <v>91800000</v>
      </c>
      <c r="CC353" s="2909">
        <v>5610813895</v>
      </c>
      <c r="CD353" s="3597">
        <v>5676583449.6999998</v>
      </c>
      <c r="CE353" s="3597">
        <v>3766951651.5900002</v>
      </c>
      <c r="CF353" s="3693" t="s">
        <v>1503</v>
      </c>
      <c r="CG353" s="3693" t="s">
        <v>6578</v>
      </c>
      <c r="CH353" s="3693" t="s">
        <v>6579</v>
      </c>
      <c r="CI353" s="3693" t="s">
        <v>6595</v>
      </c>
      <c r="CJ353" s="591"/>
      <c r="CK353" s="3692">
        <v>1</v>
      </c>
      <c r="CL353" s="3693" t="s">
        <v>6555</v>
      </c>
      <c r="CM353" s="905">
        <v>1</v>
      </c>
      <c r="CN353" s="97" t="s">
        <v>106</v>
      </c>
      <c r="CO353" s="97" t="s">
        <v>6593</v>
      </c>
      <c r="CP353" s="169" t="str">
        <f t="shared" si="584"/>
        <v>Terminado</v>
      </c>
      <c r="CQ353" s="169" t="str">
        <f t="shared" si="671"/>
        <v>Terminado</v>
      </c>
      <c r="CR353" s="3693" t="s">
        <v>6556</v>
      </c>
      <c r="CS353" s="1877">
        <f t="shared" ref="CS353" si="677">SUMPRODUCT(G353:G356,CM353:CM356)</f>
        <v>1</v>
      </c>
      <c r="CT353" s="1877">
        <f t="shared" ref="CT353" si="678">SUMPRODUCT(G353:G356,M353:M356)</f>
        <v>1</v>
      </c>
      <c r="CU353" s="3344" t="str">
        <f t="shared" ref="CU353" si="679">IF(CT353&lt;1%,"Sin iniciar",IF(CT353=100%,"Terminado","En gestión"))</f>
        <v>Terminado</v>
      </c>
      <c r="CV353" s="3344" t="str">
        <f t="shared" ref="CV353" si="680">IF(CS353&lt;1%,"Sin iniciar",IF(CS353=100%,"Terminado","En gestión"))</f>
        <v>Terminado</v>
      </c>
      <c r="CW353" s="3921" t="s">
        <v>37</v>
      </c>
      <c r="CX353" s="3914">
        <v>122400000</v>
      </c>
      <c r="CY353" s="3351">
        <v>122400000</v>
      </c>
      <c r="CZ353" s="3906">
        <v>122400000</v>
      </c>
      <c r="DA353" s="3913">
        <v>5676583449.6999998</v>
      </c>
      <c r="DB353" s="3915">
        <v>5667969804.1899996</v>
      </c>
      <c r="DC353" s="3915">
        <v>5233394148.46</v>
      </c>
      <c r="DD353" s="3916">
        <v>5604241286.5100002</v>
      </c>
      <c r="DE353" s="3693" t="s">
        <v>1503</v>
      </c>
      <c r="DF353" s="3693" t="s">
        <v>6578</v>
      </c>
      <c r="DG353" s="3693" t="s">
        <v>6579</v>
      </c>
      <c r="DH353" s="3693" t="s">
        <v>6595</v>
      </c>
      <c r="DJ353" s="1220" t="s">
        <v>8352</v>
      </c>
      <c r="DK353" s="1220" t="s">
        <v>8530</v>
      </c>
      <c r="DL353" s="3312" t="s">
        <v>8531</v>
      </c>
    </row>
    <row r="354" spans="1:116" s="514" customFormat="1" ht="157.5" hidden="1" x14ac:dyDescent="0.45">
      <c r="A354" s="3359"/>
      <c r="B354" s="3361"/>
      <c r="C354" s="3693"/>
      <c r="D354" s="3693"/>
      <c r="E354" s="515" t="s">
        <v>6596</v>
      </c>
      <c r="F354" s="516" t="s">
        <v>5831</v>
      </c>
      <c r="G354" s="495">
        <v>0.25</v>
      </c>
      <c r="H354" s="518">
        <v>44564</v>
      </c>
      <c r="I354" s="518">
        <v>44925</v>
      </c>
      <c r="J354" s="519">
        <v>0.25</v>
      </c>
      <c r="K354" s="612">
        <v>0.5</v>
      </c>
      <c r="L354" s="520">
        <v>0.75</v>
      </c>
      <c r="M354" s="668">
        <v>1</v>
      </c>
      <c r="N354" s="2966"/>
      <c r="O354" s="2966"/>
      <c r="P354" s="591"/>
      <c r="Q354" s="3693"/>
      <c r="R354" s="3693"/>
      <c r="S354" s="551">
        <v>0.25</v>
      </c>
      <c r="T354" s="713" t="s">
        <v>6558</v>
      </c>
      <c r="U354" s="547" t="s">
        <v>6597</v>
      </c>
      <c r="V354" s="169" t="str">
        <f t="shared" si="666"/>
        <v>En gestión</v>
      </c>
      <c r="W354" s="169" t="str">
        <f t="shared" si="573"/>
        <v>En gestión</v>
      </c>
      <c r="X354" s="3693"/>
      <c r="Y354" s="1877"/>
      <c r="Z354" s="1877"/>
      <c r="AA354" s="3344"/>
      <c r="AB354" s="3344"/>
      <c r="AC354" s="3716"/>
      <c r="AD354" s="3427"/>
      <c r="AE354" s="3690"/>
      <c r="AF354" s="3690"/>
      <c r="AG354" s="3427"/>
      <c r="AH354" s="3910"/>
      <c r="AI354" s="3910"/>
      <c r="AJ354" s="3693"/>
      <c r="AK354" s="3693"/>
      <c r="AL354" s="3693"/>
      <c r="AM354" s="3693"/>
      <c r="AN354" s="591"/>
      <c r="AO354" s="3693"/>
      <c r="AP354" s="3693"/>
      <c r="AQ354" s="551">
        <v>0.5</v>
      </c>
      <c r="AR354" s="457" t="s">
        <v>6560</v>
      </c>
      <c r="AS354" s="714" t="s">
        <v>6598</v>
      </c>
      <c r="AT354" s="169" t="str">
        <f t="shared" si="667"/>
        <v>En gestión</v>
      </c>
      <c r="AU354" s="169" t="str">
        <f t="shared" si="668"/>
        <v>En gestión</v>
      </c>
      <c r="AV354" s="3693"/>
      <c r="AW354" s="3895"/>
      <c r="AX354" s="3895"/>
      <c r="AY354" s="3344"/>
      <c r="AZ354" s="3344"/>
      <c r="BA354" s="3716"/>
      <c r="BB354" s="3348"/>
      <c r="BC354" s="3349"/>
      <c r="BD354" s="3350"/>
      <c r="BE354" s="3445"/>
      <c r="BF354" s="3798"/>
      <c r="BG354" s="3798"/>
      <c r="BH354" s="3900"/>
      <c r="BI354" s="3900"/>
      <c r="BJ354" s="3902"/>
      <c r="BK354" s="3693"/>
      <c r="BL354" s="472"/>
      <c r="BM354" s="3693"/>
      <c r="BN354" s="3693"/>
      <c r="BO354" s="551">
        <v>0.75</v>
      </c>
      <c r="BP354" s="97" t="s">
        <v>6562</v>
      </c>
      <c r="BQ354" s="97" t="s">
        <v>6599</v>
      </c>
      <c r="BR354" s="169" t="str">
        <f t="shared" si="669"/>
        <v>En gestión</v>
      </c>
      <c r="BS354" s="169" t="str">
        <f t="shared" si="670"/>
        <v>En gestión</v>
      </c>
      <c r="BT354" s="1720"/>
      <c r="BU354" s="1877"/>
      <c r="BV354" s="1877"/>
      <c r="BW354" s="3344"/>
      <c r="BX354" s="3344"/>
      <c r="BY354" s="3458"/>
      <c r="BZ354" s="2909"/>
      <c r="CA354" s="3908"/>
      <c r="CB354" s="3597"/>
      <c r="CC354" s="2909"/>
      <c r="CD354" s="3597"/>
      <c r="CE354" s="3597"/>
      <c r="CF354" s="3693"/>
      <c r="CG354" s="3693"/>
      <c r="CH354" s="3693"/>
      <c r="CI354" s="3693"/>
      <c r="CJ354" s="591"/>
      <c r="CK354" s="3693"/>
      <c r="CL354" s="3693"/>
      <c r="CM354" s="905">
        <v>1</v>
      </c>
      <c r="CN354" s="738" t="s">
        <v>6563</v>
      </c>
      <c r="CO354" s="97" t="s">
        <v>6600</v>
      </c>
      <c r="CP354" s="169" t="str">
        <f t="shared" si="584"/>
        <v>Terminado</v>
      </c>
      <c r="CQ354" s="169" t="str">
        <f t="shared" si="671"/>
        <v>Terminado</v>
      </c>
      <c r="CR354" s="3693"/>
      <c r="CS354" s="1877"/>
      <c r="CT354" s="1877"/>
      <c r="CU354" s="3344"/>
      <c r="CV354" s="3344"/>
      <c r="CW354" s="3921"/>
      <c r="CX354" s="3914"/>
      <c r="CY354" s="3351"/>
      <c r="CZ354" s="3906"/>
      <c r="DA354" s="3914"/>
      <c r="DB354" s="3906"/>
      <c r="DC354" s="3906"/>
      <c r="DD354" s="3916"/>
      <c r="DE354" s="3693"/>
      <c r="DF354" s="3693"/>
      <c r="DG354" s="3693"/>
      <c r="DH354" s="3693"/>
      <c r="DJ354" s="1220" t="s">
        <v>8352</v>
      </c>
      <c r="DK354" s="1220" t="s">
        <v>8532</v>
      </c>
      <c r="DL354" s="3313"/>
    </row>
    <row r="355" spans="1:116" s="514" customFormat="1" ht="157.5" hidden="1" x14ac:dyDescent="0.45">
      <c r="A355" s="3359"/>
      <c r="B355" s="3361"/>
      <c r="C355" s="3693"/>
      <c r="D355" s="3693"/>
      <c r="E355" s="515" t="s">
        <v>6601</v>
      </c>
      <c r="F355" s="516" t="s">
        <v>5840</v>
      </c>
      <c r="G355" s="495">
        <v>0.25</v>
      </c>
      <c r="H355" s="518">
        <v>44564</v>
      </c>
      <c r="I355" s="518">
        <v>44925</v>
      </c>
      <c r="J355" s="519">
        <v>0.25</v>
      </c>
      <c r="K355" s="612">
        <v>0.5</v>
      </c>
      <c r="L355" s="520">
        <v>0.75</v>
      </c>
      <c r="M355" s="668">
        <v>1</v>
      </c>
      <c r="N355" s="2966"/>
      <c r="O355" s="2966"/>
      <c r="P355" s="591"/>
      <c r="Q355" s="3693"/>
      <c r="R355" s="3693"/>
      <c r="S355" s="551">
        <v>0.25</v>
      </c>
      <c r="T355" s="457" t="s">
        <v>6565</v>
      </c>
      <c r="U355" s="547" t="s">
        <v>6597</v>
      </c>
      <c r="V355" s="169" t="str">
        <f t="shared" si="666"/>
        <v>En gestión</v>
      </c>
      <c r="W355" s="169" t="str">
        <f t="shared" si="573"/>
        <v>En gestión</v>
      </c>
      <c r="X355" s="3693"/>
      <c r="Y355" s="1877"/>
      <c r="Z355" s="1877"/>
      <c r="AA355" s="3344"/>
      <c r="AB355" s="3344"/>
      <c r="AC355" s="3716"/>
      <c r="AD355" s="3427"/>
      <c r="AE355" s="3690"/>
      <c r="AF355" s="3690"/>
      <c r="AG355" s="3427"/>
      <c r="AH355" s="3910"/>
      <c r="AI355" s="3910"/>
      <c r="AJ355" s="3693"/>
      <c r="AK355" s="3693"/>
      <c r="AL355" s="3693"/>
      <c r="AM355" s="3693"/>
      <c r="AN355" s="591"/>
      <c r="AO355" s="3693"/>
      <c r="AP355" s="3693"/>
      <c r="AQ355" s="551">
        <v>0.5</v>
      </c>
      <c r="AR355" s="457" t="s">
        <v>6560</v>
      </c>
      <c r="AS355" s="714" t="s">
        <v>6598</v>
      </c>
      <c r="AT355" s="169" t="str">
        <f t="shared" si="667"/>
        <v>En gestión</v>
      </c>
      <c r="AU355" s="169" t="str">
        <f t="shared" si="668"/>
        <v>En gestión</v>
      </c>
      <c r="AV355" s="3693"/>
      <c r="AW355" s="3895"/>
      <c r="AX355" s="3895"/>
      <c r="AY355" s="3344"/>
      <c r="AZ355" s="3344"/>
      <c r="BA355" s="3716"/>
      <c r="BB355" s="3348"/>
      <c r="BC355" s="3349"/>
      <c r="BD355" s="3350"/>
      <c r="BE355" s="3445"/>
      <c r="BF355" s="3798"/>
      <c r="BG355" s="3798"/>
      <c r="BH355" s="3900"/>
      <c r="BI355" s="3900"/>
      <c r="BJ355" s="3902"/>
      <c r="BK355" s="3693"/>
      <c r="BL355" s="472"/>
      <c r="BM355" s="3693"/>
      <c r="BN355" s="3693"/>
      <c r="BO355" s="551">
        <v>0.75</v>
      </c>
      <c r="BP355" s="97" t="s">
        <v>6566</v>
      </c>
      <c r="BQ355" s="97" t="s">
        <v>6599</v>
      </c>
      <c r="BR355" s="169" t="str">
        <f t="shared" si="669"/>
        <v>En gestión</v>
      </c>
      <c r="BS355" s="169" t="str">
        <f t="shared" si="670"/>
        <v>En gestión</v>
      </c>
      <c r="BT355" s="1720"/>
      <c r="BU355" s="1877"/>
      <c r="BV355" s="1877"/>
      <c r="BW355" s="3344"/>
      <c r="BX355" s="3344"/>
      <c r="BY355" s="3458"/>
      <c r="BZ355" s="2909"/>
      <c r="CA355" s="3908"/>
      <c r="CB355" s="3597"/>
      <c r="CC355" s="2909"/>
      <c r="CD355" s="3597"/>
      <c r="CE355" s="3597"/>
      <c r="CF355" s="3693"/>
      <c r="CG355" s="3693"/>
      <c r="CH355" s="3693"/>
      <c r="CI355" s="3693"/>
      <c r="CJ355" s="591"/>
      <c r="CK355" s="3693"/>
      <c r="CL355" s="3693"/>
      <c r="CM355" s="905">
        <v>1</v>
      </c>
      <c r="CN355" s="738" t="s">
        <v>7717</v>
      </c>
      <c r="CO355" s="97" t="s">
        <v>6600</v>
      </c>
      <c r="CP355" s="169" t="str">
        <f t="shared" si="584"/>
        <v>Terminado</v>
      </c>
      <c r="CQ355" s="169" t="str">
        <f t="shared" si="671"/>
        <v>Terminado</v>
      </c>
      <c r="CR355" s="3693"/>
      <c r="CS355" s="1877"/>
      <c r="CT355" s="1877"/>
      <c r="CU355" s="3344"/>
      <c r="CV355" s="3344"/>
      <c r="CW355" s="3921"/>
      <c r="CX355" s="3914"/>
      <c r="CY355" s="3351"/>
      <c r="CZ355" s="3906"/>
      <c r="DA355" s="3914"/>
      <c r="DB355" s="3906"/>
      <c r="DC355" s="3906"/>
      <c r="DD355" s="3916"/>
      <c r="DE355" s="3693"/>
      <c r="DF355" s="3693"/>
      <c r="DG355" s="3693"/>
      <c r="DH355" s="3693"/>
      <c r="DJ355" s="1220" t="s">
        <v>8352</v>
      </c>
      <c r="DK355" s="1220" t="s">
        <v>8533</v>
      </c>
      <c r="DL355" s="3313"/>
    </row>
    <row r="356" spans="1:116" s="514" customFormat="1" ht="105" hidden="1" x14ac:dyDescent="0.45">
      <c r="A356" s="3359"/>
      <c r="B356" s="3361"/>
      <c r="C356" s="3693"/>
      <c r="D356" s="3693"/>
      <c r="E356" s="515" t="s">
        <v>6602</v>
      </c>
      <c r="F356" s="516" t="s">
        <v>5850</v>
      </c>
      <c r="G356" s="495">
        <v>0.25</v>
      </c>
      <c r="H356" s="518">
        <v>44564</v>
      </c>
      <c r="I356" s="518">
        <v>44925</v>
      </c>
      <c r="J356" s="519">
        <v>0.25</v>
      </c>
      <c r="K356" s="612">
        <v>0.5</v>
      </c>
      <c r="L356" s="520">
        <v>0.75</v>
      </c>
      <c r="M356" s="668">
        <v>1</v>
      </c>
      <c r="N356" s="2966"/>
      <c r="O356" s="2966"/>
      <c r="P356" s="591"/>
      <c r="Q356" s="3693"/>
      <c r="R356" s="3693"/>
      <c r="S356" s="551">
        <v>0.25</v>
      </c>
      <c r="T356" s="457" t="s">
        <v>6568</v>
      </c>
      <c r="U356" s="547" t="s">
        <v>6597</v>
      </c>
      <c r="V356" s="169" t="str">
        <f t="shared" si="666"/>
        <v>En gestión</v>
      </c>
      <c r="W356" s="169" t="str">
        <f t="shared" si="573"/>
        <v>En gestión</v>
      </c>
      <c r="X356" s="3693"/>
      <c r="Y356" s="1877"/>
      <c r="Z356" s="1877"/>
      <c r="AA356" s="3344"/>
      <c r="AB356" s="3344"/>
      <c r="AC356" s="3897"/>
      <c r="AD356" s="3427"/>
      <c r="AE356" s="3690"/>
      <c r="AF356" s="3690"/>
      <c r="AG356" s="3427"/>
      <c r="AH356" s="3910"/>
      <c r="AI356" s="3910"/>
      <c r="AJ356" s="3693"/>
      <c r="AK356" s="3693"/>
      <c r="AL356" s="3693"/>
      <c r="AM356" s="3693"/>
      <c r="AN356" s="591"/>
      <c r="AO356" s="3693"/>
      <c r="AP356" s="3693"/>
      <c r="AQ356" s="551">
        <v>0.5</v>
      </c>
      <c r="AR356" s="457" t="s">
        <v>6560</v>
      </c>
      <c r="AS356" s="547" t="s">
        <v>6597</v>
      </c>
      <c r="AT356" s="169" t="str">
        <f t="shared" si="667"/>
        <v>En gestión</v>
      </c>
      <c r="AU356" s="169" t="str">
        <f t="shared" si="668"/>
        <v>En gestión</v>
      </c>
      <c r="AV356" s="3693"/>
      <c r="AW356" s="3895"/>
      <c r="AX356" s="3895"/>
      <c r="AY356" s="3344"/>
      <c r="AZ356" s="3344"/>
      <c r="BA356" s="3897"/>
      <c r="BB356" s="3348"/>
      <c r="BC356" s="3349"/>
      <c r="BD356" s="3350"/>
      <c r="BE356" s="3445"/>
      <c r="BF356" s="3446"/>
      <c r="BG356" s="3446"/>
      <c r="BH356" s="3894"/>
      <c r="BI356" s="3894"/>
      <c r="BJ356" s="3903"/>
      <c r="BK356" s="3693"/>
      <c r="BL356" s="472"/>
      <c r="BM356" s="3693"/>
      <c r="BN356" s="3693"/>
      <c r="BO356" s="551">
        <v>0.75</v>
      </c>
      <c r="BP356" s="97" t="s">
        <v>6569</v>
      </c>
      <c r="BQ356" s="98" t="s">
        <v>6603</v>
      </c>
      <c r="BR356" s="169" t="str">
        <f t="shared" si="669"/>
        <v>En gestión</v>
      </c>
      <c r="BS356" s="169" t="str">
        <f t="shared" si="670"/>
        <v>En gestión</v>
      </c>
      <c r="BT356" s="1720"/>
      <c r="BU356" s="1877"/>
      <c r="BV356" s="1877"/>
      <c r="BW356" s="3344"/>
      <c r="BX356" s="3344"/>
      <c r="BY356" s="3458"/>
      <c r="BZ356" s="2909"/>
      <c r="CA356" s="3908"/>
      <c r="CB356" s="3597"/>
      <c r="CC356" s="2909"/>
      <c r="CD356" s="3597"/>
      <c r="CE356" s="3597"/>
      <c r="CF356" s="3693"/>
      <c r="CG356" s="3693"/>
      <c r="CH356" s="3693"/>
      <c r="CI356" s="3693"/>
      <c r="CJ356" s="591"/>
      <c r="CK356" s="3693"/>
      <c r="CL356" s="3693"/>
      <c r="CM356" s="905">
        <v>1</v>
      </c>
      <c r="CN356" s="738" t="s">
        <v>6570</v>
      </c>
      <c r="CO356" s="97" t="s">
        <v>6604</v>
      </c>
      <c r="CP356" s="169" t="str">
        <f t="shared" si="584"/>
        <v>Terminado</v>
      </c>
      <c r="CQ356" s="169" t="str">
        <f t="shared" si="671"/>
        <v>Terminado</v>
      </c>
      <c r="CR356" s="3693"/>
      <c r="CS356" s="1877"/>
      <c r="CT356" s="1877"/>
      <c r="CU356" s="3344"/>
      <c r="CV356" s="3344"/>
      <c r="CW356" s="3921"/>
      <c r="CX356" s="3914"/>
      <c r="CY356" s="3351"/>
      <c r="CZ356" s="3906"/>
      <c r="DA356" s="3914"/>
      <c r="DB356" s="3906"/>
      <c r="DC356" s="3906"/>
      <c r="DD356" s="3916"/>
      <c r="DE356" s="3693"/>
      <c r="DF356" s="3693"/>
      <c r="DG356" s="3693"/>
      <c r="DH356" s="3693"/>
      <c r="DJ356" s="1220" t="s">
        <v>8352</v>
      </c>
      <c r="DK356" s="1220" t="s">
        <v>8534</v>
      </c>
      <c r="DL356" s="3314"/>
    </row>
    <row r="357" spans="1:116" s="710" customFormat="1" ht="88.5" hidden="1" x14ac:dyDescent="0.45">
      <c r="A357" s="3359" t="s">
        <v>516</v>
      </c>
      <c r="B357" s="3361" t="s">
        <v>6605</v>
      </c>
      <c r="C357" s="3693" t="s">
        <v>6606</v>
      </c>
      <c r="D357" s="3693" t="s">
        <v>5861</v>
      </c>
      <c r="E357" s="515" t="s">
        <v>6607</v>
      </c>
      <c r="F357" s="516" t="s">
        <v>5820</v>
      </c>
      <c r="G357" s="495">
        <v>0.25</v>
      </c>
      <c r="H357" s="518">
        <v>44564</v>
      </c>
      <c r="I357" s="518">
        <v>44591</v>
      </c>
      <c r="J357" s="519">
        <v>1</v>
      </c>
      <c r="K357" s="612">
        <v>1</v>
      </c>
      <c r="L357" s="520">
        <v>1</v>
      </c>
      <c r="M357" s="668">
        <v>1</v>
      </c>
      <c r="N357" s="2966">
        <v>705829481</v>
      </c>
      <c r="O357" s="2966">
        <v>73920000</v>
      </c>
      <c r="P357" s="591"/>
      <c r="Q357" s="3692">
        <v>0.25</v>
      </c>
      <c r="R357" s="3894" t="s">
        <v>5821</v>
      </c>
      <c r="S357" s="551">
        <v>1</v>
      </c>
      <c r="T357" s="713" t="s">
        <v>6608</v>
      </c>
      <c r="U357" s="713" t="s">
        <v>6609</v>
      </c>
      <c r="V357" s="169" t="str">
        <f t="shared" si="666"/>
        <v>Terminado</v>
      </c>
      <c r="W357" s="169" t="str">
        <f t="shared" si="573"/>
        <v>Terminado</v>
      </c>
      <c r="X357" s="3693" t="s">
        <v>6610</v>
      </c>
      <c r="Y357" s="1877">
        <f>SUMPRODUCT(S357:S360,G357:G360)</f>
        <v>0.4375</v>
      </c>
      <c r="Z357" s="1877">
        <f>SUMPRODUCT(G357:G360,J357:J360)</f>
        <v>0.4375</v>
      </c>
      <c r="AA357" s="3344" t="str">
        <f>IF(Z357&lt;1%,"Sin iniciar",IF(Z357=100%,"Terminado","En gestión"))</f>
        <v>En gestión</v>
      </c>
      <c r="AB357" s="3344" t="str">
        <f>IF(Y357&lt;1%,"Sin iniciar",IF(Y357=100%,"Terminado","En gestión"))</f>
        <v>En gestión</v>
      </c>
      <c r="AC357" s="3911"/>
      <c r="AD357" s="3427">
        <v>73920000</v>
      </c>
      <c r="AE357" s="3690">
        <v>73920000</v>
      </c>
      <c r="AF357" s="3690">
        <v>18480000</v>
      </c>
      <c r="AG357" s="3427">
        <v>705829481</v>
      </c>
      <c r="AH357" s="3910">
        <v>620429317.73000002</v>
      </c>
      <c r="AI357" s="3910">
        <v>126300686.84999999</v>
      </c>
      <c r="AJ357" s="3894" t="s">
        <v>1503</v>
      </c>
      <c r="AK357" s="3693" t="s">
        <v>6578</v>
      </c>
      <c r="AL357" s="3693" t="s">
        <v>6579</v>
      </c>
      <c r="AM357" s="3693" t="s">
        <v>6611</v>
      </c>
      <c r="AN357" s="591"/>
      <c r="AO357" s="3692">
        <v>0.5</v>
      </c>
      <c r="AP357" s="3894" t="s">
        <v>5821</v>
      </c>
      <c r="AQ357" s="551">
        <v>1</v>
      </c>
      <c r="AR357" s="98" t="s">
        <v>6199</v>
      </c>
      <c r="AS357" s="714" t="s">
        <v>6612</v>
      </c>
      <c r="AT357" s="169" t="str">
        <f t="shared" si="667"/>
        <v>Terminado</v>
      </c>
      <c r="AU357" s="169" t="str">
        <f t="shared" si="668"/>
        <v>Terminado</v>
      </c>
      <c r="AV357" s="3894" t="s">
        <v>6553</v>
      </c>
      <c r="AW357" s="3523">
        <f t="shared" ref="AW357" si="681">SUMPRODUCT(AQ357:AQ360,G357:G360)</f>
        <v>0.625</v>
      </c>
      <c r="AX357" s="3523">
        <f t="shared" ref="AX357" si="682">SUMPRODUCT(G357:G360,K357:K360)</f>
        <v>0.625</v>
      </c>
      <c r="AY357" s="3344" t="str">
        <f>IF(AX357&lt;1%,"Sin iniciar",IF(AX357=100%,"Terminado","En gestión"))</f>
        <v>En gestión</v>
      </c>
      <c r="AZ357" s="3344" t="str">
        <f>IF(AW357&lt;1%,"Sin iniciar",IF(AW357=100%,"Terminado","En gestión"))</f>
        <v>En gestión</v>
      </c>
      <c r="BA357" s="3911"/>
      <c r="BB357" s="3348">
        <v>73920000</v>
      </c>
      <c r="BC357" s="3349">
        <v>73920000</v>
      </c>
      <c r="BD357" s="3350">
        <v>36960000</v>
      </c>
      <c r="BE357" s="3445">
        <v>705829481</v>
      </c>
      <c r="BF357" s="3615">
        <v>617452076.13</v>
      </c>
      <c r="BG357" s="3615">
        <v>194549924.52000001</v>
      </c>
      <c r="BH357" s="3899" t="s">
        <v>1503</v>
      </c>
      <c r="BI357" s="3899" t="s">
        <v>6578</v>
      </c>
      <c r="BJ357" s="3901" t="s">
        <v>6579</v>
      </c>
      <c r="BK357" s="3693" t="s">
        <v>6611</v>
      </c>
      <c r="BL357" s="472"/>
      <c r="BM357" s="3692">
        <v>0.75</v>
      </c>
      <c r="BN357" s="3693" t="s">
        <v>5821</v>
      </c>
      <c r="BO357" s="551">
        <v>1</v>
      </c>
      <c r="BP357" s="97" t="s">
        <v>6199</v>
      </c>
      <c r="BQ357" s="98"/>
      <c r="BR357" s="169" t="str">
        <f t="shared" si="669"/>
        <v>Terminado</v>
      </c>
      <c r="BS357" s="169" t="str">
        <f t="shared" si="670"/>
        <v>Terminado</v>
      </c>
      <c r="BT357" s="1720" t="s">
        <v>6554</v>
      </c>
      <c r="BU357" s="1877">
        <f t="shared" ref="BU357" si="683">SUMPRODUCT(G357:G360,BO357:BO360)</f>
        <v>0.8125</v>
      </c>
      <c r="BV357" s="1877">
        <f t="shared" ref="BV357" si="684">SUMPRODUCT(G357:G360,L357:L360)</f>
        <v>0.8125</v>
      </c>
      <c r="BW357" s="3344" t="str">
        <f t="shared" si="578"/>
        <v>En gestión</v>
      </c>
      <c r="BX357" s="3344" t="str">
        <f t="shared" ref="BX357" si="685">IF(BU357&lt;1%,"Sin iniciar",IF(BU357=100%,"Terminado","En gestión"))</f>
        <v>En gestión</v>
      </c>
      <c r="BY357" s="3458"/>
      <c r="BZ357" s="2909">
        <v>73920000</v>
      </c>
      <c r="CA357" s="3908">
        <v>73920000</v>
      </c>
      <c r="CB357" s="3597">
        <v>55440000</v>
      </c>
      <c r="CC357" s="2909">
        <v>617452076.13</v>
      </c>
      <c r="CD357" s="3597">
        <v>656558102.41999996</v>
      </c>
      <c r="CE357" s="3597">
        <v>481576252.82999998</v>
      </c>
      <c r="CF357" s="3693" t="s">
        <v>1503</v>
      </c>
      <c r="CG357" s="3693" t="s">
        <v>6578</v>
      </c>
      <c r="CH357" s="3693" t="s">
        <v>6579</v>
      </c>
      <c r="CI357" s="3693" t="s">
        <v>6611</v>
      </c>
      <c r="CJ357" s="591"/>
      <c r="CK357" s="3692">
        <v>1</v>
      </c>
      <c r="CL357" s="3693" t="s">
        <v>6555</v>
      </c>
      <c r="CM357" s="905">
        <v>1</v>
      </c>
      <c r="CN357" s="97" t="s">
        <v>106</v>
      </c>
      <c r="CO357" s="97" t="s">
        <v>6609</v>
      </c>
      <c r="CP357" s="169" t="str">
        <f t="shared" si="584"/>
        <v>Terminado</v>
      </c>
      <c r="CQ357" s="169" t="str">
        <f t="shared" si="671"/>
        <v>Terminado</v>
      </c>
      <c r="CR357" s="3693" t="s">
        <v>6556</v>
      </c>
      <c r="CS357" s="1877">
        <f t="shared" ref="CS357" si="686">SUMPRODUCT(G357:G360,CM357:CM360)</f>
        <v>1</v>
      </c>
      <c r="CT357" s="1877">
        <f t="shared" ref="CT357" si="687">SUMPRODUCT(G357:G360,M357:M360)</f>
        <v>1</v>
      </c>
      <c r="CU357" s="3344" t="str">
        <f t="shared" ref="CU357" si="688">IF(CT357&lt;1%,"Sin iniciar",IF(CT357=100%,"Terminado","En gestión"))</f>
        <v>Terminado</v>
      </c>
      <c r="CV357" s="3344" t="str">
        <f t="shared" ref="CV357" si="689">IF(CS357&lt;1%,"Sin iniciar",IF(CS357=100%,"Terminado","En gestión"))</f>
        <v>Terminado</v>
      </c>
      <c r="CW357" s="3921" t="s">
        <v>37</v>
      </c>
      <c r="CX357" s="3914">
        <v>73920000</v>
      </c>
      <c r="CY357" s="3351">
        <v>73920000</v>
      </c>
      <c r="CZ357" s="3906">
        <v>73920000</v>
      </c>
      <c r="DA357" s="3913">
        <v>656558102.41999996</v>
      </c>
      <c r="DB357" s="3915">
        <v>644416811.41999996</v>
      </c>
      <c r="DC357" s="3915">
        <v>635502787</v>
      </c>
      <c r="DD357" s="3916">
        <v>642027718.80999994</v>
      </c>
      <c r="DE357" s="3693" t="s">
        <v>1503</v>
      </c>
      <c r="DF357" s="3693" t="s">
        <v>6578</v>
      </c>
      <c r="DG357" s="3693" t="s">
        <v>6579</v>
      </c>
      <c r="DH357" s="3693" t="s">
        <v>6611</v>
      </c>
      <c r="DJ357" s="1220" t="s">
        <v>8269</v>
      </c>
      <c r="DK357" s="1220" t="s">
        <v>8485</v>
      </c>
      <c r="DL357" s="3312" t="s">
        <v>8271</v>
      </c>
    </row>
    <row r="358" spans="1:116" s="514" customFormat="1" ht="157.5" hidden="1" x14ac:dyDescent="0.45">
      <c r="A358" s="3359"/>
      <c r="B358" s="3361"/>
      <c r="C358" s="3693"/>
      <c r="D358" s="3693"/>
      <c r="E358" s="515" t="s">
        <v>6613</v>
      </c>
      <c r="F358" s="516" t="s">
        <v>5831</v>
      </c>
      <c r="G358" s="495">
        <v>0.25</v>
      </c>
      <c r="H358" s="518">
        <v>44564</v>
      </c>
      <c r="I358" s="518">
        <v>44925</v>
      </c>
      <c r="J358" s="519">
        <v>0.25</v>
      </c>
      <c r="K358" s="612">
        <v>0.5</v>
      </c>
      <c r="L358" s="520">
        <v>0.75</v>
      </c>
      <c r="M358" s="668">
        <v>1</v>
      </c>
      <c r="N358" s="2966"/>
      <c r="O358" s="2966"/>
      <c r="P358" s="591"/>
      <c r="Q358" s="3693"/>
      <c r="R358" s="3693"/>
      <c r="S358" s="551">
        <v>0.25</v>
      </c>
      <c r="T358" s="713" t="s">
        <v>6558</v>
      </c>
      <c r="U358" s="713" t="s">
        <v>6614</v>
      </c>
      <c r="V358" s="169" t="str">
        <f t="shared" si="666"/>
        <v>En gestión</v>
      </c>
      <c r="W358" s="169" t="str">
        <f t="shared" si="573"/>
        <v>En gestión</v>
      </c>
      <c r="X358" s="3693"/>
      <c r="Y358" s="1877"/>
      <c r="Z358" s="1877"/>
      <c r="AA358" s="3344"/>
      <c r="AB358" s="3344"/>
      <c r="AC358" s="3716"/>
      <c r="AD358" s="3427"/>
      <c r="AE358" s="3690"/>
      <c r="AF358" s="3690"/>
      <c r="AG358" s="3427"/>
      <c r="AH358" s="3910"/>
      <c r="AI358" s="3910"/>
      <c r="AJ358" s="3693"/>
      <c r="AK358" s="3693"/>
      <c r="AL358" s="3693"/>
      <c r="AM358" s="3693"/>
      <c r="AN358" s="591"/>
      <c r="AO358" s="3693"/>
      <c r="AP358" s="3693"/>
      <c r="AQ358" s="551">
        <v>0.5</v>
      </c>
      <c r="AR358" s="457" t="s">
        <v>6560</v>
      </c>
      <c r="AS358" s="714" t="s">
        <v>6615</v>
      </c>
      <c r="AT358" s="169" t="str">
        <f t="shared" si="667"/>
        <v>En gestión</v>
      </c>
      <c r="AU358" s="169" t="str">
        <f t="shared" si="668"/>
        <v>En gestión</v>
      </c>
      <c r="AV358" s="3693"/>
      <c r="AW358" s="3895"/>
      <c r="AX358" s="3895"/>
      <c r="AY358" s="3344"/>
      <c r="AZ358" s="3344"/>
      <c r="BA358" s="3716"/>
      <c r="BB358" s="3348"/>
      <c r="BC358" s="3349"/>
      <c r="BD358" s="3350"/>
      <c r="BE358" s="3445"/>
      <c r="BF358" s="3798"/>
      <c r="BG358" s="3798"/>
      <c r="BH358" s="3900"/>
      <c r="BI358" s="3900"/>
      <c r="BJ358" s="3902"/>
      <c r="BK358" s="3693"/>
      <c r="BL358" s="472"/>
      <c r="BM358" s="3693"/>
      <c r="BN358" s="3693"/>
      <c r="BO358" s="551">
        <v>0.75</v>
      </c>
      <c r="BP358" s="97" t="s">
        <v>6562</v>
      </c>
      <c r="BQ358" s="97" t="s">
        <v>7720</v>
      </c>
      <c r="BR358" s="169" t="str">
        <f t="shared" si="669"/>
        <v>En gestión</v>
      </c>
      <c r="BS358" s="169" t="str">
        <f t="shared" si="670"/>
        <v>En gestión</v>
      </c>
      <c r="BT358" s="1720"/>
      <c r="BU358" s="1877"/>
      <c r="BV358" s="1877"/>
      <c r="BW358" s="3344"/>
      <c r="BX358" s="3344"/>
      <c r="BY358" s="3458"/>
      <c r="BZ358" s="2909"/>
      <c r="CA358" s="3908"/>
      <c r="CB358" s="3597"/>
      <c r="CC358" s="2909"/>
      <c r="CD358" s="3597"/>
      <c r="CE358" s="3597"/>
      <c r="CF358" s="3693"/>
      <c r="CG358" s="3693"/>
      <c r="CH358" s="3693"/>
      <c r="CI358" s="3693"/>
      <c r="CJ358" s="591"/>
      <c r="CK358" s="3693"/>
      <c r="CL358" s="3693"/>
      <c r="CM358" s="905">
        <v>1</v>
      </c>
      <c r="CN358" s="738" t="s">
        <v>6563</v>
      </c>
      <c r="CO358" s="738" t="s">
        <v>6616</v>
      </c>
      <c r="CP358" s="169" t="str">
        <f t="shared" si="584"/>
        <v>Terminado</v>
      </c>
      <c r="CQ358" s="169" t="str">
        <f t="shared" si="671"/>
        <v>Terminado</v>
      </c>
      <c r="CR358" s="3693"/>
      <c r="CS358" s="1877"/>
      <c r="CT358" s="1877"/>
      <c r="CU358" s="3344"/>
      <c r="CV358" s="3344"/>
      <c r="CW358" s="3921"/>
      <c r="CX358" s="3914"/>
      <c r="CY358" s="3351"/>
      <c r="CZ358" s="3906"/>
      <c r="DA358" s="3914"/>
      <c r="DB358" s="3906"/>
      <c r="DC358" s="3906"/>
      <c r="DD358" s="3916"/>
      <c r="DE358" s="3693"/>
      <c r="DF358" s="3693"/>
      <c r="DG358" s="3693"/>
      <c r="DH358" s="3693"/>
      <c r="DJ358" s="1220" t="s">
        <v>8269</v>
      </c>
      <c r="DK358" s="1220" t="s">
        <v>8331</v>
      </c>
      <c r="DL358" s="3313"/>
    </row>
    <row r="359" spans="1:116" s="514" customFormat="1" ht="157.5" hidden="1" x14ac:dyDescent="0.45">
      <c r="A359" s="3359"/>
      <c r="B359" s="3361"/>
      <c r="C359" s="3693"/>
      <c r="D359" s="3693"/>
      <c r="E359" s="515" t="s">
        <v>6617</v>
      </c>
      <c r="F359" s="516" t="s">
        <v>5840</v>
      </c>
      <c r="G359" s="495">
        <v>0.25</v>
      </c>
      <c r="H359" s="518">
        <v>44564</v>
      </c>
      <c r="I359" s="518">
        <v>44925</v>
      </c>
      <c r="J359" s="519">
        <v>0.25</v>
      </c>
      <c r="K359" s="612">
        <v>0.5</v>
      </c>
      <c r="L359" s="520">
        <v>0.75</v>
      </c>
      <c r="M359" s="668">
        <v>1</v>
      </c>
      <c r="N359" s="2966"/>
      <c r="O359" s="2966"/>
      <c r="P359" s="591"/>
      <c r="Q359" s="3693"/>
      <c r="R359" s="3693"/>
      <c r="S359" s="551">
        <v>0.25</v>
      </c>
      <c r="T359" s="457" t="s">
        <v>6565</v>
      </c>
      <c r="U359" s="713" t="s">
        <v>6614</v>
      </c>
      <c r="V359" s="169" t="str">
        <f t="shared" si="666"/>
        <v>En gestión</v>
      </c>
      <c r="W359" s="169" t="str">
        <f t="shared" si="573"/>
        <v>En gestión</v>
      </c>
      <c r="X359" s="3693"/>
      <c r="Y359" s="1877"/>
      <c r="Z359" s="1877"/>
      <c r="AA359" s="3344"/>
      <c r="AB359" s="3344"/>
      <c r="AC359" s="3716"/>
      <c r="AD359" s="3427"/>
      <c r="AE359" s="3690"/>
      <c r="AF359" s="3690"/>
      <c r="AG359" s="3427"/>
      <c r="AH359" s="3910"/>
      <c r="AI359" s="3910"/>
      <c r="AJ359" s="3693"/>
      <c r="AK359" s="3693"/>
      <c r="AL359" s="3693"/>
      <c r="AM359" s="3693"/>
      <c r="AN359" s="591"/>
      <c r="AO359" s="3693"/>
      <c r="AP359" s="3693"/>
      <c r="AQ359" s="551">
        <v>0.5</v>
      </c>
      <c r="AR359" s="457" t="s">
        <v>6560</v>
      </c>
      <c r="AS359" s="714" t="s">
        <v>6615</v>
      </c>
      <c r="AT359" s="169" t="str">
        <f t="shared" si="667"/>
        <v>En gestión</v>
      </c>
      <c r="AU359" s="169" t="str">
        <f t="shared" si="668"/>
        <v>En gestión</v>
      </c>
      <c r="AV359" s="3693"/>
      <c r="AW359" s="3895"/>
      <c r="AX359" s="3895"/>
      <c r="AY359" s="3344"/>
      <c r="AZ359" s="3344"/>
      <c r="BA359" s="3716"/>
      <c r="BB359" s="3348"/>
      <c r="BC359" s="3349"/>
      <c r="BD359" s="3350"/>
      <c r="BE359" s="3445"/>
      <c r="BF359" s="3798"/>
      <c r="BG359" s="3798"/>
      <c r="BH359" s="3900"/>
      <c r="BI359" s="3900"/>
      <c r="BJ359" s="3902"/>
      <c r="BK359" s="3693"/>
      <c r="BL359" s="472"/>
      <c r="BM359" s="3693"/>
      <c r="BN359" s="3693"/>
      <c r="BO359" s="551">
        <v>0.75</v>
      </c>
      <c r="BP359" s="97" t="s">
        <v>6566</v>
      </c>
      <c r="BQ359" s="97" t="s">
        <v>7720</v>
      </c>
      <c r="BR359" s="169" t="str">
        <f t="shared" si="669"/>
        <v>En gestión</v>
      </c>
      <c r="BS359" s="169" t="str">
        <f t="shared" si="670"/>
        <v>En gestión</v>
      </c>
      <c r="BT359" s="1720"/>
      <c r="BU359" s="1877"/>
      <c r="BV359" s="1877"/>
      <c r="BW359" s="3344"/>
      <c r="BX359" s="3344"/>
      <c r="BY359" s="3458"/>
      <c r="BZ359" s="2909"/>
      <c r="CA359" s="3908"/>
      <c r="CB359" s="3597"/>
      <c r="CC359" s="2909"/>
      <c r="CD359" s="3597"/>
      <c r="CE359" s="3597"/>
      <c r="CF359" s="3693"/>
      <c r="CG359" s="3693"/>
      <c r="CH359" s="3693"/>
      <c r="CI359" s="3693"/>
      <c r="CJ359" s="591"/>
      <c r="CK359" s="3693"/>
      <c r="CL359" s="3693"/>
      <c r="CM359" s="905">
        <v>1</v>
      </c>
      <c r="CN359" s="738" t="s">
        <v>7717</v>
      </c>
      <c r="CO359" s="738" t="s">
        <v>6616</v>
      </c>
      <c r="CP359" s="169" t="str">
        <f t="shared" si="584"/>
        <v>Terminado</v>
      </c>
      <c r="CQ359" s="169" t="str">
        <f t="shared" si="671"/>
        <v>Terminado</v>
      </c>
      <c r="CR359" s="3693"/>
      <c r="CS359" s="1877"/>
      <c r="CT359" s="1877"/>
      <c r="CU359" s="3344"/>
      <c r="CV359" s="3344"/>
      <c r="CW359" s="3921"/>
      <c r="CX359" s="3914"/>
      <c r="CY359" s="3351"/>
      <c r="CZ359" s="3906"/>
      <c r="DA359" s="3914"/>
      <c r="DB359" s="3906"/>
      <c r="DC359" s="3906"/>
      <c r="DD359" s="3916"/>
      <c r="DE359" s="3693"/>
      <c r="DF359" s="3693"/>
      <c r="DG359" s="3693"/>
      <c r="DH359" s="3693"/>
      <c r="DJ359" s="1220" t="s">
        <v>8269</v>
      </c>
      <c r="DK359" s="1220" t="s">
        <v>8331</v>
      </c>
      <c r="DL359" s="3313"/>
    </row>
    <row r="360" spans="1:116" s="514" customFormat="1" ht="105" hidden="1" x14ac:dyDescent="0.45">
      <c r="A360" s="3359"/>
      <c r="B360" s="3361"/>
      <c r="C360" s="3693"/>
      <c r="D360" s="3693"/>
      <c r="E360" s="515" t="s">
        <v>6618</v>
      </c>
      <c r="F360" s="516" t="s">
        <v>5850</v>
      </c>
      <c r="G360" s="495">
        <v>0.25</v>
      </c>
      <c r="H360" s="518">
        <v>44564</v>
      </c>
      <c r="I360" s="518">
        <v>44925</v>
      </c>
      <c r="J360" s="519">
        <v>0.25</v>
      </c>
      <c r="K360" s="612">
        <v>0.5</v>
      </c>
      <c r="L360" s="520">
        <v>0.75</v>
      </c>
      <c r="M360" s="668">
        <v>1</v>
      </c>
      <c r="N360" s="2966"/>
      <c r="O360" s="2966"/>
      <c r="P360" s="591"/>
      <c r="Q360" s="3693"/>
      <c r="R360" s="3693"/>
      <c r="S360" s="551">
        <v>0.25</v>
      </c>
      <c r="T360" s="457" t="s">
        <v>6568</v>
      </c>
      <c r="U360" s="713" t="s">
        <v>6614</v>
      </c>
      <c r="V360" s="169" t="str">
        <f t="shared" si="666"/>
        <v>En gestión</v>
      </c>
      <c r="W360" s="169" t="str">
        <f t="shared" si="573"/>
        <v>En gestión</v>
      </c>
      <c r="X360" s="3693"/>
      <c r="Y360" s="1877"/>
      <c r="Z360" s="1877"/>
      <c r="AA360" s="3344"/>
      <c r="AB360" s="3344"/>
      <c r="AC360" s="3897"/>
      <c r="AD360" s="3427"/>
      <c r="AE360" s="3690"/>
      <c r="AF360" s="3690"/>
      <c r="AG360" s="3427"/>
      <c r="AH360" s="3910"/>
      <c r="AI360" s="3910"/>
      <c r="AJ360" s="3693"/>
      <c r="AK360" s="3693"/>
      <c r="AL360" s="3693"/>
      <c r="AM360" s="3693"/>
      <c r="AN360" s="591"/>
      <c r="AO360" s="3693"/>
      <c r="AP360" s="3693"/>
      <c r="AQ360" s="551">
        <v>0.5</v>
      </c>
      <c r="AR360" s="457" t="s">
        <v>6560</v>
      </c>
      <c r="AS360" s="547" t="s">
        <v>6614</v>
      </c>
      <c r="AT360" s="169" t="str">
        <f t="shared" si="667"/>
        <v>En gestión</v>
      </c>
      <c r="AU360" s="169" t="str">
        <f t="shared" si="668"/>
        <v>En gestión</v>
      </c>
      <c r="AV360" s="3693"/>
      <c r="AW360" s="3895"/>
      <c r="AX360" s="3895"/>
      <c r="AY360" s="3344"/>
      <c r="AZ360" s="3344"/>
      <c r="BA360" s="3897"/>
      <c r="BB360" s="3348"/>
      <c r="BC360" s="3349"/>
      <c r="BD360" s="3350"/>
      <c r="BE360" s="3445"/>
      <c r="BF360" s="3446"/>
      <c r="BG360" s="3446"/>
      <c r="BH360" s="3894"/>
      <c r="BI360" s="3894"/>
      <c r="BJ360" s="3903"/>
      <c r="BK360" s="3693"/>
      <c r="BL360" s="472"/>
      <c r="BM360" s="3693"/>
      <c r="BN360" s="3693"/>
      <c r="BO360" s="551">
        <v>0.75</v>
      </c>
      <c r="BP360" s="97" t="s">
        <v>6569</v>
      </c>
      <c r="BQ360" s="98" t="s">
        <v>6619</v>
      </c>
      <c r="BR360" s="169" t="str">
        <f t="shared" si="669"/>
        <v>En gestión</v>
      </c>
      <c r="BS360" s="169" t="str">
        <f t="shared" si="670"/>
        <v>En gestión</v>
      </c>
      <c r="BT360" s="1720"/>
      <c r="BU360" s="1877"/>
      <c r="BV360" s="1877"/>
      <c r="BW360" s="3344"/>
      <c r="BX360" s="3344"/>
      <c r="BY360" s="3458"/>
      <c r="BZ360" s="2909"/>
      <c r="CA360" s="3908"/>
      <c r="CB360" s="3597"/>
      <c r="CC360" s="2909"/>
      <c r="CD360" s="3597"/>
      <c r="CE360" s="3597"/>
      <c r="CF360" s="3693"/>
      <c r="CG360" s="3693"/>
      <c r="CH360" s="3693"/>
      <c r="CI360" s="3693"/>
      <c r="CJ360" s="591"/>
      <c r="CK360" s="3693"/>
      <c r="CL360" s="3693"/>
      <c r="CM360" s="905">
        <v>1</v>
      </c>
      <c r="CN360" s="738" t="s">
        <v>6570</v>
      </c>
      <c r="CO360" s="738" t="s">
        <v>6620</v>
      </c>
      <c r="CP360" s="169" t="str">
        <f t="shared" si="584"/>
        <v>Terminado</v>
      </c>
      <c r="CQ360" s="169" t="str">
        <f t="shared" si="671"/>
        <v>Terminado</v>
      </c>
      <c r="CR360" s="3693"/>
      <c r="CS360" s="1877"/>
      <c r="CT360" s="1877"/>
      <c r="CU360" s="3344"/>
      <c r="CV360" s="3344"/>
      <c r="CW360" s="3921"/>
      <c r="CX360" s="3914"/>
      <c r="CY360" s="3351"/>
      <c r="CZ360" s="3906"/>
      <c r="DA360" s="3914"/>
      <c r="DB360" s="3906"/>
      <c r="DC360" s="3906"/>
      <c r="DD360" s="3916"/>
      <c r="DE360" s="3693"/>
      <c r="DF360" s="3693"/>
      <c r="DG360" s="3693"/>
      <c r="DH360" s="3693"/>
      <c r="DJ360" s="1220" t="s">
        <v>8269</v>
      </c>
      <c r="DK360" s="1220" t="s">
        <v>8331</v>
      </c>
      <c r="DL360" s="3314"/>
    </row>
    <row r="361" spans="1:116" s="710" customFormat="1" ht="105" hidden="1" x14ac:dyDescent="0.45">
      <c r="A361" s="3359" t="s">
        <v>516</v>
      </c>
      <c r="B361" s="3361" t="s">
        <v>6621</v>
      </c>
      <c r="C361" s="3693" t="s">
        <v>6622</v>
      </c>
      <c r="D361" s="3693" t="s">
        <v>5861</v>
      </c>
      <c r="E361" s="515" t="s">
        <v>6623</v>
      </c>
      <c r="F361" s="516" t="s">
        <v>5820</v>
      </c>
      <c r="G361" s="495">
        <v>0.25</v>
      </c>
      <c r="H361" s="518">
        <v>44564</v>
      </c>
      <c r="I361" s="518">
        <v>44591</v>
      </c>
      <c r="J361" s="519">
        <v>1</v>
      </c>
      <c r="K361" s="612">
        <v>1</v>
      </c>
      <c r="L361" s="520">
        <v>1</v>
      </c>
      <c r="M361" s="668">
        <v>1</v>
      </c>
      <c r="N361" s="2966">
        <v>0</v>
      </c>
      <c r="O361" s="2966">
        <v>40800000</v>
      </c>
      <c r="P361" s="591"/>
      <c r="Q361" s="3692">
        <v>0.25</v>
      </c>
      <c r="R361" s="3894" t="s">
        <v>5821</v>
      </c>
      <c r="S361" s="551"/>
      <c r="T361" s="547"/>
      <c r="U361" s="547"/>
      <c r="V361" s="169" t="str">
        <f t="shared" si="666"/>
        <v>Terminado</v>
      </c>
      <c r="W361" s="169" t="str">
        <f t="shared" si="573"/>
        <v>Sin iniciar</v>
      </c>
      <c r="X361" s="3693" t="s">
        <v>6624</v>
      </c>
      <c r="Y361" s="1877">
        <f>SUMPRODUCT(S361:S364,G361:G364)</f>
        <v>0.1875</v>
      </c>
      <c r="Z361" s="1877">
        <f>SUMPRODUCT(G361:G364,J361:J364)</f>
        <v>0.4375</v>
      </c>
      <c r="AA361" s="3344" t="str">
        <f>IF(Z361&lt;1%,"Sin iniciar",IF(Z361=100%,"Terminado","En gestión"))</f>
        <v>En gestión</v>
      </c>
      <c r="AB361" s="3344" t="str">
        <f>IF(Y361&lt;1%,"Sin iniciar",IF(Y361=100%,"Terminado","En gestión"))</f>
        <v>En gestión</v>
      </c>
      <c r="AC361" s="3911"/>
      <c r="AD361" s="3427">
        <v>40800000</v>
      </c>
      <c r="AE361" s="3690">
        <v>40800000</v>
      </c>
      <c r="AF361" s="3690">
        <v>10200000</v>
      </c>
      <c r="AG361" s="3427">
        <v>0</v>
      </c>
      <c r="AH361" s="3910">
        <v>16653834</v>
      </c>
      <c r="AI361" s="3910">
        <v>0</v>
      </c>
      <c r="AJ361" s="3894" t="s">
        <v>1503</v>
      </c>
      <c r="AK361" s="3693" t="s">
        <v>6578</v>
      </c>
      <c r="AL361" s="3693" t="s">
        <v>6579</v>
      </c>
      <c r="AM361" s="3693" t="s">
        <v>6625</v>
      </c>
      <c r="AN361" s="591"/>
      <c r="AO361" s="3692">
        <v>0.5</v>
      </c>
      <c r="AP361" s="3894" t="s">
        <v>5821</v>
      </c>
      <c r="AQ361" s="551">
        <v>1</v>
      </c>
      <c r="AR361" s="97" t="s">
        <v>6626</v>
      </c>
      <c r="AS361" s="547" t="s">
        <v>6627</v>
      </c>
      <c r="AT361" s="169" t="str">
        <f t="shared" si="667"/>
        <v>Terminado</v>
      </c>
      <c r="AU361" s="169" t="str">
        <f t="shared" si="668"/>
        <v>Terminado</v>
      </c>
      <c r="AV361" s="3894" t="s">
        <v>6553</v>
      </c>
      <c r="AW361" s="3523">
        <f t="shared" ref="AW361" si="690">SUMPRODUCT(AQ361:AQ364,G361:G364)</f>
        <v>0.625</v>
      </c>
      <c r="AX361" s="3523">
        <f t="shared" ref="AX361" si="691">SUMPRODUCT(G361:G364,K361:K364)</f>
        <v>0.625</v>
      </c>
      <c r="AY361" s="3344" t="str">
        <f>IF(AX361&lt;1%,"Sin iniciar",IF(AX361=100%,"Terminado","En gestión"))</f>
        <v>En gestión</v>
      </c>
      <c r="AZ361" s="3344" t="str">
        <f>IF(AW361&lt;1%,"Sin iniciar",IF(AW361=100%,"Terminado","En gestión"))</f>
        <v>En gestión</v>
      </c>
      <c r="BA361" s="3911"/>
      <c r="BB361" s="3348">
        <v>40800000</v>
      </c>
      <c r="BC361" s="3349">
        <v>40800000</v>
      </c>
      <c r="BD361" s="3350">
        <v>20400000</v>
      </c>
      <c r="BE361" s="3445">
        <v>0</v>
      </c>
      <c r="BF361" s="3350">
        <v>16653834</v>
      </c>
      <c r="BG361" s="3350">
        <v>0</v>
      </c>
      <c r="BH361" s="3899" t="s">
        <v>1503</v>
      </c>
      <c r="BI361" s="3899" t="s">
        <v>6578</v>
      </c>
      <c r="BJ361" s="3901" t="s">
        <v>6579</v>
      </c>
      <c r="BK361" s="3693" t="s">
        <v>6625</v>
      </c>
      <c r="BL361" s="472"/>
      <c r="BM361" s="3692">
        <v>0.75</v>
      </c>
      <c r="BN361" s="3693" t="s">
        <v>5821</v>
      </c>
      <c r="BO361" s="551">
        <v>1</v>
      </c>
      <c r="BP361" s="97" t="s">
        <v>6199</v>
      </c>
      <c r="BQ361" s="98"/>
      <c r="BR361" s="169" t="str">
        <f t="shared" si="669"/>
        <v>Terminado</v>
      </c>
      <c r="BS361" s="169" t="str">
        <f t="shared" si="670"/>
        <v>Terminado</v>
      </c>
      <c r="BT361" s="1720" t="s">
        <v>6554</v>
      </c>
      <c r="BU361" s="1877">
        <f t="shared" ref="BU361" si="692">SUMPRODUCT(G361:G364,BO361:BO364)</f>
        <v>0.8125</v>
      </c>
      <c r="BV361" s="1877">
        <f t="shared" ref="BV361" si="693">SUMPRODUCT(G361:G364,L361:L364)</f>
        <v>0.8125</v>
      </c>
      <c r="BW361" s="3344" t="str">
        <f t="shared" si="578"/>
        <v>En gestión</v>
      </c>
      <c r="BX361" s="3344" t="str">
        <f t="shared" ref="BX361" si="694">IF(BU361&lt;1%,"Sin iniciar",IF(BU361=100%,"Terminado","En gestión"))</f>
        <v>En gestión</v>
      </c>
      <c r="BY361" s="3458"/>
      <c r="BZ361" s="3918">
        <v>40800000</v>
      </c>
      <c r="CA361" s="3927">
        <v>40800000</v>
      </c>
      <c r="CB361" s="3919">
        <v>30600000</v>
      </c>
      <c r="CC361" s="3918">
        <v>16653834</v>
      </c>
      <c r="CD361" s="3908">
        <v>16653834</v>
      </c>
      <c r="CE361" s="3919">
        <v>0</v>
      </c>
      <c r="CF361" s="3693" t="s">
        <v>1503</v>
      </c>
      <c r="CG361" s="3693" t="s">
        <v>6578</v>
      </c>
      <c r="CH361" s="3693" t="s">
        <v>6579</v>
      </c>
      <c r="CI361" s="3693" t="s">
        <v>6625</v>
      </c>
      <c r="CJ361" s="591"/>
      <c r="CK361" s="3692">
        <v>1</v>
      </c>
      <c r="CL361" s="3693" t="s">
        <v>6555</v>
      </c>
      <c r="CM361" s="905">
        <v>1</v>
      </c>
      <c r="CN361" s="97" t="s">
        <v>1312</v>
      </c>
      <c r="CO361" s="97" t="s">
        <v>6627</v>
      </c>
      <c r="CP361" s="169" t="str">
        <f t="shared" si="584"/>
        <v>Terminado</v>
      </c>
      <c r="CQ361" s="169" t="str">
        <f t="shared" si="671"/>
        <v>Terminado</v>
      </c>
      <c r="CR361" s="3693" t="s">
        <v>6556</v>
      </c>
      <c r="CS361" s="1877">
        <f t="shared" ref="CS361" si="695">SUMPRODUCT(G361:G364,CM361:CM364)</f>
        <v>1</v>
      </c>
      <c r="CT361" s="1877">
        <f t="shared" ref="CT361" si="696">SUMPRODUCT(G361:G364,M361:M364)</f>
        <v>1</v>
      </c>
      <c r="CU361" s="3344" t="str">
        <f t="shared" ref="CU361" si="697">IF(CT361&lt;1%,"Sin iniciar",IF(CT361=100%,"Terminado","En gestión"))</f>
        <v>Terminado</v>
      </c>
      <c r="CV361" s="3344" t="str">
        <f t="shared" ref="CV361" si="698">IF(CS361&lt;1%,"Sin iniciar",IF(CS361=100%,"Terminado","En gestión"))</f>
        <v>Terminado</v>
      </c>
      <c r="CW361" s="3921" t="s">
        <v>37</v>
      </c>
      <c r="CX361" s="3914">
        <v>40800000</v>
      </c>
      <c r="CY361" s="3351">
        <v>40800000</v>
      </c>
      <c r="CZ361" s="3906">
        <v>40800000</v>
      </c>
      <c r="DA361" s="3914">
        <v>0</v>
      </c>
      <c r="DB361" s="3906">
        <v>0</v>
      </c>
      <c r="DC361" s="3906">
        <v>0</v>
      </c>
      <c r="DD361" s="3920">
        <v>0</v>
      </c>
      <c r="DE361" s="3693" t="s">
        <v>1503</v>
      </c>
      <c r="DF361" s="3693" t="s">
        <v>6578</v>
      </c>
      <c r="DG361" s="3693" t="s">
        <v>6579</v>
      </c>
      <c r="DH361" s="3693" t="s">
        <v>6625</v>
      </c>
      <c r="DJ361" s="1220" t="s">
        <v>8269</v>
      </c>
      <c r="DK361" s="1220" t="s">
        <v>8485</v>
      </c>
      <c r="DL361" s="3312" t="s">
        <v>8271</v>
      </c>
    </row>
    <row r="362" spans="1:116" s="514" customFormat="1" ht="105" hidden="1" x14ac:dyDescent="0.45">
      <c r="A362" s="3359"/>
      <c r="B362" s="3361"/>
      <c r="C362" s="3693"/>
      <c r="D362" s="3693"/>
      <c r="E362" s="515" t="s">
        <v>6628</v>
      </c>
      <c r="F362" s="516" t="s">
        <v>5831</v>
      </c>
      <c r="G362" s="495">
        <v>0.25</v>
      </c>
      <c r="H362" s="518">
        <v>44564</v>
      </c>
      <c r="I362" s="518">
        <v>44925</v>
      </c>
      <c r="J362" s="519">
        <v>0.25</v>
      </c>
      <c r="K362" s="612">
        <v>0.5</v>
      </c>
      <c r="L362" s="520">
        <v>0.75</v>
      </c>
      <c r="M362" s="668">
        <v>1</v>
      </c>
      <c r="N362" s="2966"/>
      <c r="O362" s="2966"/>
      <c r="P362" s="591"/>
      <c r="Q362" s="3693"/>
      <c r="R362" s="3693"/>
      <c r="S362" s="551">
        <v>0.25</v>
      </c>
      <c r="T362" s="713" t="s">
        <v>6558</v>
      </c>
      <c r="U362" s="547" t="s">
        <v>6629</v>
      </c>
      <c r="V362" s="169" t="str">
        <f t="shared" si="666"/>
        <v>En gestión</v>
      </c>
      <c r="W362" s="169" t="str">
        <f t="shared" si="573"/>
        <v>En gestión</v>
      </c>
      <c r="X362" s="3693"/>
      <c r="Y362" s="1877"/>
      <c r="Z362" s="1877"/>
      <c r="AA362" s="3344"/>
      <c r="AB362" s="3344"/>
      <c r="AC362" s="3716"/>
      <c r="AD362" s="3427"/>
      <c r="AE362" s="3690"/>
      <c r="AF362" s="3690"/>
      <c r="AG362" s="3427"/>
      <c r="AH362" s="3910"/>
      <c r="AI362" s="3910"/>
      <c r="AJ362" s="3693"/>
      <c r="AK362" s="3693"/>
      <c r="AL362" s="3693"/>
      <c r="AM362" s="3693"/>
      <c r="AN362" s="591"/>
      <c r="AO362" s="3693"/>
      <c r="AP362" s="3693"/>
      <c r="AQ362" s="551">
        <v>0.5</v>
      </c>
      <c r="AR362" s="457" t="s">
        <v>6560</v>
      </c>
      <c r="AS362" s="714" t="s">
        <v>6630</v>
      </c>
      <c r="AT362" s="169" t="str">
        <f t="shared" si="667"/>
        <v>En gestión</v>
      </c>
      <c r="AU362" s="169" t="str">
        <f t="shared" si="668"/>
        <v>En gestión</v>
      </c>
      <c r="AV362" s="3693"/>
      <c r="AW362" s="3895"/>
      <c r="AX362" s="3895"/>
      <c r="AY362" s="3344"/>
      <c r="AZ362" s="3344"/>
      <c r="BA362" s="3716"/>
      <c r="BB362" s="3348"/>
      <c r="BC362" s="3349"/>
      <c r="BD362" s="3350"/>
      <c r="BE362" s="3445"/>
      <c r="BF362" s="3350"/>
      <c r="BG362" s="3350"/>
      <c r="BH362" s="3900"/>
      <c r="BI362" s="3900"/>
      <c r="BJ362" s="3902"/>
      <c r="BK362" s="3693"/>
      <c r="BL362" s="472"/>
      <c r="BM362" s="3693"/>
      <c r="BN362" s="3693"/>
      <c r="BO362" s="551">
        <v>0.75</v>
      </c>
      <c r="BP362" s="97" t="s">
        <v>6562</v>
      </c>
      <c r="BQ362" s="97" t="s">
        <v>7721</v>
      </c>
      <c r="BR362" s="169" t="str">
        <f t="shared" si="669"/>
        <v>En gestión</v>
      </c>
      <c r="BS362" s="169" t="str">
        <f t="shared" si="670"/>
        <v>En gestión</v>
      </c>
      <c r="BT362" s="1720"/>
      <c r="BU362" s="1877"/>
      <c r="BV362" s="1877"/>
      <c r="BW362" s="3344"/>
      <c r="BX362" s="3344"/>
      <c r="BY362" s="3458"/>
      <c r="BZ362" s="3918"/>
      <c r="CA362" s="3927"/>
      <c r="CB362" s="3919"/>
      <c r="CC362" s="3918"/>
      <c r="CD362" s="3908"/>
      <c r="CE362" s="3919"/>
      <c r="CF362" s="3693"/>
      <c r="CG362" s="3693"/>
      <c r="CH362" s="3693"/>
      <c r="CI362" s="3693"/>
      <c r="CJ362" s="591"/>
      <c r="CK362" s="3693"/>
      <c r="CL362" s="3693"/>
      <c r="CM362" s="905">
        <v>1</v>
      </c>
      <c r="CN362" s="738" t="s">
        <v>6563</v>
      </c>
      <c r="CO362" s="738" t="s">
        <v>6631</v>
      </c>
      <c r="CP362" s="169" t="str">
        <f t="shared" si="584"/>
        <v>Terminado</v>
      </c>
      <c r="CQ362" s="169" t="str">
        <f t="shared" si="671"/>
        <v>Terminado</v>
      </c>
      <c r="CR362" s="3693"/>
      <c r="CS362" s="1877"/>
      <c r="CT362" s="1877"/>
      <c r="CU362" s="3344"/>
      <c r="CV362" s="3344"/>
      <c r="CW362" s="3921"/>
      <c r="CX362" s="3914"/>
      <c r="CY362" s="3351"/>
      <c r="CZ362" s="3906"/>
      <c r="DA362" s="3914"/>
      <c r="DB362" s="3906"/>
      <c r="DC362" s="3906"/>
      <c r="DD362" s="3920"/>
      <c r="DE362" s="3693"/>
      <c r="DF362" s="3693"/>
      <c r="DG362" s="3693"/>
      <c r="DH362" s="3693"/>
      <c r="DJ362" s="1220" t="s">
        <v>8269</v>
      </c>
      <c r="DK362" s="1220" t="s">
        <v>8331</v>
      </c>
      <c r="DL362" s="3313"/>
    </row>
    <row r="363" spans="1:116" s="514" customFormat="1" ht="131.25" hidden="1" x14ac:dyDescent="0.45">
      <c r="A363" s="3359"/>
      <c r="B363" s="3361"/>
      <c r="C363" s="3693"/>
      <c r="D363" s="3693"/>
      <c r="E363" s="515" t="s">
        <v>6632</v>
      </c>
      <c r="F363" s="516" t="s">
        <v>5840</v>
      </c>
      <c r="G363" s="495">
        <v>0.25</v>
      </c>
      <c r="H363" s="518">
        <v>44564</v>
      </c>
      <c r="I363" s="518">
        <v>44925</v>
      </c>
      <c r="J363" s="519">
        <v>0.25</v>
      </c>
      <c r="K363" s="612">
        <v>0.5</v>
      </c>
      <c r="L363" s="520">
        <v>0.75</v>
      </c>
      <c r="M363" s="668">
        <v>1</v>
      </c>
      <c r="N363" s="2966"/>
      <c r="O363" s="2966"/>
      <c r="P363" s="591"/>
      <c r="Q363" s="3693"/>
      <c r="R363" s="3693"/>
      <c r="S363" s="551">
        <v>0.25</v>
      </c>
      <c r="T363" s="457" t="s">
        <v>6565</v>
      </c>
      <c r="U363" s="547" t="s">
        <v>6629</v>
      </c>
      <c r="V363" s="169" t="str">
        <f t="shared" si="666"/>
        <v>En gestión</v>
      </c>
      <c r="W363" s="169" t="str">
        <f t="shared" si="573"/>
        <v>En gestión</v>
      </c>
      <c r="X363" s="3693"/>
      <c r="Y363" s="1877"/>
      <c r="Z363" s="1877"/>
      <c r="AA363" s="3344"/>
      <c r="AB363" s="3344"/>
      <c r="AC363" s="3716"/>
      <c r="AD363" s="3427"/>
      <c r="AE363" s="3690"/>
      <c r="AF363" s="3690"/>
      <c r="AG363" s="3427"/>
      <c r="AH363" s="3910"/>
      <c r="AI363" s="3910"/>
      <c r="AJ363" s="3693"/>
      <c r="AK363" s="3693"/>
      <c r="AL363" s="3693"/>
      <c r="AM363" s="3693"/>
      <c r="AN363" s="591"/>
      <c r="AO363" s="3693"/>
      <c r="AP363" s="3693"/>
      <c r="AQ363" s="551">
        <v>0.5</v>
      </c>
      <c r="AR363" s="457" t="s">
        <v>6560</v>
      </c>
      <c r="AS363" s="714" t="s">
        <v>6630</v>
      </c>
      <c r="AT363" s="169" t="str">
        <f t="shared" si="667"/>
        <v>En gestión</v>
      </c>
      <c r="AU363" s="169" t="str">
        <f t="shared" si="668"/>
        <v>En gestión</v>
      </c>
      <c r="AV363" s="3693"/>
      <c r="AW363" s="3895"/>
      <c r="AX363" s="3895"/>
      <c r="AY363" s="3344"/>
      <c r="AZ363" s="3344"/>
      <c r="BA363" s="3716"/>
      <c r="BB363" s="3348"/>
      <c r="BC363" s="3349"/>
      <c r="BD363" s="3350"/>
      <c r="BE363" s="3445"/>
      <c r="BF363" s="3350"/>
      <c r="BG363" s="3350"/>
      <c r="BH363" s="3900"/>
      <c r="BI363" s="3900"/>
      <c r="BJ363" s="3902"/>
      <c r="BK363" s="3693"/>
      <c r="BL363" s="472"/>
      <c r="BM363" s="3693"/>
      <c r="BN363" s="3693"/>
      <c r="BO363" s="551">
        <v>0.75</v>
      </c>
      <c r="BP363" s="97" t="s">
        <v>6566</v>
      </c>
      <c r="BQ363" s="97" t="s">
        <v>7721</v>
      </c>
      <c r="BR363" s="169" t="str">
        <f t="shared" si="669"/>
        <v>En gestión</v>
      </c>
      <c r="BS363" s="169" t="str">
        <f t="shared" si="670"/>
        <v>En gestión</v>
      </c>
      <c r="BT363" s="1720"/>
      <c r="BU363" s="1877"/>
      <c r="BV363" s="1877"/>
      <c r="BW363" s="3344"/>
      <c r="BX363" s="3344"/>
      <c r="BY363" s="3458"/>
      <c r="BZ363" s="3918"/>
      <c r="CA363" s="3927"/>
      <c r="CB363" s="3919"/>
      <c r="CC363" s="3918"/>
      <c r="CD363" s="3908"/>
      <c r="CE363" s="3919"/>
      <c r="CF363" s="3693"/>
      <c r="CG363" s="3693"/>
      <c r="CH363" s="3693"/>
      <c r="CI363" s="3693"/>
      <c r="CJ363" s="591"/>
      <c r="CK363" s="3693"/>
      <c r="CL363" s="3693"/>
      <c r="CM363" s="905">
        <v>1</v>
      </c>
      <c r="CN363" s="738" t="s">
        <v>7717</v>
      </c>
      <c r="CO363" s="738" t="s">
        <v>6633</v>
      </c>
      <c r="CP363" s="169" t="str">
        <f t="shared" si="584"/>
        <v>Terminado</v>
      </c>
      <c r="CQ363" s="169" t="str">
        <f t="shared" si="671"/>
        <v>Terminado</v>
      </c>
      <c r="CR363" s="3693"/>
      <c r="CS363" s="1877"/>
      <c r="CT363" s="1877"/>
      <c r="CU363" s="3344"/>
      <c r="CV363" s="3344"/>
      <c r="CW363" s="3921"/>
      <c r="CX363" s="3914"/>
      <c r="CY363" s="3351"/>
      <c r="CZ363" s="3906"/>
      <c r="DA363" s="3914"/>
      <c r="DB363" s="3906"/>
      <c r="DC363" s="3906"/>
      <c r="DD363" s="3920"/>
      <c r="DE363" s="3693"/>
      <c r="DF363" s="3693"/>
      <c r="DG363" s="3693"/>
      <c r="DH363" s="3693"/>
      <c r="DJ363" s="1220" t="s">
        <v>8269</v>
      </c>
      <c r="DK363" s="1220" t="s">
        <v>8331</v>
      </c>
      <c r="DL363" s="3313"/>
    </row>
    <row r="364" spans="1:116" s="514" customFormat="1" ht="105" hidden="1" x14ac:dyDescent="0.45">
      <c r="A364" s="3359"/>
      <c r="B364" s="3361"/>
      <c r="C364" s="3693"/>
      <c r="D364" s="3693"/>
      <c r="E364" s="515" t="s">
        <v>6634</v>
      </c>
      <c r="F364" s="516" t="s">
        <v>5850</v>
      </c>
      <c r="G364" s="495">
        <v>0.25</v>
      </c>
      <c r="H364" s="518">
        <v>44564</v>
      </c>
      <c r="I364" s="518">
        <v>44925</v>
      </c>
      <c r="J364" s="519">
        <v>0.25</v>
      </c>
      <c r="K364" s="612">
        <v>0.5</v>
      </c>
      <c r="L364" s="520">
        <v>0.75</v>
      </c>
      <c r="M364" s="668">
        <v>1</v>
      </c>
      <c r="N364" s="2966"/>
      <c r="O364" s="2966"/>
      <c r="P364" s="591"/>
      <c r="Q364" s="3693"/>
      <c r="R364" s="3693"/>
      <c r="S364" s="551">
        <v>0.25</v>
      </c>
      <c r="T364" s="457" t="s">
        <v>6568</v>
      </c>
      <c r="U364" s="547" t="s">
        <v>6629</v>
      </c>
      <c r="V364" s="169" t="str">
        <f t="shared" si="666"/>
        <v>En gestión</v>
      </c>
      <c r="W364" s="169" t="str">
        <f t="shared" si="573"/>
        <v>En gestión</v>
      </c>
      <c r="X364" s="3693"/>
      <c r="Y364" s="1877"/>
      <c r="Z364" s="1877"/>
      <c r="AA364" s="3344"/>
      <c r="AB364" s="3344"/>
      <c r="AC364" s="3897"/>
      <c r="AD364" s="3427"/>
      <c r="AE364" s="3690"/>
      <c r="AF364" s="3690"/>
      <c r="AG364" s="3427"/>
      <c r="AH364" s="3910"/>
      <c r="AI364" s="3910"/>
      <c r="AJ364" s="3693"/>
      <c r="AK364" s="3693"/>
      <c r="AL364" s="3693"/>
      <c r="AM364" s="3693"/>
      <c r="AN364" s="591"/>
      <c r="AO364" s="3693"/>
      <c r="AP364" s="3693"/>
      <c r="AQ364" s="551">
        <v>0.5</v>
      </c>
      <c r="AR364" s="457" t="s">
        <v>6560</v>
      </c>
      <c r="AS364" s="547" t="s">
        <v>6629</v>
      </c>
      <c r="AT364" s="169" t="str">
        <f t="shared" si="667"/>
        <v>En gestión</v>
      </c>
      <c r="AU364" s="169" t="str">
        <f t="shared" si="668"/>
        <v>En gestión</v>
      </c>
      <c r="AV364" s="3693"/>
      <c r="AW364" s="3895"/>
      <c r="AX364" s="3895"/>
      <c r="AY364" s="3344"/>
      <c r="AZ364" s="3344"/>
      <c r="BA364" s="3897"/>
      <c r="BB364" s="3348"/>
      <c r="BC364" s="3349"/>
      <c r="BD364" s="3350"/>
      <c r="BE364" s="3445"/>
      <c r="BF364" s="3350"/>
      <c r="BG364" s="3350"/>
      <c r="BH364" s="3894"/>
      <c r="BI364" s="3894"/>
      <c r="BJ364" s="3903"/>
      <c r="BK364" s="3693"/>
      <c r="BL364" s="472"/>
      <c r="BM364" s="3693"/>
      <c r="BN364" s="3693"/>
      <c r="BO364" s="551">
        <v>0.75</v>
      </c>
      <c r="BP364" s="97" t="s">
        <v>6569</v>
      </c>
      <c r="BQ364" s="98" t="s">
        <v>6635</v>
      </c>
      <c r="BR364" s="169" t="str">
        <f t="shared" si="669"/>
        <v>En gestión</v>
      </c>
      <c r="BS364" s="169" t="str">
        <f t="shared" si="670"/>
        <v>En gestión</v>
      </c>
      <c r="BT364" s="1720"/>
      <c r="BU364" s="1877"/>
      <c r="BV364" s="1877"/>
      <c r="BW364" s="3344"/>
      <c r="BX364" s="3344"/>
      <c r="BY364" s="3458"/>
      <c r="BZ364" s="3918"/>
      <c r="CA364" s="3927"/>
      <c r="CB364" s="3919"/>
      <c r="CC364" s="3918"/>
      <c r="CD364" s="3908"/>
      <c r="CE364" s="3919"/>
      <c r="CF364" s="3693"/>
      <c r="CG364" s="3693"/>
      <c r="CH364" s="3693"/>
      <c r="CI364" s="3693"/>
      <c r="CJ364" s="591"/>
      <c r="CK364" s="3693"/>
      <c r="CL364" s="3693"/>
      <c r="CM364" s="905">
        <v>1</v>
      </c>
      <c r="CN364" s="738" t="s">
        <v>6570</v>
      </c>
      <c r="CO364" s="738" t="s">
        <v>6571</v>
      </c>
      <c r="CP364" s="169" t="str">
        <f t="shared" si="584"/>
        <v>Terminado</v>
      </c>
      <c r="CQ364" s="169" t="str">
        <f t="shared" si="671"/>
        <v>Terminado</v>
      </c>
      <c r="CR364" s="3693"/>
      <c r="CS364" s="1877"/>
      <c r="CT364" s="1877"/>
      <c r="CU364" s="3344"/>
      <c r="CV364" s="3344"/>
      <c r="CW364" s="3921"/>
      <c r="CX364" s="3914"/>
      <c r="CY364" s="3351"/>
      <c r="CZ364" s="3906"/>
      <c r="DA364" s="3914"/>
      <c r="DB364" s="3906"/>
      <c r="DC364" s="3906"/>
      <c r="DD364" s="3920"/>
      <c r="DE364" s="3693"/>
      <c r="DF364" s="3693"/>
      <c r="DG364" s="3693"/>
      <c r="DH364" s="3693"/>
      <c r="DJ364" s="1220" t="s">
        <v>8269</v>
      </c>
      <c r="DK364" s="1220" t="s">
        <v>8331</v>
      </c>
      <c r="DL364" s="3314"/>
    </row>
    <row r="365" spans="1:116" s="710" customFormat="1" ht="131.25" hidden="1" x14ac:dyDescent="0.45">
      <c r="A365" s="3359" t="s">
        <v>516</v>
      </c>
      <c r="B365" s="3361" t="s">
        <v>6636</v>
      </c>
      <c r="C365" s="3693" t="s">
        <v>6637</v>
      </c>
      <c r="D365" s="3693" t="s">
        <v>5861</v>
      </c>
      <c r="E365" s="515" t="s">
        <v>6638</v>
      </c>
      <c r="F365" s="516" t="s">
        <v>5820</v>
      </c>
      <c r="G365" s="495">
        <v>0.25</v>
      </c>
      <c r="H365" s="518">
        <v>44564</v>
      </c>
      <c r="I365" s="518">
        <v>44591</v>
      </c>
      <c r="J365" s="519">
        <v>1</v>
      </c>
      <c r="K365" s="612">
        <v>1</v>
      </c>
      <c r="L365" s="520">
        <v>1</v>
      </c>
      <c r="M365" s="668">
        <v>1</v>
      </c>
      <c r="N365" s="2966">
        <v>36011779</v>
      </c>
      <c r="O365" s="2966">
        <v>20978094</v>
      </c>
      <c r="P365" s="591"/>
      <c r="Q365" s="3692">
        <v>0.25</v>
      </c>
      <c r="R365" s="3894" t="s">
        <v>5821</v>
      </c>
      <c r="S365" s="551">
        <v>1</v>
      </c>
      <c r="T365" s="547" t="s">
        <v>6639</v>
      </c>
      <c r="U365" s="547" t="s">
        <v>6640</v>
      </c>
      <c r="V365" s="169" t="str">
        <f t="shared" si="666"/>
        <v>Terminado</v>
      </c>
      <c r="W365" s="169" t="str">
        <f t="shared" si="573"/>
        <v>Terminado</v>
      </c>
      <c r="X365" s="3693" t="s">
        <v>6641</v>
      </c>
      <c r="Y365" s="1877">
        <f>SUMPRODUCT(S365:S368,G365:G368)</f>
        <v>0.25</v>
      </c>
      <c r="Z365" s="1877">
        <f>SUMPRODUCT(G365:G368,J365:J368)</f>
        <v>0.4375</v>
      </c>
      <c r="AA365" s="3344" t="str">
        <f>IF(Z365&lt;1%,"Sin iniciar",IF(Z365=100%,"Terminado","En gestión"))</f>
        <v>En gestión</v>
      </c>
      <c r="AB365" s="3344" t="str">
        <f>IF(Y365&lt;1%,"Sin iniciar",IF(Y365=100%,"Terminado","En gestión"))</f>
        <v>En gestión</v>
      </c>
      <c r="AC365" s="1700" t="s">
        <v>6642</v>
      </c>
      <c r="AD365" s="3427">
        <v>20978094</v>
      </c>
      <c r="AE365" s="3690">
        <v>20978094</v>
      </c>
      <c r="AF365" s="3690">
        <v>5244523.5</v>
      </c>
      <c r="AG365" s="3427">
        <v>36011779</v>
      </c>
      <c r="AH365" s="3910">
        <v>36011779</v>
      </c>
      <c r="AI365" s="3910">
        <v>7998592.4900000002</v>
      </c>
      <c r="AJ365" s="3894" t="s">
        <v>1503</v>
      </c>
      <c r="AK365" s="3693" t="s">
        <v>6578</v>
      </c>
      <c r="AL365" s="3693" t="s">
        <v>6579</v>
      </c>
      <c r="AM365" s="3693" t="s">
        <v>6643</v>
      </c>
      <c r="AN365" s="591"/>
      <c r="AO365" s="3692">
        <v>0.5</v>
      </c>
      <c r="AP365" s="3894" t="s">
        <v>5821</v>
      </c>
      <c r="AQ365" s="551">
        <v>1</v>
      </c>
      <c r="AR365" s="98" t="s">
        <v>6199</v>
      </c>
      <c r="AS365" s="547"/>
      <c r="AT365" s="169" t="str">
        <f t="shared" si="667"/>
        <v>Terminado</v>
      </c>
      <c r="AU365" s="169" t="str">
        <f t="shared" si="668"/>
        <v>Terminado</v>
      </c>
      <c r="AV365" s="3894" t="s">
        <v>6553</v>
      </c>
      <c r="AW365" s="3523">
        <f t="shared" ref="AW365" si="699">SUMPRODUCT(AQ365:AQ368,G365:G368)</f>
        <v>0.5</v>
      </c>
      <c r="AX365" s="3523">
        <f t="shared" ref="AX365" si="700">SUMPRODUCT(G365:G368,K365:K368)</f>
        <v>0.625</v>
      </c>
      <c r="AY365" s="3344" t="str">
        <f>IF(AX365&lt;1%,"Sin iniciar",IF(AX365=100%,"Terminado","En gestión"))</f>
        <v>En gestión</v>
      </c>
      <c r="AZ365" s="3344" t="str">
        <f>IF(AW365&lt;1%,"Sin iniciar",IF(AW365=100%,"Terminado","En gestión"))</f>
        <v>En gestión</v>
      </c>
      <c r="BA365" s="3911"/>
      <c r="BB365" s="3348">
        <v>20978094</v>
      </c>
      <c r="BC365" s="3349">
        <v>20978094</v>
      </c>
      <c r="BD365" s="3350">
        <v>10489047</v>
      </c>
      <c r="BE365" s="3445">
        <v>36011779</v>
      </c>
      <c r="BF365" s="3615">
        <v>36011779</v>
      </c>
      <c r="BG365" s="3615">
        <v>11684737.76</v>
      </c>
      <c r="BH365" s="3899" t="s">
        <v>1503</v>
      </c>
      <c r="BI365" s="3899" t="s">
        <v>6578</v>
      </c>
      <c r="BJ365" s="3901" t="s">
        <v>6579</v>
      </c>
      <c r="BK365" s="3693" t="s">
        <v>6643</v>
      </c>
      <c r="BL365" s="472"/>
      <c r="BM365" s="3692">
        <v>0.75</v>
      </c>
      <c r="BN365" s="3693" t="s">
        <v>5821</v>
      </c>
      <c r="BO365" s="551">
        <v>1</v>
      </c>
      <c r="BP365" s="97" t="s">
        <v>6199</v>
      </c>
      <c r="BQ365" s="98"/>
      <c r="BR365" s="169" t="str">
        <f t="shared" si="669"/>
        <v>Terminado</v>
      </c>
      <c r="BS365" s="169" t="str">
        <f t="shared" si="670"/>
        <v>Terminado</v>
      </c>
      <c r="BT365" s="1720" t="s">
        <v>6554</v>
      </c>
      <c r="BU365" s="1877">
        <f t="shared" ref="BU365" si="701">SUMPRODUCT(G365:G368,BO365:BO368)</f>
        <v>0.8125</v>
      </c>
      <c r="BV365" s="1877">
        <f t="shared" ref="BV365" si="702">SUMPRODUCT(G365:G368,L365:L368)</f>
        <v>0.8125</v>
      </c>
      <c r="BW365" s="3344" t="str">
        <f t="shared" si="578"/>
        <v>En gestión</v>
      </c>
      <c r="BX365" s="3344" t="str">
        <f t="shared" ref="BX365" si="703">IF(BU365&lt;1%,"Sin iniciar",IF(BU365=100%,"Terminado","En gestión"))</f>
        <v>En gestión</v>
      </c>
      <c r="BY365" s="3458"/>
      <c r="BZ365" s="2909">
        <v>20978094</v>
      </c>
      <c r="CA365" s="3908">
        <v>20978094</v>
      </c>
      <c r="CB365" s="3597">
        <v>15733571</v>
      </c>
      <c r="CC365" s="2909">
        <v>36011779</v>
      </c>
      <c r="CD365" s="3597">
        <v>26734680</v>
      </c>
      <c r="CE365" s="3597">
        <v>26734680</v>
      </c>
      <c r="CF365" s="3693" t="s">
        <v>1503</v>
      </c>
      <c r="CG365" s="3693" t="s">
        <v>6578</v>
      </c>
      <c r="CH365" s="3693" t="s">
        <v>6579</v>
      </c>
      <c r="CI365" s="3693" t="s">
        <v>6643</v>
      </c>
      <c r="CJ365" s="591"/>
      <c r="CK365" s="3692">
        <v>1</v>
      </c>
      <c r="CL365" s="3693" t="s">
        <v>6555</v>
      </c>
      <c r="CM365" s="905">
        <v>1</v>
      </c>
      <c r="CN365" s="97" t="s">
        <v>106</v>
      </c>
      <c r="CO365" s="97" t="s">
        <v>6640</v>
      </c>
      <c r="CP365" s="169" t="str">
        <f t="shared" si="584"/>
        <v>Terminado</v>
      </c>
      <c r="CQ365" s="169" t="str">
        <f t="shared" si="671"/>
        <v>Terminado</v>
      </c>
      <c r="CR365" s="3693" t="s">
        <v>6556</v>
      </c>
      <c r="CS365" s="1877">
        <f t="shared" ref="CS365" si="704">SUMPRODUCT(G365:G368,CM365:CM368)</f>
        <v>1</v>
      </c>
      <c r="CT365" s="1877">
        <f t="shared" ref="CT365" si="705">SUMPRODUCT(G365:G368,M365:M368)</f>
        <v>1</v>
      </c>
      <c r="CU365" s="3344" t="str">
        <f t="shared" ref="CU365" si="706">IF(CT365&lt;1%,"Sin iniciar",IF(CT365=100%,"Terminado","En gestión"))</f>
        <v>Terminado</v>
      </c>
      <c r="CV365" s="3344" t="str">
        <f t="shared" ref="CV365" si="707">IF(CS365&lt;1%,"Sin iniciar",IF(CS365=100%,"Terminado","En gestión"))</f>
        <v>Terminado</v>
      </c>
      <c r="CW365" s="3921" t="s">
        <v>37</v>
      </c>
      <c r="CX365" s="3914">
        <v>20978094</v>
      </c>
      <c r="CY365" s="3351">
        <v>20978094</v>
      </c>
      <c r="CZ365" s="3906">
        <v>20978094</v>
      </c>
      <c r="DA365" s="3913">
        <v>26734680</v>
      </c>
      <c r="DB365" s="3915">
        <v>26734680</v>
      </c>
      <c r="DC365" s="3915">
        <v>26734680</v>
      </c>
      <c r="DD365" s="3916">
        <v>26734680</v>
      </c>
      <c r="DE365" s="3693" t="s">
        <v>1503</v>
      </c>
      <c r="DF365" s="3693" t="s">
        <v>6578</v>
      </c>
      <c r="DG365" s="3693" t="s">
        <v>6579</v>
      </c>
      <c r="DH365" s="3693" t="s">
        <v>6643</v>
      </c>
      <c r="DJ365" s="1220" t="s">
        <v>8352</v>
      </c>
      <c r="DK365" s="1220" t="s">
        <v>8535</v>
      </c>
      <c r="DL365" s="3312" t="s">
        <v>8536</v>
      </c>
    </row>
    <row r="366" spans="1:116" s="514" customFormat="1" ht="105" hidden="1" x14ac:dyDescent="0.45">
      <c r="A366" s="3359"/>
      <c r="B366" s="3361"/>
      <c r="C366" s="3693"/>
      <c r="D366" s="3693"/>
      <c r="E366" s="515" t="s">
        <v>6644</v>
      </c>
      <c r="F366" s="516" t="s">
        <v>5831</v>
      </c>
      <c r="G366" s="495">
        <v>0.25</v>
      </c>
      <c r="H366" s="518">
        <v>44564</v>
      </c>
      <c r="I366" s="518">
        <v>44925</v>
      </c>
      <c r="J366" s="519">
        <v>0.25</v>
      </c>
      <c r="K366" s="612">
        <v>0.5</v>
      </c>
      <c r="L366" s="520">
        <v>0.75</v>
      </c>
      <c r="M366" s="668">
        <v>1</v>
      </c>
      <c r="N366" s="2966"/>
      <c r="O366" s="2966"/>
      <c r="P366" s="591"/>
      <c r="Q366" s="3693"/>
      <c r="R366" s="3693"/>
      <c r="S366" s="551">
        <v>0</v>
      </c>
      <c r="T366" s="547" t="s">
        <v>6645</v>
      </c>
      <c r="U366" s="547"/>
      <c r="V366" s="169" t="str">
        <f t="shared" si="666"/>
        <v>En gestión</v>
      </c>
      <c r="W366" s="169" t="str">
        <f t="shared" si="573"/>
        <v>Sin iniciar</v>
      </c>
      <c r="X366" s="3693"/>
      <c r="Y366" s="1877"/>
      <c r="Z366" s="1877"/>
      <c r="AA366" s="3344"/>
      <c r="AB366" s="3344"/>
      <c r="AC366" s="1774"/>
      <c r="AD366" s="3427"/>
      <c r="AE366" s="3690"/>
      <c r="AF366" s="3690"/>
      <c r="AG366" s="3427"/>
      <c r="AH366" s="3910"/>
      <c r="AI366" s="3910"/>
      <c r="AJ366" s="3693"/>
      <c r="AK366" s="3693"/>
      <c r="AL366" s="3693"/>
      <c r="AM366" s="3693"/>
      <c r="AN366" s="591"/>
      <c r="AO366" s="3693"/>
      <c r="AP366" s="3693"/>
      <c r="AQ366" s="551">
        <v>0.5</v>
      </c>
      <c r="AR366" s="457" t="s">
        <v>6560</v>
      </c>
      <c r="AS366" s="714" t="s">
        <v>6646</v>
      </c>
      <c r="AT366" s="169" t="str">
        <f t="shared" si="667"/>
        <v>En gestión</v>
      </c>
      <c r="AU366" s="169" t="str">
        <f t="shared" si="668"/>
        <v>En gestión</v>
      </c>
      <c r="AV366" s="3693"/>
      <c r="AW366" s="3895"/>
      <c r="AX366" s="3895"/>
      <c r="AY366" s="3344"/>
      <c r="AZ366" s="3344"/>
      <c r="BA366" s="3716"/>
      <c r="BB366" s="3348"/>
      <c r="BC366" s="3349"/>
      <c r="BD366" s="3350"/>
      <c r="BE366" s="3445"/>
      <c r="BF366" s="3798"/>
      <c r="BG366" s="3798"/>
      <c r="BH366" s="3900"/>
      <c r="BI366" s="3900"/>
      <c r="BJ366" s="3902"/>
      <c r="BK366" s="3693"/>
      <c r="BL366" s="472"/>
      <c r="BM366" s="3693"/>
      <c r="BN366" s="3693"/>
      <c r="BO366" s="551">
        <v>0.75</v>
      </c>
      <c r="BP366" s="97" t="s">
        <v>6562</v>
      </c>
      <c r="BQ366" s="98" t="s">
        <v>6647</v>
      </c>
      <c r="BR366" s="169" t="str">
        <f t="shared" si="669"/>
        <v>En gestión</v>
      </c>
      <c r="BS366" s="169" t="str">
        <f t="shared" si="670"/>
        <v>En gestión</v>
      </c>
      <c r="BT366" s="1720"/>
      <c r="BU366" s="1877"/>
      <c r="BV366" s="1877"/>
      <c r="BW366" s="3344"/>
      <c r="BX366" s="3344"/>
      <c r="BY366" s="3458"/>
      <c r="BZ366" s="2909"/>
      <c r="CA366" s="3908"/>
      <c r="CB366" s="3597"/>
      <c r="CC366" s="2909"/>
      <c r="CD366" s="3597"/>
      <c r="CE366" s="3597"/>
      <c r="CF366" s="3693"/>
      <c r="CG366" s="3693"/>
      <c r="CH366" s="3693"/>
      <c r="CI366" s="3693"/>
      <c r="CJ366" s="591"/>
      <c r="CK366" s="3693"/>
      <c r="CL366" s="3693"/>
      <c r="CM366" s="905">
        <v>1</v>
      </c>
      <c r="CN366" s="738" t="s">
        <v>6563</v>
      </c>
      <c r="CO366" s="738" t="s">
        <v>6648</v>
      </c>
      <c r="CP366" s="169" t="str">
        <f t="shared" si="584"/>
        <v>Terminado</v>
      </c>
      <c r="CQ366" s="169" t="str">
        <f t="shared" si="671"/>
        <v>Terminado</v>
      </c>
      <c r="CR366" s="3693"/>
      <c r="CS366" s="1877"/>
      <c r="CT366" s="1877"/>
      <c r="CU366" s="3344"/>
      <c r="CV366" s="3344"/>
      <c r="CW366" s="3921"/>
      <c r="CX366" s="3914"/>
      <c r="CY366" s="3351"/>
      <c r="CZ366" s="3906"/>
      <c r="DA366" s="3914"/>
      <c r="DB366" s="3906"/>
      <c r="DC366" s="3906"/>
      <c r="DD366" s="3916"/>
      <c r="DE366" s="3693"/>
      <c r="DF366" s="3693"/>
      <c r="DG366" s="3693"/>
      <c r="DH366" s="3693"/>
      <c r="DJ366" s="1220" t="s">
        <v>8352</v>
      </c>
      <c r="DK366" s="1220" t="s">
        <v>8537</v>
      </c>
      <c r="DL366" s="3313"/>
    </row>
    <row r="367" spans="1:116" s="514" customFormat="1" ht="131.25" hidden="1" x14ac:dyDescent="0.45">
      <c r="A367" s="3359"/>
      <c r="B367" s="3361"/>
      <c r="C367" s="3693"/>
      <c r="D367" s="3693"/>
      <c r="E367" s="515" t="s">
        <v>6649</v>
      </c>
      <c r="F367" s="516" t="s">
        <v>5840</v>
      </c>
      <c r="G367" s="495">
        <v>0.25</v>
      </c>
      <c r="H367" s="518">
        <v>44564</v>
      </c>
      <c r="I367" s="518">
        <v>44925</v>
      </c>
      <c r="J367" s="519">
        <v>0.25</v>
      </c>
      <c r="K367" s="612">
        <v>0.5</v>
      </c>
      <c r="L367" s="520">
        <v>0.75</v>
      </c>
      <c r="M367" s="668">
        <v>1</v>
      </c>
      <c r="N367" s="2966"/>
      <c r="O367" s="2966"/>
      <c r="P367" s="591"/>
      <c r="Q367" s="3693"/>
      <c r="R367" s="3693"/>
      <c r="S367" s="551">
        <v>0</v>
      </c>
      <c r="T367" s="547" t="s">
        <v>6645</v>
      </c>
      <c r="U367" s="547"/>
      <c r="V367" s="169" t="str">
        <f t="shared" si="666"/>
        <v>En gestión</v>
      </c>
      <c r="W367" s="169" t="str">
        <f t="shared" si="573"/>
        <v>Sin iniciar</v>
      </c>
      <c r="X367" s="3693"/>
      <c r="Y367" s="1877"/>
      <c r="Z367" s="1877"/>
      <c r="AA367" s="3344"/>
      <c r="AB367" s="3344"/>
      <c r="AC367" s="1774"/>
      <c r="AD367" s="3427"/>
      <c r="AE367" s="3690"/>
      <c r="AF367" s="3690"/>
      <c r="AG367" s="3427"/>
      <c r="AH367" s="3910"/>
      <c r="AI367" s="3910"/>
      <c r="AJ367" s="3693"/>
      <c r="AK367" s="3693"/>
      <c r="AL367" s="3693"/>
      <c r="AM367" s="3693"/>
      <c r="AN367" s="591"/>
      <c r="AO367" s="3693"/>
      <c r="AP367" s="3693"/>
      <c r="AQ367" s="551">
        <v>0.5</v>
      </c>
      <c r="AR367" s="457" t="s">
        <v>6560</v>
      </c>
      <c r="AS367" s="714" t="s">
        <v>6646</v>
      </c>
      <c r="AT367" s="169" t="str">
        <f t="shared" si="667"/>
        <v>En gestión</v>
      </c>
      <c r="AU367" s="169" t="str">
        <f t="shared" si="668"/>
        <v>En gestión</v>
      </c>
      <c r="AV367" s="3693"/>
      <c r="AW367" s="3895"/>
      <c r="AX367" s="3895"/>
      <c r="AY367" s="3344"/>
      <c r="AZ367" s="3344"/>
      <c r="BA367" s="3716"/>
      <c r="BB367" s="3348"/>
      <c r="BC367" s="3349"/>
      <c r="BD367" s="3350"/>
      <c r="BE367" s="3445"/>
      <c r="BF367" s="3798"/>
      <c r="BG367" s="3798"/>
      <c r="BH367" s="3900"/>
      <c r="BI367" s="3900"/>
      <c r="BJ367" s="3902"/>
      <c r="BK367" s="3693"/>
      <c r="BL367" s="472"/>
      <c r="BM367" s="3693"/>
      <c r="BN367" s="3693"/>
      <c r="BO367" s="551">
        <v>0.75</v>
      </c>
      <c r="BP367" s="97" t="s">
        <v>6566</v>
      </c>
      <c r="BQ367" s="98" t="s">
        <v>6647</v>
      </c>
      <c r="BR367" s="169" t="str">
        <f t="shared" si="669"/>
        <v>En gestión</v>
      </c>
      <c r="BS367" s="169" t="str">
        <f t="shared" si="670"/>
        <v>En gestión</v>
      </c>
      <c r="BT367" s="1720"/>
      <c r="BU367" s="1877"/>
      <c r="BV367" s="1877"/>
      <c r="BW367" s="3344"/>
      <c r="BX367" s="3344"/>
      <c r="BY367" s="3458"/>
      <c r="BZ367" s="2909"/>
      <c r="CA367" s="3908"/>
      <c r="CB367" s="3597"/>
      <c r="CC367" s="2909"/>
      <c r="CD367" s="3597"/>
      <c r="CE367" s="3597"/>
      <c r="CF367" s="3693"/>
      <c r="CG367" s="3693"/>
      <c r="CH367" s="3693"/>
      <c r="CI367" s="3693"/>
      <c r="CJ367" s="591"/>
      <c r="CK367" s="3693"/>
      <c r="CL367" s="3693"/>
      <c r="CM367" s="905">
        <v>1</v>
      </c>
      <c r="CN367" s="738" t="s">
        <v>7717</v>
      </c>
      <c r="CO367" s="738" t="s">
        <v>6650</v>
      </c>
      <c r="CP367" s="169" t="str">
        <f t="shared" si="584"/>
        <v>Terminado</v>
      </c>
      <c r="CQ367" s="169" t="str">
        <f t="shared" si="671"/>
        <v>Terminado</v>
      </c>
      <c r="CR367" s="3693"/>
      <c r="CS367" s="1877"/>
      <c r="CT367" s="1877"/>
      <c r="CU367" s="3344"/>
      <c r="CV367" s="3344"/>
      <c r="CW367" s="3921"/>
      <c r="CX367" s="3914"/>
      <c r="CY367" s="3351"/>
      <c r="CZ367" s="3906"/>
      <c r="DA367" s="3914"/>
      <c r="DB367" s="3906"/>
      <c r="DC367" s="3906"/>
      <c r="DD367" s="3916"/>
      <c r="DE367" s="3693"/>
      <c r="DF367" s="3693"/>
      <c r="DG367" s="3693"/>
      <c r="DH367" s="3693"/>
      <c r="DJ367" s="1220" t="s">
        <v>8352</v>
      </c>
      <c r="DK367" s="1220" t="s">
        <v>8538</v>
      </c>
      <c r="DL367" s="3313"/>
    </row>
    <row r="368" spans="1:116" s="514" customFormat="1" ht="92.25" hidden="1" x14ac:dyDescent="0.45">
      <c r="A368" s="3359"/>
      <c r="B368" s="3361"/>
      <c r="C368" s="3693"/>
      <c r="D368" s="3693"/>
      <c r="E368" s="515" t="s">
        <v>6651</v>
      </c>
      <c r="F368" s="516" t="s">
        <v>5850</v>
      </c>
      <c r="G368" s="495">
        <v>0.25</v>
      </c>
      <c r="H368" s="518">
        <v>44564</v>
      </c>
      <c r="I368" s="518">
        <v>44925</v>
      </c>
      <c r="J368" s="519">
        <v>0.25</v>
      </c>
      <c r="K368" s="612">
        <v>0.5</v>
      </c>
      <c r="L368" s="520">
        <v>0.75</v>
      </c>
      <c r="M368" s="668">
        <v>1</v>
      </c>
      <c r="N368" s="2966"/>
      <c r="O368" s="2966"/>
      <c r="P368" s="591"/>
      <c r="Q368" s="3693"/>
      <c r="R368" s="3693"/>
      <c r="S368" s="551">
        <v>0</v>
      </c>
      <c r="T368" s="547" t="s">
        <v>6645</v>
      </c>
      <c r="U368" s="547"/>
      <c r="V368" s="169" t="str">
        <f t="shared" si="666"/>
        <v>En gestión</v>
      </c>
      <c r="W368" s="169" t="str">
        <f t="shared" si="573"/>
        <v>Sin iniciar</v>
      </c>
      <c r="X368" s="3693"/>
      <c r="Y368" s="1877"/>
      <c r="Z368" s="1877"/>
      <c r="AA368" s="3344"/>
      <c r="AB368" s="3344"/>
      <c r="AC368" s="1701"/>
      <c r="AD368" s="3427"/>
      <c r="AE368" s="3690"/>
      <c r="AF368" s="3690"/>
      <c r="AG368" s="3427"/>
      <c r="AH368" s="3910"/>
      <c r="AI368" s="3910"/>
      <c r="AJ368" s="3693"/>
      <c r="AK368" s="3693"/>
      <c r="AL368" s="3693"/>
      <c r="AM368" s="3693"/>
      <c r="AN368" s="591"/>
      <c r="AO368" s="3693"/>
      <c r="AP368" s="3693"/>
      <c r="AQ368" s="716"/>
      <c r="AR368" s="547"/>
      <c r="AS368" s="547"/>
      <c r="AT368" s="169" t="str">
        <f t="shared" si="667"/>
        <v>En gestión</v>
      </c>
      <c r="AU368" s="169" t="str">
        <f t="shared" si="668"/>
        <v>Sin iniciar</v>
      </c>
      <c r="AV368" s="3693"/>
      <c r="AW368" s="3895"/>
      <c r="AX368" s="3895"/>
      <c r="AY368" s="3344"/>
      <c r="AZ368" s="3344"/>
      <c r="BA368" s="3897"/>
      <c r="BB368" s="3348"/>
      <c r="BC368" s="3349"/>
      <c r="BD368" s="3350"/>
      <c r="BE368" s="3445"/>
      <c r="BF368" s="3446"/>
      <c r="BG368" s="3446"/>
      <c r="BH368" s="3894"/>
      <c r="BI368" s="3894"/>
      <c r="BJ368" s="3903"/>
      <c r="BK368" s="3693"/>
      <c r="BL368" s="472"/>
      <c r="BM368" s="3693"/>
      <c r="BN368" s="3693"/>
      <c r="BO368" s="551">
        <v>0.75</v>
      </c>
      <c r="BP368" s="97" t="s">
        <v>6569</v>
      </c>
      <c r="BQ368" s="98" t="s">
        <v>6652</v>
      </c>
      <c r="BR368" s="169" t="str">
        <f t="shared" si="669"/>
        <v>En gestión</v>
      </c>
      <c r="BS368" s="169" t="str">
        <f t="shared" si="670"/>
        <v>En gestión</v>
      </c>
      <c r="BT368" s="1720"/>
      <c r="BU368" s="1877"/>
      <c r="BV368" s="1877"/>
      <c r="BW368" s="3344"/>
      <c r="BX368" s="3344"/>
      <c r="BY368" s="3458"/>
      <c r="BZ368" s="2909"/>
      <c r="CA368" s="3908"/>
      <c r="CB368" s="3597"/>
      <c r="CC368" s="2909"/>
      <c r="CD368" s="3597"/>
      <c r="CE368" s="3597"/>
      <c r="CF368" s="3693"/>
      <c r="CG368" s="3693"/>
      <c r="CH368" s="3693"/>
      <c r="CI368" s="3693"/>
      <c r="CJ368" s="591"/>
      <c r="CK368" s="3693"/>
      <c r="CL368" s="3693"/>
      <c r="CM368" s="905">
        <v>1</v>
      </c>
      <c r="CN368" s="738" t="s">
        <v>6570</v>
      </c>
      <c r="CO368" s="738" t="s">
        <v>6653</v>
      </c>
      <c r="CP368" s="169" t="str">
        <f t="shared" si="584"/>
        <v>Terminado</v>
      </c>
      <c r="CQ368" s="169" t="str">
        <f t="shared" si="671"/>
        <v>Terminado</v>
      </c>
      <c r="CR368" s="3693"/>
      <c r="CS368" s="1877"/>
      <c r="CT368" s="1877"/>
      <c r="CU368" s="3344"/>
      <c r="CV368" s="3344"/>
      <c r="CW368" s="3921"/>
      <c r="CX368" s="3914"/>
      <c r="CY368" s="3351"/>
      <c r="CZ368" s="3906"/>
      <c r="DA368" s="3914"/>
      <c r="DB368" s="3906"/>
      <c r="DC368" s="3906"/>
      <c r="DD368" s="3916"/>
      <c r="DE368" s="3693"/>
      <c r="DF368" s="3693"/>
      <c r="DG368" s="3693"/>
      <c r="DH368" s="3693"/>
      <c r="DJ368" s="1220" t="s">
        <v>8352</v>
      </c>
      <c r="DK368" s="1220" t="s">
        <v>8539</v>
      </c>
      <c r="DL368" s="3314"/>
    </row>
    <row r="369" spans="1:116" s="710" customFormat="1" ht="87.75" hidden="1" x14ac:dyDescent="0.45">
      <c r="A369" s="3359" t="s">
        <v>516</v>
      </c>
      <c r="B369" s="3361" t="s">
        <v>6654</v>
      </c>
      <c r="C369" s="3693" t="s">
        <v>6655</v>
      </c>
      <c r="D369" s="3693" t="s">
        <v>5861</v>
      </c>
      <c r="E369" s="515" t="s">
        <v>6656</v>
      </c>
      <c r="F369" s="516" t="s">
        <v>5820</v>
      </c>
      <c r="G369" s="495">
        <v>0.25</v>
      </c>
      <c r="H369" s="518">
        <v>44564</v>
      </c>
      <c r="I369" s="518">
        <v>44591</v>
      </c>
      <c r="J369" s="519">
        <v>1</v>
      </c>
      <c r="K369" s="612">
        <v>1</v>
      </c>
      <c r="L369" s="520">
        <v>1</v>
      </c>
      <c r="M369" s="668">
        <v>1</v>
      </c>
      <c r="N369" s="2966">
        <v>249863645</v>
      </c>
      <c r="O369" s="2966">
        <v>20978094</v>
      </c>
      <c r="P369" s="591"/>
      <c r="Q369" s="3692">
        <v>0.25</v>
      </c>
      <c r="R369" s="3894" t="s">
        <v>5821</v>
      </c>
      <c r="S369" s="551">
        <v>1</v>
      </c>
      <c r="T369" s="547" t="s">
        <v>6657</v>
      </c>
      <c r="U369" s="547" t="s">
        <v>6640</v>
      </c>
      <c r="V369" s="169" t="str">
        <f t="shared" si="666"/>
        <v>Terminado</v>
      </c>
      <c r="W369" s="169" t="str">
        <f t="shared" si="573"/>
        <v>Terminado</v>
      </c>
      <c r="X369" s="3693" t="s">
        <v>6658</v>
      </c>
      <c r="Y369" s="1877">
        <f>SUMPRODUCT(S369:S372,G369:G372)</f>
        <v>0.4375</v>
      </c>
      <c r="Z369" s="1877">
        <f>SUMPRODUCT(G369:G372,J369:J372)</f>
        <v>0.4375</v>
      </c>
      <c r="AA369" s="3344" t="str">
        <f>IF(Z369&lt;1%,"Sin iniciar",IF(Z369=100%,"Terminado","En gestión"))</f>
        <v>En gestión</v>
      </c>
      <c r="AB369" s="3344" t="str">
        <f>IF(Y369&lt;1%,"Sin iniciar",IF(Y369=100%,"Terminado","En gestión"))</f>
        <v>En gestión</v>
      </c>
      <c r="AC369" s="3911"/>
      <c r="AD369" s="3427">
        <v>20978094</v>
      </c>
      <c r="AE369" s="3690">
        <v>20978094</v>
      </c>
      <c r="AF369" s="3690">
        <v>5244523.5</v>
      </c>
      <c r="AG369" s="3427">
        <v>249863645</v>
      </c>
      <c r="AH369" s="3910">
        <v>249863645.63</v>
      </c>
      <c r="AI369" s="3910">
        <v>49793753.439999998</v>
      </c>
      <c r="AJ369" s="3894" t="s">
        <v>1503</v>
      </c>
      <c r="AK369" s="3693" t="s">
        <v>6578</v>
      </c>
      <c r="AL369" s="3693" t="s">
        <v>6579</v>
      </c>
      <c r="AM369" s="3693" t="s">
        <v>6659</v>
      </c>
      <c r="AN369" s="591"/>
      <c r="AO369" s="3692">
        <v>0.5</v>
      </c>
      <c r="AP369" s="3894" t="s">
        <v>5821</v>
      </c>
      <c r="AQ369" s="551">
        <v>1</v>
      </c>
      <c r="AR369" s="98" t="s">
        <v>6199</v>
      </c>
      <c r="AS369" s="547"/>
      <c r="AT369" s="169" t="str">
        <f t="shared" si="667"/>
        <v>Terminado</v>
      </c>
      <c r="AU369" s="169" t="str">
        <f t="shared" si="668"/>
        <v>Terminado</v>
      </c>
      <c r="AV369" s="3894" t="s">
        <v>6553</v>
      </c>
      <c r="AW369" s="3523">
        <f t="shared" ref="AW369" si="708">SUMPRODUCT(AQ369:AQ372,G369:G372)</f>
        <v>0.625</v>
      </c>
      <c r="AX369" s="3523">
        <f t="shared" ref="AX369" si="709">SUMPRODUCT(G369:G372,K369:K372)</f>
        <v>0.625</v>
      </c>
      <c r="AY369" s="3344" t="str">
        <f>IF(AX369&lt;1%,"Sin iniciar",IF(AX369=100%,"Terminado","En gestión"))</f>
        <v>En gestión</v>
      </c>
      <c r="AZ369" s="3344" t="str">
        <f>IF(AW369&lt;1%,"Sin iniciar",IF(AW369=100%,"Terminado","En gestión"))</f>
        <v>En gestión</v>
      </c>
      <c r="BA369" s="3911"/>
      <c r="BB369" s="3348">
        <v>20978094</v>
      </c>
      <c r="BC369" s="3349">
        <v>20978094</v>
      </c>
      <c r="BD369" s="3350">
        <v>10489047</v>
      </c>
      <c r="BE369" s="3445">
        <v>249863645</v>
      </c>
      <c r="BF369" s="3615">
        <v>253543782.47</v>
      </c>
      <c r="BG369" s="3615">
        <v>77289699.310000002</v>
      </c>
      <c r="BH369" s="3899" t="s">
        <v>1503</v>
      </c>
      <c r="BI369" s="3899" t="s">
        <v>6578</v>
      </c>
      <c r="BJ369" s="3901" t="s">
        <v>6579</v>
      </c>
      <c r="BK369" s="3693" t="s">
        <v>6659</v>
      </c>
      <c r="BL369" s="472"/>
      <c r="BM369" s="3692">
        <v>0.75</v>
      </c>
      <c r="BN369" s="3693" t="s">
        <v>5821</v>
      </c>
      <c r="BO369" s="551">
        <v>1</v>
      </c>
      <c r="BP369" s="97" t="s">
        <v>6199</v>
      </c>
      <c r="BQ369" s="98"/>
      <c r="BR369" s="169" t="str">
        <f t="shared" si="669"/>
        <v>Terminado</v>
      </c>
      <c r="BS369" s="169" t="str">
        <f t="shared" si="670"/>
        <v>Terminado</v>
      </c>
      <c r="BT369" s="1720" t="s">
        <v>6554</v>
      </c>
      <c r="BU369" s="1877">
        <f t="shared" ref="BU369" si="710">SUMPRODUCT(G369:G372,BO369:BO372)</f>
        <v>0.8125</v>
      </c>
      <c r="BV369" s="1877">
        <f t="shared" ref="BV369" si="711">SUMPRODUCT(G369:G372,L369:L372)</f>
        <v>0.8125</v>
      </c>
      <c r="BW369" s="3344" t="str">
        <f t="shared" si="578"/>
        <v>En gestión</v>
      </c>
      <c r="BX369" s="3344" t="str">
        <f t="shared" ref="BX369" si="712">IF(BU369&lt;1%,"Sin iniciar",IF(BU369=100%,"Terminado","En gestión"))</f>
        <v>En gestión</v>
      </c>
      <c r="BY369" s="3458"/>
      <c r="BZ369" s="3918">
        <v>0</v>
      </c>
      <c r="CA369" s="3919">
        <v>0</v>
      </c>
      <c r="CB369" s="3919">
        <v>0</v>
      </c>
      <c r="CC369" s="2909">
        <v>253543782.47</v>
      </c>
      <c r="CD369" s="3597">
        <v>243588360.87</v>
      </c>
      <c r="CE369" s="3597">
        <v>173537874.65000001</v>
      </c>
      <c r="CF369" s="3693" t="s">
        <v>1503</v>
      </c>
      <c r="CG369" s="3693" t="s">
        <v>6578</v>
      </c>
      <c r="CH369" s="3693" t="s">
        <v>6579</v>
      </c>
      <c r="CI369" s="3693" t="s">
        <v>6659</v>
      </c>
      <c r="CJ369" s="591"/>
      <c r="CK369" s="3692">
        <v>1</v>
      </c>
      <c r="CL369" s="3693" t="s">
        <v>6555</v>
      </c>
      <c r="CM369" s="905">
        <v>1</v>
      </c>
      <c r="CN369" s="97" t="s">
        <v>106</v>
      </c>
      <c r="CO369" s="97" t="s">
        <v>6640</v>
      </c>
      <c r="CP369" s="169" t="str">
        <f t="shared" si="584"/>
        <v>Terminado</v>
      </c>
      <c r="CQ369" s="169" t="str">
        <f t="shared" si="671"/>
        <v>Terminado</v>
      </c>
      <c r="CR369" s="3693"/>
      <c r="CS369" s="1877">
        <f t="shared" ref="CS369" si="713">SUMPRODUCT(G369:G372,CM369:CM372)</f>
        <v>1</v>
      </c>
      <c r="CT369" s="1877">
        <f t="shared" ref="CT369" si="714">SUMPRODUCT(G369:G372,M369:M372)</f>
        <v>1</v>
      </c>
      <c r="CU369" s="3344" t="str">
        <f t="shared" ref="CU369" si="715">IF(CT369&lt;1%,"Sin iniciar",IF(CT369=100%,"Terminado","En gestión"))</f>
        <v>Terminado</v>
      </c>
      <c r="CV369" s="3344" t="str">
        <f t="shared" ref="CV369" si="716">IF(CS369&lt;1%,"Sin iniciar",IF(CS369=100%,"Terminado","En gestión"))</f>
        <v>Terminado</v>
      </c>
      <c r="CW369" s="3921" t="s">
        <v>37</v>
      </c>
      <c r="CX369" s="3914">
        <v>20978094</v>
      </c>
      <c r="CY369" s="3351">
        <v>20978094</v>
      </c>
      <c r="CZ369" s="3906">
        <v>20978094</v>
      </c>
      <c r="DA369" s="3913">
        <v>243588360.87</v>
      </c>
      <c r="DB369" s="3915">
        <v>241522912.56999999</v>
      </c>
      <c r="DC369" s="3915">
        <v>235631434.49000001</v>
      </c>
      <c r="DD369" s="3916">
        <v>26734680</v>
      </c>
      <c r="DE369" s="3693" t="s">
        <v>1503</v>
      </c>
      <c r="DF369" s="3693" t="s">
        <v>6578</v>
      </c>
      <c r="DG369" s="3693" t="s">
        <v>6579</v>
      </c>
      <c r="DH369" s="3693" t="s">
        <v>6659</v>
      </c>
      <c r="DJ369" s="1220" t="s">
        <v>8269</v>
      </c>
      <c r="DK369" s="1220" t="s">
        <v>8485</v>
      </c>
      <c r="DL369" s="3312" t="s">
        <v>8271</v>
      </c>
    </row>
    <row r="370" spans="1:116" s="514" customFormat="1" ht="157.5" hidden="1" x14ac:dyDescent="0.45">
      <c r="A370" s="3359"/>
      <c r="B370" s="3361"/>
      <c r="C370" s="3693"/>
      <c r="D370" s="3693"/>
      <c r="E370" s="515" t="s">
        <v>6660</v>
      </c>
      <c r="F370" s="516" t="s">
        <v>5831</v>
      </c>
      <c r="G370" s="495">
        <v>0.25</v>
      </c>
      <c r="H370" s="518">
        <v>44564</v>
      </c>
      <c r="I370" s="518">
        <v>44925</v>
      </c>
      <c r="J370" s="519">
        <v>0.25</v>
      </c>
      <c r="K370" s="612">
        <v>0.5</v>
      </c>
      <c r="L370" s="520">
        <v>0.75</v>
      </c>
      <c r="M370" s="668">
        <v>1</v>
      </c>
      <c r="N370" s="2966"/>
      <c r="O370" s="2966"/>
      <c r="P370" s="591"/>
      <c r="Q370" s="3693"/>
      <c r="R370" s="3693"/>
      <c r="S370" s="551">
        <v>0.25</v>
      </c>
      <c r="T370" s="713" t="s">
        <v>6558</v>
      </c>
      <c r="U370" s="547" t="s">
        <v>6661</v>
      </c>
      <c r="V370" s="169" t="str">
        <f t="shared" si="666"/>
        <v>En gestión</v>
      </c>
      <c r="W370" s="169" t="str">
        <f t="shared" si="573"/>
        <v>En gestión</v>
      </c>
      <c r="X370" s="3693"/>
      <c r="Y370" s="1877"/>
      <c r="Z370" s="1877"/>
      <c r="AA370" s="3344"/>
      <c r="AB370" s="3344"/>
      <c r="AC370" s="3716"/>
      <c r="AD370" s="3427"/>
      <c r="AE370" s="3690"/>
      <c r="AF370" s="3690"/>
      <c r="AG370" s="3427"/>
      <c r="AH370" s="3910"/>
      <c r="AI370" s="3910"/>
      <c r="AJ370" s="3693"/>
      <c r="AK370" s="3693"/>
      <c r="AL370" s="3693"/>
      <c r="AM370" s="3693"/>
      <c r="AN370" s="591"/>
      <c r="AO370" s="3693"/>
      <c r="AP370" s="3693"/>
      <c r="AQ370" s="551">
        <v>0.5</v>
      </c>
      <c r="AR370" s="457" t="s">
        <v>6560</v>
      </c>
      <c r="AS370" s="714" t="s">
        <v>6662</v>
      </c>
      <c r="AT370" s="169" t="str">
        <f t="shared" si="667"/>
        <v>En gestión</v>
      </c>
      <c r="AU370" s="169" t="str">
        <f t="shared" si="668"/>
        <v>En gestión</v>
      </c>
      <c r="AV370" s="3693"/>
      <c r="AW370" s="3895"/>
      <c r="AX370" s="3895"/>
      <c r="AY370" s="3344"/>
      <c r="AZ370" s="3344"/>
      <c r="BA370" s="3716"/>
      <c r="BB370" s="3348"/>
      <c r="BC370" s="3349"/>
      <c r="BD370" s="3350"/>
      <c r="BE370" s="3445"/>
      <c r="BF370" s="3798"/>
      <c r="BG370" s="3798"/>
      <c r="BH370" s="3900"/>
      <c r="BI370" s="3900"/>
      <c r="BJ370" s="3902"/>
      <c r="BK370" s="3693"/>
      <c r="BL370" s="472"/>
      <c r="BM370" s="3693"/>
      <c r="BN370" s="3693"/>
      <c r="BO370" s="551">
        <v>0.75</v>
      </c>
      <c r="BP370" s="97" t="s">
        <v>6562</v>
      </c>
      <c r="BQ370" s="97" t="s">
        <v>7722</v>
      </c>
      <c r="BR370" s="169" t="str">
        <f t="shared" si="669"/>
        <v>En gestión</v>
      </c>
      <c r="BS370" s="169" t="str">
        <f t="shared" si="670"/>
        <v>En gestión</v>
      </c>
      <c r="BT370" s="1720"/>
      <c r="BU370" s="1877"/>
      <c r="BV370" s="1877"/>
      <c r="BW370" s="3344"/>
      <c r="BX370" s="3344"/>
      <c r="BY370" s="3458"/>
      <c r="BZ370" s="3918"/>
      <c r="CA370" s="3919"/>
      <c r="CB370" s="3919"/>
      <c r="CC370" s="2909"/>
      <c r="CD370" s="3597"/>
      <c r="CE370" s="3597"/>
      <c r="CF370" s="3693"/>
      <c r="CG370" s="3693"/>
      <c r="CH370" s="3693"/>
      <c r="CI370" s="3693"/>
      <c r="CJ370" s="591"/>
      <c r="CK370" s="3693"/>
      <c r="CL370" s="3693"/>
      <c r="CM370" s="905">
        <v>1</v>
      </c>
      <c r="CN370" s="738" t="s">
        <v>6563</v>
      </c>
      <c r="CO370" s="738" t="s">
        <v>7723</v>
      </c>
      <c r="CP370" s="169" t="str">
        <f t="shared" si="584"/>
        <v>Terminado</v>
      </c>
      <c r="CQ370" s="169" t="str">
        <f t="shared" si="671"/>
        <v>Terminado</v>
      </c>
      <c r="CR370" s="3693"/>
      <c r="CS370" s="1877"/>
      <c r="CT370" s="1877"/>
      <c r="CU370" s="3344"/>
      <c r="CV370" s="3344"/>
      <c r="CW370" s="3921"/>
      <c r="CX370" s="3914"/>
      <c r="CY370" s="3351"/>
      <c r="CZ370" s="3906"/>
      <c r="DA370" s="3914"/>
      <c r="DB370" s="3906"/>
      <c r="DC370" s="3906"/>
      <c r="DD370" s="3916"/>
      <c r="DE370" s="3693"/>
      <c r="DF370" s="3693"/>
      <c r="DG370" s="3693"/>
      <c r="DH370" s="3693"/>
      <c r="DJ370" s="1220" t="s">
        <v>8269</v>
      </c>
      <c r="DK370" s="1220" t="s">
        <v>8331</v>
      </c>
      <c r="DL370" s="3313"/>
    </row>
    <row r="371" spans="1:116" s="514" customFormat="1" ht="210" hidden="1" x14ac:dyDescent="0.45">
      <c r="A371" s="3359"/>
      <c r="B371" s="3361"/>
      <c r="C371" s="3693"/>
      <c r="D371" s="3693"/>
      <c r="E371" s="515" t="s">
        <v>6663</v>
      </c>
      <c r="F371" s="516" t="s">
        <v>5840</v>
      </c>
      <c r="G371" s="495">
        <v>0.25</v>
      </c>
      <c r="H371" s="518">
        <v>44564</v>
      </c>
      <c r="I371" s="518">
        <v>44925</v>
      </c>
      <c r="J371" s="519">
        <v>0.25</v>
      </c>
      <c r="K371" s="612">
        <v>0.5</v>
      </c>
      <c r="L371" s="520">
        <v>0.75</v>
      </c>
      <c r="M371" s="668">
        <v>1</v>
      </c>
      <c r="N371" s="2966"/>
      <c r="O371" s="2966"/>
      <c r="P371" s="591"/>
      <c r="Q371" s="3693"/>
      <c r="R371" s="3693"/>
      <c r="S371" s="551">
        <v>0.25</v>
      </c>
      <c r="T371" s="457" t="s">
        <v>6565</v>
      </c>
      <c r="U371" s="547" t="s">
        <v>6661</v>
      </c>
      <c r="V371" s="169" t="str">
        <f t="shared" si="666"/>
        <v>En gestión</v>
      </c>
      <c r="W371" s="169" t="str">
        <f t="shared" si="573"/>
        <v>En gestión</v>
      </c>
      <c r="X371" s="3693"/>
      <c r="Y371" s="1877"/>
      <c r="Z371" s="1877"/>
      <c r="AA371" s="3344"/>
      <c r="AB371" s="3344"/>
      <c r="AC371" s="3716"/>
      <c r="AD371" s="3427"/>
      <c r="AE371" s="3690"/>
      <c r="AF371" s="3690"/>
      <c r="AG371" s="3427"/>
      <c r="AH371" s="3910"/>
      <c r="AI371" s="3910"/>
      <c r="AJ371" s="3693"/>
      <c r="AK371" s="3693"/>
      <c r="AL371" s="3693"/>
      <c r="AM371" s="3693"/>
      <c r="AN371" s="591"/>
      <c r="AO371" s="3693"/>
      <c r="AP371" s="3693"/>
      <c r="AQ371" s="551">
        <v>0.5</v>
      </c>
      <c r="AR371" s="457" t="s">
        <v>6560</v>
      </c>
      <c r="AS371" s="714" t="s">
        <v>6662</v>
      </c>
      <c r="AT371" s="169" t="str">
        <f t="shared" si="667"/>
        <v>En gestión</v>
      </c>
      <c r="AU371" s="169" t="str">
        <f t="shared" si="668"/>
        <v>En gestión</v>
      </c>
      <c r="AV371" s="3693"/>
      <c r="AW371" s="3895"/>
      <c r="AX371" s="3895"/>
      <c r="AY371" s="3344"/>
      <c r="AZ371" s="3344"/>
      <c r="BA371" s="3716"/>
      <c r="BB371" s="3348"/>
      <c r="BC371" s="3349"/>
      <c r="BD371" s="3350"/>
      <c r="BE371" s="3445"/>
      <c r="BF371" s="3798"/>
      <c r="BG371" s="3798"/>
      <c r="BH371" s="3900"/>
      <c r="BI371" s="3900"/>
      <c r="BJ371" s="3902"/>
      <c r="BK371" s="3693"/>
      <c r="BL371" s="472"/>
      <c r="BM371" s="3693"/>
      <c r="BN371" s="3693"/>
      <c r="BO371" s="551">
        <v>0.75</v>
      </c>
      <c r="BP371" s="97" t="s">
        <v>6566</v>
      </c>
      <c r="BQ371" s="97" t="s">
        <v>7722</v>
      </c>
      <c r="BR371" s="169" t="str">
        <f t="shared" si="669"/>
        <v>En gestión</v>
      </c>
      <c r="BS371" s="169" t="str">
        <f t="shared" si="670"/>
        <v>En gestión</v>
      </c>
      <c r="BT371" s="1720"/>
      <c r="BU371" s="1877"/>
      <c r="BV371" s="1877"/>
      <c r="BW371" s="3344"/>
      <c r="BX371" s="3344"/>
      <c r="BY371" s="3458"/>
      <c r="BZ371" s="3918"/>
      <c r="CA371" s="3919"/>
      <c r="CB371" s="3919"/>
      <c r="CC371" s="2909"/>
      <c r="CD371" s="3597"/>
      <c r="CE371" s="3597"/>
      <c r="CF371" s="3693"/>
      <c r="CG371" s="3693"/>
      <c r="CH371" s="3693"/>
      <c r="CI371" s="3693"/>
      <c r="CJ371" s="591"/>
      <c r="CK371" s="3693"/>
      <c r="CL371" s="3693"/>
      <c r="CM371" s="905">
        <v>1</v>
      </c>
      <c r="CN371" s="738" t="s">
        <v>7717</v>
      </c>
      <c r="CO371" s="738" t="s">
        <v>7724</v>
      </c>
      <c r="CP371" s="169" t="str">
        <f t="shared" si="584"/>
        <v>Terminado</v>
      </c>
      <c r="CQ371" s="169" t="str">
        <f t="shared" si="671"/>
        <v>Terminado</v>
      </c>
      <c r="CR371" s="3693"/>
      <c r="CS371" s="1877"/>
      <c r="CT371" s="1877"/>
      <c r="CU371" s="3344"/>
      <c r="CV371" s="3344"/>
      <c r="CW371" s="3921"/>
      <c r="CX371" s="3914"/>
      <c r="CY371" s="3351"/>
      <c r="CZ371" s="3906"/>
      <c r="DA371" s="3914"/>
      <c r="DB371" s="3906"/>
      <c r="DC371" s="3906"/>
      <c r="DD371" s="3916"/>
      <c r="DE371" s="3693"/>
      <c r="DF371" s="3693"/>
      <c r="DG371" s="3693"/>
      <c r="DH371" s="3693"/>
      <c r="DJ371" s="1220" t="s">
        <v>8269</v>
      </c>
      <c r="DK371" s="1220" t="s">
        <v>8331</v>
      </c>
      <c r="DL371" s="3313"/>
    </row>
    <row r="372" spans="1:116" s="514" customFormat="1" ht="105" hidden="1" x14ac:dyDescent="0.45">
      <c r="A372" s="3359"/>
      <c r="B372" s="3361"/>
      <c r="C372" s="3693"/>
      <c r="D372" s="3693"/>
      <c r="E372" s="515" t="s">
        <v>6664</v>
      </c>
      <c r="F372" s="516" t="s">
        <v>5850</v>
      </c>
      <c r="G372" s="495">
        <v>0.25</v>
      </c>
      <c r="H372" s="518">
        <v>44564</v>
      </c>
      <c r="I372" s="518">
        <v>44925</v>
      </c>
      <c r="J372" s="519">
        <v>0.25</v>
      </c>
      <c r="K372" s="612">
        <v>0.5</v>
      </c>
      <c r="L372" s="520">
        <v>0.75</v>
      </c>
      <c r="M372" s="668">
        <v>1</v>
      </c>
      <c r="N372" s="2966"/>
      <c r="O372" s="2966"/>
      <c r="P372" s="591"/>
      <c r="Q372" s="3693"/>
      <c r="R372" s="3693"/>
      <c r="S372" s="551">
        <v>0.25</v>
      </c>
      <c r="T372" s="457" t="s">
        <v>6568</v>
      </c>
      <c r="U372" s="547" t="s">
        <v>6661</v>
      </c>
      <c r="V372" s="169" t="str">
        <f t="shared" si="666"/>
        <v>En gestión</v>
      </c>
      <c r="W372" s="169" t="str">
        <f t="shared" si="573"/>
        <v>En gestión</v>
      </c>
      <c r="X372" s="3693"/>
      <c r="Y372" s="1877"/>
      <c r="Z372" s="1877"/>
      <c r="AA372" s="3344"/>
      <c r="AB372" s="3344"/>
      <c r="AC372" s="3897"/>
      <c r="AD372" s="3427"/>
      <c r="AE372" s="3690"/>
      <c r="AF372" s="3690"/>
      <c r="AG372" s="3427"/>
      <c r="AH372" s="3910"/>
      <c r="AI372" s="3910"/>
      <c r="AJ372" s="3693"/>
      <c r="AK372" s="3693"/>
      <c r="AL372" s="3693"/>
      <c r="AM372" s="3693"/>
      <c r="AN372" s="591"/>
      <c r="AO372" s="3693"/>
      <c r="AP372" s="3693"/>
      <c r="AQ372" s="551">
        <v>0.5</v>
      </c>
      <c r="AR372" s="457" t="s">
        <v>6560</v>
      </c>
      <c r="AS372" s="547" t="s">
        <v>6665</v>
      </c>
      <c r="AT372" s="169" t="str">
        <f t="shared" si="667"/>
        <v>En gestión</v>
      </c>
      <c r="AU372" s="169" t="str">
        <f t="shared" si="668"/>
        <v>En gestión</v>
      </c>
      <c r="AV372" s="3693"/>
      <c r="AW372" s="3895"/>
      <c r="AX372" s="3895"/>
      <c r="AY372" s="3344"/>
      <c r="AZ372" s="3344"/>
      <c r="BA372" s="3897"/>
      <c r="BB372" s="3348"/>
      <c r="BC372" s="3349"/>
      <c r="BD372" s="3350"/>
      <c r="BE372" s="3445"/>
      <c r="BF372" s="3446"/>
      <c r="BG372" s="3446"/>
      <c r="BH372" s="3894"/>
      <c r="BI372" s="3894"/>
      <c r="BJ372" s="3903"/>
      <c r="BK372" s="3693"/>
      <c r="BL372" s="472"/>
      <c r="BM372" s="3693"/>
      <c r="BN372" s="3693"/>
      <c r="BO372" s="551">
        <v>0.75</v>
      </c>
      <c r="BP372" s="97" t="s">
        <v>6569</v>
      </c>
      <c r="BQ372" s="98" t="s">
        <v>6666</v>
      </c>
      <c r="BR372" s="169" t="str">
        <f t="shared" si="669"/>
        <v>En gestión</v>
      </c>
      <c r="BS372" s="169" t="str">
        <f t="shared" si="670"/>
        <v>En gestión</v>
      </c>
      <c r="BT372" s="1720"/>
      <c r="BU372" s="1877"/>
      <c r="BV372" s="1877"/>
      <c r="BW372" s="3344"/>
      <c r="BX372" s="3344"/>
      <c r="BY372" s="3458"/>
      <c r="BZ372" s="3918"/>
      <c r="CA372" s="3919"/>
      <c r="CB372" s="3919"/>
      <c r="CC372" s="2909"/>
      <c r="CD372" s="3597"/>
      <c r="CE372" s="3597"/>
      <c r="CF372" s="3693"/>
      <c r="CG372" s="3693"/>
      <c r="CH372" s="3693"/>
      <c r="CI372" s="3693"/>
      <c r="CJ372" s="591"/>
      <c r="CK372" s="3693"/>
      <c r="CL372" s="3693"/>
      <c r="CM372" s="905">
        <v>1</v>
      </c>
      <c r="CN372" s="738" t="s">
        <v>6570</v>
      </c>
      <c r="CO372" s="738" t="s">
        <v>6667</v>
      </c>
      <c r="CP372" s="169" t="str">
        <f t="shared" si="584"/>
        <v>Terminado</v>
      </c>
      <c r="CQ372" s="169" t="str">
        <f t="shared" si="671"/>
        <v>Terminado</v>
      </c>
      <c r="CR372" s="3693"/>
      <c r="CS372" s="1877"/>
      <c r="CT372" s="1877"/>
      <c r="CU372" s="3344"/>
      <c r="CV372" s="3344"/>
      <c r="CW372" s="3921"/>
      <c r="CX372" s="3914"/>
      <c r="CY372" s="3351"/>
      <c r="CZ372" s="3906"/>
      <c r="DA372" s="3914"/>
      <c r="DB372" s="3906"/>
      <c r="DC372" s="3906"/>
      <c r="DD372" s="3916"/>
      <c r="DE372" s="3693"/>
      <c r="DF372" s="3693"/>
      <c r="DG372" s="3693"/>
      <c r="DH372" s="3693"/>
      <c r="DJ372" s="1220" t="s">
        <v>8269</v>
      </c>
      <c r="DK372" s="1220" t="s">
        <v>8331</v>
      </c>
      <c r="DL372" s="3314"/>
    </row>
    <row r="373" spans="1:116" s="710" customFormat="1" ht="85.5" hidden="1" x14ac:dyDescent="0.45">
      <c r="A373" s="3359" t="s">
        <v>516</v>
      </c>
      <c r="B373" s="3361" t="s">
        <v>6668</v>
      </c>
      <c r="C373" s="3693" t="s">
        <v>6669</v>
      </c>
      <c r="D373" s="3693" t="s">
        <v>5861</v>
      </c>
      <c r="E373" s="515" t="s">
        <v>6670</v>
      </c>
      <c r="F373" s="516" t="s">
        <v>5820</v>
      </c>
      <c r="G373" s="495">
        <v>0.25</v>
      </c>
      <c r="H373" s="518">
        <v>44757</v>
      </c>
      <c r="I373" s="518">
        <v>44788</v>
      </c>
      <c r="J373" s="519">
        <v>0</v>
      </c>
      <c r="K373" s="612">
        <v>0</v>
      </c>
      <c r="L373" s="520">
        <v>1</v>
      </c>
      <c r="M373" s="668">
        <v>1</v>
      </c>
      <c r="N373" s="2966">
        <v>357768556</v>
      </c>
      <c r="O373" s="2966">
        <v>22409740</v>
      </c>
      <c r="P373" s="591"/>
      <c r="Q373" s="3692">
        <v>0</v>
      </c>
      <c r="R373" s="3693" t="s">
        <v>2384</v>
      </c>
      <c r="S373" s="715"/>
      <c r="T373" s="547"/>
      <c r="U373" s="547"/>
      <c r="V373" s="169" t="str">
        <f t="shared" si="666"/>
        <v>Sin iniciar</v>
      </c>
      <c r="W373" s="169" t="str">
        <f t="shared" si="573"/>
        <v>Sin iniciar</v>
      </c>
      <c r="X373" s="3693"/>
      <c r="Y373" s="1877">
        <f>SUMPRODUCT(S373:S376,G373:G376)</f>
        <v>0</v>
      </c>
      <c r="Z373" s="1877">
        <f>SUMPRODUCT(G373:G376,J373:J376)</f>
        <v>0</v>
      </c>
      <c r="AA373" s="3344" t="str">
        <f>IF(Z373&lt;1%,"Sin iniciar",IF(Z373=100%,"Terminado","En gestión"))</f>
        <v>Sin iniciar</v>
      </c>
      <c r="AB373" s="3344" t="str">
        <f>IF(Y373&lt;1%,"Sin iniciar",IF(Y373=100%,"Terminado","En gestión"))</f>
        <v>Sin iniciar</v>
      </c>
      <c r="AC373" s="3911"/>
      <c r="AD373" s="3427">
        <v>22409740</v>
      </c>
      <c r="AE373" s="3690">
        <v>22409740</v>
      </c>
      <c r="AF373" s="3690">
        <v>0</v>
      </c>
      <c r="AG373" s="3427">
        <v>357768556</v>
      </c>
      <c r="AH373" s="3910">
        <v>355341222</v>
      </c>
      <c r="AI373" s="3910">
        <v>9930000</v>
      </c>
      <c r="AJ373" s="3894" t="s">
        <v>1503</v>
      </c>
      <c r="AK373" s="3693" t="s">
        <v>6671</v>
      </c>
      <c r="AL373" s="3693" t="s">
        <v>6672</v>
      </c>
      <c r="AM373" s="3693" t="s">
        <v>6673</v>
      </c>
      <c r="AN373" s="591"/>
      <c r="AO373" s="3693"/>
      <c r="AP373" s="3693"/>
      <c r="AQ373" s="716"/>
      <c r="AR373" s="547"/>
      <c r="AS373" s="547"/>
      <c r="AT373" s="169" t="str">
        <f t="shared" si="667"/>
        <v>Sin iniciar</v>
      </c>
      <c r="AU373" s="169" t="str">
        <f t="shared" si="668"/>
        <v>Sin iniciar</v>
      </c>
      <c r="AV373" s="3693"/>
      <c r="AW373" s="3523">
        <f t="shared" ref="AW373" si="717">SUMPRODUCT(AQ373:AQ376,G373:G376)</f>
        <v>0</v>
      </c>
      <c r="AX373" s="3523">
        <f t="shared" ref="AX373" si="718">SUMPRODUCT(G373:G376,K373:K376)</f>
        <v>0</v>
      </c>
      <c r="AY373" s="3344" t="str">
        <f>IF(AX373&lt;1%,"Sin iniciar",IF(AX373=100%,"Terminado","En gestión"))</f>
        <v>Sin iniciar</v>
      </c>
      <c r="AZ373" s="3344" t="str">
        <f>IF(AW373&lt;1%,"Sin iniciar",IF(AW373=100%,"Terminado","En gestión"))</f>
        <v>Sin iniciar</v>
      </c>
      <c r="BA373" s="3911"/>
      <c r="BB373" s="3348">
        <v>0</v>
      </c>
      <c r="BC373" s="3349">
        <v>0</v>
      </c>
      <c r="BD373" s="3350">
        <v>0</v>
      </c>
      <c r="BE373" s="3718"/>
      <c r="BF373" s="3615">
        <v>355341222</v>
      </c>
      <c r="BG373" s="3615">
        <v>29790000</v>
      </c>
      <c r="BH373" s="3899" t="s">
        <v>1503</v>
      </c>
      <c r="BI373" s="3899" t="s">
        <v>6671</v>
      </c>
      <c r="BJ373" s="3901" t="s">
        <v>6672</v>
      </c>
      <c r="BK373" s="3693" t="s">
        <v>6673</v>
      </c>
      <c r="BL373" s="472"/>
      <c r="BM373" s="3923">
        <v>0.4</v>
      </c>
      <c r="BN373" s="1720" t="s">
        <v>6674</v>
      </c>
      <c r="BO373" s="551">
        <v>1</v>
      </c>
      <c r="BP373" s="97" t="s">
        <v>6675</v>
      </c>
      <c r="BQ373" s="98" t="s">
        <v>6066</v>
      </c>
      <c r="BR373" s="169" t="str">
        <f t="shared" si="669"/>
        <v>Terminado</v>
      </c>
      <c r="BS373" s="169" t="str">
        <f t="shared" si="670"/>
        <v>Terminado</v>
      </c>
      <c r="BT373" s="1720" t="s">
        <v>6554</v>
      </c>
      <c r="BU373" s="1877">
        <f t="shared" ref="BU373" si="719">SUMPRODUCT(G373:G376,BO373:BO376)</f>
        <v>0.5</v>
      </c>
      <c r="BV373" s="1877">
        <f t="shared" ref="BV373" si="720">SUMPRODUCT(G373:G376,L373:L376)</f>
        <v>0.5</v>
      </c>
      <c r="BW373" s="3344" t="str">
        <f t="shared" si="578"/>
        <v>En gestión</v>
      </c>
      <c r="BX373" s="3344" t="str">
        <f t="shared" ref="BX373" si="721">IF(BU373&lt;1%,"Sin iniciar",IF(BU373=100%,"Terminado","En gestión"))</f>
        <v>En gestión</v>
      </c>
      <c r="BY373" s="3458"/>
      <c r="BZ373" s="2909">
        <v>22409740</v>
      </c>
      <c r="CA373" s="3908">
        <v>22409740</v>
      </c>
      <c r="CB373" s="3597">
        <v>8963896</v>
      </c>
      <c r="CC373" s="2909">
        <v>355341222</v>
      </c>
      <c r="CD373" s="3597">
        <v>428024117</v>
      </c>
      <c r="CE373" s="3597">
        <v>107109743</v>
      </c>
      <c r="CF373" s="3693" t="s">
        <v>1503</v>
      </c>
      <c r="CG373" s="3693" t="s">
        <v>6671</v>
      </c>
      <c r="CH373" s="3693" t="s">
        <v>6672</v>
      </c>
      <c r="CI373" s="3693" t="s">
        <v>6673</v>
      </c>
      <c r="CJ373" s="591"/>
      <c r="CK373" s="3922">
        <v>1</v>
      </c>
      <c r="CL373" s="3458" t="s">
        <v>6676</v>
      </c>
      <c r="CM373" s="905">
        <v>1</v>
      </c>
      <c r="CN373" s="97" t="s">
        <v>1291</v>
      </c>
      <c r="CO373" s="97" t="s">
        <v>6066</v>
      </c>
      <c r="CP373" s="169" t="str">
        <f t="shared" si="584"/>
        <v>Terminado</v>
      </c>
      <c r="CQ373" s="169" t="str">
        <f t="shared" si="671"/>
        <v>Terminado</v>
      </c>
      <c r="CR373" s="3693" t="s">
        <v>6677</v>
      </c>
      <c r="CS373" s="1877">
        <f t="shared" ref="CS373" si="722">SUMPRODUCT(G373:G376,CM373:CM376)</f>
        <v>1</v>
      </c>
      <c r="CT373" s="1877">
        <f t="shared" ref="CT373" si="723">SUMPRODUCT(G373:G376,M373:M376)</f>
        <v>1</v>
      </c>
      <c r="CU373" s="3344" t="str">
        <f t="shared" ref="CU373" si="724">IF(CT373&lt;1%,"Sin iniciar",IF(CT373=100%,"Terminado","En gestión"))</f>
        <v>Terminado</v>
      </c>
      <c r="CV373" s="3344" t="str">
        <f t="shared" ref="CV373" si="725">IF(CS373&lt;1%,"Sin iniciar",IF(CS373=100%,"Terminado","En gestión"))</f>
        <v>Terminado</v>
      </c>
      <c r="CW373" s="3921" t="s">
        <v>37</v>
      </c>
      <c r="CX373" s="3914">
        <v>22409740</v>
      </c>
      <c r="CY373" s="3351">
        <v>22409740</v>
      </c>
      <c r="CZ373" s="3906">
        <v>22409740</v>
      </c>
      <c r="DA373" s="3913">
        <v>428024117</v>
      </c>
      <c r="DB373" s="3915">
        <v>464747683.67000002</v>
      </c>
      <c r="DC373" s="3915">
        <v>374883487</v>
      </c>
      <c r="DD373" s="3916">
        <v>416059475</v>
      </c>
      <c r="DE373" s="3693" t="s">
        <v>1503</v>
      </c>
      <c r="DF373" s="3693" t="s">
        <v>6671</v>
      </c>
      <c r="DG373" s="3693" t="s">
        <v>6672</v>
      </c>
      <c r="DH373" s="3693" t="s">
        <v>6673</v>
      </c>
      <c r="DJ373" s="1220" t="s">
        <v>8269</v>
      </c>
      <c r="DK373" s="1220" t="s">
        <v>8484</v>
      </c>
      <c r="DL373" s="3312" t="s">
        <v>8271</v>
      </c>
    </row>
    <row r="374" spans="1:116" s="514" customFormat="1" ht="87.75" hidden="1" x14ac:dyDescent="0.45">
      <c r="A374" s="3359"/>
      <c r="B374" s="3361"/>
      <c r="C374" s="3693"/>
      <c r="D374" s="3693"/>
      <c r="E374" s="515" t="s">
        <v>6678</v>
      </c>
      <c r="F374" s="516" t="s">
        <v>5831</v>
      </c>
      <c r="G374" s="495">
        <v>0.25</v>
      </c>
      <c r="H374" s="518">
        <v>44757</v>
      </c>
      <c r="I374" s="518">
        <v>44895</v>
      </c>
      <c r="J374" s="519">
        <v>0</v>
      </c>
      <c r="K374" s="612">
        <v>0</v>
      </c>
      <c r="L374" s="520">
        <v>0.4</v>
      </c>
      <c r="M374" s="668">
        <v>1</v>
      </c>
      <c r="N374" s="2966"/>
      <c r="O374" s="2966"/>
      <c r="P374" s="591"/>
      <c r="Q374" s="3693"/>
      <c r="R374" s="3693"/>
      <c r="S374" s="715"/>
      <c r="T374" s="547"/>
      <c r="U374" s="547"/>
      <c r="V374" s="169" t="str">
        <f t="shared" si="666"/>
        <v>Sin iniciar</v>
      </c>
      <c r="W374" s="169" t="str">
        <f t="shared" si="573"/>
        <v>Sin iniciar</v>
      </c>
      <c r="X374" s="3693"/>
      <c r="Y374" s="1877"/>
      <c r="Z374" s="1877"/>
      <c r="AA374" s="3344"/>
      <c r="AB374" s="3344"/>
      <c r="AC374" s="3716"/>
      <c r="AD374" s="3427"/>
      <c r="AE374" s="3690"/>
      <c r="AF374" s="3690"/>
      <c r="AG374" s="3427"/>
      <c r="AH374" s="3910"/>
      <c r="AI374" s="3910"/>
      <c r="AJ374" s="3693"/>
      <c r="AK374" s="3693"/>
      <c r="AL374" s="3693"/>
      <c r="AM374" s="3693"/>
      <c r="AN374" s="591"/>
      <c r="AO374" s="3693"/>
      <c r="AP374" s="3693"/>
      <c r="AQ374" s="716"/>
      <c r="AR374" s="547"/>
      <c r="AS374" s="547"/>
      <c r="AT374" s="169" t="str">
        <f t="shared" si="667"/>
        <v>Sin iniciar</v>
      </c>
      <c r="AU374" s="169" t="str">
        <f t="shared" si="668"/>
        <v>Sin iniciar</v>
      </c>
      <c r="AV374" s="3693"/>
      <c r="AW374" s="3895"/>
      <c r="AX374" s="3895"/>
      <c r="AY374" s="3344"/>
      <c r="AZ374" s="3344"/>
      <c r="BA374" s="3716"/>
      <c r="BB374" s="3348"/>
      <c r="BC374" s="3349"/>
      <c r="BD374" s="3350"/>
      <c r="BE374" s="3718"/>
      <c r="BF374" s="3798"/>
      <c r="BG374" s="3798"/>
      <c r="BH374" s="3900"/>
      <c r="BI374" s="3900"/>
      <c r="BJ374" s="3902"/>
      <c r="BK374" s="3693"/>
      <c r="BL374" s="472"/>
      <c r="BM374" s="1720"/>
      <c r="BN374" s="1720"/>
      <c r="BO374" s="551">
        <v>0.4</v>
      </c>
      <c r="BP374" s="97" t="s">
        <v>6679</v>
      </c>
      <c r="BQ374" s="98" t="s">
        <v>6680</v>
      </c>
      <c r="BR374" s="169" t="str">
        <f t="shared" si="669"/>
        <v>En gestión</v>
      </c>
      <c r="BS374" s="169" t="str">
        <f t="shared" si="670"/>
        <v>En gestión</v>
      </c>
      <c r="BT374" s="1720"/>
      <c r="BU374" s="1877"/>
      <c r="BV374" s="1877"/>
      <c r="BW374" s="3344"/>
      <c r="BX374" s="3344"/>
      <c r="BY374" s="3458"/>
      <c r="BZ374" s="2909"/>
      <c r="CA374" s="3908"/>
      <c r="CB374" s="3597"/>
      <c r="CC374" s="2909"/>
      <c r="CD374" s="3597"/>
      <c r="CE374" s="3597"/>
      <c r="CF374" s="3693"/>
      <c r="CG374" s="3693"/>
      <c r="CH374" s="3693"/>
      <c r="CI374" s="3693"/>
      <c r="CJ374" s="591"/>
      <c r="CK374" s="3458"/>
      <c r="CL374" s="3458"/>
      <c r="CM374" s="905">
        <v>1</v>
      </c>
      <c r="CN374" s="738" t="s">
        <v>6681</v>
      </c>
      <c r="CO374" s="738" t="s">
        <v>6682</v>
      </c>
      <c r="CP374" s="169" t="str">
        <f t="shared" si="584"/>
        <v>Terminado</v>
      </c>
      <c r="CQ374" s="169" t="str">
        <f t="shared" si="671"/>
        <v>Terminado</v>
      </c>
      <c r="CR374" s="3693"/>
      <c r="CS374" s="1877"/>
      <c r="CT374" s="1877"/>
      <c r="CU374" s="3344"/>
      <c r="CV374" s="3344"/>
      <c r="CW374" s="3921"/>
      <c r="CX374" s="3914"/>
      <c r="CY374" s="3351"/>
      <c r="CZ374" s="3906"/>
      <c r="DA374" s="3914"/>
      <c r="DB374" s="3906"/>
      <c r="DC374" s="3906"/>
      <c r="DD374" s="3916"/>
      <c r="DE374" s="3693"/>
      <c r="DF374" s="3693"/>
      <c r="DG374" s="3693"/>
      <c r="DH374" s="3693"/>
      <c r="DJ374" s="1220" t="s">
        <v>8269</v>
      </c>
      <c r="DK374" s="1220" t="s">
        <v>8331</v>
      </c>
      <c r="DL374" s="3313"/>
    </row>
    <row r="375" spans="1:116" s="514" customFormat="1" ht="131.25" hidden="1" x14ac:dyDescent="0.45">
      <c r="A375" s="3359"/>
      <c r="B375" s="3361"/>
      <c r="C375" s="3693"/>
      <c r="D375" s="3693"/>
      <c r="E375" s="515" t="s">
        <v>6683</v>
      </c>
      <c r="F375" s="516" t="s">
        <v>5840</v>
      </c>
      <c r="G375" s="495">
        <v>0.25</v>
      </c>
      <c r="H375" s="518">
        <v>44757</v>
      </c>
      <c r="I375" s="518">
        <v>44895</v>
      </c>
      <c r="J375" s="519">
        <v>0</v>
      </c>
      <c r="K375" s="612">
        <v>0</v>
      </c>
      <c r="L375" s="520">
        <v>0.3</v>
      </c>
      <c r="M375" s="668">
        <v>1</v>
      </c>
      <c r="N375" s="2966"/>
      <c r="O375" s="2966"/>
      <c r="P375" s="591"/>
      <c r="Q375" s="3693"/>
      <c r="R375" s="3693"/>
      <c r="S375" s="715"/>
      <c r="T375" s="547"/>
      <c r="U375" s="547"/>
      <c r="V375" s="169" t="str">
        <f t="shared" si="666"/>
        <v>Sin iniciar</v>
      </c>
      <c r="W375" s="169" t="str">
        <f t="shared" si="573"/>
        <v>Sin iniciar</v>
      </c>
      <c r="X375" s="3693"/>
      <c r="Y375" s="1877"/>
      <c r="Z375" s="1877"/>
      <c r="AA375" s="3344"/>
      <c r="AB375" s="3344"/>
      <c r="AC375" s="3716"/>
      <c r="AD375" s="3427"/>
      <c r="AE375" s="3690"/>
      <c r="AF375" s="3690"/>
      <c r="AG375" s="3427"/>
      <c r="AH375" s="3910"/>
      <c r="AI375" s="3910"/>
      <c r="AJ375" s="3693"/>
      <c r="AK375" s="3693"/>
      <c r="AL375" s="3693"/>
      <c r="AM375" s="3693"/>
      <c r="AN375" s="591"/>
      <c r="AO375" s="3693"/>
      <c r="AP375" s="3693"/>
      <c r="AQ375" s="716"/>
      <c r="AR375" s="547"/>
      <c r="AS375" s="547"/>
      <c r="AT375" s="169" t="str">
        <f t="shared" si="667"/>
        <v>Sin iniciar</v>
      </c>
      <c r="AU375" s="169" t="str">
        <f t="shared" si="668"/>
        <v>Sin iniciar</v>
      </c>
      <c r="AV375" s="3693"/>
      <c r="AW375" s="3895"/>
      <c r="AX375" s="3895"/>
      <c r="AY375" s="3344"/>
      <c r="AZ375" s="3344"/>
      <c r="BA375" s="3716"/>
      <c r="BB375" s="3348"/>
      <c r="BC375" s="3349"/>
      <c r="BD375" s="3350"/>
      <c r="BE375" s="3718"/>
      <c r="BF375" s="3798"/>
      <c r="BG375" s="3798"/>
      <c r="BH375" s="3900"/>
      <c r="BI375" s="3900"/>
      <c r="BJ375" s="3902"/>
      <c r="BK375" s="3693"/>
      <c r="BL375" s="472"/>
      <c r="BM375" s="1720"/>
      <c r="BN375" s="1720"/>
      <c r="BO375" s="551">
        <v>0.3</v>
      </c>
      <c r="BP375" s="97" t="s">
        <v>6679</v>
      </c>
      <c r="BQ375" s="98" t="s">
        <v>6680</v>
      </c>
      <c r="BR375" s="169" t="str">
        <f t="shared" si="669"/>
        <v>En gestión</v>
      </c>
      <c r="BS375" s="169" t="str">
        <f t="shared" si="670"/>
        <v>En gestión</v>
      </c>
      <c r="BT375" s="1720"/>
      <c r="BU375" s="1877"/>
      <c r="BV375" s="1877"/>
      <c r="BW375" s="3344"/>
      <c r="BX375" s="3344"/>
      <c r="BY375" s="3458"/>
      <c r="BZ375" s="2909"/>
      <c r="CA375" s="3908"/>
      <c r="CB375" s="3597"/>
      <c r="CC375" s="2909"/>
      <c r="CD375" s="3597"/>
      <c r="CE375" s="3597"/>
      <c r="CF375" s="3693"/>
      <c r="CG375" s="3693"/>
      <c r="CH375" s="3693"/>
      <c r="CI375" s="3693"/>
      <c r="CJ375" s="591"/>
      <c r="CK375" s="3458"/>
      <c r="CL375" s="3458"/>
      <c r="CM375" s="905">
        <v>1</v>
      </c>
      <c r="CN375" s="738" t="s">
        <v>6684</v>
      </c>
      <c r="CO375" s="738" t="s">
        <v>6685</v>
      </c>
      <c r="CP375" s="169" t="str">
        <f t="shared" si="584"/>
        <v>Terminado</v>
      </c>
      <c r="CQ375" s="169" t="str">
        <f t="shared" si="671"/>
        <v>Terminado</v>
      </c>
      <c r="CR375" s="3693"/>
      <c r="CS375" s="1877"/>
      <c r="CT375" s="1877"/>
      <c r="CU375" s="3344"/>
      <c r="CV375" s="3344"/>
      <c r="CW375" s="3921"/>
      <c r="CX375" s="3914"/>
      <c r="CY375" s="3351"/>
      <c r="CZ375" s="3906"/>
      <c r="DA375" s="3914"/>
      <c r="DB375" s="3906"/>
      <c r="DC375" s="3906"/>
      <c r="DD375" s="3916"/>
      <c r="DE375" s="3693"/>
      <c r="DF375" s="3693"/>
      <c r="DG375" s="3693"/>
      <c r="DH375" s="3693"/>
      <c r="DJ375" s="1220" t="s">
        <v>8269</v>
      </c>
      <c r="DK375" s="1220" t="s">
        <v>8331</v>
      </c>
      <c r="DL375" s="3313"/>
    </row>
    <row r="376" spans="1:116" s="514" customFormat="1" ht="105" hidden="1" x14ac:dyDescent="0.45">
      <c r="A376" s="3359"/>
      <c r="B376" s="3361"/>
      <c r="C376" s="3693"/>
      <c r="D376" s="3693"/>
      <c r="E376" s="515" t="s">
        <v>6686</v>
      </c>
      <c r="F376" s="516" t="s">
        <v>5850</v>
      </c>
      <c r="G376" s="495">
        <v>0.25</v>
      </c>
      <c r="H376" s="518">
        <v>44757</v>
      </c>
      <c r="I376" s="518">
        <v>44895</v>
      </c>
      <c r="J376" s="519">
        <v>0</v>
      </c>
      <c r="K376" s="612">
        <v>0</v>
      </c>
      <c r="L376" s="520">
        <v>0.3</v>
      </c>
      <c r="M376" s="668">
        <v>1</v>
      </c>
      <c r="N376" s="2966"/>
      <c r="O376" s="2966"/>
      <c r="P376" s="591"/>
      <c r="Q376" s="3693"/>
      <c r="R376" s="3693"/>
      <c r="S376" s="715"/>
      <c r="T376" s="547"/>
      <c r="U376" s="547"/>
      <c r="V376" s="169" t="str">
        <f t="shared" si="666"/>
        <v>Sin iniciar</v>
      </c>
      <c r="W376" s="169" t="str">
        <f t="shared" ref="W376:W412" si="726">IF(S376&lt;1%,"Sin iniciar",IF(S376=100%,"Terminado","En gestión"))</f>
        <v>Sin iniciar</v>
      </c>
      <c r="X376" s="3693"/>
      <c r="Y376" s="1877"/>
      <c r="Z376" s="1877"/>
      <c r="AA376" s="3344"/>
      <c r="AB376" s="3344"/>
      <c r="AC376" s="3897"/>
      <c r="AD376" s="3427"/>
      <c r="AE376" s="3690"/>
      <c r="AF376" s="3690"/>
      <c r="AG376" s="3427"/>
      <c r="AH376" s="3910"/>
      <c r="AI376" s="3910"/>
      <c r="AJ376" s="3693"/>
      <c r="AK376" s="3693"/>
      <c r="AL376" s="3693"/>
      <c r="AM376" s="3693"/>
      <c r="AN376" s="591"/>
      <c r="AO376" s="3693"/>
      <c r="AP376" s="3693"/>
      <c r="AQ376" s="716"/>
      <c r="AR376" s="547"/>
      <c r="AS376" s="547"/>
      <c r="AT376" s="169" t="str">
        <f t="shared" si="667"/>
        <v>Sin iniciar</v>
      </c>
      <c r="AU376" s="169" t="str">
        <f t="shared" si="668"/>
        <v>Sin iniciar</v>
      </c>
      <c r="AV376" s="3693"/>
      <c r="AW376" s="3895"/>
      <c r="AX376" s="3895"/>
      <c r="AY376" s="3344"/>
      <c r="AZ376" s="3344"/>
      <c r="BA376" s="3897"/>
      <c r="BB376" s="3348"/>
      <c r="BC376" s="3349"/>
      <c r="BD376" s="3350"/>
      <c r="BE376" s="3718"/>
      <c r="BF376" s="3446"/>
      <c r="BG376" s="3446"/>
      <c r="BH376" s="3894"/>
      <c r="BI376" s="3894"/>
      <c r="BJ376" s="3903"/>
      <c r="BK376" s="3693"/>
      <c r="BL376" s="472"/>
      <c r="BM376" s="1720"/>
      <c r="BN376" s="1720"/>
      <c r="BO376" s="551">
        <v>0.3</v>
      </c>
      <c r="BP376" s="97" t="s">
        <v>6687</v>
      </c>
      <c r="BQ376" s="97" t="s">
        <v>6688</v>
      </c>
      <c r="BR376" s="169" t="str">
        <f t="shared" si="669"/>
        <v>En gestión</v>
      </c>
      <c r="BS376" s="169" t="str">
        <f t="shared" si="670"/>
        <v>En gestión</v>
      </c>
      <c r="BT376" s="1720"/>
      <c r="BU376" s="1877"/>
      <c r="BV376" s="1877"/>
      <c r="BW376" s="3344"/>
      <c r="BX376" s="3344"/>
      <c r="BY376" s="3458"/>
      <c r="BZ376" s="2909"/>
      <c r="CA376" s="3908"/>
      <c r="CB376" s="3597"/>
      <c r="CC376" s="2909"/>
      <c r="CD376" s="3597"/>
      <c r="CE376" s="3597"/>
      <c r="CF376" s="3693"/>
      <c r="CG376" s="3693"/>
      <c r="CH376" s="3693"/>
      <c r="CI376" s="3693"/>
      <c r="CJ376" s="591"/>
      <c r="CK376" s="3458"/>
      <c r="CL376" s="3458"/>
      <c r="CM376" s="905">
        <v>1</v>
      </c>
      <c r="CN376" s="738" t="s">
        <v>6684</v>
      </c>
      <c r="CO376" s="738" t="s">
        <v>6689</v>
      </c>
      <c r="CP376" s="169" t="str">
        <f t="shared" si="584"/>
        <v>Terminado</v>
      </c>
      <c r="CQ376" s="169" t="str">
        <f t="shared" si="671"/>
        <v>Terminado</v>
      </c>
      <c r="CR376" s="3693"/>
      <c r="CS376" s="1877"/>
      <c r="CT376" s="1877"/>
      <c r="CU376" s="3344"/>
      <c r="CV376" s="3344"/>
      <c r="CW376" s="3921"/>
      <c r="CX376" s="3914"/>
      <c r="CY376" s="3351"/>
      <c r="CZ376" s="3906"/>
      <c r="DA376" s="3914"/>
      <c r="DB376" s="3906"/>
      <c r="DC376" s="3906"/>
      <c r="DD376" s="3916"/>
      <c r="DE376" s="3693"/>
      <c r="DF376" s="3693"/>
      <c r="DG376" s="3693"/>
      <c r="DH376" s="3693"/>
      <c r="DJ376" s="1220" t="s">
        <v>8269</v>
      </c>
      <c r="DK376" s="1220" t="s">
        <v>8331</v>
      </c>
      <c r="DL376" s="3314"/>
    </row>
    <row r="377" spans="1:116" s="710" customFormat="1" ht="87.75" hidden="1" x14ac:dyDescent="0.45">
      <c r="A377" s="3359" t="s">
        <v>516</v>
      </c>
      <c r="B377" s="3361" t="s">
        <v>6690</v>
      </c>
      <c r="C377" s="3693" t="s">
        <v>6691</v>
      </c>
      <c r="D377" s="3693" t="s">
        <v>5861</v>
      </c>
      <c r="E377" s="515" t="s">
        <v>6692</v>
      </c>
      <c r="F377" s="516" t="s">
        <v>5820</v>
      </c>
      <c r="G377" s="495">
        <v>0.25</v>
      </c>
      <c r="H377" s="518">
        <v>44562</v>
      </c>
      <c r="I377" s="518">
        <v>44591</v>
      </c>
      <c r="J377" s="519">
        <v>1</v>
      </c>
      <c r="K377" s="612">
        <v>1</v>
      </c>
      <c r="L377" s="520">
        <v>1</v>
      </c>
      <c r="M377" s="668">
        <v>1</v>
      </c>
      <c r="N377" s="2966">
        <v>19032500</v>
      </c>
      <c r="O377" s="2966">
        <v>0</v>
      </c>
      <c r="P377" s="591"/>
      <c r="Q377" s="3692">
        <v>0.25</v>
      </c>
      <c r="R377" s="3894" t="s">
        <v>5821</v>
      </c>
      <c r="S377" s="551">
        <v>1</v>
      </c>
      <c r="T377" s="547" t="s">
        <v>6693</v>
      </c>
      <c r="U377" s="547" t="s">
        <v>6694</v>
      </c>
      <c r="V377" s="169" t="str">
        <f t="shared" si="666"/>
        <v>Terminado</v>
      </c>
      <c r="W377" s="169" t="str">
        <f t="shared" si="726"/>
        <v>Terminado</v>
      </c>
      <c r="X377" s="3693" t="s">
        <v>6695</v>
      </c>
      <c r="Y377" s="1877">
        <f>SUMPRODUCT(S377:S380,G377:G380)</f>
        <v>0.4375</v>
      </c>
      <c r="Z377" s="1877">
        <f>SUMPRODUCT(G377:G380,J377:J380)</f>
        <v>0.4375</v>
      </c>
      <c r="AA377" s="3344" t="str">
        <f>IF(Z377&lt;1%,"Sin iniciar",IF(Z377=100%,"Terminado","En gestión"))</f>
        <v>En gestión</v>
      </c>
      <c r="AB377" s="3344" t="str">
        <f>IF(Y377&lt;1%,"Sin iniciar",IF(Y377=100%,"Terminado","En gestión"))</f>
        <v>En gestión</v>
      </c>
      <c r="AC377" s="3911"/>
      <c r="AD377" s="3427">
        <v>0</v>
      </c>
      <c r="AE377" s="3690">
        <v>0</v>
      </c>
      <c r="AF377" s="3690">
        <v>0</v>
      </c>
      <c r="AG377" s="3427">
        <v>19032500</v>
      </c>
      <c r="AH377" s="3910">
        <v>18646333.5</v>
      </c>
      <c r="AI377" s="3910">
        <v>2880651.73</v>
      </c>
      <c r="AJ377" s="3894" t="s">
        <v>1503</v>
      </c>
      <c r="AK377" s="3693" t="s">
        <v>1473</v>
      </c>
      <c r="AL377" s="3693" t="s">
        <v>1474</v>
      </c>
      <c r="AM377" s="3693" t="s">
        <v>6696</v>
      </c>
      <c r="AN377" s="591"/>
      <c r="AO377" s="3692">
        <v>0.5</v>
      </c>
      <c r="AP377" s="3894" t="s">
        <v>5821</v>
      </c>
      <c r="AQ377" s="551">
        <v>1</v>
      </c>
      <c r="AR377" s="98" t="s">
        <v>6199</v>
      </c>
      <c r="AS377" s="547"/>
      <c r="AT377" s="169" t="str">
        <f t="shared" si="667"/>
        <v>Terminado</v>
      </c>
      <c r="AU377" s="169" t="str">
        <f t="shared" si="668"/>
        <v>Terminado</v>
      </c>
      <c r="AV377" s="3894" t="s">
        <v>6697</v>
      </c>
      <c r="AW377" s="3523">
        <f t="shared" ref="AW377" si="727">SUMPRODUCT(AQ377:AQ380,G377:G380)</f>
        <v>0.625</v>
      </c>
      <c r="AX377" s="3523">
        <f t="shared" ref="AX377" si="728">SUMPRODUCT(G377:G380,K377:K380)</f>
        <v>0.625</v>
      </c>
      <c r="AY377" s="3344" t="str">
        <f>IF(AX377&lt;1%,"Sin iniciar",IF(AX377=100%,"Terminado","En gestión"))</f>
        <v>En gestión</v>
      </c>
      <c r="AZ377" s="3344" t="str">
        <f>IF(AW377&lt;1%,"Sin iniciar",IF(AW377=100%,"Terminado","En gestión"))</f>
        <v>En gestión</v>
      </c>
      <c r="BA377" s="3911"/>
      <c r="BB377" s="3348">
        <v>0</v>
      </c>
      <c r="BC377" s="3349">
        <v>0</v>
      </c>
      <c r="BD377" s="3350">
        <v>0</v>
      </c>
      <c r="BE377" s="3445">
        <v>19032500</v>
      </c>
      <c r="BF377" s="3615">
        <v>18646333.5</v>
      </c>
      <c r="BG377" s="3615">
        <v>4875091.59</v>
      </c>
      <c r="BH377" s="3899" t="s">
        <v>1503</v>
      </c>
      <c r="BI377" s="3899" t="s">
        <v>1473</v>
      </c>
      <c r="BJ377" s="3901" t="s">
        <v>1474</v>
      </c>
      <c r="BK377" s="3693" t="s">
        <v>6696</v>
      </c>
      <c r="BL377" s="472"/>
      <c r="BM377" s="3923">
        <v>0.75</v>
      </c>
      <c r="BN377" s="1720" t="s">
        <v>5821</v>
      </c>
      <c r="BO377" s="551">
        <v>1</v>
      </c>
      <c r="BP377" s="97" t="s">
        <v>6199</v>
      </c>
      <c r="BQ377" s="98"/>
      <c r="BR377" s="169" t="str">
        <f t="shared" si="669"/>
        <v>Terminado</v>
      </c>
      <c r="BS377" s="169" t="str">
        <f t="shared" si="670"/>
        <v>Terminado</v>
      </c>
      <c r="BT377" s="1720" t="s">
        <v>6554</v>
      </c>
      <c r="BU377" s="1877">
        <f t="shared" ref="BU377" si="729">SUMPRODUCT(G377:G380,BO377:BO380)</f>
        <v>0.8125</v>
      </c>
      <c r="BV377" s="1877">
        <f t="shared" ref="BV377" si="730">SUMPRODUCT(G377:G380,L377:L380)</f>
        <v>0.8125</v>
      </c>
      <c r="BW377" s="3344" t="str">
        <f t="shared" ref="BW377:BW409" si="731">IF(BV377&lt;1%,"Sin iniciar",IF(BV377=100%,"Terminado","En gestión"))</f>
        <v>En gestión</v>
      </c>
      <c r="BX377" s="3344" t="str">
        <f t="shared" ref="BX377" si="732">IF(BU377&lt;1%,"Sin iniciar",IF(BU377=100%,"Terminado","En gestión"))</f>
        <v>En gestión</v>
      </c>
      <c r="BY377" s="3458"/>
      <c r="BZ377" s="2909">
        <v>0</v>
      </c>
      <c r="CA377" s="3597">
        <v>0</v>
      </c>
      <c r="CB377" s="3597">
        <v>0</v>
      </c>
      <c r="CC377" s="2909">
        <v>18646333.5</v>
      </c>
      <c r="CD377" s="3597">
        <v>18646333.5</v>
      </c>
      <c r="CE377" s="3597">
        <v>11585000</v>
      </c>
      <c r="CF377" s="3693" t="s">
        <v>1503</v>
      </c>
      <c r="CG377" s="3693" t="s">
        <v>1473</v>
      </c>
      <c r="CH377" s="3693" t="s">
        <v>1474</v>
      </c>
      <c r="CI377" s="3693" t="s">
        <v>6696</v>
      </c>
      <c r="CJ377" s="591"/>
      <c r="CK377" s="3922">
        <v>1</v>
      </c>
      <c r="CL377" s="3458" t="s">
        <v>6676</v>
      </c>
      <c r="CM377" s="905">
        <v>1</v>
      </c>
      <c r="CN377" s="97" t="s">
        <v>106</v>
      </c>
      <c r="CO377" s="97" t="s">
        <v>6694</v>
      </c>
      <c r="CP377" s="169" t="str">
        <f t="shared" si="584"/>
        <v>Terminado</v>
      </c>
      <c r="CQ377" s="169" t="str">
        <f t="shared" si="671"/>
        <v>Terminado</v>
      </c>
      <c r="CR377" s="3693" t="s">
        <v>6677</v>
      </c>
      <c r="CS377" s="1877">
        <f t="shared" ref="CS377" si="733">SUMPRODUCT(G377:G380,CM377:CM380)</f>
        <v>1</v>
      </c>
      <c r="CT377" s="1877">
        <f t="shared" ref="CT377" si="734">SUMPRODUCT(G377:G380,M377:M380)</f>
        <v>1</v>
      </c>
      <c r="CU377" s="3344" t="str">
        <f t="shared" ref="CU377" si="735">IF(CT377&lt;1%,"Sin iniciar",IF(CT377=100%,"Terminado","En gestión"))</f>
        <v>Terminado</v>
      </c>
      <c r="CV377" s="3344" t="str">
        <f t="shared" ref="CV377" si="736">IF(CS377&lt;1%,"Sin iniciar",IF(CS377=100%,"Terminado","En gestión"))</f>
        <v>Terminado</v>
      </c>
      <c r="CW377" s="3921" t="s">
        <v>37</v>
      </c>
      <c r="CX377" s="3914">
        <v>0</v>
      </c>
      <c r="CY377" s="3351">
        <v>0</v>
      </c>
      <c r="CZ377" s="3915">
        <v>0</v>
      </c>
      <c r="DA377" s="3652">
        <v>18646333.5</v>
      </c>
      <c r="DB377" s="3915">
        <v>18646333.5</v>
      </c>
      <c r="DC377" s="3915">
        <v>18205000</v>
      </c>
      <c r="DD377" s="3916">
        <v>18646333.5</v>
      </c>
      <c r="DE377" s="3693" t="s">
        <v>1503</v>
      </c>
      <c r="DF377" s="3693" t="s">
        <v>1473</v>
      </c>
      <c r="DG377" s="3693" t="s">
        <v>1474</v>
      </c>
      <c r="DH377" s="3693" t="s">
        <v>6696</v>
      </c>
      <c r="DJ377" s="1220" t="s">
        <v>8269</v>
      </c>
      <c r="DK377" s="1220" t="s">
        <v>8485</v>
      </c>
      <c r="DL377" s="3312" t="s">
        <v>8271</v>
      </c>
    </row>
    <row r="378" spans="1:116" s="514" customFormat="1" ht="157.5" hidden="1" x14ac:dyDescent="0.45">
      <c r="A378" s="3359"/>
      <c r="B378" s="3361"/>
      <c r="C378" s="3693"/>
      <c r="D378" s="3693"/>
      <c r="E378" s="515" t="s">
        <v>6698</v>
      </c>
      <c r="F378" s="516" t="s">
        <v>5831</v>
      </c>
      <c r="G378" s="495">
        <v>0.25</v>
      </c>
      <c r="H378" s="518">
        <v>44562</v>
      </c>
      <c r="I378" s="518">
        <v>44926</v>
      </c>
      <c r="J378" s="519">
        <v>0.25</v>
      </c>
      <c r="K378" s="612">
        <v>0.5</v>
      </c>
      <c r="L378" s="520">
        <v>0.75</v>
      </c>
      <c r="M378" s="668">
        <v>1</v>
      </c>
      <c r="N378" s="2966"/>
      <c r="O378" s="2966"/>
      <c r="P378" s="591"/>
      <c r="Q378" s="3693"/>
      <c r="R378" s="3693"/>
      <c r="S378" s="551">
        <v>0.25</v>
      </c>
      <c r="T378" s="457" t="s">
        <v>6699</v>
      </c>
      <c r="U378" s="457" t="s">
        <v>6700</v>
      </c>
      <c r="V378" s="169" t="str">
        <f t="shared" si="666"/>
        <v>En gestión</v>
      </c>
      <c r="W378" s="169" t="str">
        <f t="shared" si="726"/>
        <v>En gestión</v>
      </c>
      <c r="X378" s="3693"/>
      <c r="Y378" s="1877"/>
      <c r="Z378" s="1877"/>
      <c r="AA378" s="3344"/>
      <c r="AB378" s="3344"/>
      <c r="AC378" s="3716"/>
      <c r="AD378" s="3427"/>
      <c r="AE378" s="3690"/>
      <c r="AF378" s="3690"/>
      <c r="AG378" s="3427"/>
      <c r="AH378" s="3910"/>
      <c r="AI378" s="3910"/>
      <c r="AJ378" s="3693"/>
      <c r="AK378" s="3693"/>
      <c r="AL378" s="3693"/>
      <c r="AM378" s="3693"/>
      <c r="AN378" s="591"/>
      <c r="AO378" s="3693"/>
      <c r="AP378" s="3693"/>
      <c r="AQ378" s="551">
        <v>0.5</v>
      </c>
      <c r="AR378" s="457" t="s">
        <v>6701</v>
      </c>
      <c r="AS378" s="714" t="s">
        <v>6702</v>
      </c>
      <c r="AT378" s="169" t="str">
        <f t="shared" si="667"/>
        <v>En gestión</v>
      </c>
      <c r="AU378" s="169" t="str">
        <f t="shared" si="668"/>
        <v>En gestión</v>
      </c>
      <c r="AV378" s="3693"/>
      <c r="AW378" s="3895"/>
      <c r="AX378" s="3895"/>
      <c r="AY378" s="3344"/>
      <c r="AZ378" s="3344"/>
      <c r="BA378" s="3716"/>
      <c r="BB378" s="3348"/>
      <c r="BC378" s="3349"/>
      <c r="BD378" s="3350"/>
      <c r="BE378" s="3445"/>
      <c r="BF378" s="3798"/>
      <c r="BG378" s="3798"/>
      <c r="BH378" s="3900"/>
      <c r="BI378" s="3900"/>
      <c r="BJ378" s="3902"/>
      <c r="BK378" s="3693"/>
      <c r="BL378" s="472"/>
      <c r="BM378" s="1720"/>
      <c r="BN378" s="1720"/>
      <c r="BO378" s="551">
        <v>0.75</v>
      </c>
      <c r="BP378" s="97" t="s">
        <v>6703</v>
      </c>
      <c r="BQ378" s="97" t="s">
        <v>6704</v>
      </c>
      <c r="BR378" s="169" t="str">
        <f t="shared" si="669"/>
        <v>En gestión</v>
      </c>
      <c r="BS378" s="169" t="str">
        <f t="shared" si="670"/>
        <v>En gestión</v>
      </c>
      <c r="BT378" s="1720"/>
      <c r="BU378" s="1877"/>
      <c r="BV378" s="1877"/>
      <c r="BW378" s="3344"/>
      <c r="BX378" s="3344"/>
      <c r="BY378" s="3458"/>
      <c r="BZ378" s="2909"/>
      <c r="CA378" s="3597"/>
      <c r="CB378" s="3597"/>
      <c r="CC378" s="2909"/>
      <c r="CD378" s="3597"/>
      <c r="CE378" s="3597"/>
      <c r="CF378" s="3693"/>
      <c r="CG378" s="3693"/>
      <c r="CH378" s="3693"/>
      <c r="CI378" s="3693"/>
      <c r="CJ378" s="591"/>
      <c r="CK378" s="3458"/>
      <c r="CL378" s="3458"/>
      <c r="CM378" s="905">
        <v>1</v>
      </c>
      <c r="CN378" s="738" t="s">
        <v>6681</v>
      </c>
      <c r="CO378" s="97" t="s">
        <v>6705</v>
      </c>
      <c r="CP378" s="169" t="str">
        <f t="shared" si="584"/>
        <v>Terminado</v>
      </c>
      <c r="CQ378" s="169" t="str">
        <f t="shared" si="671"/>
        <v>Terminado</v>
      </c>
      <c r="CR378" s="3693"/>
      <c r="CS378" s="1877"/>
      <c r="CT378" s="1877"/>
      <c r="CU378" s="3344"/>
      <c r="CV378" s="3344"/>
      <c r="CW378" s="3921"/>
      <c r="CX378" s="3914"/>
      <c r="CY378" s="3351"/>
      <c r="CZ378" s="3906"/>
      <c r="DA378" s="3928"/>
      <c r="DB378" s="3906"/>
      <c r="DC378" s="3906"/>
      <c r="DD378" s="3916"/>
      <c r="DE378" s="3693"/>
      <c r="DF378" s="3693"/>
      <c r="DG378" s="3693"/>
      <c r="DH378" s="3693"/>
      <c r="DJ378" s="1220" t="s">
        <v>8269</v>
      </c>
      <c r="DK378" s="1220" t="s">
        <v>8331</v>
      </c>
      <c r="DL378" s="3313"/>
    </row>
    <row r="379" spans="1:116" s="514" customFormat="1" ht="157.5" hidden="1" x14ac:dyDescent="0.45">
      <c r="A379" s="3359"/>
      <c r="B379" s="3361"/>
      <c r="C379" s="3693"/>
      <c r="D379" s="3693"/>
      <c r="E379" s="515" t="s">
        <v>6706</v>
      </c>
      <c r="F379" s="516" t="s">
        <v>5840</v>
      </c>
      <c r="G379" s="495">
        <v>0.25</v>
      </c>
      <c r="H379" s="518">
        <v>44562</v>
      </c>
      <c r="I379" s="518">
        <v>44926</v>
      </c>
      <c r="J379" s="519">
        <v>0.25</v>
      </c>
      <c r="K379" s="612">
        <v>0.5</v>
      </c>
      <c r="L379" s="520">
        <v>0.75</v>
      </c>
      <c r="M379" s="668">
        <v>1</v>
      </c>
      <c r="N379" s="2966"/>
      <c r="O379" s="2966"/>
      <c r="P379" s="591"/>
      <c r="Q379" s="3693"/>
      <c r="R379" s="3693"/>
      <c r="S379" s="551">
        <v>0.25</v>
      </c>
      <c r="T379" s="457" t="s">
        <v>7725</v>
      </c>
      <c r="U379" s="714" t="s">
        <v>7726</v>
      </c>
      <c r="V379" s="169" t="str">
        <f t="shared" si="666"/>
        <v>En gestión</v>
      </c>
      <c r="W379" s="169" t="str">
        <f t="shared" si="726"/>
        <v>En gestión</v>
      </c>
      <c r="X379" s="3693"/>
      <c r="Y379" s="1877"/>
      <c r="Z379" s="1877"/>
      <c r="AA379" s="3344"/>
      <c r="AB379" s="3344"/>
      <c r="AC379" s="3716"/>
      <c r="AD379" s="3427"/>
      <c r="AE379" s="3690"/>
      <c r="AF379" s="3690"/>
      <c r="AG379" s="3427"/>
      <c r="AH379" s="3910"/>
      <c r="AI379" s="3910"/>
      <c r="AJ379" s="3693"/>
      <c r="AK379" s="3693"/>
      <c r="AL379" s="3693"/>
      <c r="AM379" s="3693"/>
      <c r="AN379" s="591"/>
      <c r="AO379" s="3693"/>
      <c r="AP379" s="3693"/>
      <c r="AQ379" s="551">
        <v>0.5</v>
      </c>
      <c r="AR379" s="713" t="s">
        <v>6707</v>
      </c>
      <c r="AS379" s="714" t="s">
        <v>6708</v>
      </c>
      <c r="AT379" s="169" t="str">
        <f t="shared" si="667"/>
        <v>En gestión</v>
      </c>
      <c r="AU379" s="169" t="str">
        <f t="shared" si="668"/>
        <v>En gestión</v>
      </c>
      <c r="AV379" s="3693"/>
      <c r="AW379" s="3895"/>
      <c r="AX379" s="3895"/>
      <c r="AY379" s="3344"/>
      <c r="AZ379" s="3344"/>
      <c r="BA379" s="3716"/>
      <c r="BB379" s="3348"/>
      <c r="BC379" s="3349"/>
      <c r="BD379" s="3350"/>
      <c r="BE379" s="3445"/>
      <c r="BF379" s="3798"/>
      <c r="BG379" s="3798"/>
      <c r="BH379" s="3900"/>
      <c r="BI379" s="3900"/>
      <c r="BJ379" s="3902"/>
      <c r="BK379" s="3693"/>
      <c r="BL379" s="472"/>
      <c r="BM379" s="1720"/>
      <c r="BN379" s="1720"/>
      <c r="BO379" s="551">
        <v>0.75</v>
      </c>
      <c r="BP379" s="97" t="s">
        <v>6709</v>
      </c>
      <c r="BQ379" s="97" t="s">
        <v>6710</v>
      </c>
      <c r="BR379" s="169" t="str">
        <f t="shared" si="669"/>
        <v>En gestión</v>
      </c>
      <c r="BS379" s="169" t="str">
        <f t="shared" si="670"/>
        <v>En gestión</v>
      </c>
      <c r="BT379" s="1720"/>
      <c r="BU379" s="1877"/>
      <c r="BV379" s="1877"/>
      <c r="BW379" s="3344"/>
      <c r="BX379" s="3344"/>
      <c r="BY379" s="3458"/>
      <c r="BZ379" s="2909"/>
      <c r="CA379" s="3597"/>
      <c r="CB379" s="3597"/>
      <c r="CC379" s="2909"/>
      <c r="CD379" s="3597"/>
      <c r="CE379" s="3597"/>
      <c r="CF379" s="3693"/>
      <c r="CG379" s="3693"/>
      <c r="CH379" s="3693"/>
      <c r="CI379" s="3693"/>
      <c r="CJ379" s="591"/>
      <c r="CK379" s="3458"/>
      <c r="CL379" s="3458"/>
      <c r="CM379" s="905">
        <v>1</v>
      </c>
      <c r="CN379" s="738" t="s">
        <v>6684</v>
      </c>
      <c r="CO379" s="97" t="s">
        <v>6711</v>
      </c>
      <c r="CP379" s="169" t="str">
        <f t="shared" si="584"/>
        <v>Terminado</v>
      </c>
      <c r="CQ379" s="169" t="str">
        <f t="shared" si="671"/>
        <v>Terminado</v>
      </c>
      <c r="CR379" s="3693"/>
      <c r="CS379" s="1877"/>
      <c r="CT379" s="1877"/>
      <c r="CU379" s="3344"/>
      <c r="CV379" s="3344"/>
      <c r="CW379" s="3921"/>
      <c r="CX379" s="3914"/>
      <c r="CY379" s="3351"/>
      <c r="CZ379" s="3906"/>
      <c r="DA379" s="3928"/>
      <c r="DB379" s="3906"/>
      <c r="DC379" s="3906"/>
      <c r="DD379" s="3916"/>
      <c r="DE379" s="3693"/>
      <c r="DF379" s="3693"/>
      <c r="DG379" s="3693"/>
      <c r="DH379" s="3693"/>
      <c r="DJ379" s="1220" t="s">
        <v>8269</v>
      </c>
      <c r="DK379" s="1220" t="s">
        <v>8331</v>
      </c>
      <c r="DL379" s="3313"/>
    </row>
    <row r="380" spans="1:116" s="514" customFormat="1" ht="157.5" hidden="1" x14ac:dyDescent="0.45">
      <c r="A380" s="3359"/>
      <c r="B380" s="3361"/>
      <c r="C380" s="3693"/>
      <c r="D380" s="3693"/>
      <c r="E380" s="515" t="s">
        <v>6712</v>
      </c>
      <c r="F380" s="516" t="s">
        <v>5850</v>
      </c>
      <c r="G380" s="495">
        <v>0.25</v>
      </c>
      <c r="H380" s="518">
        <v>44562</v>
      </c>
      <c r="I380" s="518">
        <v>44926</v>
      </c>
      <c r="J380" s="519">
        <v>0.25</v>
      </c>
      <c r="K380" s="612">
        <v>0.5</v>
      </c>
      <c r="L380" s="520">
        <v>0.75</v>
      </c>
      <c r="M380" s="668">
        <v>1</v>
      </c>
      <c r="N380" s="2966"/>
      <c r="O380" s="2966"/>
      <c r="P380" s="591"/>
      <c r="Q380" s="3693"/>
      <c r="R380" s="3693"/>
      <c r="S380" s="551">
        <v>0.25</v>
      </c>
      <c r="T380" s="547" t="s">
        <v>6713</v>
      </c>
      <c r="U380" s="714" t="s">
        <v>6714</v>
      </c>
      <c r="V380" s="169" t="str">
        <f t="shared" si="666"/>
        <v>En gestión</v>
      </c>
      <c r="W380" s="169" t="str">
        <f t="shared" si="726"/>
        <v>En gestión</v>
      </c>
      <c r="X380" s="3693"/>
      <c r="Y380" s="1877"/>
      <c r="Z380" s="1877"/>
      <c r="AA380" s="3344"/>
      <c r="AB380" s="3344"/>
      <c r="AC380" s="3897"/>
      <c r="AD380" s="3427"/>
      <c r="AE380" s="3690"/>
      <c r="AF380" s="3690"/>
      <c r="AG380" s="3427"/>
      <c r="AH380" s="3910"/>
      <c r="AI380" s="3910"/>
      <c r="AJ380" s="3693"/>
      <c r="AK380" s="3693"/>
      <c r="AL380" s="3693"/>
      <c r="AM380" s="3693"/>
      <c r="AN380" s="591"/>
      <c r="AO380" s="3693"/>
      <c r="AP380" s="3693"/>
      <c r="AQ380" s="551">
        <v>0.5</v>
      </c>
      <c r="AR380" s="457" t="s">
        <v>6715</v>
      </c>
      <c r="AS380" s="714" t="s">
        <v>6716</v>
      </c>
      <c r="AT380" s="169" t="str">
        <f t="shared" si="667"/>
        <v>En gestión</v>
      </c>
      <c r="AU380" s="169" t="str">
        <f t="shared" si="668"/>
        <v>En gestión</v>
      </c>
      <c r="AV380" s="3693"/>
      <c r="AW380" s="3895"/>
      <c r="AX380" s="3895"/>
      <c r="AY380" s="3344"/>
      <c r="AZ380" s="3344"/>
      <c r="BA380" s="3897"/>
      <c r="BB380" s="3348"/>
      <c r="BC380" s="3349"/>
      <c r="BD380" s="3350"/>
      <c r="BE380" s="3445"/>
      <c r="BF380" s="3446"/>
      <c r="BG380" s="3446"/>
      <c r="BH380" s="3894"/>
      <c r="BI380" s="3894"/>
      <c r="BJ380" s="3903"/>
      <c r="BK380" s="3693"/>
      <c r="BL380" s="472"/>
      <c r="BM380" s="1720"/>
      <c r="BN380" s="1720"/>
      <c r="BO380" s="551">
        <v>0.75</v>
      </c>
      <c r="BP380" s="97" t="s">
        <v>6717</v>
      </c>
      <c r="BQ380" s="97" t="s">
        <v>6718</v>
      </c>
      <c r="BR380" s="169" t="str">
        <f t="shared" si="669"/>
        <v>En gestión</v>
      </c>
      <c r="BS380" s="169" t="str">
        <f t="shared" si="670"/>
        <v>En gestión</v>
      </c>
      <c r="BT380" s="1720"/>
      <c r="BU380" s="1877"/>
      <c r="BV380" s="1877"/>
      <c r="BW380" s="3344"/>
      <c r="BX380" s="3344"/>
      <c r="BY380" s="3458"/>
      <c r="BZ380" s="2909"/>
      <c r="CA380" s="3597"/>
      <c r="CB380" s="3597"/>
      <c r="CC380" s="2909"/>
      <c r="CD380" s="3597"/>
      <c r="CE380" s="3597"/>
      <c r="CF380" s="3693"/>
      <c r="CG380" s="3693"/>
      <c r="CH380" s="3693"/>
      <c r="CI380" s="3693"/>
      <c r="CJ380" s="591"/>
      <c r="CK380" s="3458"/>
      <c r="CL380" s="3458"/>
      <c r="CM380" s="905">
        <v>1</v>
      </c>
      <c r="CN380" s="738" t="s">
        <v>6684</v>
      </c>
      <c r="CO380" s="97" t="s">
        <v>6719</v>
      </c>
      <c r="CP380" s="169" t="str">
        <f t="shared" ref="CP380:CP412" si="737">IF(M380&lt;1%,"Sin iniciar",IF(M380=100%,"Terminado","En gestión"))</f>
        <v>Terminado</v>
      </c>
      <c r="CQ380" s="169" t="str">
        <f t="shared" si="671"/>
        <v>Terminado</v>
      </c>
      <c r="CR380" s="3693"/>
      <c r="CS380" s="1877"/>
      <c r="CT380" s="1877"/>
      <c r="CU380" s="3344"/>
      <c r="CV380" s="3344"/>
      <c r="CW380" s="3921"/>
      <c r="CX380" s="3914"/>
      <c r="CY380" s="3351"/>
      <c r="CZ380" s="3906"/>
      <c r="DA380" s="3928"/>
      <c r="DB380" s="3906"/>
      <c r="DC380" s="3906"/>
      <c r="DD380" s="3916"/>
      <c r="DE380" s="3693"/>
      <c r="DF380" s="3693"/>
      <c r="DG380" s="3693"/>
      <c r="DH380" s="3693"/>
      <c r="DJ380" s="1220" t="s">
        <v>8269</v>
      </c>
      <c r="DK380" s="1220" t="s">
        <v>8331</v>
      </c>
      <c r="DL380" s="3314"/>
    </row>
    <row r="381" spans="1:116" s="710" customFormat="1" ht="131.25" hidden="1" x14ac:dyDescent="0.45">
      <c r="A381" s="3359" t="s">
        <v>516</v>
      </c>
      <c r="B381" s="3361" t="s">
        <v>6720</v>
      </c>
      <c r="C381" s="3693" t="s">
        <v>6721</v>
      </c>
      <c r="D381" s="3693" t="s">
        <v>5861</v>
      </c>
      <c r="E381" s="515" t="s">
        <v>6722</v>
      </c>
      <c r="F381" s="516" t="s">
        <v>5820</v>
      </c>
      <c r="G381" s="495">
        <v>0.25</v>
      </c>
      <c r="H381" s="518">
        <v>44562</v>
      </c>
      <c r="I381" s="518">
        <v>44591</v>
      </c>
      <c r="J381" s="519">
        <v>1</v>
      </c>
      <c r="K381" s="612">
        <v>1</v>
      </c>
      <c r="L381" s="520">
        <v>1</v>
      </c>
      <c r="M381" s="668">
        <v>1</v>
      </c>
      <c r="N381" s="2966">
        <v>19032500</v>
      </c>
      <c r="O381" s="2966">
        <v>0</v>
      </c>
      <c r="P381" s="591"/>
      <c r="Q381" s="3692">
        <v>0.25</v>
      </c>
      <c r="R381" s="3894" t="s">
        <v>5821</v>
      </c>
      <c r="S381" s="551">
        <v>1</v>
      </c>
      <c r="T381" s="547" t="s">
        <v>6723</v>
      </c>
      <c r="U381" s="547" t="s">
        <v>6724</v>
      </c>
      <c r="V381" s="169" t="str">
        <f t="shared" si="666"/>
        <v>Terminado</v>
      </c>
      <c r="W381" s="169" t="str">
        <f t="shared" si="726"/>
        <v>Terminado</v>
      </c>
      <c r="X381" s="3693" t="s">
        <v>7727</v>
      </c>
      <c r="Y381" s="1877">
        <f>SUMPRODUCT(S381:S384,G381:G384)</f>
        <v>0.4375</v>
      </c>
      <c r="Z381" s="1877">
        <f>SUMPRODUCT(G381:G384,J381:J384)</f>
        <v>0.4375</v>
      </c>
      <c r="AA381" s="3344" t="str">
        <f>IF(Z381&lt;1%,"Sin iniciar",IF(Z381=100%,"Terminado","En gestión"))</f>
        <v>En gestión</v>
      </c>
      <c r="AB381" s="3344" t="str">
        <f>IF(Y381&lt;1%,"Sin iniciar",IF(Y381=100%,"Terminado","En gestión"))</f>
        <v>En gestión</v>
      </c>
      <c r="AC381" s="3911"/>
      <c r="AD381" s="3427">
        <v>0</v>
      </c>
      <c r="AE381" s="3690">
        <v>0</v>
      </c>
      <c r="AF381" s="3690">
        <v>0</v>
      </c>
      <c r="AG381" s="3427">
        <v>19032500</v>
      </c>
      <c r="AH381" s="3910">
        <v>18646333.5</v>
      </c>
      <c r="AI381" s="3910">
        <v>2880651.73</v>
      </c>
      <c r="AJ381" s="3894" t="s">
        <v>1503</v>
      </c>
      <c r="AK381" s="3693" t="s">
        <v>1473</v>
      </c>
      <c r="AL381" s="3693" t="s">
        <v>1474</v>
      </c>
      <c r="AM381" s="3693" t="s">
        <v>6725</v>
      </c>
      <c r="AN381" s="591"/>
      <c r="AO381" s="3692">
        <v>0.5</v>
      </c>
      <c r="AP381" s="3894" t="s">
        <v>5821</v>
      </c>
      <c r="AQ381" s="551">
        <v>1</v>
      </c>
      <c r="AR381" s="98" t="s">
        <v>6199</v>
      </c>
      <c r="AS381" s="547"/>
      <c r="AT381" s="169" t="str">
        <f t="shared" si="667"/>
        <v>Terminado</v>
      </c>
      <c r="AU381" s="169" t="str">
        <f t="shared" si="668"/>
        <v>Terminado</v>
      </c>
      <c r="AV381" s="3894" t="s">
        <v>6726</v>
      </c>
      <c r="AW381" s="3523">
        <f t="shared" ref="AW381" si="738">SUMPRODUCT(AQ381:AQ384,G381:G384)</f>
        <v>0.625</v>
      </c>
      <c r="AX381" s="3523">
        <f t="shared" ref="AX381" si="739">SUMPRODUCT(G381:G384,K381:K384)</f>
        <v>0.625</v>
      </c>
      <c r="AY381" s="3344" t="str">
        <f>IF(AX381&lt;1%,"Sin iniciar",IF(AX381=100%,"Terminado","En gestión"))</f>
        <v>En gestión</v>
      </c>
      <c r="AZ381" s="3344" t="str">
        <f>IF(AW381&lt;1%,"Sin iniciar",IF(AW381=100%,"Terminado","En gestión"))</f>
        <v>En gestión</v>
      </c>
      <c r="BA381" s="3911"/>
      <c r="BB381" s="3348">
        <v>0</v>
      </c>
      <c r="BC381" s="3349">
        <v>0</v>
      </c>
      <c r="BD381" s="3350">
        <v>0</v>
      </c>
      <c r="BE381" s="3445">
        <v>19032500</v>
      </c>
      <c r="BF381" s="3615">
        <v>18646333.5</v>
      </c>
      <c r="BG381" s="3615">
        <v>4875091.59</v>
      </c>
      <c r="BH381" s="3899" t="s">
        <v>1503</v>
      </c>
      <c r="BI381" s="3899" t="s">
        <v>1473</v>
      </c>
      <c r="BJ381" s="3901" t="s">
        <v>1474</v>
      </c>
      <c r="BK381" s="3693" t="s">
        <v>6725</v>
      </c>
      <c r="BL381" s="472"/>
      <c r="BM381" s="3923">
        <v>0.75</v>
      </c>
      <c r="BN381" s="1720" t="s">
        <v>5821</v>
      </c>
      <c r="BO381" s="551">
        <v>1</v>
      </c>
      <c r="BP381" s="97" t="s">
        <v>6199</v>
      </c>
      <c r="BQ381" s="98"/>
      <c r="BR381" s="169" t="str">
        <f t="shared" si="669"/>
        <v>Terminado</v>
      </c>
      <c r="BS381" s="169" t="str">
        <f t="shared" si="670"/>
        <v>Terminado</v>
      </c>
      <c r="BT381" s="1720" t="s">
        <v>6554</v>
      </c>
      <c r="BU381" s="1877">
        <f t="shared" ref="BU381" si="740">SUMPRODUCT(G381:G384,BO381:BO384)</f>
        <v>0.8125</v>
      </c>
      <c r="BV381" s="1877">
        <f t="shared" ref="BV381" si="741">SUMPRODUCT(G381:G384,L381:L384)</f>
        <v>0.8125</v>
      </c>
      <c r="BW381" s="3344" t="str">
        <f t="shared" si="731"/>
        <v>En gestión</v>
      </c>
      <c r="BX381" s="3344" t="str">
        <f t="shared" ref="BX381" si="742">IF(BU381&lt;1%,"Sin iniciar",IF(BU381=100%,"Terminado","En gestión"))</f>
        <v>En gestión</v>
      </c>
      <c r="BY381" s="3458"/>
      <c r="BZ381" s="2909">
        <v>0</v>
      </c>
      <c r="CA381" s="3597">
        <v>0</v>
      </c>
      <c r="CB381" s="3597">
        <v>0</v>
      </c>
      <c r="CC381" s="2909">
        <v>18646333.5</v>
      </c>
      <c r="CD381" s="3597">
        <v>18646333.5</v>
      </c>
      <c r="CE381" s="3597">
        <v>11585000</v>
      </c>
      <c r="CF381" s="3693" t="s">
        <v>1503</v>
      </c>
      <c r="CG381" s="3693" t="s">
        <v>1473</v>
      </c>
      <c r="CH381" s="3693" t="s">
        <v>1474</v>
      </c>
      <c r="CI381" s="3693" t="s">
        <v>6725</v>
      </c>
      <c r="CJ381" s="591"/>
      <c r="CK381" s="3922">
        <v>1</v>
      </c>
      <c r="CL381" s="3458" t="s">
        <v>6676</v>
      </c>
      <c r="CM381" s="905">
        <v>1</v>
      </c>
      <c r="CN381" s="97" t="s">
        <v>106</v>
      </c>
      <c r="CO381" s="97" t="s">
        <v>6724</v>
      </c>
      <c r="CP381" s="169" t="str">
        <f t="shared" si="737"/>
        <v>Terminado</v>
      </c>
      <c r="CQ381" s="169" t="str">
        <f t="shared" si="671"/>
        <v>Terminado</v>
      </c>
      <c r="CR381" s="3693" t="s">
        <v>6677</v>
      </c>
      <c r="CS381" s="1877">
        <f t="shared" ref="CS381" si="743">SUMPRODUCT(G381:G384,CM381:CM384)</f>
        <v>1</v>
      </c>
      <c r="CT381" s="1877">
        <f t="shared" ref="CT381" si="744">SUMPRODUCT(G381:G384,M381:M384)</f>
        <v>1</v>
      </c>
      <c r="CU381" s="3344" t="str">
        <f t="shared" ref="CU381" si="745">IF(CT381&lt;1%,"Sin iniciar",IF(CT381=100%,"Terminado","En gestión"))</f>
        <v>Terminado</v>
      </c>
      <c r="CV381" s="3344" t="str">
        <f t="shared" ref="CV381" si="746">IF(CS381&lt;1%,"Sin iniciar",IF(CS381=100%,"Terminado","En gestión"))</f>
        <v>Terminado</v>
      </c>
      <c r="CW381" s="3921" t="s">
        <v>37</v>
      </c>
      <c r="CX381" s="3914">
        <v>0</v>
      </c>
      <c r="CY381" s="3351">
        <v>0</v>
      </c>
      <c r="CZ381" s="3906">
        <v>0</v>
      </c>
      <c r="DA381" s="3913">
        <v>18646333.5</v>
      </c>
      <c r="DB381" s="3915">
        <v>18646333.5</v>
      </c>
      <c r="DC381" s="3915">
        <v>18205000</v>
      </c>
      <c r="DD381" s="3916">
        <v>18646333.5</v>
      </c>
      <c r="DE381" s="3693" t="s">
        <v>1503</v>
      </c>
      <c r="DF381" s="3693" t="s">
        <v>1473</v>
      </c>
      <c r="DG381" s="3693" t="s">
        <v>1474</v>
      </c>
      <c r="DH381" s="3693" t="s">
        <v>6725</v>
      </c>
      <c r="DJ381" s="1220" t="s">
        <v>8352</v>
      </c>
      <c r="DK381" s="1220" t="s">
        <v>8540</v>
      </c>
      <c r="DL381" s="3312" t="s">
        <v>8541</v>
      </c>
    </row>
    <row r="382" spans="1:116" s="514" customFormat="1" ht="157.5" hidden="1" x14ac:dyDescent="0.45">
      <c r="A382" s="3359"/>
      <c r="B382" s="3361"/>
      <c r="C382" s="3693"/>
      <c r="D382" s="3693"/>
      <c r="E382" s="515" t="s">
        <v>6727</v>
      </c>
      <c r="F382" s="516" t="s">
        <v>5831</v>
      </c>
      <c r="G382" s="495">
        <v>0.25</v>
      </c>
      <c r="H382" s="518">
        <v>44562</v>
      </c>
      <c r="I382" s="518">
        <v>44926</v>
      </c>
      <c r="J382" s="519">
        <v>0.25</v>
      </c>
      <c r="K382" s="612">
        <v>0.5</v>
      </c>
      <c r="L382" s="520">
        <v>0.75</v>
      </c>
      <c r="M382" s="668">
        <v>1</v>
      </c>
      <c r="N382" s="2966"/>
      <c r="O382" s="2966"/>
      <c r="P382" s="591"/>
      <c r="Q382" s="3693"/>
      <c r="R382" s="3693"/>
      <c r="S382" s="551">
        <v>0.25</v>
      </c>
      <c r="T382" s="457" t="s">
        <v>6728</v>
      </c>
      <c r="U382" s="714" t="s">
        <v>6729</v>
      </c>
      <c r="V382" s="169" t="str">
        <f t="shared" si="666"/>
        <v>En gestión</v>
      </c>
      <c r="W382" s="169" t="str">
        <f t="shared" si="726"/>
        <v>En gestión</v>
      </c>
      <c r="X382" s="3693"/>
      <c r="Y382" s="1877"/>
      <c r="Z382" s="1877"/>
      <c r="AA382" s="3344"/>
      <c r="AB382" s="3344"/>
      <c r="AC382" s="3716"/>
      <c r="AD382" s="3427"/>
      <c r="AE382" s="3690"/>
      <c r="AF382" s="3690"/>
      <c r="AG382" s="3427"/>
      <c r="AH382" s="3910"/>
      <c r="AI382" s="3910"/>
      <c r="AJ382" s="3693"/>
      <c r="AK382" s="3693"/>
      <c r="AL382" s="3693"/>
      <c r="AM382" s="3693"/>
      <c r="AN382" s="591"/>
      <c r="AO382" s="3693"/>
      <c r="AP382" s="3693"/>
      <c r="AQ382" s="551">
        <v>0.5</v>
      </c>
      <c r="AR382" s="457" t="s">
        <v>6730</v>
      </c>
      <c r="AS382" s="714" t="s">
        <v>6731</v>
      </c>
      <c r="AT382" s="169" t="str">
        <f t="shared" si="667"/>
        <v>En gestión</v>
      </c>
      <c r="AU382" s="169" t="str">
        <f t="shared" si="668"/>
        <v>En gestión</v>
      </c>
      <c r="AV382" s="3693"/>
      <c r="AW382" s="3895"/>
      <c r="AX382" s="3895"/>
      <c r="AY382" s="3344"/>
      <c r="AZ382" s="3344"/>
      <c r="BA382" s="3716"/>
      <c r="BB382" s="3348"/>
      <c r="BC382" s="3349"/>
      <c r="BD382" s="3350"/>
      <c r="BE382" s="3445"/>
      <c r="BF382" s="3798"/>
      <c r="BG382" s="3798"/>
      <c r="BH382" s="3900"/>
      <c r="BI382" s="3900"/>
      <c r="BJ382" s="3902"/>
      <c r="BK382" s="3693"/>
      <c r="BL382" s="472"/>
      <c r="BM382" s="3923"/>
      <c r="BN382" s="1720"/>
      <c r="BO382" s="551">
        <v>0.75</v>
      </c>
      <c r="BP382" s="97" t="s">
        <v>6703</v>
      </c>
      <c r="BQ382" s="97" t="s">
        <v>6732</v>
      </c>
      <c r="BR382" s="169" t="str">
        <f t="shared" si="669"/>
        <v>En gestión</v>
      </c>
      <c r="BS382" s="169" t="str">
        <f t="shared" si="670"/>
        <v>En gestión</v>
      </c>
      <c r="BT382" s="1720"/>
      <c r="BU382" s="1877"/>
      <c r="BV382" s="1877"/>
      <c r="BW382" s="3344"/>
      <c r="BX382" s="3344"/>
      <c r="BY382" s="3458"/>
      <c r="BZ382" s="2909"/>
      <c r="CA382" s="3597"/>
      <c r="CB382" s="3597"/>
      <c r="CC382" s="2909"/>
      <c r="CD382" s="3597"/>
      <c r="CE382" s="3597"/>
      <c r="CF382" s="3693"/>
      <c r="CG382" s="3693"/>
      <c r="CH382" s="3693"/>
      <c r="CI382" s="3693"/>
      <c r="CJ382" s="591"/>
      <c r="CK382" s="3458"/>
      <c r="CL382" s="3458"/>
      <c r="CM382" s="905">
        <v>1</v>
      </c>
      <c r="CN382" s="738" t="s">
        <v>6681</v>
      </c>
      <c r="CO382" s="738" t="s">
        <v>6733</v>
      </c>
      <c r="CP382" s="169" t="str">
        <f t="shared" si="737"/>
        <v>Terminado</v>
      </c>
      <c r="CQ382" s="169" t="str">
        <f t="shared" si="671"/>
        <v>Terminado</v>
      </c>
      <c r="CR382" s="3693"/>
      <c r="CS382" s="1877"/>
      <c r="CT382" s="1877"/>
      <c r="CU382" s="3344"/>
      <c r="CV382" s="3344"/>
      <c r="CW382" s="3921"/>
      <c r="CX382" s="3914"/>
      <c r="CY382" s="3351"/>
      <c r="CZ382" s="3906"/>
      <c r="DA382" s="3914"/>
      <c r="DB382" s="3906"/>
      <c r="DC382" s="3906"/>
      <c r="DD382" s="3916"/>
      <c r="DE382" s="3693"/>
      <c r="DF382" s="3693"/>
      <c r="DG382" s="3693"/>
      <c r="DH382" s="3693"/>
      <c r="DJ382" s="1220" t="s">
        <v>8352</v>
      </c>
      <c r="DK382" s="1220" t="s">
        <v>8542</v>
      </c>
      <c r="DL382" s="3313"/>
    </row>
    <row r="383" spans="1:116" s="514" customFormat="1" ht="236.25" hidden="1" x14ac:dyDescent="0.45">
      <c r="A383" s="3359"/>
      <c r="B383" s="3361"/>
      <c r="C383" s="3693"/>
      <c r="D383" s="3693"/>
      <c r="E383" s="515" t="s">
        <v>6734</v>
      </c>
      <c r="F383" s="516" t="s">
        <v>5840</v>
      </c>
      <c r="G383" s="495">
        <v>0.25</v>
      </c>
      <c r="H383" s="518">
        <v>44562</v>
      </c>
      <c r="I383" s="518">
        <v>44926</v>
      </c>
      <c r="J383" s="519">
        <v>0.25</v>
      </c>
      <c r="K383" s="612">
        <v>0.5</v>
      </c>
      <c r="L383" s="520">
        <v>0.75</v>
      </c>
      <c r="M383" s="668">
        <v>1</v>
      </c>
      <c r="N383" s="2966"/>
      <c r="O383" s="2966"/>
      <c r="P383" s="591"/>
      <c r="Q383" s="3693"/>
      <c r="R383" s="3693"/>
      <c r="S383" s="551">
        <v>0.25</v>
      </c>
      <c r="T383" s="457" t="s">
        <v>7728</v>
      </c>
      <c r="U383" s="714" t="s">
        <v>6735</v>
      </c>
      <c r="V383" s="169" t="str">
        <f t="shared" si="666"/>
        <v>En gestión</v>
      </c>
      <c r="W383" s="169" t="str">
        <f t="shared" si="726"/>
        <v>En gestión</v>
      </c>
      <c r="X383" s="3693"/>
      <c r="Y383" s="1877"/>
      <c r="Z383" s="1877"/>
      <c r="AA383" s="3344"/>
      <c r="AB383" s="3344"/>
      <c r="AC383" s="3716"/>
      <c r="AD383" s="3427"/>
      <c r="AE383" s="3690"/>
      <c r="AF383" s="3690"/>
      <c r="AG383" s="3427"/>
      <c r="AH383" s="3910"/>
      <c r="AI383" s="3910"/>
      <c r="AJ383" s="3693"/>
      <c r="AK383" s="3693"/>
      <c r="AL383" s="3693"/>
      <c r="AM383" s="3693"/>
      <c r="AN383" s="591"/>
      <c r="AO383" s="3693"/>
      <c r="AP383" s="3693"/>
      <c r="AQ383" s="551">
        <v>0.5</v>
      </c>
      <c r="AR383" s="457" t="s">
        <v>6736</v>
      </c>
      <c r="AS383" s="714" t="s">
        <v>6737</v>
      </c>
      <c r="AT383" s="169" t="str">
        <f t="shared" si="667"/>
        <v>En gestión</v>
      </c>
      <c r="AU383" s="169" t="str">
        <f t="shared" si="668"/>
        <v>En gestión</v>
      </c>
      <c r="AV383" s="3693"/>
      <c r="AW383" s="3895"/>
      <c r="AX383" s="3895"/>
      <c r="AY383" s="3344"/>
      <c r="AZ383" s="3344"/>
      <c r="BA383" s="3716"/>
      <c r="BB383" s="3348"/>
      <c r="BC383" s="3349"/>
      <c r="BD383" s="3350"/>
      <c r="BE383" s="3445"/>
      <c r="BF383" s="3798"/>
      <c r="BG383" s="3798"/>
      <c r="BH383" s="3900"/>
      <c r="BI383" s="3900"/>
      <c r="BJ383" s="3902"/>
      <c r="BK383" s="3693"/>
      <c r="BL383" s="472"/>
      <c r="BM383" s="3923"/>
      <c r="BN383" s="1720"/>
      <c r="BO383" s="551">
        <v>0.75</v>
      </c>
      <c r="BP383" s="97" t="s">
        <v>6709</v>
      </c>
      <c r="BQ383" s="97" t="s">
        <v>6738</v>
      </c>
      <c r="BR383" s="169" t="str">
        <f t="shared" si="669"/>
        <v>En gestión</v>
      </c>
      <c r="BS383" s="169" t="str">
        <f t="shared" si="670"/>
        <v>En gestión</v>
      </c>
      <c r="BT383" s="1720"/>
      <c r="BU383" s="1877"/>
      <c r="BV383" s="1877"/>
      <c r="BW383" s="3344"/>
      <c r="BX383" s="3344"/>
      <c r="BY383" s="3458"/>
      <c r="BZ383" s="2909"/>
      <c r="CA383" s="3597"/>
      <c r="CB383" s="3597"/>
      <c r="CC383" s="2909"/>
      <c r="CD383" s="3597"/>
      <c r="CE383" s="3597"/>
      <c r="CF383" s="3693"/>
      <c r="CG383" s="3693"/>
      <c r="CH383" s="3693"/>
      <c r="CI383" s="3693"/>
      <c r="CJ383" s="591"/>
      <c r="CK383" s="3458"/>
      <c r="CL383" s="3458"/>
      <c r="CM383" s="905">
        <v>1</v>
      </c>
      <c r="CN383" s="738" t="s">
        <v>6684</v>
      </c>
      <c r="CO383" s="738" t="s">
        <v>6739</v>
      </c>
      <c r="CP383" s="169" t="str">
        <f t="shared" si="737"/>
        <v>Terminado</v>
      </c>
      <c r="CQ383" s="169" t="str">
        <f t="shared" si="671"/>
        <v>Terminado</v>
      </c>
      <c r="CR383" s="3693"/>
      <c r="CS383" s="1877"/>
      <c r="CT383" s="1877"/>
      <c r="CU383" s="3344"/>
      <c r="CV383" s="3344"/>
      <c r="CW383" s="3921"/>
      <c r="CX383" s="3914"/>
      <c r="CY383" s="3351"/>
      <c r="CZ383" s="3906"/>
      <c r="DA383" s="3914"/>
      <c r="DB383" s="3906"/>
      <c r="DC383" s="3906"/>
      <c r="DD383" s="3916"/>
      <c r="DE383" s="3693"/>
      <c r="DF383" s="3693"/>
      <c r="DG383" s="3693"/>
      <c r="DH383" s="3693"/>
      <c r="DJ383" s="1220" t="s">
        <v>8352</v>
      </c>
      <c r="DK383" s="1220" t="s">
        <v>8543</v>
      </c>
      <c r="DL383" s="3313"/>
    </row>
    <row r="384" spans="1:116" s="514" customFormat="1" ht="157.5" hidden="1" x14ac:dyDescent="0.45">
      <c r="A384" s="3359"/>
      <c r="B384" s="3361"/>
      <c r="C384" s="3693"/>
      <c r="D384" s="3693"/>
      <c r="E384" s="515" t="s">
        <v>6740</v>
      </c>
      <c r="F384" s="516" t="s">
        <v>5850</v>
      </c>
      <c r="G384" s="495">
        <v>0.25</v>
      </c>
      <c r="H384" s="518">
        <v>44562</v>
      </c>
      <c r="I384" s="518">
        <v>44926</v>
      </c>
      <c r="J384" s="519">
        <v>0.25</v>
      </c>
      <c r="K384" s="612">
        <v>0.5</v>
      </c>
      <c r="L384" s="520">
        <v>0.75</v>
      </c>
      <c r="M384" s="668">
        <v>1</v>
      </c>
      <c r="N384" s="2966"/>
      <c r="O384" s="2966"/>
      <c r="P384" s="591"/>
      <c r="Q384" s="3693"/>
      <c r="R384" s="3693"/>
      <c r="S384" s="551">
        <v>0.25</v>
      </c>
      <c r="T384" s="547" t="s">
        <v>6713</v>
      </c>
      <c r="U384" s="714" t="s">
        <v>6741</v>
      </c>
      <c r="V384" s="169" t="str">
        <f t="shared" si="666"/>
        <v>En gestión</v>
      </c>
      <c r="W384" s="169" t="str">
        <f t="shared" si="726"/>
        <v>En gestión</v>
      </c>
      <c r="X384" s="3693"/>
      <c r="Y384" s="1877"/>
      <c r="Z384" s="1877"/>
      <c r="AA384" s="3344"/>
      <c r="AB384" s="3344"/>
      <c r="AC384" s="3897"/>
      <c r="AD384" s="3427"/>
      <c r="AE384" s="3690"/>
      <c r="AF384" s="3690"/>
      <c r="AG384" s="3427"/>
      <c r="AH384" s="3910"/>
      <c r="AI384" s="3910"/>
      <c r="AJ384" s="3693"/>
      <c r="AK384" s="3693"/>
      <c r="AL384" s="3693"/>
      <c r="AM384" s="3693"/>
      <c r="AN384" s="591"/>
      <c r="AO384" s="3693"/>
      <c r="AP384" s="3693"/>
      <c r="AQ384" s="551">
        <v>0.5</v>
      </c>
      <c r="AR384" s="713" t="s">
        <v>6742</v>
      </c>
      <c r="AS384" s="714" t="s">
        <v>6743</v>
      </c>
      <c r="AT384" s="169" t="str">
        <f t="shared" si="667"/>
        <v>En gestión</v>
      </c>
      <c r="AU384" s="169" t="str">
        <f t="shared" si="668"/>
        <v>En gestión</v>
      </c>
      <c r="AV384" s="3693"/>
      <c r="AW384" s="3895"/>
      <c r="AX384" s="3895"/>
      <c r="AY384" s="3344"/>
      <c r="AZ384" s="3344"/>
      <c r="BA384" s="3897"/>
      <c r="BB384" s="3348"/>
      <c r="BC384" s="3349"/>
      <c r="BD384" s="3350"/>
      <c r="BE384" s="3445"/>
      <c r="BF384" s="3446"/>
      <c r="BG384" s="3446"/>
      <c r="BH384" s="3894"/>
      <c r="BI384" s="3894"/>
      <c r="BJ384" s="3903"/>
      <c r="BK384" s="3693"/>
      <c r="BL384" s="472"/>
      <c r="BM384" s="3923"/>
      <c r="BN384" s="1720"/>
      <c r="BO384" s="551">
        <v>0.75</v>
      </c>
      <c r="BP384" s="97" t="s">
        <v>6744</v>
      </c>
      <c r="BQ384" s="97" t="s">
        <v>6745</v>
      </c>
      <c r="BR384" s="169" t="str">
        <f t="shared" si="669"/>
        <v>En gestión</v>
      </c>
      <c r="BS384" s="169" t="str">
        <f t="shared" si="670"/>
        <v>En gestión</v>
      </c>
      <c r="BT384" s="1720"/>
      <c r="BU384" s="1877"/>
      <c r="BV384" s="1877"/>
      <c r="BW384" s="3344"/>
      <c r="BX384" s="3344"/>
      <c r="BY384" s="3458"/>
      <c r="BZ384" s="2909"/>
      <c r="CA384" s="3597"/>
      <c r="CB384" s="3597"/>
      <c r="CC384" s="2909"/>
      <c r="CD384" s="3597"/>
      <c r="CE384" s="3597"/>
      <c r="CF384" s="3693"/>
      <c r="CG384" s="3693"/>
      <c r="CH384" s="3693"/>
      <c r="CI384" s="3693"/>
      <c r="CJ384" s="591"/>
      <c r="CK384" s="3458"/>
      <c r="CL384" s="3458"/>
      <c r="CM384" s="905">
        <v>1</v>
      </c>
      <c r="CN384" s="738" t="s">
        <v>6684</v>
      </c>
      <c r="CO384" s="738" t="s">
        <v>6746</v>
      </c>
      <c r="CP384" s="169" t="str">
        <f t="shared" si="737"/>
        <v>Terminado</v>
      </c>
      <c r="CQ384" s="169" t="str">
        <f t="shared" si="671"/>
        <v>Terminado</v>
      </c>
      <c r="CR384" s="3693"/>
      <c r="CS384" s="1877"/>
      <c r="CT384" s="1877"/>
      <c r="CU384" s="3344"/>
      <c r="CV384" s="3344"/>
      <c r="CW384" s="3921"/>
      <c r="CX384" s="3914"/>
      <c r="CY384" s="3351"/>
      <c r="CZ384" s="3906"/>
      <c r="DA384" s="3914"/>
      <c r="DB384" s="3906"/>
      <c r="DC384" s="3906"/>
      <c r="DD384" s="3916"/>
      <c r="DE384" s="3693"/>
      <c r="DF384" s="3693"/>
      <c r="DG384" s="3693"/>
      <c r="DH384" s="3693"/>
      <c r="DJ384" s="1220" t="s">
        <v>8352</v>
      </c>
      <c r="DK384" s="1220" t="s">
        <v>8544</v>
      </c>
      <c r="DL384" s="3314"/>
    </row>
    <row r="385" spans="1:116" s="710" customFormat="1" ht="88.5" hidden="1" x14ac:dyDescent="0.45">
      <c r="A385" s="3359" t="s">
        <v>516</v>
      </c>
      <c r="B385" s="3361" t="s">
        <v>6747</v>
      </c>
      <c r="C385" s="3693" t="s">
        <v>6748</v>
      </c>
      <c r="D385" s="3693" t="s">
        <v>5861</v>
      </c>
      <c r="E385" s="515" t="s">
        <v>6749</v>
      </c>
      <c r="F385" s="516" t="s">
        <v>5820</v>
      </c>
      <c r="G385" s="495">
        <v>0.25</v>
      </c>
      <c r="H385" s="518">
        <v>44757</v>
      </c>
      <c r="I385" s="518">
        <v>44788</v>
      </c>
      <c r="J385" s="519">
        <v>0</v>
      </c>
      <c r="K385" s="612">
        <v>0</v>
      </c>
      <c r="L385" s="520">
        <v>1</v>
      </c>
      <c r="M385" s="668">
        <v>1</v>
      </c>
      <c r="N385" s="2966">
        <v>783423788</v>
      </c>
      <c r="O385" s="2966">
        <v>45239754</v>
      </c>
      <c r="P385" s="591"/>
      <c r="Q385" s="3692">
        <v>0</v>
      </c>
      <c r="R385" s="3693" t="s">
        <v>2384</v>
      </c>
      <c r="S385" s="715"/>
      <c r="T385" s="547"/>
      <c r="U385" s="547"/>
      <c r="V385" s="169" t="str">
        <f t="shared" si="666"/>
        <v>Sin iniciar</v>
      </c>
      <c r="W385" s="169" t="str">
        <f t="shared" si="726"/>
        <v>Sin iniciar</v>
      </c>
      <c r="X385" s="3693"/>
      <c r="Y385" s="1877">
        <f>SUMPRODUCT(S385:S388,G385:G388)</f>
        <v>0</v>
      </c>
      <c r="Z385" s="1877">
        <f>SUMPRODUCT(G385:G388,J385:J388)</f>
        <v>0</v>
      </c>
      <c r="AA385" s="3344" t="str">
        <f>IF(Z385&lt;1%,"Sin iniciar",IF(Z385=100%,"Terminado","En gestión"))</f>
        <v>Sin iniciar</v>
      </c>
      <c r="AB385" s="3344" t="str">
        <f>IF(Y385&lt;1%,"Sin iniciar",IF(Y385=100%,"Terminado","En gestión"))</f>
        <v>Sin iniciar</v>
      </c>
      <c r="AC385" s="3911"/>
      <c r="AD385" s="3427">
        <v>45239754</v>
      </c>
      <c r="AE385" s="3690">
        <v>45239754</v>
      </c>
      <c r="AF385" s="3690">
        <v>0</v>
      </c>
      <c r="AG385" s="3427">
        <v>783423788</v>
      </c>
      <c r="AH385" s="3910">
        <v>776583121.5</v>
      </c>
      <c r="AI385" s="3910">
        <v>20789180.629999999</v>
      </c>
      <c r="AJ385" s="3894" t="s">
        <v>1503</v>
      </c>
      <c r="AK385" s="3693" t="s">
        <v>6005</v>
      </c>
      <c r="AL385" s="3693" t="s">
        <v>6006</v>
      </c>
      <c r="AM385" s="3693" t="s">
        <v>6750</v>
      </c>
      <c r="AN385" s="591"/>
      <c r="AO385" s="3693"/>
      <c r="AP385" s="3693"/>
      <c r="AQ385" s="716"/>
      <c r="AR385" s="547"/>
      <c r="AS385" s="547"/>
      <c r="AT385" s="169" t="str">
        <f t="shared" si="667"/>
        <v>Sin iniciar</v>
      </c>
      <c r="AU385" s="169" t="str">
        <f t="shared" si="668"/>
        <v>Sin iniciar</v>
      </c>
      <c r="AV385" s="3693"/>
      <c r="AW385" s="3523">
        <f t="shared" ref="AW385" si="747">SUMPRODUCT(AQ385:AQ388,G385:G388)</f>
        <v>0</v>
      </c>
      <c r="AX385" s="3523">
        <f t="shared" ref="AX385" si="748">SUMPRODUCT(G385:G388,K385:K388)</f>
        <v>0</v>
      </c>
      <c r="AY385" s="3344" t="str">
        <f>IF(AX385&lt;1%,"Sin iniciar",IF(AX385=100%,"Terminado","En gestión"))</f>
        <v>Sin iniciar</v>
      </c>
      <c r="AZ385" s="3344" t="str">
        <f>IF(AW385&lt;1%,"Sin iniciar",IF(AW385=100%,"Terminado","En gestión"))</f>
        <v>Sin iniciar</v>
      </c>
      <c r="BA385" s="3911"/>
      <c r="BB385" s="3348">
        <v>0</v>
      </c>
      <c r="BC385" s="3349">
        <v>0</v>
      </c>
      <c r="BD385" s="3350">
        <v>0</v>
      </c>
      <c r="BE385" s="3445">
        <v>783423788</v>
      </c>
      <c r="BF385" s="3615">
        <v>776583121.5</v>
      </c>
      <c r="BG385" s="3615">
        <v>62175228.310000002</v>
      </c>
      <c r="BH385" s="3899" t="s">
        <v>1503</v>
      </c>
      <c r="BI385" s="3899" t="s">
        <v>6005</v>
      </c>
      <c r="BJ385" s="3901" t="s">
        <v>6006</v>
      </c>
      <c r="BK385" s="3693" t="s">
        <v>6750</v>
      </c>
      <c r="BL385" s="472"/>
      <c r="BM385" s="3923">
        <v>0.4</v>
      </c>
      <c r="BN385" s="1720" t="s">
        <v>5821</v>
      </c>
      <c r="BO385" s="551">
        <v>1</v>
      </c>
      <c r="BP385" s="97" t="s">
        <v>6751</v>
      </c>
      <c r="BQ385" s="98" t="s">
        <v>6752</v>
      </c>
      <c r="BR385" s="169" t="str">
        <f t="shared" si="669"/>
        <v>Terminado</v>
      </c>
      <c r="BS385" s="169" t="str">
        <f t="shared" si="670"/>
        <v>Terminado</v>
      </c>
      <c r="BT385" s="1720" t="s">
        <v>6554</v>
      </c>
      <c r="BU385" s="1877">
        <f t="shared" ref="BU385" si="749">SUMPRODUCT(G385:G388,BO385:BO388)</f>
        <v>0.5</v>
      </c>
      <c r="BV385" s="1877">
        <f t="shared" ref="BV385" si="750">SUMPRODUCT(G385:G388,L385:L388)</f>
        <v>0.5</v>
      </c>
      <c r="BW385" s="3344" t="str">
        <f t="shared" si="731"/>
        <v>En gestión</v>
      </c>
      <c r="BX385" s="3344" t="str">
        <f t="shared" ref="BX385" si="751">IF(BU385&lt;1%,"Sin iniciar",IF(BU385=100%,"Terminado","En gestión"))</f>
        <v>En gestión</v>
      </c>
      <c r="BY385" s="3458"/>
      <c r="BZ385" s="2909">
        <v>45239754</v>
      </c>
      <c r="CA385" s="3908">
        <v>45239754</v>
      </c>
      <c r="CB385" s="3597">
        <v>22619877</v>
      </c>
      <c r="CC385" s="2909">
        <v>776583121.5</v>
      </c>
      <c r="CD385" s="3597">
        <v>851553544.88</v>
      </c>
      <c r="CE385" s="3597">
        <v>226248542.84</v>
      </c>
      <c r="CF385" s="3693" t="s">
        <v>1503</v>
      </c>
      <c r="CG385" s="3693" t="s">
        <v>6005</v>
      </c>
      <c r="CH385" s="3693" t="s">
        <v>6006</v>
      </c>
      <c r="CI385" s="3693" t="s">
        <v>6750</v>
      </c>
      <c r="CJ385" s="591"/>
      <c r="CK385" s="3922">
        <v>1</v>
      </c>
      <c r="CL385" s="3458" t="s">
        <v>6676</v>
      </c>
      <c r="CM385" s="905">
        <v>1</v>
      </c>
      <c r="CN385" s="97" t="s">
        <v>1291</v>
      </c>
      <c r="CO385" s="97" t="s">
        <v>6752</v>
      </c>
      <c r="CP385" s="169" t="str">
        <f t="shared" si="737"/>
        <v>Terminado</v>
      </c>
      <c r="CQ385" s="169" t="str">
        <f t="shared" si="671"/>
        <v>Terminado</v>
      </c>
      <c r="CR385" s="3693" t="s">
        <v>6677</v>
      </c>
      <c r="CS385" s="1877">
        <f t="shared" ref="CS385" si="752">SUMPRODUCT(G385:G388,CM385:CM388)</f>
        <v>1</v>
      </c>
      <c r="CT385" s="1877">
        <f t="shared" ref="CT385" si="753">SUMPRODUCT(G385:G388,M385:M388)</f>
        <v>1</v>
      </c>
      <c r="CU385" s="3344" t="str">
        <f t="shared" ref="CU385" si="754">IF(CT385&lt;1%,"Sin iniciar",IF(CT385=100%,"Terminado","En gestión"))</f>
        <v>Terminado</v>
      </c>
      <c r="CV385" s="3344" t="str">
        <f t="shared" ref="CV385" si="755">IF(CS385&lt;1%,"Sin iniciar",IF(CS385=100%,"Terminado","En gestión"))</f>
        <v>Terminado</v>
      </c>
      <c r="CW385" s="3921" t="s">
        <v>37</v>
      </c>
      <c r="CX385" s="3914">
        <v>45239754</v>
      </c>
      <c r="CY385" s="3351">
        <v>45239754</v>
      </c>
      <c r="CZ385" s="3906">
        <v>45239754</v>
      </c>
      <c r="DA385" s="3913">
        <v>851553544.88</v>
      </c>
      <c r="DB385" s="3915">
        <v>927890684.38999999</v>
      </c>
      <c r="DC385" s="3915">
        <v>777382489.74000001</v>
      </c>
      <c r="DD385" s="3916">
        <v>887930051.70000005</v>
      </c>
      <c r="DE385" s="3693" t="s">
        <v>1503</v>
      </c>
      <c r="DF385" s="3693" t="s">
        <v>6005</v>
      </c>
      <c r="DG385" s="3693" t="s">
        <v>6006</v>
      </c>
      <c r="DH385" s="3693" t="s">
        <v>6750</v>
      </c>
      <c r="DJ385" s="1220" t="s">
        <v>8269</v>
      </c>
      <c r="DK385" s="1220" t="s">
        <v>8484</v>
      </c>
      <c r="DL385" s="3312" t="s">
        <v>8271</v>
      </c>
    </row>
    <row r="386" spans="1:116" s="514" customFormat="1" ht="91.5" hidden="1" x14ac:dyDescent="0.45">
      <c r="A386" s="3359"/>
      <c r="B386" s="3361"/>
      <c r="C386" s="3693"/>
      <c r="D386" s="3693"/>
      <c r="E386" s="515" t="s">
        <v>6753</v>
      </c>
      <c r="F386" s="516" t="s">
        <v>5831</v>
      </c>
      <c r="G386" s="495">
        <v>0.25</v>
      </c>
      <c r="H386" s="518">
        <v>44757</v>
      </c>
      <c r="I386" s="518">
        <v>44910</v>
      </c>
      <c r="J386" s="519">
        <v>0</v>
      </c>
      <c r="K386" s="612">
        <v>0</v>
      </c>
      <c r="L386" s="520">
        <v>0.4</v>
      </c>
      <c r="M386" s="668">
        <v>1</v>
      </c>
      <c r="N386" s="2966"/>
      <c r="O386" s="2966"/>
      <c r="P386" s="591"/>
      <c r="Q386" s="3693"/>
      <c r="R386" s="3693"/>
      <c r="S386" s="715"/>
      <c r="T386" s="547"/>
      <c r="U386" s="547"/>
      <c r="V386" s="169" t="str">
        <f t="shared" si="666"/>
        <v>Sin iniciar</v>
      </c>
      <c r="W386" s="169" t="str">
        <f t="shared" si="726"/>
        <v>Sin iniciar</v>
      </c>
      <c r="X386" s="3693"/>
      <c r="Y386" s="1877"/>
      <c r="Z386" s="1877"/>
      <c r="AA386" s="3344"/>
      <c r="AB386" s="3344"/>
      <c r="AC386" s="3716"/>
      <c r="AD386" s="3427"/>
      <c r="AE386" s="3690"/>
      <c r="AF386" s="3690"/>
      <c r="AG386" s="3427"/>
      <c r="AH386" s="3910"/>
      <c r="AI386" s="3910"/>
      <c r="AJ386" s="3693"/>
      <c r="AK386" s="3693"/>
      <c r="AL386" s="3693"/>
      <c r="AM386" s="3693"/>
      <c r="AN386" s="591"/>
      <c r="AO386" s="3693"/>
      <c r="AP386" s="3693"/>
      <c r="AQ386" s="716"/>
      <c r="AR386" s="547"/>
      <c r="AS386" s="547"/>
      <c r="AT386" s="169" t="str">
        <f t="shared" si="667"/>
        <v>Sin iniciar</v>
      </c>
      <c r="AU386" s="169" t="str">
        <f t="shared" si="668"/>
        <v>Sin iniciar</v>
      </c>
      <c r="AV386" s="3693"/>
      <c r="AW386" s="3895"/>
      <c r="AX386" s="3895"/>
      <c r="AY386" s="3344"/>
      <c r="AZ386" s="3344"/>
      <c r="BA386" s="3716"/>
      <c r="BB386" s="3348"/>
      <c r="BC386" s="3349"/>
      <c r="BD386" s="3350"/>
      <c r="BE386" s="3445"/>
      <c r="BF386" s="3798"/>
      <c r="BG386" s="3798"/>
      <c r="BH386" s="3900"/>
      <c r="BI386" s="3900"/>
      <c r="BJ386" s="3902"/>
      <c r="BK386" s="3693"/>
      <c r="BL386" s="472"/>
      <c r="BM386" s="3923"/>
      <c r="BN386" s="1720"/>
      <c r="BO386" s="551">
        <v>0.4</v>
      </c>
      <c r="BP386" s="97" t="s">
        <v>6754</v>
      </c>
      <c r="BQ386" s="98" t="s">
        <v>6755</v>
      </c>
      <c r="BR386" s="169" t="str">
        <f t="shared" si="669"/>
        <v>En gestión</v>
      </c>
      <c r="BS386" s="169" t="str">
        <f t="shared" si="670"/>
        <v>En gestión</v>
      </c>
      <c r="BT386" s="1720"/>
      <c r="BU386" s="1877"/>
      <c r="BV386" s="1877"/>
      <c r="BW386" s="3344"/>
      <c r="BX386" s="3344"/>
      <c r="BY386" s="3458"/>
      <c r="BZ386" s="2909"/>
      <c r="CA386" s="3908"/>
      <c r="CB386" s="3597"/>
      <c r="CC386" s="2909"/>
      <c r="CD386" s="3597"/>
      <c r="CE386" s="3597"/>
      <c r="CF386" s="3693"/>
      <c r="CG386" s="3693"/>
      <c r="CH386" s="3693"/>
      <c r="CI386" s="3693"/>
      <c r="CJ386" s="591"/>
      <c r="CK386" s="3458"/>
      <c r="CL386" s="3458"/>
      <c r="CM386" s="905">
        <v>1</v>
      </c>
      <c r="CN386" s="738" t="s">
        <v>6681</v>
      </c>
      <c r="CO386" s="738" t="s">
        <v>6756</v>
      </c>
      <c r="CP386" s="169" t="str">
        <f t="shared" si="737"/>
        <v>Terminado</v>
      </c>
      <c r="CQ386" s="169" t="str">
        <f t="shared" si="671"/>
        <v>Terminado</v>
      </c>
      <c r="CR386" s="3693"/>
      <c r="CS386" s="1877"/>
      <c r="CT386" s="1877"/>
      <c r="CU386" s="3344"/>
      <c r="CV386" s="3344"/>
      <c r="CW386" s="3921"/>
      <c r="CX386" s="3914"/>
      <c r="CY386" s="3351"/>
      <c r="CZ386" s="3906"/>
      <c r="DA386" s="3914"/>
      <c r="DB386" s="3906"/>
      <c r="DC386" s="3906"/>
      <c r="DD386" s="3916"/>
      <c r="DE386" s="3693"/>
      <c r="DF386" s="3693"/>
      <c r="DG386" s="3693"/>
      <c r="DH386" s="3693"/>
      <c r="DJ386" s="1220" t="s">
        <v>8269</v>
      </c>
      <c r="DK386" s="1220" t="s">
        <v>8331</v>
      </c>
      <c r="DL386" s="3313"/>
    </row>
    <row r="387" spans="1:116" s="514" customFormat="1" ht="131.25" hidden="1" x14ac:dyDescent="0.45">
      <c r="A387" s="3359"/>
      <c r="B387" s="3361"/>
      <c r="C387" s="3693"/>
      <c r="D387" s="3693"/>
      <c r="E387" s="515" t="s">
        <v>6757</v>
      </c>
      <c r="F387" s="516" t="s">
        <v>5840</v>
      </c>
      <c r="G387" s="495">
        <v>0.25</v>
      </c>
      <c r="H387" s="518">
        <v>44757</v>
      </c>
      <c r="I387" s="518">
        <v>44910</v>
      </c>
      <c r="J387" s="519">
        <v>0</v>
      </c>
      <c r="K387" s="612">
        <v>0</v>
      </c>
      <c r="L387" s="520">
        <v>0.3</v>
      </c>
      <c r="M387" s="668">
        <v>1</v>
      </c>
      <c r="N387" s="2966"/>
      <c r="O387" s="2966"/>
      <c r="P387" s="591"/>
      <c r="Q387" s="3693"/>
      <c r="R387" s="3693"/>
      <c r="S387" s="715"/>
      <c r="T387" s="547"/>
      <c r="U387" s="547"/>
      <c r="V387" s="169" t="str">
        <f t="shared" si="666"/>
        <v>Sin iniciar</v>
      </c>
      <c r="W387" s="169" t="str">
        <f t="shared" si="726"/>
        <v>Sin iniciar</v>
      </c>
      <c r="X387" s="3693"/>
      <c r="Y387" s="1877"/>
      <c r="Z387" s="1877"/>
      <c r="AA387" s="3344"/>
      <c r="AB387" s="3344"/>
      <c r="AC387" s="3716"/>
      <c r="AD387" s="3427"/>
      <c r="AE387" s="3690"/>
      <c r="AF387" s="3690"/>
      <c r="AG387" s="3427"/>
      <c r="AH387" s="3910"/>
      <c r="AI387" s="3910"/>
      <c r="AJ387" s="3693"/>
      <c r="AK387" s="3693"/>
      <c r="AL387" s="3693"/>
      <c r="AM387" s="3693"/>
      <c r="AN387" s="591"/>
      <c r="AO387" s="3693"/>
      <c r="AP387" s="3693"/>
      <c r="AQ387" s="716"/>
      <c r="AR387" s="547"/>
      <c r="AS387" s="547"/>
      <c r="AT387" s="169" t="str">
        <f t="shared" si="667"/>
        <v>Sin iniciar</v>
      </c>
      <c r="AU387" s="169" t="str">
        <f t="shared" si="668"/>
        <v>Sin iniciar</v>
      </c>
      <c r="AV387" s="3693"/>
      <c r="AW387" s="3895"/>
      <c r="AX387" s="3895"/>
      <c r="AY387" s="3344"/>
      <c r="AZ387" s="3344"/>
      <c r="BA387" s="3716"/>
      <c r="BB387" s="3348"/>
      <c r="BC387" s="3349"/>
      <c r="BD387" s="3350"/>
      <c r="BE387" s="3445"/>
      <c r="BF387" s="3798"/>
      <c r="BG387" s="3798"/>
      <c r="BH387" s="3900"/>
      <c r="BI387" s="3900"/>
      <c r="BJ387" s="3902"/>
      <c r="BK387" s="3693"/>
      <c r="BL387" s="472"/>
      <c r="BM387" s="3923"/>
      <c r="BN387" s="1720"/>
      <c r="BO387" s="551">
        <v>0.3</v>
      </c>
      <c r="BP387" s="97" t="s">
        <v>6758</v>
      </c>
      <c r="BQ387" s="98" t="s">
        <v>6755</v>
      </c>
      <c r="BR387" s="169" t="str">
        <f t="shared" si="669"/>
        <v>En gestión</v>
      </c>
      <c r="BS387" s="169" t="str">
        <f t="shared" si="670"/>
        <v>En gestión</v>
      </c>
      <c r="BT387" s="1720"/>
      <c r="BU387" s="1877"/>
      <c r="BV387" s="1877"/>
      <c r="BW387" s="3344"/>
      <c r="BX387" s="3344"/>
      <c r="BY387" s="3458"/>
      <c r="BZ387" s="2909"/>
      <c r="CA387" s="3908"/>
      <c r="CB387" s="3597"/>
      <c r="CC387" s="2909"/>
      <c r="CD387" s="3597"/>
      <c r="CE387" s="3597"/>
      <c r="CF387" s="3693"/>
      <c r="CG387" s="3693"/>
      <c r="CH387" s="3693"/>
      <c r="CI387" s="3693"/>
      <c r="CJ387" s="591"/>
      <c r="CK387" s="3458"/>
      <c r="CL387" s="3458"/>
      <c r="CM387" s="905">
        <v>1</v>
      </c>
      <c r="CN387" s="738" t="s">
        <v>6684</v>
      </c>
      <c r="CO387" s="738" t="s">
        <v>6759</v>
      </c>
      <c r="CP387" s="169" t="str">
        <f t="shared" si="737"/>
        <v>Terminado</v>
      </c>
      <c r="CQ387" s="169" t="str">
        <f t="shared" si="671"/>
        <v>Terminado</v>
      </c>
      <c r="CR387" s="3693"/>
      <c r="CS387" s="1877"/>
      <c r="CT387" s="1877"/>
      <c r="CU387" s="3344"/>
      <c r="CV387" s="3344"/>
      <c r="CW387" s="3921"/>
      <c r="CX387" s="3914"/>
      <c r="CY387" s="3351"/>
      <c r="CZ387" s="3906"/>
      <c r="DA387" s="3914"/>
      <c r="DB387" s="3906"/>
      <c r="DC387" s="3906"/>
      <c r="DD387" s="3916"/>
      <c r="DE387" s="3693"/>
      <c r="DF387" s="3693"/>
      <c r="DG387" s="3693"/>
      <c r="DH387" s="3693"/>
      <c r="DJ387" s="1220" t="s">
        <v>8269</v>
      </c>
      <c r="DK387" s="1220" t="s">
        <v>8331</v>
      </c>
      <c r="DL387" s="3313"/>
    </row>
    <row r="388" spans="1:116" s="514" customFormat="1" ht="92.25" hidden="1" x14ac:dyDescent="0.45">
      <c r="A388" s="3359"/>
      <c r="B388" s="3361"/>
      <c r="C388" s="3693"/>
      <c r="D388" s="3693"/>
      <c r="E388" s="515" t="s">
        <v>6760</v>
      </c>
      <c r="F388" s="516" t="s">
        <v>5850</v>
      </c>
      <c r="G388" s="495">
        <v>0.25</v>
      </c>
      <c r="H388" s="518">
        <v>44757</v>
      </c>
      <c r="I388" s="518">
        <v>44910</v>
      </c>
      <c r="J388" s="519">
        <v>0</v>
      </c>
      <c r="K388" s="612">
        <v>0</v>
      </c>
      <c r="L388" s="520">
        <v>0.3</v>
      </c>
      <c r="M388" s="668">
        <v>1</v>
      </c>
      <c r="N388" s="2966"/>
      <c r="O388" s="2966"/>
      <c r="P388" s="591"/>
      <c r="Q388" s="3693"/>
      <c r="R388" s="3693"/>
      <c r="S388" s="715"/>
      <c r="T388" s="547"/>
      <c r="U388" s="547"/>
      <c r="V388" s="169" t="str">
        <f t="shared" si="666"/>
        <v>Sin iniciar</v>
      </c>
      <c r="W388" s="169" t="str">
        <f t="shared" si="726"/>
        <v>Sin iniciar</v>
      </c>
      <c r="X388" s="3693"/>
      <c r="Y388" s="1877"/>
      <c r="Z388" s="1877"/>
      <c r="AA388" s="3344"/>
      <c r="AB388" s="3344"/>
      <c r="AC388" s="3897"/>
      <c r="AD388" s="3427"/>
      <c r="AE388" s="3690"/>
      <c r="AF388" s="3690"/>
      <c r="AG388" s="3427"/>
      <c r="AH388" s="3910"/>
      <c r="AI388" s="3910"/>
      <c r="AJ388" s="3693"/>
      <c r="AK388" s="3693"/>
      <c r="AL388" s="3693"/>
      <c r="AM388" s="3693"/>
      <c r="AN388" s="591"/>
      <c r="AO388" s="3693"/>
      <c r="AP388" s="3693"/>
      <c r="AQ388" s="716"/>
      <c r="AR388" s="547"/>
      <c r="AS388" s="547"/>
      <c r="AT388" s="169" t="str">
        <f t="shared" si="667"/>
        <v>Sin iniciar</v>
      </c>
      <c r="AU388" s="169" t="str">
        <f t="shared" si="668"/>
        <v>Sin iniciar</v>
      </c>
      <c r="AV388" s="3693"/>
      <c r="AW388" s="3895"/>
      <c r="AX388" s="3895"/>
      <c r="AY388" s="3344"/>
      <c r="AZ388" s="3344"/>
      <c r="BA388" s="3897"/>
      <c r="BB388" s="3348"/>
      <c r="BC388" s="3349"/>
      <c r="BD388" s="3350"/>
      <c r="BE388" s="3445"/>
      <c r="BF388" s="3446"/>
      <c r="BG388" s="3446"/>
      <c r="BH388" s="3894"/>
      <c r="BI388" s="3894"/>
      <c r="BJ388" s="3903"/>
      <c r="BK388" s="3693"/>
      <c r="BL388" s="472"/>
      <c r="BM388" s="3923"/>
      <c r="BN388" s="1720"/>
      <c r="BO388" s="551">
        <v>0.3</v>
      </c>
      <c r="BP388" s="97" t="s">
        <v>6761</v>
      </c>
      <c r="BQ388" s="98" t="s">
        <v>6762</v>
      </c>
      <c r="BR388" s="169" t="str">
        <f t="shared" si="669"/>
        <v>En gestión</v>
      </c>
      <c r="BS388" s="169" t="str">
        <f t="shared" si="670"/>
        <v>En gestión</v>
      </c>
      <c r="BT388" s="1720"/>
      <c r="BU388" s="1877"/>
      <c r="BV388" s="1877"/>
      <c r="BW388" s="3344"/>
      <c r="BX388" s="3344"/>
      <c r="BY388" s="3458"/>
      <c r="BZ388" s="2909"/>
      <c r="CA388" s="3908"/>
      <c r="CB388" s="3597"/>
      <c r="CC388" s="2909"/>
      <c r="CD388" s="3597"/>
      <c r="CE388" s="3597"/>
      <c r="CF388" s="3693"/>
      <c r="CG388" s="3693"/>
      <c r="CH388" s="3693"/>
      <c r="CI388" s="3693"/>
      <c r="CJ388" s="591"/>
      <c r="CK388" s="3458"/>
      <c r="CL388" s="3458"/>
      <c r="CM388" s="905">
        <v>1</v>
      </c>
      <c r="CN388" s="738" t="s">
        <v>6684</v>
      </c>
      <c r="CO388" s="738" t="s">
        <v>6763</v>
      </c>
      <c r="CP388" s="169" t="str">
        <f t="shared" si="737"/>
        <v>Terminado</v>
      </c>
      <c r="CQ388" s="169" t="str">
        <f t="shared" si="671"/>
        <v>Terminado</v>
      </c>
      <c r="CR388" s="3693"/>
      <c r="CS388" s="1877"/>
      <c r="CT388" s="1877"/>
      <c r="CU388" s="3344"/>
      <c r="CV388" s="3344"/>
      <c r="CW388" s="3921"/>
      <c r="CX388" s="3914"/>
      <c r="CY388" s="3351"/>
      <c r="CZ388" s="3906"/>
      <c r="DA388" s="3914"/>
      <c r="DB388" s="3906"/>
      <c r="DC388" s="3906"/>
      <c r="DD388" s="3916"/>
      <c r="DE388" s="3693"/>
      <c r="DF388" s="3693"/>
      <c r="DG388" s="3693"/>
      <c r="DH388" s="3693"/>
      <c r="DJ388" s="1220" t="s">
        <v>8269</v>
      </c>
      <c r="DK388" s="1220" t="s">
        <v>8331</v>
      </c>
      <c r="DL388" s="3314"/>
    </row>
    <row r="389" spans="1:116" s="710" customFormat="1" ht="87.75" hidden="1" x14ac:dyDescent="0.45">
      <c r="A389" s="3359" t="s">
        <v>516</v>
      </c>
      <c r="B389" s="3361" t="s">
        <v>6764</v>
      </c>
      <c r="C389" s="3693" t="s">
        <v>6765</v>
      </c>
      <c r="D389" s="3693" t="s">
        <v>5861</v>
      </c>
      <c r="E389" s="515" t="s">
        <v>6766</v>
      </c>
      <c r="F389" s="516" t="s">
        <v>5820</v>
      </c>
      <c r="G389" s="495">
        <v>0.25</v>
      </c>
      <c r="H389" s="518">
        <v>44562</v>
      </c>
      <c r="I389" s="518">
        <v>44591</v>
      </c>
      <c r="J389" s="519">
        <v>1</v>
      </c>
      <c r="K389" s="612">
        <v>1</v>
      </c>
      <c r="L389" s="520">
        <v>1</v>
      </c>
      <c r="M389" s="668">
        <v>1</v>
      </c>
      <c r="N389" s="2966">
        <v>1995117537</v>
      </c>
      <c r="O389" s="2966">
        <v>150348996</v>
      </c>
      <c r="P389" s="591"/>
      <c r="Q389" s="3692">
        <v>0.25</v>
      </c>
      <c r="R389" s="3894" t="s">
        <v>5821</v>
      </c>
      <c r="S389" s="551">
        <v>1</v>
      </c>
      <c r="T389" s="547" t="s">
        <v>6767</v>
      </c>
      <c r="U389" s="547" t="s">
        <v>6768</v>
      </c>
      <c r="V389" s="169" t="str">
        <f t="shared" si="666"/>
        <v>Terminado</v>
      </c>
      <c r="W389" s="169" t="str">
        <f t="shared" si="726"/>
        <v>Terminado</v>
      </c>
      <c r="X389" s="3693" t="s">
        <v>6769</v>
      </c>
      <c r="Y389" s="1877">
        <f>SUMPRODUCT(S389:S392,G389:G392)</f>
        <v>0.4375</v>
      </c>
      <c r="Z389" s="1877">
        <f>SUMPRODUCT(G389:G392,J389:J392)</f>
        <v>0.4375</v>
      </c>
      <c r="AA389" s="3344" t="str">
        <f>IF(Z389&lt;1%,"Sin iniciar",IF(Z389=100%,"Terminado","En gestión"))</f>
        <v>En gestión</v>
      </c>
      <c r="AB389" s="3344" t="str">
        <f>IF(Y389&lt;1%,"Sin iniciar",IF(Y389=100%,"Terminado","En gestión"))</f>
        <v>En gestión</v>
      </c>
      <c r="AC389" s="3911"/>
      <c r="AD389" s="3427">
        <v>150348996</v>
      </c>
      <c r="AE389" s="3690">
        <v>150348996</v>
      </c>
      <c r="AF389" s="3690">
        <v>37587249</v>
      </c>
      <c r="AG389" s="3427">
        <v>1995117537</v>
      </c>
      <c r="AH389" s="3910">
        <v>1983965202.5</v>
      </c>
      <c r="AI389" s="3910">
        <v>299543362.99000001</v>
      </c>
      <c r="AJ389" s="3894" t="s">
        <v>1503</v>
      </c>
      <c r="AK389" s="3693" t="s">
        <v>6005</v>
      </c>
      <c r="AL389" s="3693" t="s">
        <v>6006</v>
      </c>
      <c r="AM389" s="3693" t="s">
        <v>6770</v>
      </c>
      <c r="AN389" s="591"/>
      <c r="AO389" s="3692">
        <v>0.5</v>
      </c>
      <c r="AP389" s="3894" t="s">
        <v>5821</v>
      </c>
      <c r="AQ389" s="551">
        <v>1</v>
      </c>
      <c r="AR389" s="98" t="s">
        <v>6199</v>
      </c>
      <c r="AS389" s="547"/>
      <c r="AT389" s="169" t="str">
        <f t="shared" si="667"/>
        <v>Terminado</v>
      </c>
      <c r="AU389" s="169" t="str">
        <f t="shared" si="668"/>
        <v>Terminado</v>
      </c>
      <c r="AV389" s="3894" t="s">
        <v>6771</v>
      </c>
      <c r="AW389" s="3523">
        <f t="shared" ref="AW389" si="756">SUMPRODUCT(AQ389:AQ392,G389:G392)</f>
        <v>0.625</v>
      </c>
      <c r="AX389" s="3523">
        <f t="shared" ref="AX389" si="757">SUMPRODUCT(G389:G392,K389:K392)</f>
        <v>0.625</v>
      </c>
      <c r="AY389" s="3344" t="str">
        <f>IF(AX389&lt;1%,"Sin iniciar",IF(AX389=100%,"Terminado","En gestión"))</f>
        <v>En gestión</v>
      </c>
      <c r="AZ389" s="3344" t="str">
        <f>IF(AW389&lt;1%,"Sin iniciar",IF(AW389=100%,"Terminado","En gestión"))</f>
        <v>En gestión</v>
      </c>
      <c r="BA389" s="3911"/>
      <c r="BB389" s="3348">
        <v>150348996</v>
      </c>
      <c r="BC389" s="3349">
        <v>150348996</v>
      </c>
      <c r="BD389" s="3350">
        <v>75174498</v>
      </c>
      <c r="BE389" s="3445">
        <v>1995117537</v>
      </c>
      <c r="BF389" s="3350">
        <v>1983965202.5</v>
      </c>
      <c r="BG389" s="3350">
        <v>0</v>
      </c>
      <c r="BH389" s="3899" t="s">
        <v>1503</v>
      </c>
      <c r="BI389" s="3899" t="s">
        <v>6005</v>
      </c>
      <c r="BJ389" s="3901" t="s">
        <v>6006</v>
      </c>
      <c r="BK389" s="3693" t="s">
        <v>6770</v>
      </c>
      <c r="BL389" s="472"/>
      <c r="BM389" s="3923">
        <v>0.75</v>
      </c>
      <c r="BN389" s="1720" t="s">
        <v>5821</v>
      </c>
      <c r="BO389" s="551">
        <v>1</v>
      </c>
      <c r="BP389" s="97" t="s">
        <v>6199</v>
      </c>
      <c r="BQ389" s="98"/>
      <c r="BR389" s="169" t="str">
        <f t="shared" si="669"/>
        <v>Terminado</v>
      </c>
      <c r="BS389" s="169" t="str">
        <f t="shared" si="670"/>
        <v>Terminado</v>
      </c>
      <c r="BT389" s="1720" t="s">
        <v>6554</v>
      </c>
      <c r="BU389" s="1877">
        <f t="shared" ref="BU389" si="758">SUMPRODUCT(G389:G392,BO389:BO392)</f>
        <v>0.8125</v>
      </c>
      <c r="BV389" s="1877">
        <f t="shared" ref="BV389" si="759">SUMPRODUCT(G389:G392,L389:L392)</f>
        <v>0.8125</v>
      </c>
      <c r="BW389" s="3344" t="str">
        <f t="shared" si="731"/>
        <v>En gestión</v>
      </c>
      <c r="BX389" s="3344" t="str">
        <f t="shared" ref="BX389" si="760">IF(BU389&lt;1%,"Sin iniciar",IF(BU389=100%,"Terminado","En gestión"))</f>
        <v>En gestión</v>
      </c>
      <c r="BY389" s="3458"/>
      <c r="BZ389" s="2909">
        <v>150348996</v>
      </c>
      <c r="CA389" s="3908">
        <v>150348996</v>
      </c>
      <c r="CB389" s="3597">
        <v>112761747</v>
      </c>
      <c r="CC389" s="2909">
        <v>1983965202.5</v>
      </c>
      <c r="CD389" s="3597">
        <v>1983546992.55</v>
      </c>
      <c r="CE389" s="3597">
        <v>1280821810.5299399</v>
      </c>
      <c r="CF389" s="3693" t="s">
        <v>1503</v>
      </c>
      <c r="CG389" s="3693" t="s">
        <v>6005</v>
      </c>
      <c r="CH389" s="3693" t="s">
        <v>6006</v>
      </c>
      <c r="CI389" s="3693" t="s">
        <v>6770</v>
      </c>
      <c r="CJ389" s="591"/>
      <c r="CK389" s="3922">
        <v>1</v>
      </c>
      <c r="CL389" s="3458" t="s">
        <v>6676</v>
      </c>
      <c r="CM389" s="905">
        <v>1</v>
      </c>
      <c r="CN389" s="97" t="s">
        <v>106</v>
      </c>
      <c r="CO389" s="97" t="s">
        <v>6768</v>
      </c>
      <c r="CP389" s="169" t="str">
        <f t="shared" si="737"/>
        <v>Terminado</v>
      </c>
      <c r="CQ389" s="169" t="str">
        <f t="shared" si="671"/>
        <v>Terminado</v>
      </c>
      <c r="CR389" s="3693" t="s">
        <v>6677</v>
      </c>
      <c r="CS389" s="1877">
        <f t="shared" ref="CS389" si="761">SUMPRODUCT(G389:G392,CM389:CM392)</f>
        <v>1</v>
      </c>
      <c r="CT389" s="1877">
        <f t="shared" ref="CT389" si="762">SUMPRODUCT(G389:G392,M389:M392)</f>
        <v>1</v>
      </c>
      <c r="CU389" s="3344" t="str">
        <f t="shared" ref="CU389" si="763">IF(CT389&lt;1%,"Sin iniciar",IF(CT389=100%,"Terminado","En gestión"))</f>
        <v>Terminado</v>
      </c>
      <c r="CV389" s="3344" t="str">
        <f t="shared" ref="CV389" si="764">IF(CS389&lt;1%,"Sin iniciar",IF(CS389=100%,"Terminado","En gestión"))</f>
        <v>Terminado</v>
      </c>
      <c r="CW389" s="3921" t="s">
        <v>37</v>
      </c>
      <c r="CX389" s="3914">
        <v>150348996</v>
      </c>
      <c r="CY389" s="3351">
        <v>150348996</v>
      </c>
      <c r="CZ389" s="3906">
        <v>150348996</v>
      </c>
      <c r="DA389" s="3913">
        <v>1983546992.55</v>
      </c>
      <c r="DB389" s="3915">
        <v>1976101186.01</v>
      </c>
      <c r="DC389" s="3915">
        <v>1870131648.8900001</v>
      </c>
      <c r="DD389" s="3916">
        <v>1944973455.3</v>
      </c>
      <c r="DE389" s="3693" t="s">
        <v>1503</v>
      </c>
      <c r="DF389" s="3693" t="s">
        <v>6005</v>
      </c>
      <c r="DG389" s="3693" t="s">
        <v>6006</v>
      </c>
      <c r="DH389" s="3693" t="s">
        <v>6770</v>
      </c>
      <c r="DJ389" s="1220" t="s">
        <v>8269</v>
      </c>
      <c r="DK389" s="1220" t="s">
        <v>8485</v>
      </c>
      <c r="DL389" s="3312" t="s">
        <v>8271</v>
      </c>
    </row>
    <row r="390" spans="1:116" s="514" customFormat="1" ht="157.5" hidden="1" x14ac:dyDescent="0.45">
      <c r="A390" s="3359"/>
      <c r="B390" s="3361"/>
      <c r="C390" s="3693"/>
      <c r="D390" s="3693"/>
      <c r="E390" s="515" t="s">
        <v>6772</v>
      </c>
      <c r="F390" s="516" t="s">
        <v>5831</v>
      </c>
      <c r="G390" s="495">
        <v>0.25</v>
      </c>
      <c r="H390" s="518">
        <v>44562</v>
      </c>
      <c r="I390" s="518">
        <v>44926</v>
      </c>
      <c r="J390" s="519">
        <v>0.25</v>
      </c>
      <c r="K390" s="612">
        <v>0.5</v>
      </c>
      <c r="L390" s="520">
        <v>0.75</v>
      </c>
      <c r="M390" s="668">
        <v>1</v>
      </c>
      <c r="N390" s="2966"/>
      <c r="O390" s="2966"/>
      <c r="P390" s="591"/>
      <c r="Q390" s="3693"/>
      <c r="R390" s="3693"/>
      <c r="S390" s="551">
        <v>0.25</v>
      </c>
      <c r="T390" s="457" t="s">
        <v>6773</v>
      </c>
      <c r="U390" s="714" t="s">
        <v>6774</v>
      </c>
      <c r="V390" s="169" t="str">
        <f t="shared" si="666"/>
        <v>En gestión</v>
      </c>
      <c r="W390" s="169" t="str">
        <f t="shared" si="726"/>
        <v>En gestión</v>
      </c>
      <c r="X390" s="3693"/>
      <c r="Y390" s="1877"/>
      <c r="Z390" s="1877"/>
      <c r="AA390" s="3344"/>
      <c r="AB390" s="3344"/>
      <c r="AC390" s="3716"/>
      <c r="AD390" s="3427"/>
      <c r="AE390" s="3690"/>
      <c r="AF390" s="3690"/>
      <c r="AG390" s="3427"/>
      <c r="AH390" s="3910"/>
      <c r="AI390" s="3910"/>
      <c r="AJ390" s="3693"/>
      <c r="AK390" s="3693"/>
      <c r="AL390" s="3693"/>
      <c r="AM390" s="3693"/>
      <c r="AN390" s="591"/>
      <c r="AO390" s="3693"/>
      <c r="AP390" s="3693"/>
      <c r="AQ390" s="551">
        <v>0.5</v>
      </c>
      <c r="AR390" s="457" t="s">
        <v>6775</v>
      </c>
      <c r="AS390" s="714" t="s">
        <v>6776</v>
      </c>
      <c r="AT390" s="169" t="str">
        <f t="shared" si="667"/>
        <v>En gestión</v>
      </c>
      <c r="AU390" s="169" t="str">
        <f t="shared" si="668"/>
        <v>En gestión</v>
      </c>
      <c r="AV390" s="3693"/>
      <c r="AW390" s="3895"/>
      <c r="AX390" s="3895"/>
      <c r="AY390" s="3344"/>
      <c r="AZ390" s="3344"/>
      <c r="BA390" s="3716"/>
      <c r="BB390" s="3348"/>
      <c r="BC390" s="3349"/>
      <c r="BD390" s="3350"/>
      <c r="BE390" s="3445"/>
      <c r="BF390" s="3350"/>
      <c r="BG390" s="3350"/>
      <c r="BH390" s="3900"/>
      <c r="BI390" s="3900"/>
      <c r="BJ390" s="3902"/>
      <c r="BK390" s="3693"/>
      <c r="BL390" s="472"/>
      <c r="BM390" s="3923"/>
      <c r="BN390" s="1720"/>
      <c r="BO390" s="551">
        <v>0.75</v>
      </c>
      <c r="BP390" s="97" t="s">
        <v>6777</v>
      </c>
      <c r="BQ390" s="97" t="s">
        <v>6778</v>
      </c>
      <c r="BR390" s="169" t="str">
        <f t="shared" si="669"/>
        <v>En gestión</v>
      </c>
      <c r="BS390" s="169" t="str">
        <f t="shared" si="670"/>
        <v>En gestión</v>
      </c>
      <c r="BT390" s="1720"/>
      <c r="BU390" s="1877"/>
      <c r="BV390" s="1877"/>
      <c r="BW390" s="3344"/>
      <c r="BX390" s="3344"/>
      <c r="BY390" s="3458"/>
      <c r="BZ390" s="2909"/>
      <c r="CA390" s="3908"/>
      <c r="CB390" s="3597"/>
      <c r="CC390" s="2909"/>
      <c r="CD390" s="3597"/>
      <c r="CE390" s="3597"/>
      <c r="CF390" s="3693"/>
      <c r="CG390" s="3693"/>
      <c r="CH390" s="3693"/>
      <c r="CI390" s="3693"/>
      <c r="CJ390" s="591"/>
      <c r="CK390" s="3458"/>
      <c r="CL390" s="3458"/>
      <c r="CM390" s="905">
        <v>1</v>
      </c>
      <c r="CN390" s="738" t="s">
        <v>6681</v>
      </c>
      <c r="CO390" s="738" t="s">
        <v>6779</v>
      </c>
      <c r="CP390" s="169" t="str">
        <f t="shared" si="737"/>
        <v>Terminado</v>
      </c>
      <c r="CQ390" s="169" t="str">
        <f t="shared" si="671"/>
        <v>Terminado</v>
      </c>
      <c r="CR390" s="3693"/>
      <c r="CS390" s="1877"/>
      <c r="CT390" s="1877"/>
      <c r="CU390" s="3344"/>
      <c r="CV390" s="3344"/>
      <c r="CW390" s="3921"/>
      <c r="CX390" s="3914"/>
      <c r="CY390" s="3351"/>
      <c r="CZ390" s="3906"/>
      <c r="DA390" s="3914"/>
      <c r="DB390" s="3906"/>
      <c r="DC390" s="3906"/>
      <c r="DD390" s="3916"/>
      <c r="DE390" s="3693"/>
      <c r="DF390" s="3693"/>
      <c r="DG390" s="3693"/>
      <c r="DH390" s="3693"/>
      <c r="DJ390" s="1220" t="s">
        <v>8269</v>
      </c>
      <c r="DK390" s="1220" t="s">
        <v>8331</v>
      </c>
      <c r="DL390" s="3313"/>
    </row>
    <row r="391" spans="1:116" s="514" customFormat="1" ht="157.5" hidden="1" x14ac:dyDescent="0.45">
      <c r="A391" s="3359"/>
      <c r="B391" s="3361"/>
      <c r="C391" s="3693"/>
      <c r="D391" s="3693"/>
      <c r="E391" s="515" t="s">
        <v>6780</v>
      </c>
      <c r="F391" s="516" t="s">
        <v>5840</v>
      </c>
      <c r="G391" s="495">
        <v>0.25</v>
      </c>
      <c r="H391" s="518">
        <v>44562</v>
      </c>
      <c r="I391" s="518">
        <v>44926</v>
      </c>
      <c r="J391" s="519">
        <v>0.25</v>
      </c>
      <c r="K391" s="612">
        <v>0.5</v>
      </c>
      <c r="L391" s="520">
        <v>0.75</v>
      </c>
      <c r="M391" s="668">
        <v>1</v>
      </c>
      <c r="N391" s="2966"/>
      <c r="O391" s="2966"/>
      <c r="P391" s="591"/>
      <c r="Q391" s="3693"/>
      <c r="R391" s="3693"/>
      <c r="S391" s="551">
        <v>0.25</v>
      </c>
      <c r="T391" s="457" t="s">
        <v>7729</v>
      </c>
      <c r="U391" s="714" t="s">
        <v>6781</v>
      </c>
      <c r="V391" s="169" t="str">
        <f t="shared" si="666"/>
        <v>En gestión</v>
      </c>
      <c r="W391" s="169" t="str">
        <f t="shared" si="726"/>
        <v>En gestión</v>
      </c>
      <c r="X391" s="3693"/>
      <c r="Y391" s="1877"/>
      <c r="Z391" s="1877"/>
      <c r="AA391" s="3344"/>
      <c r="AB391" s="3344"/>
      <c r="AC391" s="3716"/>
      <c r="AD391" s="3427"/>
      <c r="AE391" s="3690"/>
      <c r="AF391" s="3690"/>
      <c r="AG391" s="3427"/>
      <c r="AH391" s="3910"/>
      <c r="AI391" s="3910"/>
      <c r="AJ391" s="3693"/>
      <c r="AK391" s="3693"/>
      <c r="AL391" s="3693"/>
      <c r="AM391" s="3693"/>
      <c r="AN391" s="591"/>
      <c r="AO391" s="3693"/>
      <c r="AP391" s="3693"/>
      <c r="AQ391" s="551">
        <v>0.5</v>
      </c>
      <c r="AR391" s="457" t="s">
        <v>6782</v>
      </c>
      <c r="AS391" s="714" t="s">
        <v>6783</v>
      </c>
      <c r="AT391" s="169" t="str">
        <f t="shared" si="667"/>
        <v>En gestión</v>
      </c>
      <c r="AU391" s="169" t="str">
        <f t="shared" si="668"/>
        <v>En gestión</v>
      </c>
      <c r="AV391" s="3693"/>
      <c r="AW391" s="3895"/>
      <c r="AX391" s="3895"/>
      <c r="AY391" s="3344"/>
      <c r="AZ391" s="3344"/>
      <c r="BA391" s="3716"/>
      <c r="BB391" s="3348"/>
      <c r="BC391" s="3349"/>
      <c r="BD391" s="3350"/>
      <c r="BE391" s="3445"/>
      <c r="BF391" s="3350"/>
      <c r="BG391" s="3350"/>
      <c r="BH391" s="3900"/>
      <c r="BI391" s="3900"/>
      <c r="BJ391" s="3902"/>
      <c r="BK391" s="3693"/>
      <c r="BL391" s="472"/>
      <c r="BM391" s="3923"/>
      <c r="BN391" s="1720"/>
      <c r="BO391" s="551">
        <v>0.75</v>
      </c>
      <c r="BP391" s="97" t="s">
        <v>6784</v>
      </c>
      <c r="BQ391" s="97" t="s">
        <v>6785</v>
      </c>
      <c r="BR391" s="169" t="str">
        <f t="shared" si="669"/>
        <v>En gestión</v>
      </c>
      <c r="BS391" s="169" t="str">
        <f t="shared" si="670"/>
        <v>En gestión</v>
      </c>
      <c r="BT391" s="1720"/>
      <c r="BU391" s="1877"/>
      <c r="BV391" s="1877"/>
      <c r="BW391" s="3344"/>
      <c r="BX391" s="3344"/>
      <c r="BY391" s="3458"/>
      <c r="BZ391" s="2909"/>
      <c r="CA391" s="3908"/>
      <c r="CB391" s="3597"/>
      <c r="CC391" s="2909"/>
      <c r="CD391" s="3597"/>
      <c r="CE391" s="3597"/>
      <c r="CF391" s="3693"/>
      <c r="CG391" s="3693"/>
      <c r="CH391" s="3693"/>
      <c r="CI391" s="3693"/>
      <c r="CJ391" s="591"/>
      <c r="CK391" s="3458"/>
      <c r="CL391" s="3458"/>
      <c r="CM391" s="905">
        <v>1</v>
      </c>
      <c r="CN391" s="738" t="s">
        <v>6684</v>
      </c>
      <c r="CO391" s="738" t="s">
        <v>6786</v>
      </c>
      <c r="CP391" s="169" t="str">
        <f t="shared" si="737"/>
        <v>Terminado</v>
      </c>
      <c r="CQ391" s="169" t="str">
        <f t="shared" si="671"/>
        <v>Terminado</v>
      </c>
      <c r="CR391" s="3693"/>
      <c r="CS391" s="1877"/>
      <c r="CT391" s="1877"/>
      <c r="CU391" s="3344"/>
      <c r="CV391" s="3344"/>
      <c r="CW391" s="3921"/>
      <c r="CX391" s="3914"/>
      <c r="CY391" s="3351"/>
      <c r="CZ391" s="3906"/>
      <c r="DA391" s="3914"/>
      <c r="DB391" s="3906"/>
      <c r="DC391" s="3906"/>
      <c r="DD391" s="3916"/>
      <c r="DE391" s="3693"/>
      <c r="DF391" s="3693"/>
      <c r="DG391" s="3693"/>
      <c r="DH391" s="3693"/>
      <c r="DJ391" s="1220" t="s">
        <v>8269</v>
      </c>
      <c r="DK391" s="1220" t="s">
        <v>8331</v>
      </c>
      <c r="DL391" s="3313"/>
    </row>
    <row r="392" spans="1:116" s="514" customFormat="1" ht="262.5" hidden="1" x14ac:dyDescent="0.45">
      <c r="A392" s="3359"/>
      <c r="B392" s="3361"/>
      <c r="C392" s="3693"/>
      <c r="D392" s="3693"/>
      <c r="E392" s="515" t="s">
        <v>6787</v>
      </c>
      <c r="F392" s="516" t="s">
        <v>5850</v>
      </c>
      <c r="G392" s="495">
        <v>0.25</v>
      </c>
      <c r="H392" s="518">
        <v>44562</v>
      </c>
      <c r="I392" s="518">
        <v>44926</v>
      </c>
      <c r="J392" s="519">
        <v>0.25</v>
      </c>
      <c r="K392" s="612">
        <v>0.5</v>
      </c>
      <c r="L392" s="520">
        <v>0.75</v>
      </c>
      <c r="M392" s="668">
        <v>1</v>
      </c>
      <c r="N392" s="2966"/>
      <c r="O392" s="2966"/>
      <c r="P392" s="591"/>
      <c r="Q392" s="3693"/>
      <c r="R392" s="3693"/>
      <c r="S392" s="551">
        <v>0.25</v>
      </c>
      <c r="T392" s="547" t="s">
        <v>6713</v>
      </c>
      <c r="U392" s="714" t="s">
        <v>6788</v>
      </c>
      <c r="V392" s="169" t="str">
        <f t="shared" si="666"/>
        <v>En gestión</v>
      </c>
      <c r="W392" s="169" t="str">
        <f t="shared" si="726"/>
        <v>En gestión</v>
      </c>
      <c r="X392" s="3693"/>
      <c r="Y392" s="1877"/>
      <c r="Z392" s="1877"/>
      <c r="AA392" s="3344"/>
      <c r="AB392" s="3344"/>
      <c r="AC392" s="3897"/>
      <c r="AD392" s="3427"/>
      <c r="AE392" s="3690"/>
      <c r="AF392" s="3690"/>
      <c r="AG392" s="3427"/>
      <c r="AH392" s="3910"/>
      <c r="AI392" s="3910"/>
      <c r="AJ392" s="3693"/>
      <c r="AK392" s="3693"/>
      <c r="AL392" s="3693"/>
      <c r="AM392" s="3693"/>
      <c r="AN392" s="591"/>
      <c r="AO392" s="3693"/>
      <c r="AP392" s="3693"/>
      <c r="AQ392" s="551">
        <v>0.5</v>
      </c>
      <c r="AR392" s="714" t="s">
        <v>6713</v>
      </c>
      <c r="AS392" s="714" t="s">
        <v>6789</v>
      </c>
      <c r="AT392" s="169" t="str">
        <f t="shared" si="667"/>
        <v>En gestión</v>
      </c>
      <c r="AU392" s="169" t="str">
        <f t="shared" si="668"/>
        <v>En gestión</v>
      </c>
      <c r="AV392" s="3693"/>
      <c r="AW392" s="3895"/>
      <c r="AX392" s="3895"/>
      <c r="AY392" s="3344"/>
      <c r="AZ392" s="3344"/>
      <c r="BA392" s="3897"/>
      <c r="BB392" s="3348"/>
      <c r="BC392" s="3349"/>
      <c r="BD392" s="3350"/>
      <c r="BE392" s="3445"/>
      <c r="BF392" s="3350"/>
      <c r="BG392" s="3350"/>
      <c r="BH392" s="3894"/>
      <c r="BI392" s="3894"/>
      <c r="BJ392" s="3903"/>
      <c r="BK392" s="3693"/>
      <c r="BL392" s="472"/>
      <c r="BM392" s="3923"/>
      <c r="BN392" s="1720"/>
      <c r="BO392" s="551">
        <v>0.75</v>
      </c>
      <c r="BP392" s="97" t="s">
        <v>6790</v>
      </c>
      <c r="BQ392" s="98" t="s">
        <v>6791</v>
      </c>
      <c r="BR392" s="169" t="str">
        <f t="shared" si="669"/>
        <v>En gestión</v>
      </c>
      <c r="BS392" s="169" t="str">
        <f t="shared" si="670"/>
        <v>En gestión</v>
      </c>
      <c r="BT392" s="1720"/>
      <c r="BU392" s="1877"/>
      <c r="BV392" s="1877"/>
      <c r="BW392" s="3344"/>
      <c r="BX392" s="3344"/>
      <c r="BY392" s="3458"/>
      <c r="BZ392" s="2909"/>
      <c r="CA392" s="3908"/>
      <c r="CB392" s="3597"/>
      <c r="CC392" s="2909"/>
      <c r="CD392" s="3597"/>
      <c r="CE392" s="3597"/>
      <c r="CF392" s="3693"/>
      <c r="CG392" s="3693"/>
      <c r="CH392" s="3693"/>
      <c r="CI392" s="3693"/>
      <c r="CJ392" s="591"/>
      <c r="CK392" s="3458"/>
      <c r="CL392" s="3458"/>
      <c r="CM392" s="905">
        <v>1</v>
      </c>
      <c r="CN392" s="738" t="s">
        <v>6684</v>
      </c>
      <c r="CO392" s="738" t="s">
        <v>7730</v>
      </c>
      <c r="CP392" s="169" t="str">
        <f t="shared" si="737"/>
        <v>Terminado</v>
      </c>
      <c r="CQ392" s="169" t="str">
        <f t="shared" si="671"/>
        <v>Terminado</v>
      </c>
      <c r="CR392" s="3693"/>
      <c r="CS392" s="1877"/>
      <c r="CT392" s="1877"/>
      <c r="CU392" s="3344"/>
      <c r="CV392" s="3344"/>
      <c r="CW392" s="3921"/>
      <c r="CX392" s="3914"/>
      <c r="CY392" s="3351"/>
      <c r="CZ392" s="3906"/>
      <c r="DA392" s="3914"/>
      <c r="DB392" s="3906"/>
      <c r="DC392" s="3906"/>
      <c r="DD392" s="3916"/>
      <c r="DE392" s="3693"/>
      <c r="DF392" s="3693"/>
      <c r="DG392" s="3693"/>
      <c r="DH392" s="3693"/>
      <c r="DJ392" s="1220" t="s">
        <v>8269</v>
      </c>
      <c r="DK392" s="1220" t="s">
        <v>8331</v>
      </c>
      <c r="DL392" s="3314"/>
    </row>
    <row r="393" spans="1:116" s="710" customFormat="1" ht="87.75" hidden="1" x14ac:dyDescent="0.45">
      <c r="A393" s="3359" t="s">
        <v>516</v>
      </c>
      <c r="B393" s="3361" t="s">
        <v>6792</v>
      </c>
      <c r="C393" s="3693" t="s">
        <v>6793</v>
      </c>
      <c r="D393" s="3693" t="s">
        <v>5861</v>
      </c>
      <c r="E393" s="515" t="s">
        <v>6794</v>
      </c>
      <c r="F393" s="516" t="s">
        <v>5820</v>
      </c>
      <c r="G393" s="495">
        <v>0.25</v>
      </c>
      <c r="H393" s="518">
        <v>44562</v>
      </c>
      <c r="I393" s="518">
        <v>44591</v>
      </c>
      <c r="J393" s="519">
        <v>1</v>
      </c>
      <c r="K393" s="612">
        <v>1</v>
      </c>
      <c r="L393" s="520">
        <v>1</v>
      </c>
      <c r="M393" s="668">
        <v>1</v>
      </c>
      <c r="N393" s="2966">
        <v>1289114562</v>
      </c>
      <c r="O393" s="2966">
        <v>0</v>
      </c>
      <c r="P393" s="591"/>
      <c r="Q393" s="3692">
        <v>0.25</v>
      </c>
      <c r="R393" s="3894" t="s">
        <v>5821</v>
      </c>
      <c r="S393" s="551">
        <v>1</v>
      </c>
      <c r="T393" s="457" t="s">
        <v>6795</v>
      </c>
      <c r="U393" s="547" t="s">
        <v>6796</v>
      </c>
      <c r="V393" s="169" t="str">
        <f t="shared" si="666"/>
        <v>Terminado</v>
      </c>
      <c r="W393" s="169" t="str">
        <f t="shared" si="726"/>
        <v>Terminado</v>
      </c>
      <c r="X393" s="3693" t="s">
        <v>6797</v>
      </c>
      <c r="Y393" s="1877">
        <f>SUMPRODUCT(S393:S396,G393:G396)</f>
        <v>0.4375</v>
      </c>
      <c r="Z393" s="1877">
        <f>SUMPRODUCT(G393:G396,J393:J396)</f>
        <v>0.4375</v>
      </c>
      <c r="AA393" s="3344" t="str">
        <f>IF(Z393&lt;1%,"Sin iniciar",IF(Z393=100%,"Terminado","En gestión"))</f>
        <v>En gestión</v>
      </c>
      <c r="AB393" s="3344" t="str">
        <f>IF(Y393&lt;1%,"Sin iniciar",IF(Y393=100%,"Terminado","En gestión"))</f>
        <v>En gestión</v>
      </c>
      <c r="AC393" s="3911"/>
      <c r="AD393" s="3427">
        <v>0</v>
      </c>
      <c r="AE393" s="3690">
        <v>0</v>
      </c>
      <c r="AF393" s="3690"/>
      <c r="AG393" s="3427">
        <v>1289114562</v>
      </c>
      <c r="AH393" s="3910">
        <v>1277004562</v>
      </c>
      <c r="AI393" s="3910">
        <v>193306119.03</v>
      </c>
      <c r="AJ393" s="3894" t="s">
        <v>1503</v>
      </c>
      <c r="AK393" s="3693" t="s">
        <v>6005</v>
      </c>
      <c r="AL393" s="3693" t="s">
        <v>6006</v>
      </c>
      <c r="AM393" s="3693" t="s">
        <v>6007</v>
      </c>
      <c r="AN393" s="591"/>
      <c r="AO393" s="3692">
        <v>0.5</v>
      </c>
      <c r="AP393" s="3894" t="s">
        <v>5821</v>
      </c>
      <c r="AQ393" s="551">
        <v>1</v>
      </c>
      <c r="AR393" s="98" t="s">
        <v>6199</v>
      </c>
      <c r="AS393" s="547"/>
      <c r="AT393" s="169" t="str">
        <f t="shared" si="667"/>
        <v>Terminado</v>
      </c>
      <c r="AU393" s="169" t="str">
        <f t="shared" si="668"/>
        <v>Terminado</v>
      </c>
      <c r="AV393" s="3894" t="s">
        <v>6798</v>
      </c>
      <c r="AW393" s="3523">
        <f t="shared" ref="AW393" si="765">SUMPRODUCT(AQ393:AQ396,G393:G396)</f>
        <v>0.625</v>
      </c>
      <c r="AX393" s="3523">
        <f t="shared" ref="AX393" si="766">SUMPRODUCT(G393:G396,K393:K396)</f>
        <v>0.625</v>
      </c>
      <c r="AY393" s="3344" t="str">
        <f>IF(AX393&lt;1%,"Sin iniciar",IF(AX393=100%,"Terminado","En gestión"))</f>
        <v>En gestión</v>
      </c>
      <c r="AZ393" s="3344" t="str">
        <f>IF(AW393&lt;1%,"Sin iniciar",IF(AW393=100%,"Terminado","En gestión"))</f>
        <v>En gestión</v>
      </c>
      <c r="BA393" s="3911"/>
      <c r="BB393" s="3348">
        <v>0</v>
      </c>
      <c r="BC393" s="3349">
        <v>0</v>
      </c>
      <c r="BD393" s="3350"/>
      <c r="BE393" s="3445">
        <v>1289114562</v>
      </c>
      <c r="BF393" s="3615">
        <v>1285804562</v>
      </c>
      <c r="BG393" s="3615">
        <v>283707649.68000001</v>
      </c>
      <c r="BH393" s="3899" t="s">
        <v>1503</v>
      </c>
      <c r="BI393" s="3899" t="s">
        <v>6005</v>
      </c>
      <c r="BJ393" s="3901" t="s">
        <v>6006</v>
      </c>
      <c r="BK393" s="3693" t="s">
        <v>6007</v>
      </c>
      <c r="BL393" s="472"/>
      <c r="BM393" s="3923">
        <v>0.75</v>
      </c>
      <c r="BN393" s="1720" t="s">
        <v>5821</v>
      </c>
      <c r="BO393" s="551">
        <v>1</v>
      </c>
      <c r="BP393" s="97" t="s">
        <v>6199</v>
      </c>
      <c r="BQ393" s="98"/>
      <c r="BR393" s="169" t="str">
        <f t="shared" si="669"/>
        <v>Terminado</v>
      </c>
      <c r="BS393" s="169" t="str">
        <f t="shared" si="670"/>
        <v>Terminado</v>
      </c>
      <c r="BT393" s="1720" t="s">
        <v>6554</v>
      </c>
      <c r="BU393" s="1877">
        <f t="shared" ref="BU393" si="767">SUMPRODUCT(G393:G396,BO393:BO396)</f>
        <v>0.8125</v>
      </c>
      <c r="BV393" s="1877">
        <f t="shared" ref="BV393" si="768">SUMPRODUCT(G393:G396,L393:L396)</f>
        <v>0.8125</v>
      </c>
      <c r="BW393" s="3344" t="str">
        <f t="shared" si="731"/>
        <v>En gestión</v>
      </c>
      <c r="BX393" s="3344" t="str">
        <f t="shared" ref="BX393" si="769">IF(BU393&lt;1%,"Sin iniciar",IF(BU393=100%,"Terminado","En gestión"))</f>
        <v>En gestión</v>
      </c>
      <c r="BY393" s="3458"/>
      <c r="BZ393" s="3918">
        <v>0</v>
      </c>
      <c r="CA393" s="3919">
        <v>0</v>
      </c>
      <c r="CB393" s="3919">
        <v>0</v>
      </c>
      <c r="CC393" s="2909">
        <v>1285804562</v>
      </c>
      <c r="CD393" s="3597">
        <v>1279267354.5</v>
      </c>
      <c r="CE393" s="3597">
        <v>851751776.63</v>
      </c>
      <c r="CF393" s="3693" t="s">
        <v>1503</v>
      </c>
      <c r="CG393" s="3693" t="s">
        <v>6005</v>
      </c>
      <c r="CH393" s="3693" t="s">
        <v>6006</v>
      </c>
      <c r="CI393" s="3693" t="s">
        <v>6007</v>
      </c>
      <c r="CJ393" s="591"/>
      <c r="CK393" s="3922">
        <v>1</v>
      </c>
      <c r="CL393" s="3458" t="s">
        <v>6676</v>
      </c>
      <c r="CM393" s="905">
        <v>1</v>
      </c>
      <c r="CN393" s="97" t="s">
        <v>106</v>
      </c>
      <c r="CO393" s="97" t="s">
        <v>6796</v>
      </c>
      <c r="CP393" s="169" t="str">
        <f t="shared" si="737"/>
        <v>Terminado</v>
      </c>
      <c r="CQ393" s="169" t="str">
        <f t="shared" si="671"/>
        <v>Terminado</v>
      </c>
      <c r="CR393" s="3693" t="s">
        <v>6677</v>
      </c>
      <c r="CS393" s="1877">
        <f t="shared" ref="CS393" si="770">SUMPRODUCT(G393:G396,CM393:CM396)</f>
        <v>1</v>
      </c>
      <c r="CT393" s="1877">
        <f t="shared" ref="CT393" si="771">SUMPRODUCT(G393:G396,M393:M396)</f>
        <v>1</v>
      </c>
      <c r="CU393" s="3344" t="str">
        <f t="shared" ref="CU393" si="772">IF(CT393&lt;1%,"Sin iniciar",IF(CT393=100%,"Terminado","En gestión"))</f>
        <v>Terminado</v>
      </c>
      <c r="CV393" s="3344" t="str">
        <f t="shared" ref="CV393" si="773">IF(CS393&lt;1%,"Sin iniciar",IF(CS393=100%,"Terminado","En gestión"))</f>
        <v>Terminado</v>
      </c>
      <c r="CW393" s="3341"/>
      <c r="CX393" s="3914">
        <v>0</v>
      </c>
      <c r="CY393" s="3351">
        <v>0</v>
      </c>
      <c r="CZ393" s="3915">
        <v>0</v>
      </c>
      <c r="DA393" s="3913">
        <v>1279267354.5</v>
      </c>
      <c r="DB393" s="3915">
        <v>1268972465.5</v>
      </c>
      <c r="DC393" s="3915">
        <v>1204780758.3699999</v>
      </c>
      <c r="DD393" s="3916">
        <v>1249541504</v>
      </c>
      <c r="DE393" s="3693" t="s">
        <v>1503</v>
      </c>
      <c r="DF393" s="3693" t="s">
        <v>6005</v>
      </c>
      <c r="DG393" s="3693" t="s">
        <v>6006</v>
      </c>
      <c r="DH393" s="3693" t="s">
        <v>6007</v>
      </c>
      <c r="DJ393" s="1220" t="s">
        <v>8269</v>
      </c>
      <c r="DK393" s="1220" t="s">
        <v>8485</v>
      </c>
      <c r="DL393" s="3312" t="s">
        <v>8271</v>
      </c>
    </row>
    <row r="394" spans="1:116" s="514" customFormat="1" ht="183.75" hidden="1" x14ac:dyDescent="0.45">
      <c r="A394" s="3359"/>
      <c r="B394" s="3361"/>
      <c r="C394" s="3693"/>
      <c r="D394" s="3693"/>
      <c r="E394" s="515" t="s">
        <v>6799</v>
      </c>
      <c r="F394" s="516" t="s">
        <v>5831</v>
      </c>
      <c r="G394" s="495">
        <v>0.25</v>
      </c>
      <c r="H394" s="518">
        <v>44562</v>
      </c>
      <c r="I394" s="518">
        <v>44926</v>
      </c>
      <c r="J394" s="519">
        <v>0.25</v>
      </c>
      <c r="K394" s="612">
        <v>0.5</v>
      </c>
      <c r="L394" s="520">
        <v>0.75</v>
      </c>
      <c r="M394" s="668">
        <v>1</v>
      </c>
      <c r="N394" s="2966"/>
      <c r="O394" s="2966"/>
      <c r="P394" s="591"/>
      <c r="Q394" s="3693"/>
      <c r="R394" s="3693"/>
      <c r="S394" s="551">
        <v>0.25</v>
      </c>
      <c r="T394" s="457" t="s">
        <v>6800</v>
      </c>
      <c r="U394" s="714" t="s">
        <v>6801</v>
      </c>
      <c r="V394" s="169" t="str">
        <f t="shared" si="666"/>
        <v>En gestión</v>
      </c>
      <c r="W394" s="169" t="str">
        <f t="shared" si="726"/>
        <v>En gestión</v>
      </c>
      <c r="X394" s="3693"/>
      <c r="Y394" s="1877"/>
      <c r="Z394" s="1877"/>
      <c r="AA394" s="3344"/>
      <c r="AB394" s="3344"/>
      <c r="AC394" s="3716"/>
      <c r="AD394" s="3427"/>
      <c r="AE394" s="3690"/>
      <c r="AF394" s="3690"/>
      <c r="AG394" s="3427"/>
      <c r="AH394" s="3910"/>
      <c r="AI394" s="3910"/>
      <c r="AJ394" s="3693"/>
      <c r="AK394" s="3693"/>
      <c r="AL394" s="3693"/>
      <c r="AM394" s="3693"/>
      <c r="AN394" s="591"/>
      <c r="AO394" s="3693"/>
      <c r="AP394" s="3693"/>
      <c r="AQ394" s="551">
        <v>0.5</v>
      </c>
      <c r="AR394" s="457" t="s">
        <v>6802</v>
      </c>
      <c r="AS394" s="547" t="s">
        <v>6803</v>
      </c>
      <c r="AT394" s="169" t="str">
        <f t="shared" si="667"/>
        <v>En gestión</v>
      </c>
      <c r="AU394" s="169" t="str">
        <f t="shared" si="668"/>
        <v>En gestión</v>
      </c>
      <c r="AV394" s="3693"/>
      <c r="AW394" s="3895"/>
      <c r="AX394" s="3895"/>
      <c r="AY394" s="3344"/>
      <c r="AZ394" s="3344"/>
      <c r="BA394" s="3716"/>
      <c r="BB394" s="3348"/>
      <c r="BC394" s="3349"/>
      <c r="BD394" s="3350"/>
      <c r="BE394" s="3445"/>
      <c r="BF394" s="3798"/>
      <c r="BG394" s="3798"/>
      <c r="BH394" s="3900"/>
      <c r="BI394" s="3900"/>
      <c r="BJ394" s="3902"/>
      <c r="BK394" s="3693"/>
      <c r="BL394" s="472"/>
      <c r="BM394" s="1720"/>
      <c r="BN394" s="1720"/>
      <c r="BO394" s="551">
        <v>0.75</v>
      </c>
      <c r="BP394" s="97" t="s">
        <v>6804</v>
      </c>
      <c r="BQ394" s="97" t="s">
        <v>6805</v>
      </c>
      <c r="BR394" s="169" t="str">
        <f t="shared" si="669"/>
        <v>En gestión</v>
      </c>
      <c r="BS394" s="169" t="str">
        <f t="shared" si="670"/>
        <v>En gestión</v>
      </c>
      <c r="BT394" s="1720"/>
      <c r="BU394" s="1877"/>
      <c r="BV394" s="1877"/>
      <c r="BW394" s="3344"/>
      <c r="BX394" s="3344"/>
      <c r="BY394" s="3458"/>
      <c r="BZ394" s="3918"/>
      <c r="CA394" s="3919"/>
      <c r="CB394" s="3919"/>
      <c r="CC394" s="2909"/>
      <c r="CD394" s="3597"/>
      <c r="CE394" s="3597"/>
      <c r="CF394" s="3693"/>
      <c r="CG394" s="3693"/>
      <c r="CH394" s="3693"/>
      <c r="CI394" s="3693"/>
      <c r="CJ394" s="591"/>
      <c r="CK394" s="3458"/>
      <c r="CL394" s="3458"/>
      <c r="CM394" s="905">
        <v>1</v>
      </c>
      <c r="CN394" s="738" t="s">
        <v>6681</v>
      </c>
      <c r="CO394" s="738" t="s">
        <v>6806</v>
      </c>
      <c r="CP394" s="169" t="str">
        <f t="shared" si="737"/>
        <v>Terminado</v>
      </c>
      <c r="CQ394" s="169" t="str">
        <f t="shared" si="671"/>
        <v>Terminado</v>
      </c>
      <c r="CR394" s="3693"/>
      <c r="CS394" s="1877"/>
      <c r="CT394" s="1877"/>
      <c r="CU394" s="3344"/>
      <c r="CV394" s="3344"/>
      <c r="CW394" s="3342"/>
      <c r="CX394" s="3914"/>
      <c r="CY394" s="3351"/>
      <c r="CZ394" s="3906"/>
      <c r="DA394" s="3914"/>
      <c r="DB394" s="3906"/>
      <c r="DC394" s="3906"/>
      <c r="DD394" s="3916"/>
      <c r="DE394" s="3693"/>
      <c r="DF394" s="3693"/>
      <c r="DG394" s="3693"/>
      <c r="DH394" s="3693"/>
      <c r="DJ394" s="1220" t="s">
        <v>8269</v>
      </c>
      <c r="DK394" s="1220" t="s">
        <v>8331</v>
      </c>
      <c r="DL394" s="3313"/>
    </row>
    <row r="395" spans="1:116" s="514" customFormat="1" ht="157.5" hidden="1" x14ac:dyDescent="0.45">
      <c r="A395" s="3359"/>
      <c r="B395" s="3361"/>
      <c r="C395" s="3693"/>
      <c r="D395" s="3693"/>
      <c r="E395" s="515" t="s">
        <v>6807</v>
      </c>
      <c r="F395" s="516" t="s">
        <v>5840</v>
      </c>
      <c r="G395" s="495">
        <v>0.25</v>
      </c>
      <c r="H395" s="518">
        <v>44562</v>
      </c>
      <c r="I395" s="518">
        <v>44926</v>
      </c>
      <c r="J395" s="519">
        <v>0.25</v>
      </c>
      <c r="K395" s="612">
        <v>0.5</v>
      </c>
      <c r="L395" s="520">
        <v>0.75</v>
      </c>
      <c r="M395" s="668">
        <v>1</v>
      </c>
      <c r="N395" s="2966"/>
      <c r="O395" s="2966"/>
      <c r="P395" s="591"/>
      <c r="Q395" s="3693"/>
      <c r="R395" s="3693"/>
      <c r="S395" s="551">
        <v>0.25</v>
      </c>
      <c r="T395" s="457" t="s">
        <v>6808</v>
      </c>
      <c r="U395" s="714" t="s">
        <v>6801</v>
      </c>
      <c r="V395" s="169" t="str">
        <f t="shared" si="666"/>
        <v>En gestión</v>
      </c>
      <c r="W395" s="169" t="str">
        <f t="shared" si="726"/>
        <v>En gestión</v>
      </c>
      <c r="X395" s="3693"/>
      <c r="Y395" s="1877"/>
      <c r="Z395" s="1877"/>
      <c r="AA395" s="3344"/>
      <c r="AB395" s="3344"/>
      <c r="AC395" s="3716"/>
      <c r="AD395" s="3427"/>
      <c r="AE395" s="3690"/>
      <c r="AF395" s="3690"/>
      <c r="AG395" s="3427"/>
      <c r="AH395" s="3910"/>
      <c r="AI395" s="3910"/>
      <c r="AJ395" s="3693"/>
      <c r="AK395" s="3693"/>
      <c r="AL395" s="3693"/>
      <c r="AM395" s="3693"/>
      <c r="AN395" s="591"/>
      <c r="AO395" s="3693"/>
      <c r="AP395" s="3693"/>
      <c r="AQ395" s="551">
        <v>0.5</v>
      </c>
      <c r="AR395" s="457" t="s">
        <v>6809</v>
      </c>
      <c r="AS395" s="714" t="s">
        <v>6810</v>
      </c>
      <c r="AT395" s="169" t="str">
        <f t="shared" si="667"/>
        <v>En gestión</v>
      </c>
      <c r="AU395" s="169" t="str">
        <f t="shared" si="668"/>
        <v>En gestión</v>
      </c>
      <c r="AV395" s="3693"/>
      <c r="AW395" s="3895"/>
      <c r="AX395" s="3895"/>
      <c r="AY395" s="3344"/>
      <c r="AZ395" s="3344"/>
      <c r="BA395" s="3716"/>
      <c r="BB395" s="3348"/>
      <c r="BC395" s="3349"/>
      <c r="BD395" s="3350"/>
      <c r="BE395" s="3445"/>
      <c r="BF395" s="3798"/>
      <c r="BG395" s="3798"/>
      <c r="BH395" s="3900"/>
      <c r="BI395" s="3900"/>
      <c r="BJ395" s="3902"/>
      <c r="BK395" s="3693"/>
      <c r="BL395" s="472"/>
      <c r="BM395" s="1720"/>
      <c r="BN395" s="1720"/>
      <c r="BO395" s="551">
        <v>0.75</v>
      </c>
      <c r="BP395" s="97" t="s">
        <v>6804</v>
      </c>
      <c r="BQ395" s="97" t="s">
        <v>6805</v>
      </c>
      <c r="BR395" s="169" t="str">
        <f t="shared" si="669"/>
        <v>En gestión</v>
      </c>
      <c r="BS395" s="169" t="str">
        <f t="shared" si="670"/>
        <v>En gestión</v>
      </c>
      <c r="BT395" s="1720"/>
      <c r="BU395" s="1877"/>
      <c r="BV395" s="1877"/>
      <c r="BW395" s="3344"/>
      <c r="BX395" s="3344"/>
      <c r="BY395" s="3458"/>
      <c r="BZ395" s="3918"/>
      <c r="CA395" s="3919"/>
      <c r="CB395" s="3919"/>
      <c r="CC395" s="2909"/>
      <c r="CD395" s="3597"/>
      <c r="CE395" s="3597"/>
      <c r="CF395" s="3693"/>
      <c r="CG395" s="3693"/>
      <c r="CH395" s="3693"/>
      <c r="CI395" s="3693"/>
      <c r="CJ395" s="591"/>
      <c r="CK395" s="3458"/>
      <c r="CL395" s="3458"/>
      <c r="CM395" s="905">
        <v>1</v>
      </c>
      <c r="CN395" s="738" t="s">
        <v>6684</v>
      </c>
      <c r="CO395" s="738" t="s">
        <v>6811</v>
      </c>
      <c r="CP395" s="169" t="str">
        <f t="shared" si="737"/>
        <v>Terminado</v>
      </c>
      <c r="CQ395" s="169" t="str">
        <f t="shared" si="671"/>
        <v>Terminado</v>
      </c>
      <c r="CR395" s="3693"/>
      <c r="CS395" s="1877"/>
      <c r="CT395" s="1877"/>
      <c r="CU395" s="3344"/>
      <c r="CV395" s="3344"/>
      <c r="CW395" s="3342"/>
      <c r="CX395" s="3914"/>
      <c r="CY395" s="3351"/>
      <c r="CZ395" s="3906"/>
      <c r="DA395" s="3914"/>
      <c r="DB395" s="3906"/>
      <c r="DC395" s="3906"/>
      <c r="DD395" s="3916"/>
      <c r="DE395" s="3693"/>
      <c r="DF395" s="3693"/>
      <c r="DG395" s="3693"/>
      <c r="DH395" s="3693"/>
      <c r="DJ395" s="1220" t="s">
        <v>8269</v>
      </c>
      <c r="DK395" s="1220" t="s">
        <v>8331</v>
      </c>
      <c r="DL395" s="3313"/>
    </row>
    <row r="396" spans="1:116" s="514" customFormat="1" ht="131.25" hidden="1" x14ac:dyDescent="0.45">
      <c r="A396" s="3359"/>
      <c r="B396" s="3361"/>
      <c r="C396" s="3693"/>
      <c r="D396" s="3693"/>
      <c r="E396" s="515" t="s">
        <v>6812</v>
      </c>
      <c r="F396" s="516" t="s">
        <v>5850</v>
      </c>
      <c r="G396" s="495">
        <v>0.25</v>
      </c>
      <c r="H396" s="518">
        <v>44562</v>
      </c>
      <c r="I396" s="518">
        <v>44926</v>
      </c>
      <c r="J396" s="519">
        <v>0.25</v>
      </c>
      <c r="K396" s="612">
        <v>0.5</v>
      </c>
      <c r="L396" s="520">
        <v>0.75</v>
      </c>
      <c r="M396" s="668">
        <v>1</v>
      </c>
      <c r="N396" s="2966"/>
      <c r="O396" s="2966"/>
      <c r="P396" s="591"/>
      <c r="Q396" s="3693"/>
      <c r="R396" s="3693"/>
      <c r="S396" s="551">
        <v>0.25</v>
      </c>
      <c r="T396" s="457" t="s">
        <v>6813</v>
      </c>
      <c r="U396" s="713" t="s">
        <v>6814</v>
      </c>
      <c r="V396" s="169" t="str">
        <f t="shared" si="666"/>
        <v>En gestión</v>
      </c>
      <c r="W396" s="169" t="str">
        <f t="shared" si="726"/>
        <v>En gestión</v>
      </c>
      <c r="X396" s="3693"/>
      <c r="Y396" s="1877"/>
      <c r="Z396" s="1877"/>
      <c r="AA396" s="3344"/>
      <c r="AB396" s="3344"/>
      <c r="AC396" s="3897"/>
      <c r="AD396" s="3427"/>
      <c r="AE396" s="3690"/>
      <c r="AF396" s="3690"/>
      <c r="AG396" s="3427"/>
      <c r="AH396" s="3910"/>
      <c r="AI396" s="3910"/>
      <c r="AJ396" s="3693"/>
      <c r="AK396" s="3693"/>
      <c r="AL396" s="3693"/>
      <c r="AM396" s="3693"/>
      <c r="AN396" s="591"/>
      <c r="AO396" s="3693"/>
      <c r="AP396" s="3693"/>
      <c r="AQ396" s="551">
        <v>0.5</v>
      </c>
      <c r="AR396" s="457" t="s">
        <v>6815</v>
      </c>
      <c r="AS396" s="547" t="s">
        <v>6816</v>
      </c>
      <c r="AT396" s="169" t="str">
        <f t="shared" si="667"/>
        <v>En gestión</v>
      </c>
      <c r="AU396" s="169" t="str">
        <f t="shared" si="668"/>
        <v>En gestión</v>
      </c>
      <c r="AV396" s="3693"/>
      <c r="AW396" s="3895"/>
      <c r="AX396" s="3895"/>
      <c r="AY396" s="3344"/>
      <c r="AZ396" s="3344"/>
      <c r="BA396" s="3897"/>
      <c r="BB396" s="3348"/>
      <c r="BC396" s="3349"/>
      <c r="BD396" s="3350"/>
      <c r="BE396" s="3445"/>
      <c r="BF396" s="3446"/>
      <c r="BG396" s="3446"/>
      <c r="BH396" s="3894"/>
      <c r="BI396" s="3894"/>
      <c r="BJ396" s="3903"/>
      <c r="BK396" s="3693"/>
      <c r="BL396" s="472"/>
      <c r="BM396" s="1720"/>
      <c r="BN396" s="1720"/>
      <c r="BO396" s="551">
        <v>0.75</v>
      </c>
      <c r="BP396" s="97" t="s">
        <v>6817</v>
      </c>
      <c r="BQ396" s="97" t="s">
        <v>6818</v>
      </c>
      <c r="BR396" s="169" t="str">
        <f t="shared" si="669"/>
        <v>En gestión</v>
      </c>
      <c r="BS396" s="169" t="str">
        <f t="shared" si="670"/>
        <v>En gestión</v>
      </c>
      <c r="BT396" s="1720"/>
      <c r="BU396" s="1877"/>
      <c r="BV396" s="1877"/>
      <c r="BW396" s="3344"/>
      <c r="BX396" s="3344"/>
      <c r="BY396" s="3458"/>
      <c r="BZ396" s="3918"/>
      <c r="CA396" s="3919"/>
      <c r="CB396" s="3919"/>
      <c r="CC396" s="2909"/>
      <c r="CD396" s="3597"/>
      <c r="CE396" s="3597"/>
      <c r="CF396" s="3693"/>
      <c r="CG396" s="3693"/>
      <c r="CH396" s="3693"/>
      <c r="CI396" s="3693"/>
      <c r="CJ396" s="591"/>
      <c r="CK396" s="3458"/>
      <c r="CL396" s="3458"/>
      <c r="CM396" s="905">
        <v>1</v>
      </c>
      <c r="CN396" s="738" t="s">
        <v>6684</v>
      </c>
      <c r="CO396" s="738" t="s">
        <v>6819</v>
      </c>
      <c r="CP396" s="169" t="str">
        <f t="shared" si="737"/>
        <v>Terminado</v>
      </c>
      <c r="CQ396" s="169" t="str">
        <f t="shared" si="671"/>
        <v>Terminado</v>
      </c>
      <c r="CR396" s="3693"/>
      <c r="CS396" s="1877"/>
      <c r="CT396" s="1877"/>
      <c r="CU396" s="3344"/>
      <c r="CV396" s="3344"/>
      <c r="CW396" s="3343"/>
      <c r="CX396" s="3914"/>
      <c r="CY396" s="3351"/>
      <c r="CZ396" s="3906"/>
      <c r="DA396" s="3914"/>
      <c r="DB396" s="3906"/>
      <c r="DC396" s="3906"/>
      <c r="DD396" s="3916"/>
      <c r="DE396" s="3693"/>
      <c r="DF396" s="3693"/>
      <c r="DG396" s="3693"/>
      <c r="DH396" s="3693"/>
      <c r="DJ396" s="1220" t="s">
        <v>8269</v>
      </c>
      <c r="DK396" s="1220" t="s">
        <v>8331</v>
      </c>
      <c r="DL396" s="3314"/>
    </row>
    <row r="397" spans="1:116" s="710" customFormat="1" ht="87.75" hidden="1" x14ac:dyDescent="0.45">
      <c r="A397" s="3359" t="s">
        <v>516</v>
      </c>
      <c r="B397" s="3361" t="s">
        <v>6820</v>
      </c>
      <c r="C397" s="3693" t="s">
        <v>6821</v>
      </c>
      <c r="D397" s="3693" t="s">
        <v>5861</v>
      </c>
      <c r="E397" s="515" t="s">
        <v>6822</v>
      </c>
      <c r="F397" s="516" t="s">
        <v>5820</v>
      </c>
      <c r="G397" s="495">
        <v>0.25</v>
      </c>
      <c r="H397" s="518">
        <v>44757</v>
      </c>
      <c r="I397" s="518">
        <v>44788</v>
      </c>
      <c r="J397" s="519">
        <v>0</v>
      </c>
      <c r="K397" s="612">
        <v>0</v>
      </c>
      <c r="L397" s="520">
        <v>1</v>
      </c>
      <c r="M397" s="668">
        <v>1</v>
      </c>
      <c r="N397" s="2966">
        <v>670532757</v>
      </c>
      <c r="O397" s="2966">
        <v>20978094</v>
      </c>
      <c r="P397" s="591"/>
      <c r="Q397" s="3692">
        <v>0</v>
      </c>
      <c r="R397" s="3693" t="s">
        <v>2384</v>
      </c>
      <c r="S397" s="715"/>
      <c r="T397" s="547"/>
      <c r="U397" s="547"/>
      <c r="V397" s="169" t="str">
        <f t="shared" si="666"/>
        <v>Sin iniciar</v>
      </c>
      <c r="W397" s="169" t="str">
        <f t="shared" si="726"/>
        <v>Sin iniciar</v>
      </c>
      <c r="X397" s="3693"/>
      <c r="Y397" s="1877">
        <f>SUMPRODUCT(S397:S400,G397:G400)</f>
        <v>0</v>
      </c>
      <c r="Z397" s="1877">
        <f>SUMPRODUCT(G397:G400,J397:J400)</f>
        <v>0</v>
      </c>
      <c r="AA397" s="3344" t="str">
        <f>IF(Z397&lt;1%,"Sin iniciar",IF(Z397=100%,"Terminado","En gestión"))</f>
        <v>Sin iniciar</v>
      </c>
      <c r="AB397" s="3344" t="str">
        <f>IF(Y397&lt;1%,"Sin iniciar",IF(Y397=100%,"Terminado","En gestión"))</f>
        <v>Sin iniciar</v>
      </c>
      <c r="AC397" s="3911"/>
      <c r="AD397" s="3427">
        <v>20978094</v>
      </c>
      <c r="AE397" s="3690">
        <v>20978094</v>
      </c>
      <c r="AF397" s="3690">
        <v>0</v>
      </c>
      <c r="AG397" s="3427">
        <v>670532757</v>
      </c>
      <c r="AH397" s="3910">
        <v>667112423.5</v>
      </c>
      <c r="AI397" s="3910">
        <v>13240000</v>
      </c>
      <c r="AJ397" s="3894" t="s">
        <v>1503</v>
      </c>
      <c r="AK397" s="3693" t="s">
        <v>6823</v>
      </c>
      <c r="AL397" s="3693" t="s">
        <v>6824</v>
      </c>
      <c r="AM397" s="3693" t="s">
        <v>6825</v>
      </c>
      <c r="AN397" s="591"/>
      <c r="AO397" s="3693"/>
      <c r="AP397" s="3693"/>
      <c r="AQ397" s="716"/>
      <c r="AR397" s="547"/>
      <c r="AS397" s="547"/>
      <c r="AT397" s="169" t="str">
        <f t="shared" si="667"/>
        <v>Sin iniciar</v>
      </c>
      <c r="AU397" s="169" t="str">
        <f t="shared" si="668"/>
        <v>Sin iniciar</v>
      </c>
      <c r="AV397" s="3693"/>
      <c r="AW397" s="3523">
        <f t="shared" ref="AW397" si="774">SUMPRODUCT(AQ397:AQ400,G397:G400)</f>
        <v>0</v>
      </c>
      <c r="AX397" s="3523">
        <f t="shared" ref="AX397" si="775">SUMPRODUCT(G397:G400,K397:K400)</f>
        <v>0</v>
      </c>
      <c r="AY397" s="3344" t="str">
        <f>IF(AX397&lt;1%,"Sin iniciar",IF(AX397=100%,"Terminado","En gestión"))</f>
        <v>Sin iniciar</v>
      </c>
      <c r="AZ397" s="3344" t="str">
        <f>IF(AW397&lt;1%,"Sin iniciar",IF(AW397=100%,"Terminado","En gestión"))</f>
        <v>Sin iniciar</v>
      </c>
      <c r="BA397" s="3911"/>
      <c r="BB397" s="3348">
        <v>0</v>
      </c>
      <c r="BC397" s="3349">
        <v>0</v>
      </c>
      <c r="BD397" s="3350">
        <v>0</v>
      </c>
      <c r="BE397" s="3445">
        <v>670532757</v>
      </c>
      <c r="BF397" s="3615">
        <v>667112423.5</v>
      </c>
      <c r="BG397" s="3615">
        <v>43030000</v>
      </c>
      <c r="BH397" s="3899" t="s">
        <v>1503</v>
      </c>
      <c r="BI397" s="3899" t="s">
        <v>6823</v>
      </c>
      <c r="BJ397" s="3901" t="s">
        <v>6824</v>
      </c>
      <c r="BK397" s="3693" t="s">
        <v>6825</v>
      </c>
      <c r="BL397" s="472"/>
      <c r="BM397" s="3923">
        <v>0.4</v>
      </c>
      <c r="BN397" s="1720" t="s">
        <v>5821</v>
      </c>
      <c r="BO397" s="551">
        <v>1</v>
      </c>
      <c r="BP397" s="97" t="s">
        <v>6826</v>
      </c>
      <c r="BQ397" s="98" t="s">
        <v>6827</v>
      </c>
      <c r="BR397" s="169" t="str">
        <f t="shared" si="669"/>
        <v>Terminado</v>
      </c>
      <c r="BS397" s="169" t="str">
        <f t="shared" si="670"/>
        <v>Terminado</v>
      </c>
      <c r="BT397" s="1720" t="s">
        <v>6828</v>
      </c>
      <c r="BU397" s="1877">
        <f t="shared" ref="BU397" si="776">SUMPRODUCT(G397:G400,BO397:BO400)</f>
        <v>0.5</v>
      </c>
      <c r="BV397" s="1877">
        <f t="shared" ref="BV397" si="777">SUMPRODUCT(G397:G400,L397:L400)</f>
        <v>0.5</v>
      </c>
      <c r="BW397" s="3344" t="str">
        <f t="shared" si="731"/>
        <v>En gestión</v>
      </c>
      <c r="BX397" s="3344" t="str">
        <f t="shared" ref="BX397" si="778">IF(BU397&lt;1%,"Sin iniciar",IF(BU397=100%,"Terminado","En gestión"))</f>
        <v>En gestión</v>
      </c>
      <c r="BY397" s="3458"/>
      <c r="BZ397" s="2909">
        <v>20978094</v>
      </c>
      <c r="CA397" s="3908">
        <v>20978094</v>
      </c>
      <c r="CB397" s="3597">
        <v>10489047</v>
      </c>
      <c r="CC397" s="2909">
        <v>667112423.5</v>
      </c>
      <c r="CD397" s="3597">
        <v>709376758.5</v>
      </c>
      <c r="CE397" s="3597">
        <v>234900538.86000001</v>
      </c>
      <c r="CF397" s="3693" t="s">
        <v>1503</v>
      </c>
      <c r="CG397" s="3693" t="s">
        <v>6823</v>
      </c>
      <c r="CH397" s="3693" t="s">
        <v>6824</v>
      </c>
      <c r="CI397" s="3693" t="s">
        <v>6825</v>
      </c>
      <c r="CJ397" s="591"/>
      <c r="CK397" s="3922">
        <v>1</v>
      </c>
      <c r="CL397" s="3458" t="s">
        <v>6676</v>
      </c>
      <c r="CM397" s="905">
        <v>1</v>
      </c>
      <c r="CN397" s="97" t="s">
        <v>1291</v>
      </c>
      <c r="CO397" s="97" t="s">
        <v>6827</v>
      </c>
      <c r="CP397" s="169" t="str">
        <f t="shared" si="737"/>
        <v>Terminado</v>
      </c>
      <c r="CQ397" s="169" t="str">
        <f t="shared" si="671"/>
        <v>Terminado</v>
      </c>
      <c r="CR397" s="3693" t="s">
        <v>6677</v>
      </c>
      <c r="CS397" s="1877">
        <f t="shared" ref="CS397" si="779">SUMPRODUCT(G397:G400,CM397:CM400)</f>
        <v>1</v>
      </c>
      <c r="CT397" s="1877">
        <f t="shared" ref="CT397" si="780">SUMPRODUCT(G397:G400,M397:M400)</f>
        <v>1</v>
      </c>
      <c r="CU397" s="3344" t="str">
        <f t="shared" ref="CU397" si="781">IF(CT397&lt;1%,"Sin iniciar",IF(CT397=100%,"Terminado","En gestión"))</f>
        <v>Terminado</v>
      </c>
      <c r="CV397" s="3344" t="str">
        <f t="shared" ref="CV397" si="782">IF(CS397&lt;1%,"Sin iniciar",IF(CS397=100%,"Terminado","En gestión"))</f>
        <v>Terminado</v>
      </c>
      <c r="CW397" s="3341" t="s">
        <v>37</v>
      </c>
      <c r="CX397" s="3914">
        <v>20978094</v>
      </c>
      <c r="CY397" s="3351">
        <v>20978094</v>
      </c>
      <c r="CZ397" s="3906">
        <v>20978094</v>
      </c>
      <c r="DA397" s="3913">
        <v>709376758.5</v>
      </c>
      <c r="DB397" s="3915">
        <v>785476264.66999996</v>
      </c>
      <c r="DC397" s="3915">
        <v>690068691.69000006</v>
      </c>
      <c r="DD397" s="3916">
        <v>754257211.66999996</v>
      </c>
      <c r="DE397" s="3693" t="s">
        <v>1503</v>
      </c>
      <c r="DF397" s="3693" t="s">
        <v>6823</v>
      </c>
      <c r="DG397" s="3693" t="s">
        <v>6824</v>
      </c>
      <c r="DH397" s="3693" t="s">
        <v>6825</v>
      </c>
      <c r="DJ397" s="1220" t="s">
        <v>8269</v>
      </c>
      <c r="DK397" s="1220" t="s">
        <v>8484</v>
      </c>
      <c r="DL397" s="3312" t="s">
        <v>8271</v>
      </c>
    </row>
    <row r="398" spans="1:116" s="514" customFormat="1" ht="90" hidden="1" x14ac:dyDescent="0.45">
      <c r="A398" s="3359"/>
      <c r="B398" s="3361"/>
      <c r="C398" s="3693"/>
      <c r="D398" s="3693"/>
      <c r="E398" s="515" t="s">
        <v>6829</v>
      </c>
      <c r="F398" s="516" t="s">
        <v>5831</v>
      </c>
      <c r="G398" s="495">
        <v>0.25</v>
      </c>
      <c r="H398" s="518">
        <v>44757</v>
      </c>
      <c r="I398" s="518">
        <v>44926</v>
      </c>
      <c r="J398" s="519">
        <v>0</v>
      </c>
      <c r="K398" s="612">
        <v>0</v>
      </c>
      <c r="L398" s="520">
        <v>0.4</v>
      </c>
      <c r="M398" s="668">
        <v>1</v>
      </c>
      <c r="N398" s="2966"/>
      <c r="O398" s="2966"/>
      <c r="P398" s="591"/>
      <c r="Q398" s="3693"/>
      <c r="R398" s="3693"/>
      <c r="S398" s="715"/>
      <c r="T398" s="547"/>
      <c r="U398" s="547"/>
      <c r="V398" s="169" t="str">
        <f t="shared" si="666"/>
        <v>Sin iniciar</v>
      </c>
      <c r="W398" s="169" t="str">
        <f t="shared" si="726"/>
        <v>Sin iniciar</v>
      </c>
      <c r="X398" s="3693"/>
      <c r="Y398" s="1877"/>
      <c r="Z398" s="1877"/>
      <c r="AA398" s="3344"/>
      <c r="AB398" s="3344"/>
      <c r="AC398" s="3716"/>
      <c r="AD398" s="3427"/>
      <c r="AE398" s="3690"/>
      <c r="AF398" s="3690"/>
      <c r="AG398" s="3427"/>
      <c r="AH398" s="3910"/>
      <c r="AI398" s="3910"/>
      <c r="AJ398" s="3693"/>
      <c r="AK398" s="3693"/>
      <c r="AL398" s="3693"/>
      <c r="AM398" s="3693"/>
      <c r="AN398" s="591"/>
      <c r="AO398" s="3693"/>
      <c r="AP398" s="3693"/>
      <c r="AQ398" s="716"/>
      <c r="AR398" s="547"/>
      <c r="AS398" s="547"/>
      <c r="AT398" s="169" t="str">
        <f t="shared" si="667"/>
        <v>Sin iniciar</v>
      </c>
      <c r="AU398" s="169" t="str">
        <f t="shared" si="668"/>
        <v>Sin iniciar</v>
      </c>
      <c r="AV398" s="3693"/>
      <c r="AW398" s="3895"/>
      <c r="AX398" s="3895"/>
      <c r="AY398" s="3344"/>
      <c r="AZ398" s="3344"/>
      <c r="BA398" s="3716"/>
      <c r="BB398" s="3348"/>
      <c r="BC398" s="3349"/>
      <c r="BD398" s="3350"/>
      <c r="BE398" s="3445"/>
      <c r="BF398" s="3798"/>
      <c r="BG398" s="3798"/>
      <c r="BH398" s="3900"/>
      <c r="BI398" s="3900"/>
      <c r="BJ398" s="3902"/>
      <c r="BK398" s="3693"/>
      <c r="BL398" s="472"/>
      <c r="BM398" s="1720"/>
      <c r="BN398" s="1720"/>
      <c r="BO398" s="551">
        <v>0.4</v>
      </c>
      <c r="BP398" s="97" t="s">
        <v>6830</v>
      </c>
      <c r="BQ398" s="98"/>
      <c r="BR398" s="169" t="str">
        <f t="shared" si="669"/>
        <v>En gestión</v>
      </c>
      <c r="BS398" s="169" t="str">
        <f t="shared" si="670"/>
        <v>En gestión</v>
      </c>
      <c r="BT398" s="1720"/>
      <c r="BU398" s="1877"/>
      <c r="BV398" s="1877"/>
      <c r="BW398" s="3344"/>
      <c r="BX398" s="3344"/>
      <c r="BY398" s="3458"/>
      <c r="BZ398" s="2909"/>
      <c r="CA398" s="3908"/>
      <c r="CB398" s="3597"/>
      <c r="CC398" s="2909"/>
      <c r="CD398" s="3597"/>
      <c r="CE398" s="3597"/>
      <c r="CF398" s="3693"/>
      <c r="CG398" s="3693"/>
      <c r="CH398" s="3693"/>
      <c r="CI398" s="3693"/>
      <c r="CJ398" s="591"/>
      <c r="CK398" s="3458"/>
      <c r="CL398" s="3458"/>
      <c r="CM398" s="905">
        <v>1</v>
      </c>
      <c r="CN398" s="738" t="s">
        <v>6681</v>
      </c>
      <c r="CO398" s="738" t="s">
        <v>6831</v>
      </c>
      <c r="CP398" s="169" t="str">
        <f t="shared" si="737"/>
        <v>Terminado</v>
      </c>
      <c r="CQ398" s="169" t="str">
        <f t="shared" si="671"/>
        <v>Terminado</v>
      </c>
      <c r="CR398" s="3693"/>
      <c r="CS398" s="1877"/>
      <c r="CT398" s="1877"/>
      <c r="CU398" s="3344"/>
      <c r="CV398" s="3344"/>
      <c r="CW398" s="3342"/>
      <c r="CX398" s="3914"/>
      <c r="CY398" s="3351"/>
      <c r="CZ398" s="3906"/>
      <c r="DA398" s="3914"/>
      <c r="DB398" s="3906"/>
      <c r="DC398" s="3906"/>
      <c r="DD398" s="3916"/>
      <c r="DE398" s="3693"/>
      <c r="DF398" s="3693"/>
      <c r="DG398" s="3693"/>
      <c r="DH398" s="3693"/>
      <c r="DJ398" s="1220" t="s">
        <v>8269</v>
      </c>
      <c r="DK398" s="1220" t="s">
        <v>8331</v>
      </c>
      <c r="DL398" s="3313"/>
    </row>
    <row r="399" spans="1:116" s="514" customFormat="1" ht="131.25" hidden="1" x14ac:dyDescent="0.45">
      <c r="A399" s="3359"/>
      <c r="B399" s="3361"/>
      <c r="C399" s="3693"/>
      <c r="D399" s="3693"/>
      <c r="E399" s="515" t="s">
        <v>6832</v>
      </c>
      <c r="F399" s="516" t="s">
        <v>5840</v>
      </c>
      <c r="G399" s="495">
        <v>0.25</v>
      </c>
      <c r="H399" s="518">
        <v>44757</v>
      </c>
      <c r="I399" s="518">
        <v>44926</v>
      </c>
      <c r="J399" s="519">
        <v>0</v>
      </c>
      <c r="K399" s="612">
        <v>0</v>
      </c>
      <c r="L399" s="520">
        <v>0.3</v>
      </c>
      <c r="M399" s="668">
        <v>1</v>
      </c>
      <c r="N399" s="2966"/>
      <c r="O399" s="2966"/>
      <c r="P399" s="591"/>
      <c r="Q399" s="3693"/>
      <c r="R399" s="3693"/>
      <c r="S399" s="715"/>
      <c r="T399" s="547"/>
      <c r="U399" s="547"/>
      <c r="V399" s="169" t="str">
        <f t="shared" si="666"/>
        <v>Sin iniciar</v>
      </c>
      <c r="W399" s="169" t="str">
        <f t="shared" si="726"/>
        <v>Sin iniciar</v>
      </c>
      <c r="X399" s="3693"/>
      <c r="Y399" s="1877"/>
      <c r="Z399" s="1877"/>
      <c r="AA399" s="3344"/>
      <c r="AB399" s="3344"/>
      <c r="AC399" s="3716"/>
      <c r="AD399" s="3427"/>
      <c r="AE399" s="3690"/>
      <c r="AF399" s="3690"/>
      <c r="AG399" s="3427"/>
      <c r="AH399" s="3910"/>
      <c r="AI399" s="3910"/>
      <c r="AJ399" s="3693"/>
      <c r="AK399" s="3693"/>
      <c r="AL399" s="3693"/>
      <c r="AM399" s="3693"/>
      <c r="AN399" s="591"/>
      <c r="AO399" s="3693"/>
      <c r="AP399" s="3693"/>
      <c r="AQ399" s="716"/>
      <c r="AR399" s="547"/>
      <c r="AS399" s="547"/>
      <c r="AT399" s="169" t="str">
        <f t="shared" si="667"/>
        <v>Sin iniciar</v>
      </c>
      <c r="AU399" s="169" t="str">
        <f t="shared" si="668"/>
        <v>Sin iniciar</v>
      </c>
      <c r="AV399" s="3693"/>
      <c r="AW399" s="3895"/>
      <c r="AX399" s="3895"/>
      <c r="AY399" s="3344"/>
      <c r="AZ399" s="3344"/>
      <c r="BA399" s="3716"/>
      <c r="BB399" s="3348"/>
      <c r="BC399" s="3349"/>
      <c r="BD399" s="3350"/>
      <c r="BE399" s="3445"/>
      <c r="BF399" s="3798"/>
      <c r="BG399" s="3798"/>
      <c r="BH399" s="3900"/>
      <c r="BI399" s="3900"/>
      <c r="BJ399" s="3902"/>
      <c r="BK399" s="3693"/>
      <c r="BL399" s="472"/>
      <c r="BM399" s="1720"/>
      <c r="BN399" s="1720"/>
      <c r="BO399" s="551">
        <v>0.3</v>
      </c>
      <c r="BP399" s="97" t="s">
        <v>6833</v>
      </c>
      <c r="BQ399" s="97" t="s">
        <v>6834</v>
      </c>
      <c r="BR399" s="169" t="str">
        <f t="shared" si="669"/>
        <v>En gestión</v>
      </c>
      <c r="BS399" s="169" t="str">
        <f t="shared" si="670"/>
        <v>En gestión</v>
      </c>
      <c r="BT399" s="1720"/>
      <c r="BU399" s="1877"/>
      <c r="BV399" s="1877"/>
      <c r="BW399" s="3344"/>
      <c r="BX399" s="3344"/>
      <c r="BY399" s="3458"/>
      <c r="BZ399" s="2909"/>
      <c r="CA399" s="3908"/>
      <c r="CB399" s="3597"/>
      <c r="CC399" s="2909"/>
      <c r="CD399" s="3597"/>
      <c r="CE399" s="3597"/>
      <c r="CF399" s="3693"/>
      <c r="CG399" s="3693"/>
      <c r="CH399" s="3693"/>
      <c r="CI399" s="3693"/>
      <c r="CJ399" s="591"/>
      <c r="CK399" s="3458"/>
      <c r="CL399" s="3458"/>
      <c r="CM399" s="905">
        <v>1</v>
      </c>
      <c r="CN399" s="738" t="s">
        <v>6684</v>
      </c>
      <c r="CO399" s="738" t="s">
        <v>6831</v>
      </c>
      <c r="CP399" s="169" t="str">
        <f t="shared" si="737"/>
        <v>Terminado</v>
      </c>
      <c r="CQ399" s="169" t="str">
        <f t="shared" si="671"/>
        <v>Terminado</v>
      </c>
      <c r="CR399" s="3693"/>
      <c r="CS399" s="1877"/>
      <c r="CT399" s="1877"/>
      <c r="CU399" s="3344"/>
      <c r="CV399" s="3344"/>
      <c r="CW399" s="3342"/>
      <c r="CX399" s="3914"/>
      <c r="CY399" s="3351"/>
      <c r="CZ399" s="3906"/>
      <c r="DA399" s="3914"/>
      <c r="DB399" s="3906"/>
      <c r="DC399" s="3906"/>
      <c r="DD399" s="3916"/>
      <c r="DE399" s="3693"/>
      <c r="DF399" s="3693"/>
      <c r="DG399" s="3693"/>
      <c r="DH399" s="3693"/>
      <c r="DJ399" s="1220" t="s">
        <v>8269</v>
      </c>
      <c r="DK399" s="1220" t="s">
        <v>8331</v>
      </c>
      <c r="DL399" s="3313"/>
    </row>
    <row r="400" spans="1:116" s="514" customFormat="1" ht="91.5" hidden="1" x14ac:dyDescent="0.45">
      <c r="A400" s="3359"/>
      <c r="B400" s="3361"/>
      <c r="C400" s="3693"/>
      <c r="D400" s="3693"/>
      <c r="E400" s="515" t="s">
        <v>6835</v>
      </c>
      <c r="F400" s="516" t="s">
        <v>5850</v>
      </c>
      <c r="G400" s="495">
        <v>0.25</v>
      </c>
      <c r="H400" s="518">
        <v>44757</v>
      </c>
      <c r="I400" s="518">
        <v>44926</v>
      </c>
      <c r="J400" s="519">
        <v>0</v>
      </c>
      <c r="K400" s="612">
        <v>0</v>
      </c>
      <c r="L400" s="520">
        <v>0.3</v>
      </c>
      <c r="M400" s="668">
        <v>1</v>
      </c>
      <c r="N400" s="2966"/>
      <c r="O400" s="2966"/>
      <c r="P400" s="591"/>
      <c r="Q400" s="3693"/>
      <c r="R400" s="3693"/>
      <c r="S400" s="715"/>
      <c r="T400" s="547"/>
      <c r="U400" s="547"/>
      <c r="V400" s="169" t="str">
        <f t="shared" si="666"/>
        <v>Sin iniciar</v>
      </c>
      <c r="W400" s="169" t="str">
        <f t="shared" si="726"/>
        <v>Sin iniciar</v>
      </c>
      <c r="X400" s="3693"/>
      <c r="Y400" s="1877"/>
      <c r="Z400" s="1877"/>
      <c r="AA400" s="3344"/>
      <c r="AB400" s="3344"/>
      <c r="AC400" s="3897"/>
      <c r="AD400" s="3427"/>
      <c r="AE400" s="3690"/>
      <c r="AF400" s="3690"/>
      <c r="AG400" s="3427"/>
      <c r="AH400" s="3910"/>
      <c r="AI400" s="3910"/>
      <c r="AJ400" s="3693"/>
      <c r="AK400" s="3693"/>
      <c r="AL400" s="3693"/>
      <c r="AM400" s="3693"/>
      <c r="AN400" s="591"/>
      <c r="AO400" s="3693"/>
      <c r="AP400" s="3693"/>
      <c r="AQ400" s="716"/>
      <c r="AR400" s="547"/>
      <c r="AS400" s="547"/>
      <c r="AT400" s="169" t="str">
        <f t="shared" si="667"/>
        <v>Sin iniciar</v>
      </c>
      <c r="AU400" s="169" t="str">
        <f t="shared" si="668"/>
        <v>Sin iniciar</v>
      </c>
      <c r="AV400" s="3693"/>
      <c r="AW400" s="3895"/>
      <c r="AX400" s="3895"/>
      <c r="AY400" s="3344"/>
      <c r="AZ400" s="3344"/>
      <c r="BA400" s="3897"/>
      <c r="BB400" s="3348"/>
      <c r="BC400" s="3349"/>
      <c r="BD400" s="3350"/>
      <c r="BE400" s="3445"/>
      <c r="BF400" s="3446"/>
      <c r="BG400" s="3446"/>
      <c r="BH400" s="3894"/>
      <c r="BI400" s="3894"/>
      <c r="BJ400" s="3903"/>
      <c r="BK400" s="3693"/>
      <c r="BL400" s="472"/>
      <c r="BM400" s="1720"/>
      <c r="BN400" s="1720"/>
      <c r="BO400" s="551">
        <v>0.3</v>
      </c>
      <c r="BP400" s="97" t="s">
        <v>6836</v>
      </c>
      <c r="BQ400" s="97" t="s">
        <v>6834</v>
      </c>
      <c r="BR400" s="169" t="str">
        <f t="shared" si="669"/>
        <v>En gestión</v>
      </c>
      <c r="BS400" s="169" t="str">
        <f t="shared" si="670"/>
        <v>En gestión</v>
      </c>
      <c r="BT400" s="1720"/>
      <c r="BU400" s="1877"/>
      <c r="BV400" s="1877"/>
      <c r="BW400" s="3344"/>
      <c r="BX400" s="3344"/>
      <c r="BY400" s="3458"/>
      <c r="BZ400" s="2909"/>
      <c r="CA400" s="3908"/>
      <c r="CB400" s="3597"/>
      <c r="CC400" s="2909"/>
      <c r="CD400" s="3597"/>
      <c r="CE400" s="3597"/>
      <c r="CF400" s="3693"/>
      <c r="CG400" s="3693"/>
      <c r="CH400" s="3693"/>
      <c r="CI400" s="3693"/>
      <c r="CJ400" s="591"/>
      <c r="CK400" s="3458"/>
      <c r="CL400" s="3458"/>
      <c r="CM400" s="905">
        <v>1</v>
      </c>
      <c r="CN400" s="738" t="s">
        <v>6684</v>
      </c>
      <c r="CO400" s="738" t="s">
        <v>6837</v>
      </c>
      <c r="CP400" s="169" t="str">
        <f t="shared" si="737"/>
        <v>Terminado</v>
      </c>
      <c r="CQ400" s="169" t="str">
        <f t="shared" si="671"/>
        <v>Terminado</v>
      </c>
      <c r="CR400" s="3693"/>
      <c r="CS400" s="1877"/>
      <c r="CT400" s="1877"/>
      <c r="CU400" s="3344"/>
      <c r="CV400" s="3344"/>
      <c r="CW400" s="3343"/>
      <c r="CX400" s="3914"/>
      <c r="CY400" s="3351"/>
      <c r="CZ400" s="3906"/>
      <c r="DA400" s="3914"/>
      <c r="DB400" s="3906"/>
      <c r="DC400" s="3906"/>
      <c r="DD400" s="3916"/>
      <c r="DE400" s="3693"/>
      <c r="DF400" s="3693"/>
      <c r="DG400" s="3693"/>
      <c r="DH400" s="3693"/>
      <c r="DJ400" s="1220" t="s">
        <v>8269</v>
      </c>
      <c r="DK400" s="1220" t="s">
        <v>8331</v>
      </c>
      <c r="DL400" s="3314"/>
    </row>
    <row r="401" spans="1:116" s="710" customFormat="1" ht="87.75" hidden="1" x14ac:dyDescent="0.45">
      <c r="A401" s="3359" t="s">
        <v>516</v>
      </c>
      <c r="B401" s="3361" t="s">
        <v>6838</v>
      </c>
      <c r="C401" s="3693" t="s">
        <v>6839</v>
      </c>
      <c r="D401" s="3693" t="s">
        <v>5861</v>
      </c>
      <c r="E401" s="515" t="s">
        <v>6840</v>
      </c>
      <c r="F401" s="516" t="s">
        <v>5820</v>
      </c>
      <c r="G401" s="495">
        <v>0.25</v>
      </c>
      <c r="H401" s="518">
        <v>44563</v>
      </c>
      <c r="I401" s="518">
        <v>44594</v>
      </c>
      <c r="J401" s="519">
        <v>1</v>
      </c>
      <c r="K401" s="612">
        <v>1</v>
      </c>
      <c r="L401" s="520">
        <v>1</v>
      </c>
      <c r="M401" s="668">
        <v>1</v>
      </c>
      <c r="N401" s="2966">
        <v>742310581</v>
      </c>
      <c r="O401" s="2966">
        <v>0</v>
      </c>
      <c r="P401" s="591"/>
      <c r="Q401" s="3692">
        <v>0</v>
      </c>
      <c r="R401" s="3693" t="s">
        <v>6841</v>
      </c>
      <c r="S401" s="551">
        <v>1</v>
      </c>
      <c r="T401" s="547" t="s">
        <v>6842</v>
      </c>
      <c r="U401" s="547" t="s">
        <v>6843</v>
      </c>
      <c r="V401" s="169" t="str">
        <f t="shared" si="666"/>
        <v>Terminado</v>
      </c>
      <c r="W401" s="169" t="str">
        <f t="shared" si="726"/>
        <v>Terminado</v>
      </c>
      <c r="X401" s="3693" t="s">
        <v>6844</v>
      </c>
      <c r="Y401" s="1877">
        <f>SUMPRODUCT(S401:S404,G401:G404)</f>
        <v>0.25</v>
      </c>
      <c r="Z401" s="1877">
        <f>SUMPRODUCT(G401:G404,J401:J404)</f>
        <v>0.70000000000000007</v>
      </c>
      <c r="AA401" s="3344" t="str">
        <f>IF(Z401&lt;1%,"Sin iniciar",IF(Z401=100%,"Terminado","En gestión"))</f>
        <v>En gestión</v>
      </c>
      <c r="AB401" s="3344" t="str">
        <f>IF(Y401&lt;1%,"Sin iniciar",IF(Y401=100%,"Terminado","En gestión"))</f>
        <v>En gestión</v>
      </c>
      <c r="AC401" s="3929" t="s">
        <v>7731</v>
      </c>
      <c r="AD401" s="3427">
        <v>0</v>
      </c>
      <c r="AE401" s="3690">
        <v>0</v>
      </c>
      <c r="AF401" s="3690">
        <v>0</v>
      </c>
      <c r="AG401" s="3427">
        <v>742310581</v>
      </c>
      <c r="AH401" s="3910">
        <v>739110914</v>
      </c>
      <c r="AI401" s="3910">
        <v>159165811</v>
      </c>
      <c r="AJ401" s="3894" t="s">
        <v>1503</v>
      </c>
      <c r="AK401" s="3693" t="s">
        <v>6823</v>
      </c>
      <c r="AL401" s="3693" t="s">
        <v>6824</v>
      </c>
      <c r="AM401" s="3693" t="s">
        <v>6845</v>
      </c>
      <c r="AN401" s="591"/>
      <c r="AO401" s="3692">
        <v>0.8</v>
      </c>
      <c r="AP401" s="3693" t="s">
        <v>6846</v>
      </c>
      <c r="AQ401" s="551">
        <v>1</v>
      </c>
      <c r="AR401" s="98" t="s">
        <v>6199</v>
      </c>
      <c r="AS401" s="547"/>
      <c r="AT401" s="169" t="str">
        <f t="shared" si="667"/>
        <v>Terminado</v>
      </c>
      <c r="AU401" s="169" t="str">
        <f t="shared" si="668"/>
        <v>Terminado</v>
      </c>
      <c r="AV401" s="3894" t="s">
        <v>6847</v>
      </c>
      <c r="AW401" s="3523">
        <f t="shared" ref="AW401" si="783">SUMPRODUCT(AQ401:AQ404,G401:G404)</f>
        <v>0.8</v>
      </c>
      <c r="AX401" s="3523">
        <f t="shared" ref="AX401" si="784">SUMPRODUCT(G401:G404,K401:K404)</f>
        <v>0.8</v>
      </c>
      <c r="AY401" s="3344" t="str">
        <f>IF(AX401&lt;1%,"Sin iniciar",IF(AX401=100%,"Terminado","En gestión"))</f>
        <v>En gestión</v>
      </c>
      <c r="AZ401" s="3344" t="str">
        <f>IF(AW401&lt;1%,"Sin iniciar",IF(AW401=100%,"Terminado","En gestión"))</f>
        <v>En gestión</v>
      </c>
      <c r="BA401" s="3911"/>
      <c r="BB401" s="3348">
        <v>0</v>
      </c>
      <c r="BC401" s="3349">
        <v>0</v>
      </c>
      <c r="BD401" s="3350">
        <v>0</v>
      </c>
      <c r="BE401" s="3445">
        <v>742310581</v>
      </c>
      <c r="BF401" s="3615">
        <v>809662685</v>
      </c>
      <c r="BG401" s="3615">
        <v>440434695</v>
      </c>
      <c r="BH401" s="3899" t="s">
        <v>1503</v>
      </c>
      <c r="BI401" s="3899" t="s">
        <v>6823</v>
      </c>
      <c r="BJ401" s="3901" t="s">
        <v>6824</v>
      </c>
      <c r="BK401" s="3693" t="s">
        <v>6845</v>
      </c>
      <c r="BL401" s="472"/>
      <c r="BM401" s="3923">
        <v>1</v>
      </c>
      <c r="BN401" s="1720" t="s">
        <v>6848</v>
      </c>
      <c r="BO401" s="551">
        <v>1</v>
      </c>
      <c r="BP401" s="97" t="s">
        <v>6199</v>
      </c>
      <c r="BQ401" s="98"/>
      <c r="BR401" s="169" t="str">
        <f t="shared" si="669"/>
        <v>Terminado</v>
      </c>
      <c r="BS401" s="169" t="str">
        <f t="shared" si="670"/>
        <v>Terminado</v>
      </c>
      <c r="BT401" s="1720" t="s">
        <v>6849</v>
      </c>
      <c r="BU401" s="1877">
        <f t="shared" ref="BU401" si="785">SUMPRODUCT(G401:G404,BO401:BO404)</f>
        <v>1</v>
      </c>
      <c r="BV401" s="1877">
        <f t="shared" ref="BV401" si="786">SUMPRODUCT(G401:G404,L401:L404)</f>
        <v>1</v>
      </c>
      <c r="BW401" s="3344" t="str">
        <f t="shared" si="731"/>
        <v>Terminado</v>
      </c>
      <c r="BX401" s="3344" t="str">
        <f t="shared" ref="BX401" si="787">IF(BU401&lt;1%,"Sin iniciar",IF(BU401=100%,"Terminado","En gestión"))</f>
        <v>Terminado</v>
      </c>
      <c r="BY401" s="3458"/>
      <c r="BZ401" s="3918">
        <v>0</v>
      </c>
      <c r="CA401" s="3919">
        <v>0</v>
      </c>
      <c r="CB401" s="3919">
        <v>0</v>
      </c>
      <c r="CC401" s="3918">
        <v>809662685</v>
      </c>
      <c r="CD401" s="3919">
        <v>809595184</v>
      </c>
      <c r="CE401" s="3919">
        <v>714068828.13999999</v>
      </c>
      <c r="CF401" s="3693" t="s">
        <v>1503</v>
      </c>
      <c r="CG401" s="3693" t="s">
        <v>6823</v>
      </c>
      <c r="CH401" s="3693" t="s">
        <v>6824</v>
      </c>
      <c r="CI401" s="3693" t="s">
        <v>6845</v>
      </c>
      <c r="CJ401" s="591"/>
      <c r="CK401" s="3692">
        <v>1</v>
      </c>
      <c r="CL401" s="3693"/>
      <c r="CM401" s="905">
        <v>1</v>
      </c>
      <c r="CN401" s="97" t="s">
        <v>106</v>
      </c>
      <c r="CO401" s="97" t="s">
        <v>6843</v>
      </c>
      <c r="CP401" s="169" t="str">
        <f t="shared" si="737"/>
        <v>Terminado</v>
      </c>
      <c r="CQ401" s="169" t="str">
        <f t="shared" si="671"/>
        <v>Terminado</v>
      </c>
      <c r="CR401" s="3693"/>
      <c r="CS401" s="1877">
        <f t="shared" ref="CS401" si="788">SUMPRODUCT(G401:G404,CM401:CM404)</f>
        <v>1</v>
      </c>
      <c r="CT401" s="1877">
        <f t="shared" ref="CT401" si="789">SUMPRODUCT(G401:G404,M401:M404)</f>
        <v>1</v>
      </c>
      <c r="CU401" s="3344" t="str">
        <f t="shared" ref="CU401" si="790">IF(CT401&lt;1%,"Sin iniciar",IF(CT401=100%,"Terminado","En gestión"))</f>
        <v>Terminado</v>
      </c>
      <c r="CV401" s="3344" t="str">
        <f t="shared" ref="CV401" si="791">IF(CS401&lt;1%,"Sin iniciar",IF(CS401=100%,"Terminado","En gestión"))</f>
        <v>Terminado</v>
      </c>
      <c r="CW401" s="3921" t="s">
        <v>37</v>
      </c>
      <c r="CX401" s="3914">
        <v>0</v>
      </c>
      <c r="CY401" s="3351">
        <v>0</v>
      </c>
      <c r="CZ401" s="3915">
        <v>0</v>
      </c>
      <c r="DA401" s="3913">
        <v>809595184</v>
      </c>
      <c r="DB401" s="3915">
        <v>798174972.53999996</v>
      </c>
      <c r="DC401" s="3915">
        <v>757729868.30999994</v>
      </c>
      <c r="DD401" s="3916">
        <v>773425311.33000004</v>
      </c>
      <c r="DE401" s="3693" t="s">
        <v>1503</v>
      </c>
      <c r="DF401" s="3693" t="s">
        <v>6823</v>
      </c>
      <c r="DG401" s="3693" t="s">
        <v>6824</v>
      </c>
      <c r="DH401" s="3693" t="s">
        <v>6845</v>
      </c>
      <c r="DJ401" s="1220" t="s">
        <v>8352</v>
      </c>
      <c r="DK401" s="1235" t="s">
        <v>8270</v>
      </c>
      <c r="DL401" s="3312" t="s">
        <v>8545</v>
      </c>
    </row>
    <row r="402" spans="1:116" s="514" customFormat="1" ht="105" hidden="1" x14ac:dyDescent="0.45">
      <c r="A402" s="3359"/>
      <c r="B402" s="3361"/>
      <c r="C402" s="3693" t="s">
        <v>6839</v>
      </c>
      <c r="D402" s="3693"/>
      <c r="E402" s="515" t="s">
        <v>6850</v>
      </c>
      <c r="F402" s="516" t="s">
        <v>5831</v>
      </c>
      <c r="G402" s="495">
        <v>0.25</v>
      </c>
      <c r="H402" s="518">
        <v>44563</v>
      </c>
      <c r="I402" s="518">
        <v>44742</v>
      </c>
      <c r="J402" s="519">
        <v>0.6</v>
      </c>
      <c r="K402" s="612">
        <v>0.8</v>
      </c>
      <c r="L402" s="520">
        <v>1</v>
      </c>
      <c r="M402" s="668">
        <v>1</v>
      </c>
      <c r="N402" s="2966"/>
      <c r="O402" s="2966"/>
      <c r="P402" s="591"/>
      <c r="Q402" s="3693"/>
      <c r="R402" s="3693"/>
      <c r="S402" s="551">
        <v>0</v>
      </c>
      <c r="T402" s="547" t="s">
        <v>6645</v>
      </c>
      <c r="U402" s="547"/>
      <c r="V402" s="169" t="str">
        <f t="shared" si="666"/>
        <v>En gestión</v>
      </c>
      <c r="W402" s="169" t="str">
        <f t="shared" si="726"/>
        <v>Sin iniciar</v>
      </c>
      <c r="X402" s="3693"/>
      <c r="Y402" s="1877"/>
      <c r="Z402" s="1877"/>
      <c r="AA402" s="3344"/>
      <c r="AB402" s="3344"/>
      <c r="AC402" s="3930"/>
      <c r="AD402" s="3427"/>
      <c r="AE402" s="3690"/>
      <c r="AF402" s="3690"/>
      <c r="AG402" s="3427"/>
      <c r="AH402" s="3910"/>
      <c r="AI402" s="3910"/>
      <c r="AJ402" s="3693"/>
      <c r="AK402" s="3693"/>
      <c r="AL402" s="3693"/>
      <c r="AM402" s="3693"/>
      <c r="AN402" s="591"/>
      <c r="AO402" s="3693"/>
      <c r="AP402" s="3693"/>
      <c r="AQ402" s="551">
        <v>0.8</v>
      </c>
      <c r="AR402" s="457" t="s">
        <v>6851</v>
      </c>
      <c r="AS402" s="547" t="s">
        <v>7732</v>
      </c>
      <c r="AT402" s="169" t="str">
        <f t="shared" si="667"/>
        <v>En gestión</v>
      </c>
      <c r="AU402" s="169" t="str">
        <f t="shared" si="668"/>
        <v>En gestión</v>
      </c>
      <c r="AV402" s="3693"/>
      <c r="AW402" s="3895"/>
      <c r="AX402" s="3895"/>
      <c r="AY402" s="3344"/>
      <c r="AZ402" s="3344"/>
      <c r="BA402" s="3716"/>
      <c r="BB402" s="3348"/>
      <c r="BC402" s="3349"/>
      <c r="BD402" s="3350"/>
      <c r="BE402" s="3445"/>
      <c r="BF402" s="3798"/>
      <c r="BG402" s="3798"/>
      <c r="BH402" s="3900"/>
      <c r="BI402" s="3900"/>
      <c r="BJ402" s="3902"/>
      <c r="BK402" s="3693"/>
      <c r="BL402" s="472"/>
      <c r="BM402" s="1720"/>
      <c r="BN402" s="1720"/>
      <c r="BO402" s="551">
        <v>1</v>
      </c>
      <c r="BP402" s="97" t="s">
        <v>6852</v>
      </c>
      <c r="BQ402" s="98" t="s">
        <v>6853</v>
      </c>
      <c r="BR402" s="169" t="str">
        <f t="shared" si="669"/>
        <v>Terminado</v>
      </c>
      <c r="BS402" s="169" t="str">
        <f t="shared" si="670"/>
        <v>Terminado</v>
      </c>
      <c r="BT402" s="1720"/>
      <c r="BU402" s="1877"/>
      <c r="BV402" s="1877"/>
      <c r="BW402" s="3344"/>
      <c r="BX402" s="3344"/>
      <c r="BY402" s="3458"/>
      <c r="BZ402" s="3918"/>
      <c r="CA402" s="3919"/>
      <c r="CB402" s="3919"/>
      <c r="CC402" s="3918"/>
      <c r="CD402" s="3919"/>
      <c r="CE402" s="3919"/>
      <c r="CF402" s="3693"/>
      <c r="CG402" s="3693"/>
      <c r="CH402" s="3693"/>
      <c r="CI402" s="3693"/>
      <c r="CJ402" s="591"/>
      <c r="CK402" s="3693"/>
      <c r="CL402" s="3693"/>
      <c r="CM402" s="905">
        <v>1</v>
      </c>
      <c r="CN402" s="97" t="s">
        <v>1291</v>
      </c>
      <c r="CO402" s="97" t="s">
        <v>6853</v>
      </c>
      <c r="CP402" s="169" t="str">
        <f t="shared" si="737"/>
        <v>Terminado</v>
      </c>
      <c r="CQ402" s="169" t="str">
        <f t="shared" si="671"/>
        <v>Terminado</v>
      </c>
      <c r="CR402" s="3693"/>
      <c r="CS402" s="1877"/>
      <c r="CT402" s="1877"/>
      <c r="CU402" s="3344"/>
      <c r="CV402" s="3344"/>
      <c r="CW402" s="3921"/>
      <c r="CX402" s="3914"/>
      <c r="CY402" s="3351"/>
      <c r="CZ402" s="3906"/>
      <c r="DA402" s="3914"/>
      <c r="DB402" s="3906"/>
      <c r="DC402" s="3906"/>
      <c r="DD402" s="3916"/>
      <c r="DE402" s="3693"/>
      <c r="DF402" s="3693"/>
      <c r="DG402" s="3693"/>
      <c r="DH402" s="3693"/>
      <c r="DJ402" s="1220" t="s">
        <v>8352</v>
      </c>
      <c r="DK402" s="1220" t="s">
        <v>8545</v>
      </c>
      <c r="DL402" s="3313"/>
    </row>
    <row r="403" spans="1:116" s="514" customFormat="1" ht="131.25" hidden="1" x14ac:dyDescent="0.45">
      <c r="A403" s="3359"/>
      <c r="B403" s="3361"/>
      <c r="C403" s="3693" t="s">
        <v>6839</v>
      </c>
      <c r="D403" s="3693"/>
      <c r="E403" s="515" t="s">
        <v>6854</v>
      </c>
      <c r="F403" s="516" t="s">
        <v>5840</v>
      </c>
      <c r="G403" s="495">
        <v>0.25</v>
      </c>
      <c r="H403" s="518">
        <v>44563</v>
      </c>
      <c r="I403" s="518">
        <v>44772</v>
      </c>
      <c r="J403" s="519">
        <v>0.6</v>
      </c>
      <c r="K403" s="612">
        <v>0.6</v>
      </c>
      <c r="L403" s="520">
        <v>1</v>
      </c>
      <c r="M403" s="668">
        <v>1</v>
      </c>
      <c r="N403" s="2966"/>
      <c r="O403" s="2966"/>
      <c r="P403" s="591"/>
      <c r="Q403" s="3693"/>
      <c r="R403" s="3693"/>
      <c r="S403" s="551">
        <v>0</v>
      </c>
      <c r="T403" s="547" t="s">
        <v>6645</v>
      </c>
      <c r="U403" s="547"/>
      <c r="V403" s="169" t="str">
        <f t="shared" si="666"/>
        <v>En gestión</v>
      </c>
      <c r="W403" s="169" t="str">
        <f t="shared" si="726"/>
        <v>Sin iniciar</v>
      </c>
      <c r="X403" s="3693"/>
      <c r="Y403" s="1877"/>
      <c r="Z403" s="1877"/>
      <c r="AA403" s="3344"/>
      <c r="AB403" s="3344"/>
      <c r="AC403" s="3930"/>
      <c r="AD403" s="3427"/>
      <c r="AE403" s="3690"/>
      <c r="AF403" s="3690"/>
      <c r="AG403" s="3427"/>
      <c r="AH403" s="3910"/>
      <c r="AI403" s="3910"/>
      <c r="AJ403" s="3693"/>
      <c r="AK403" s="3693"/>
      <c r="AL403" s="3693"/>
      <c r="AM403" s="3693"/>
      <c r="AN403" s="591"/>
      <c r="AO403" s="3693"/>
      <c r="AP403" s="3693"/>
      <c r="AQ403" s="551">
        <v>0.6</v>
      </c>
      <c r="AR403" s="713" t="s">
        <v>6855</v>
      </c>
      <c r="AS403" s="547" t="s">
        <v>6856</v>
      </c>
      <c r="AT403" s="169" t="str">
        <f t="shared" si="667"/>
        <v>En gestión</v>
      </c>
      <c r="AU403" s="169" t="str">
        <f t="shared" si="668"/>
        <v>En gestión</v>
      </c>
      <c r="AV403" s="3693"/>
      <c r="AW403" s="3895"/>
      <c r="AX403" s="3895"/>
      <c r="AY403" s="3344"/>
      <c r="AZ403" s="3344"/>
      <c r="BA403" s="3716"/>
      <c r="BB403" s="3348"/>
      <c r="BC403" s="3349"/>
      <c r="BD403" s="3350"/>
      <c r="BE403" s="3445"/>
      <c r="BF403" s="3798"/>
      <c r="BG403" s="3798"/>
      <c r="BH403" s="3900"/>
      <c r="BI403" s="3900"/>
      <c r="BJ403" s="3902"/>
      <c r="BK403" s="3693"/>
      <c r="BL403" s="472"/>
      <c r="BM403" s="1720"/>
      <c r="BN403" s="1720"/>
      <c r="BO403" s="551">
        <v>1</v>
      </c>
      <c r="BP403" s="97" t="s">
        <v>6857</v>
      </c>
      <c r="BQ403" s="98" t="s">
        <v>6858</v>
      </c>
      <c r="BR403" s="169" t="str">
        <f t="shared" si="669"/>
        <v>Terminado</v>
      </c>
      <c r="BS403" s="169" t="str">
        <f t="shared" si="670"/>
        <v>Terminado</v>
      </c>
      <c r="BT403" s="1720"/>
      <c r="BU403" s="1877"/>
      <c r="BV403" s="1877"/>
      <c r="BW403" s="3344"/>
      <c r="BX403" s="3344"/>
      <c r="BY403" s="3458"/>
      <c r="BZ403" s="3918"/>
      <c r="CA403" s="3919"/>
      <c r="CB403" s="3919"/>
      <c r="CC403" s="3918"/>
      <c r="CD403" s="3919"/>
      <c r="CE403" s="3919"/>
      <c r="CF403" s="3693"/>
      <c r="CG403" s="3693"/>
      <c r="CH403" s="3693"/>
      <c r="CI403" s="3693"/>
      <c r="CJ403" s="591"/>
      <c r="CK403" s="3693"/>
      <c r="CL403" s="3693"/>
      <c r="CM403" s="905">
        <v>1</v>
      </c>
      <c r="CN403" s="97" t="s">
        <v>1291</v>
      </c>
      <c r="CO403" s="97" t="s">
        <v>6858</v>
      </c>
      <c r="CP403" s="169" t="str">
        <f t="shared" si="737"/>
        <v>Terminado</v>
      </c>
      <c r="CQ403" s="169" t="str">
        <f t="shared" si="671"/>
        <v>Terminado</v>
      </c>
      <c r="CR403" s="3693"/>
      <c r="CS403" s="1877"/>
      <c r="CT403" s="1877"/>
      <c r="CU403" s="3344"/>
      <c r="CV403" s="3344"/>
      <c r="CW403" s="3921"/>
      <c r="CX403" s="3914"/>
      <c r="CY403" s="3351"/>
      <c r="CZ403" s="3906"/>
      <c r="DA403" s="3914"/>
      <c r="DB403" s="3906"/>
      <c r="DC403" s="3906"/>
      <c r="DD403" s="3916"/>
      <c r="DE403" s="3693"/>
      <c r="DF403" s="3693"/>
      <c r="DG403" s="3693"/>
      <c r="DH403" s="3693"/>
      <c r="DJ403" s="1220" t="s">
        <v>8352</v>
      </c>
      <c r="DK403" s="1220" t="s">
        <v>8545</v>
      </c>
      <c r="DL403" s="3313"/>
    </row>
    <row r="404" spans="1:116" s="514" customFormat="1" ht="105" hidden="1" x14ac:dyDescent="0.45">
      <c r="A404" s="3359"/>
      <c r="B404" s="3361"/>
      <c r="C404" s="3693" t="s">
        <v>6839</v>
      </c>
      <c r="D404" s="3693"/>
      <c r="E404" s="515" t="s">
        <v>6859</v>
      </c>
      <c r="F404" s="516" t="s">
        <v>5850</v>
      </c>
      <c r="G404" s="495">
        <v>0.25</v>
      </c>
      <c r="H404" s="518">
        <v>44563</v>
      </c>
      <c r="I404" s="518">
        <v>44742</v>
      </c>
      <c r="J404" s="519">
        <v>0.6</v>
      </c>
      <c r="K404" s="612">
        <v>0.8</v>
      </c>
      <c r="L404" s="520">
        <v>1</v>
      </c>
      <c r="M404" s="668">
        <v>1</v>
      </c>
      <c r="N404" s="2966"/>
      <c r="O404" s="2966"/>
      <c r="P404" s="591"/>
      <c r="Q404" s="3693"/>
      <c r="R404" s="3693"/>
      <c r="S404" s="551">
        <v>0</v>
      </c>
      <c r="T404" s="547" t="s">
        <v>6645</v>
      </c>
      <c r="U404" s="547"/>
      <c r="V404" s="169" t="str">
        <f t="shared" si="666"/>
        <v>En gestión</v>
      </c>
      <c r="W404" s="169" t="str">
        <f t="shared" si="726"/>
        <v>Sin iniciar</v>
      </c>
      <c r="X404" s="3693"/>
      <c r="Y404" s="1877"/>
      <c r="Z404" s="1877"/>
      <c r="AA404" s="3344"/>
      <c r="AB404" s="3344"/>
      <c r="AC404" s="3931"/>
      <c r="AD404" s="3427"/>
      <c r="AE404" s="3690"/>
      <c r="AF404" s="3690"/>
      <c r="AG404" s="3427"/>
      <c r="AH404" s="3910"/>
      <c r="AI404" s="3910"/>
      <c r="AJ404" s="3693"/>
      <c r="AK404" s="3693"/>
      <c r="AL404" s="3693"/>
      <c r="AM404" s="3693"/>
      <c r="AN404" s="591"/>
      <c r="AO404" s="3693"/>
      <c r="AP404" s="3693"/>
      <c r="AQ404" s="551">
        <v>0.8</v>
      </c>
      <c r="AR404" s="457" t="s">
        <v>6860</v>
      </c>
      <c r="AS404" s="457" t="s">
        <v>7733</v>
      </c>
      <c r="AT404" s="169" t="str">
        <f t="shared" si="667"/>
        <v>En gestión</v>
      </c>
      <c r="AU404" s="169" t="str">
        <f t="shared" si="668"/>
        <v>En gestión</v>
      </c>
      <c r="AV404" s="3693"/>
      <c r="AW404" s="3895"/>
      <c r="AX404" s="3895"/>
      <c r="AY404" s="3344"/>
      <c r="AZ404" s="3344"/>
      <c r="BA404" s="3897"/>
      <c r="BB404" s="3348"/>
      <c r="BC404" s="3349"/>
      <c r="BD404" s="3350"/>
      <c r="BE404" s="3445"/>
      <c r="BF404" s="3446"/>
      <c r="BG404" s="3446"/>
      <c r="BH404" s="3894"/>
      <c r="BI404" s="3894"/>
      <c r="BJ404" s="3903"/>
      <c r="BK404" s="3693"/>
      <c r="BL404" s="472"/>
      <c r="BM404" s="1720"/>
      <c r="BN404" s="1720"/>
      <c r="BO404" s="551">
        <v>1</v>
      </c>
      <c r="BP404" s="97" t="s">
        <v>6857</v>
      </c>
      <c r="BQ404" s="98" t="s">
        <v>6858</v>
      </c>
      <c r="BR404" s="169" t="str">
        <f t="shared" si="669"/>
        <v>Terminado</v>
      </c>
      <c r="BS404" s="169" t="str">
        <f t="shared" si="670"/>
        <v>Terminado</v>
      </c>
      <c r="BT404" s="1720"/>
      <c r="BU404" s="1877"/>
      <c r="BV404" s="1877"/>
      <c r="BW404" s="3344"/>
      <c r="BX404" s="3344"/>
      <c r="BY404" s="3458"/>
      <c r="BZ404" s="3918"/>
      <c r="CA404" s="3919"/>
      <c r="CB404" s="3919"/>
      <c r="CC404" s="3918"/>
      <c r="CD404" s="3919"/>
      <c r="CE404" s="3919"/>
      <c r="CF404" s="3693"/>
      <c r="CG404" s="3693"/>
      <c r="CH404" s="3693"/>
      <c r="CI404" s="3693"/>
      <c r="CJ404" s="591"/>
      <c r="CK404" s="3693"/>
      <c r="CL404" s="3693"/>
      <c r="CM404" s="905">
        <v>1</v>
      </c>
      <c r="CN404" s="97" t="s">
        <v>1291</v>
      </c>
      <c r="CO404" s="97" t="s">
        <v>6858</v>
      </c>
      <c r="CP404" s="169" t="str">
        <f t="shared" si="737"/>
        <v>Terminado</v>
      </c>
      <c r="CQ404" s="169" t="str">
        <f t="shared" si="671"/>
        <v>Terminado</v>
      </c>
      <c r="CR404" s="3693"/>
      <c r="CS404" s="1877"/>
      <c r="CT404" s="1877"/>
      <c r="CU404" s="3344"/>
      <c r="CV404" s="3344"/>
      <c r="CW404" s="3921"/>
      <c r="CX404" s="3914"/>
      <c r="CY404" s="3351"/>
      <c r="CZ404" s="3906"/>
      <c r="DA404" s="3914"/>
      <c r="DB404" s="3906"/>
      <c r="DC404" s="3906"/>
      <c r="DD404" s="3916"/>
      <c r="DE404" s="3693"/>
      <c r="DF404" s="3693"/>
      <c r="DG404" s="3693"/>
      <c r="DH404" s="3693"/>
      <c r="DJ404" s="1220" t="s">
        <v>8352</v>
      </c>
      <c r="DK404" s="1220" t="s">
        <v>8545</v>
      </c>
      <c r="DL404" s="3314"/>
    </row>
    <row r="405" spans="1:116" s="710" customFormat="1" ht="87.75" hidden="1" x14ac:dyDescent="0.45">
      <c r="A405" s="3359" t="s">
        <v>516</v>
      </c>
      <c r="B405" s="3361" t="s">
        <v>6861</v>
      </c>
      <c r="C405" s="3693" t="s">
        <v>6862</v>
      </c>
      <c r="D405" s="3693" t="s">
        <v>5861</v>
      </c>
      <c r="E405" s="515" t="s">
        <v>6863</v>
      </c>
      <c r="F405" s="516" t="s">
        <v>5820</v>
      </c>
      <c r="G405" s="495">
        <v>0.25</v>
      </c>
      <c r="H405" s="518">
        <v>44564</v>
      </c>
      <c r="I405" s="518">
        <v>44591</v>
      </c>
      <c r="J405" s="519">
        <v>1</v>
      </c>
      <c r="K405" s="612">
        <v>1</v>
      </c>
      <c r="L405" s="520">
        <v>1</v>
      </c>
      <c r="M405" s="668">
        <v>1</v>
      </c>
      <c r="N405" s="2966">
        <v>0</v>
      </c>
      <c r="O405" s="2966">
        <v>45000000</v>
      </c>
      <c r="P405" s="591"/>
      <c r="Q405" s="3692">
        <v>0.25</v>
      </c>
      <c r="R405" s="3894" t="s">
        <v>5821</v>
      </c>
      <c r="S405" s="551">
        <v>1</v>
      </c>
      <c r="T405" s="457" t="s">
        <v>6864</v>
      </c>
      <c r="U405" s="547" t="s">
        <v>7708</v>
      </c>
      <c r="V405" s="169" t="str">
        <f t="shared" si="666"/>
        <v>Terminado</v>
      </c>
      <c r="W405" s="169" t="str">
        <f t="shared" si="726"/>
        <v>Terminado</v>
      </c>
      <c r="X405" s="3693" t="s">
        <v>6865</v>
      </c>
      <c r="Y405" s="1877">
        <f>SUMPRODUCT(S405:S408,G405:G408)</f>
        <v>0.4375</v>
      </c>
      <c r="Z405" s="1877">
        <f>SUMPRODUCT(G405:G408,J405:J408)</f>
        <v>0.4375</v>
      </c>
      <c r="AA405" s="3344" t="str">
        <f>IF(Z405&lt;1%,"Sin iniciar",IF(Z405=100%,"Terminado","En gestión"))</f>
        <v>En gestión</v>
      </c>
      <c r="AB405" s="3344" t="str">
        <f>IF(Y405&lt;1%,"Sin iniciar",IF(Y405=100%,"Terminado","En gestión"))</f>
        <v>En gestión</v>
      </c>
      <c r="AC405" s="3911"/>
      <c r="AD405" s="3427">
        <v>45000000</v>
      </c>
      <c r="AE405" s="3690">
        <v>49500000</v>
      </c>
      <c r="AF405" s="3690">
        <v>13500000</v>
      </c>
      <c r="AG405" s="3427">
        <v>0</v>
      </c>
      <c r="AH405" s="3910">
        <v>0</v>
      </c>
      <c r="AI405" s="3910">
        <v>0</v>
      </c>
      <c r="AJ405" s="3894"/>
      <c r="AK405" s="3693"/>
      <c r="AL405" s="3693"/>
      <c r="AM405" s="3693"/>
      <c r="AN405" s="591"/>
      <c r="AO405" s="3692">
        <v>0.5</v>
      </c>
      <c r="AP405" s="3894" t="s">
        <v>5821</v>
      </c>
      <c r="AQ405" s="551">
        <v>1</v>
      </c>
      <c r="AR405" s="98" t="s">
        <v>6199</v>
      </c>
      <c r="AS405" s="547"/>
      <c r="AT405" s="169" t="str">
        <f t="shared" si="667"/>
        <v>Terminado</v>
      </c>
      <c r="AU405" s="169" t="str">
        <f t="shared" si="668"/>
        <v>Terminado</v>
      </c>
      <c r="AV405" s="3894" t="s">
        <v>7734</v>
      </c>
      <c r="AW405" s="3523">
        <f t="shared" ref="AW405" si="792">SUMPRODUCT(AQ405:AQ408,G405:G408)</f>
        <v>0.625</v>
      </c>
      <c r="AX405" s="3523">
        <f t="shared" ref="AX405" si="793">SUMPRODUCT(G405:G408,K405:K408)</f>
        <v>0.625</v>
      </c>
      <c r="AY405" s="3344" t="str">
        <f>IF(AX405&lt;1%,"Sin iniciar",IF(AX405=100%,"Terminado","En gestión"))</f>
        <v>En gestión</v>
      </c>
      <c r="AZ405" s="3344" t="str">
        <f>IF(AW405&lt;1%,"Sin iniciar",IF(AW405=100%,"Terminado","En gestión"))</f>
        <v>En gestión</v>
      </c>
      <c r="BA405" s="3911"/>
      <c r="BB405" s="3348">
        <v>45000000</v>
      </c>
      <c r="BC405" s="3350">
        <v>49500000</v>
      </c>
      <c r="BD405" s="3350">
        <v>27000000</v>
      </c>
      <c r="BE405" s="3445">
        <v>0</v>
      </c>
      <c r="BF405" s="3615">
        <v>0</v>
      </c>
      <c r="BG405" s="3615">
        <v>0</v>
      </c>
      <c r="BH405" s="3899"/>
      <c r="BI405" s="3899"/>
      <c r="BJ405" s="3901"/>
      <c r="BK405" s="3693"/>
      <c r="BL405" s="472"/>
      <c r="BM405" s="3692">
        <v>0.75</v>
      </c>
      <c r="BN405" s="3693" t="s">
        <v>5821</v>
      </c>
      <c r="BO405" s="551">
        <v>1</v>
      </c>
      <c r="BP405" s="97" t="s">
        <v>6199</v>
      </c>
      <c r="BQ405" s="98"/>
      <c r="BR405" s="169" t="str">
        <f t="shared" si="669"/>
        <v>Terminado</v>
      </c>
      <c r="BS405" s="169" t="str">
        <f t="shared" si="670"/>
        <v>Terminado</v>
      </c>
      <c r="BT405" s="1720" t="s">
        <v>6866</v>
      </c>
      <c r="BU405" s="1877">
        <f t="shared" ref="BU405" si="794">SUMPRODUCT(G405:G408,BO405:BO408)</f>
        <v>0.8125</v>
      </c>
      <c r="BV405" s="1877">
        <f t="shared" ref="BV405" si="795">SUMPRODUCT(G405:G408,L405:L408)</f>
        <v>0.8125</v>
      </c>
      <c r="BW405" s="3344" t="str">
        <f t="shared" si="731"/>
        <v>En gestión</v>
      </c>
      <c r="BX405" s="3344" t="str">
        <f t="shared" ref="BX405" si="796">IF(BU405&lt;1%,"Sin iniciar",IF(BU405=100%,"Terminado","En gestión"))</f>
        <v>En gestión</v>
      </c>
      <c r="BY405" s="3458"/>
      <c r="BZ405" s="2909">
        <v>45000000</v>
      </c>
      <c r="CA405" s="3597">
        <v>49500000</v>
      </c>
      <c r="CB405" s="3597">
        <v>40500000</v>
      </c>
      <c r="CC405" s="3932">
        <v>0</v>
      </c>
      <c r="CD405" s="3919">
        <v>0</v>
      </c>
      <c r="CE405" s="3919">
        <v>0</v>
      </c>
      <c r="CF405" s="3899" t="s">
        <v>44</v>
      </c>
      <c r="CG405" s="3899" t="s">
        <v>44</v>
      </c>
      <c r="CH405" s="3899" t="s">
        <v>44</v>
      </c>
      <c r="CI405" s="3899" t="s">
        <v>44</v>
      </c>
      <c r="CJ405" s="591"/>
      <c r="CK405" s="3692">
        <v>1</v>
      </c>
      <c r="CL405" s="3693" t="s">
        <v>6867</v>
      </c>
      <c r="CM405" s="905">
        <v>1</v>
      </c>
      <c r="CN405" s="97" t="s">
        <v>106</v>
      </c>
      <c r="CO405" s="97" t="s">
        <v>7708</v>
      </c>
      <c r="CP405" s="169" t="str">
        <f t="shared" si="737"/>
        <v>Terminado</v>
      </c>
      <c r="CQ405" s="169" t="str">
        <f t="shared" si="671"/>
        <v>Terminado</v>
      </c>
      <c r="CR405" s="3693" t="s">
        <v>6868</v>
      </c>
      <c r="CS405" s="1877">
        <f t="shared" ref="CS405" si="797">SUMPRODUCT(G405:G408,CM405:CM408)</f>
        <v>1</v>
      </c>
      <c r="CT405" s="1877">
        <f t="shared" ref="CT405" si="798">SUMPRODUCT(G405:G408,M405:M408)</f>
        <v>1</v>
      </c>
      <c r="CU405" s="3344" t="str">
        <f t="shared" ref="CU405" si="799">IF(CT405&lt;1%,"Sin iniciar",IF(CT405=100%,"Terminado","En gestión"))</f>
        <v>Terminado</v>
      </c>
      <c r="CV405" s="3344" t="str">
        <f t="shared" ref="CV405" si="800">IF(CS405&lt;1%,"Sin iniciar",IF(CS405=100%,"Terminado","En gestión"))</f>
        <v>Terminado</v>
      </c>
      <c r="CW405" s="3341" t="s">
        <v>37</v>
      </c>
      <c r="CX405" s="3914">
        <v>49500000</v>
      </c>
      <c r="CY405" s="3351">
        <v>49500000</v>
      </c>
      <c r="CZ405" s="3906">
        <v>49500000</v>
      </c>
      <c r="DA405" s="3914">
        <v>0</v>
      </c>
      <c r="DB405" s="3906">
        <v>0</v>
      </c>
      <c r="DC405" s="3906">
        <v>0</v>
      </c>
      <c r="DD405" s="3920">
        <v>0</v>
      </c>
      <c r="DE405" s="3693" t="s">
        <v>44</v>
      </c>
      <c r="DF405" s="3693" t="s">
        <v>44</v>
      </c>
      <c r="DG405" s="3693" t="s">
        <v>44</v>
      </c>
      <c r="DH405" s="3693" t="s">
        <v>44</v>
      </c>
      <c r="DJ405" s="1220" t="s">
        <v>8269</v>
      </c>
      <c r="DK405" s="1220" t="s">
        <v>8485</v>
      </c>
      <c r="DL405" s="3312" t="s">
        <v>8271</v>
      </c>
    </row>
    <row r="406" spans="1:116" s="514" customFormat="1" ht="105" hidden="1" x14ac:dyDescent="0.45">
      <c r="A406" s="3359"/>
      <c r="B406" s="3361"/>
      <c r="C406" s="3693"/>
      <c r="D406" s="3693"/>
      <c r="E406" s="515" t="s">
        <v>6869</v>
      </c>
      <c r="F406" s="516" t="s">
        <v>5831</v>
      </c>
      <c r="G406" s="495">
        <v>0.25</v>
      </c>
      <c r="H406" s="518">
        <v>44564</v>
      </c>
      <c r="I406" s="518">
        <v>44866</v>
      </c>
      <c r="J406" s="519">
        <v>0.25</v>
      </c>
      <c r="K406" s="612">
        <v>0.5</v>
      </c>
      <c r="L406" s="520">
        <v>0.75</v>
      </c>
      <c r="M406" s="668">
        <v>1</v>
      </c>
      <c r="N406" s="2966"/>
      <c r="O406" s="2966"/>
      <c r="P406" s="591"/>
      <c r="Q406" s="3693"/>
      <c r="R406" s="3693"/>
      <c r="S406" s="551">
        <v>0.25</v>
      </c>
      <c r="T406" s="457" t="s">
        <v>7735</v>
      </c>
      <c r="U406" s="714" t="s">
        <v>6870</v>
      </c>
      <c r="V406" s="169" t="str">
        <f t="shared" si="666"/>
        <v>En gestión</v>
      </c>
      <c r="W406" s="169" t="str">
        <f t="shared" si="726"/>
        <v>En gestión</v>
      </c>
      <c r="X406" s="3693"/>
      <c r="Y406" s="1877"/>
      <c r="Z406" s="1877"/>
      <c r="AA406" s="3344"/>
      <c r="AB406" s="3344"/>
      <c r="AC406" s="3716"/>
      <c r="AD406" s="3427"/>
      <c r="AE406" s="3690"/>
      <c r="AF406" s="3690"/>
      <c r="AG406" s="3427"/>
      <c r="AH406" s="3910"/>
      <c r="AI406" s="3910"/>
      <c r="AJ406" s="3693"/>
      <c r="AK406" s="3693"/>
      <c r="AL406" s="3693"/>
      <c r="AM406" s="3693"/>
      <c r="AN406" s="591"/>
      <c r="AO406" s="3693"/>
      <c r="AP406" s="3693"/>
      <c r="AQ406" s="551">
        <v>0.5</v>
      </c>
      <c r="AR406" s="457" t="s">
        <v>6871</v>
      </c>
      <c r="AS406" s="714" t="s">
        <v>6872</v>
      </c>
      <c r="AT406" s="169" t="str">
        <f t="shared" si="667"/>
        <v>En gestión</v>
      </c>
      <c r="AU406" s="169" t="str">
        <f t="shared" si="668"/>
        <v>En gestión</v>
      </c>
      <c r="AV406" s="3693"/>
      <c r="AW406" s="3895"/>
      <c r="AX406" s="3895"/>
      <c r="AY406" s="3344"/>
      <c r="AZ406" s="3344"/>
      <c r="BA406" s="3716"/>
      <c r="BB406" s="3348"/>
      <c r="BC406" s="3350"/>
      <c r="BD406" s="3350"/>
      <c r="BE406" s="3445"/>
      <c r="BF406" s="3798"/>
      <c r="BG406" s="3798"/>
      <c r="BH406" s="3900"/>
      <c r="BI406" s="3900"/>
      <c r="BJ406" s="3902"/>
      <c r="BK406" s="3693"/>
      <c r="BL406" s="472"/>
      <c r="BM406" s="3693"/>
      <c r="BN406" s="3693"/>
      <c r="BO406" s="551">
        <v>0.75</v>
      </c>
      <c r="BP406" s="97" t="s">
        <v>6873</v>
      </c>
      <c r="BQ406" s="97" t="s">
        <v>6874</v>
      </c>
      <c r="BR406" s="169" t="str">
        <f t="shared" si="669"/>
        <v>En gestión</v>
      </c>
      <c r="BS406" s="169" t="str">
        <f t="shared" si="670"/>
        <v>En gestión</v>
      </c>
      <c r="BT406" s="1720"/>
      <c r="BU406" s="1877"/>
      <c r="BV406" s="1877"/>
      <c r="BW406" s="3344"/>
      <c r="BX406" s="3344"/>
      <c r="BY406" s="3458"/>
      <c r="BZ406" s="2909"/>
      <c r="CA406" s="3597"/>
      <c r="CB406" s="3597"/>
      <c r="CC406" s="3932"/>
      <c r="CD406" s="3919"/>
      <c r="CE406" s="3919"/>
      <c r="CF406" s="3900"/>
      <c r="CG406" s="3900"/>
      <c r="CH406" s="3900"/>
      <c r="CI406" s="3900"/>
      <c r="CJ406" s="591"/>
      <c r="CK406" s="3693"/>
      <c r="CL406" s="3693"/>
      <c r="CM406" s="905">
        <v>1</v>
      </c>
      <c r="CN406" s="738" t="s">
        <v>6875</v>
      </c>
      <c r="CO406" s="738" t="s">
        <v>6876</v>
      </c>
      <c r="CP406" s="169" t="str">
        <f t="shared" si="737"/>
        <v>Terminado</v>
      </c>
      <c r="CQ406" s="169" t="str">
        <f t="shared" si="671"/>
        <v>Terminado</v>
      </c>
      <c r="CR406" s="3693"/>
      <c r="CS406" s="1877"/>
      <c r="CT406" s="1877"/>
      <c r="CU406" s="3344"/>
      <c r="CV406" s="3344"/>
      <c r="CW406" s="3342"/>
      <c r="CX406" s="3914"/>
      <c r="CY406" s="3351"/>
      <c r="CZ406" s="3906"/>
      <c r="DA406" s="3914"/>
      <c r="DB406" s="3906"/>
      <c r="DC406" s="3906"/>
      <c r="DD406" s="3920"/>
      <c r="DE406" s="3693"/>
      <c r="DF406" s="3693"/>
      <c r="DG406" s="3693"/>
      <c r="DH406" s="3693"/>
      <c r="DJ406" s="1220" t="s">
        <v>8269</v>
      </c>
      <c r="DK406" s="1220" t="s">
        <v>8331</v>
      </c>
      <c r="DL406" s="3313"/>
    </row>
    <row r="407" spans="1:116" s="514" customFormat="1" ht="157.5" hidden="1" x14ac:dyDescent="0.45">
      <c r="A407" s="3359"/>
      <c r="B407" s="3361"/>
      <c r="C407" s="3693"/>
      <c r="D407" s="3693"/>
      <c r="E407" s="515" t="s">
        <v>6877</v>
      </c>
      <c r="F407" s="516" t="s">
        <v>5840</v>
      </c>
      <c r="G407" s="495">
        <v>0.25</v>
      </c>
      <c r="H407" s="518">
        <v>44564</v>
      </c>
      <c r="I407" s="518">
        <v>44866</v>
      </c>
      <c r="J407" s="519">
        <v>0.25</v>
      </c>
      <c r="K407" s="612">
        <v>0.5</v>
      </c>
      <c r="L407" s="520">
        <v>0.75</v>
      </c>
      <c r="M407" s="668">
        <v>1</v>
      </c>
      <c r="N407" s="2966"/>
      <c r="O407" s="2966"/>
      <c r="P407" s="591"/>
      <c r="Q407" s="3693"/>
      <c r="R407" s="3693"/>
      <c r="S407" s="551">
        <v>0.25</v>
      </c>
      <c r="T407" s="457" t="s">
        <v>7735</v>
      </c>
      <c r="U407" s="547" t="s">
        <v>6878</v>
      </c>
      <c r="V407" s="169" t="str">
        <f t="shared" si="666"/>
        <v>En gestión</v>
      </c>
      <c r="W407" s="169" t="str">
        <f t="shared" si="726"/>
        <v>En gestión</v>
      </c>
      <c r="X407" s="3693"/>
      <c r="Y407" s="1877"/>
      <c r="Z407" s="1877"/>
      <c r="AA407" s="3344"/>
      <c r="AB407" s="3344"/>
      <c r="AC407" s="3716"/>
      <c r="AD407" s="3427"/>
      <c r="AE407" s="3690"/>
      <c r="AF407" s="3690"/>
      <c r="AG407" s="3427"/>
      <c r="AH407" s="3910"/>
      <c r="AI407" s="3910"/>
      <c r="AJ407" s="3693"/>
      <c r="AK407" s="3693"/>
      <c r="AL407" s="3693"/>
      <c r="AM407" s="3693"/>
      <c r="AN407" s="591"/>
      <c r="AO407" s="3693"/>
      <c r="AP407" s="3693"/>
      <c r="AQ407" s="551">
        <v>0.5</v>
      </c>
      <c r="AR407" s="457" t="s">
        <v>6879</v>
      </c>
      <c r="AS407" s="714" t="s">
        <v>6880</v>
      </c>
      <c r="AT407" s="169" t="str">
        <f t="shared" si="667"/>
        <v>En gestión</v>
      </c>
      <c r="AU407" s="169" t="str">
        <f t="shared" si="668"/>
        <v>En gestión</v>
      </c>
      <c r="AV407" s="3693"/>
      <c r="AW407" s="3895"/>
      <c r="AX407" s="3895"/>
      <c r="AY407" s="3344"/>
      <c r="AZ407" s="3344"/>
      <c r="BA407" s="3716"/>
      <c r="BB407" s="3348"/>
      <c r="BC407" s="3350"/>
      <c r="BD407" s="3350"/>
      <c r="BE407" s="3445"/>
      <c r="BF407" s="3798"/>
      <c r="BG407" s="3798"/>
      <c r="BH407" s="3900"/>
      <c r="BI407" s="3900"/>
      <c r="BJ407" s="3902"/>
      <c r="BK407" s="3693"/>
      <c r="BL407" s="472"/>
      <c r="BM407" s="3693"/>
      <c r="BN407" s="3693"/>
      <c r="BO407" s="551">
        <v>0.75</v>
      </c>
      <c r="BP407" s="97" t="s">
        <v>6873</v>
      </c>
      <c r="BQ407" s="97" t="s">
        <v>6881</v>
      </c>
      <c r="BR407" s="169" t="str">
        <f t="shared" si="669"/>
        <v>En gestión</v>
      </c>
      <c r="BS407" s="169" t="str">
        <f t="shared" si="670"/>
        <v>En gestión</v>
      </c>
      <c r="BT407" s="1720"/>
      <c r="BU407" s="1877"/>
      <c r="BV407" s="1877"/>
      <c r="BW407" s="3344"/>
      <c r="BX407" s="3344"/>
      <c r="BY407" s="3458"/>
      <c r="BZ407" s="2909"/>
      <c r="CA407" s="3597"/>
      <c r="CB407" s="3597"/>
      <c r="CC407" s="3932"/>
      <c r="CD407" s="3919"/>
      <c r="CE407" s="3919"/>
      <c r="CF407" s="3900"/>
      <c r="CG407" s="3900"/>
      <c r="CH407" s="3900"/>
      <c r="CI407" s="3900"/>
      <c r="CJ407" s="591"/>
      <c r="CK407" s="3693"/>
      <c r="CL407" s="3693"/>
      <c r="CM407" s="905">
        <v>1</v>
      </c>
      <c r="CN407" s="738" t="s">
        <v>6882</v>
      </c>
      <c r="CO407" s="738" t="s">
        <v>6883</v>
      </c>
      <c r="CP407" s="169" t="str">
        <f t="shared" si="737"/>
        <v>Terminado</v>
      </c>
      <c r="CQ407" s="169" t="str">
        <f t="shared" si="671"/>
        <v>Terminado</v>
      </c>
      <c r="CR407" s="3693"/>
      <c r="CS407" s="1877"/>
      <c r="CT407" s="1877"/>
      <c r="CU407" s="3344"/>
      <c r="CV407" s="3344"/>
      <c r="CW407" s="3342"/>
      <c r="CX407" s="3914"/>
      <c r="CY407" s="3351"/>
      <c r="CZ407" s="3906"/>
      <c r="DA407" s="3914"/>
      <c r="DB407" s="3906"/>
      <c r="DC407" s="3906"/>
      <c r="DD407" s="3920"/>
      <c r="DE407" s="3693"/>
      <c r="DF407" s="3693"/>
      <c r="DG407" s="3693"/>
      <c r="DH407" s="3693"/>
      <c r="DJ407" s="1220" t="s">
        <v>8269</v>
      </c>
      <c r="DK407" s="1220" t="s">
        <v>8331</v>
      </c>
      <c r="DL407" s="3313"/>
    </row>
    <row r="408" spans="1:116" s="514" customFormat="1" ht="105" hidden="1" x14ac:dyDescent="0.45">
      <c r="A408" s="3359"/>
      <c r="B408" s="3361"/>
      <c r="C408" s="3693"/>
      <c r="D408" s="3693"/>
      <c r="E408" s="515" t="s">
        <v>6884</v>
      </c>
      <c r="F408" s="516" t="s">
        <v>5850</v>
      </c>
      <c r="G408" s="495">
        <v>0.25</v>
      </c>
      <c r="H408" s="518">
        <v>44564</v>
      </c>
      <c r="I408" s="518">
        <v>44866</v>
      </c>
      <c r="J408" s="519">
        <v>0.25</v>
      </c>
      <c r="K408" s="612">
        <v>0.5</v>
      </c>
      <c r="L408" s="520">
        <v>0.75</v>
      </c>
      <c r="M408" s="668">
        <v>1</v>
      </c>
      <c r="N408" s="2966"/>
      <c r="O408" s="2966"/>
      <c r="P408" s="591"/>
      <c r="Q408" s="3693"/>
      <c r="R408" s="3693"/>
      <c r="S408" s="551">
        <v>0.25</v>
      </c>
      <c r="T408" s="457" t="s">
        <v>6885</v>
      </c>
      <c r="U408" s="547" t="s">
        <v>7736</v>
      </c>
      <c r="V408" s="169" t="str">
        <f t="shared" si="666"/>
        <v>En gestión</v>
      </c>
      <c r="W408" s="169" t="str">
        <f t="shared" si="726"/>
        <v>En gestión</v>
      </c>
      <c r="X408" s="3693"/>
      <c r="Y408" s="1877"/>
      <c r="Z408" s="1877"/>
      <c r="AA408" s="3344"/>
      <c r="AB408" s="3344"/>
      <c r="AC408" s="3897"/>
      <c r="AD408" s="3427"/>
      <c r="AE408" s="3690"/>
      <c r="AF408" s="3690"/>
      <c r="AG408" s="3427"/>
      <c r="AH408" s="3910"/>
      <c r="AI408" s="3910"/>
      <c r="AJ408" s="3693"/>
      <c r="AK408" s="3693"/>
      <c r="AL408" s="3693"/>
      <c r="AM408" s="3693"/>
      <c r="AN408" s="591"/>
      <c r="AO408" s="3693"/>
      <c r="AP408" s="3693"/>
      <c r="AQ408" s="551">
        <v>0.5</v>
      </c>
      <c r="AR408" s="457" t="s">
        <v>6886</v>
      </c>
      <c r="AS408" s="547" t="s">
        <v>6887</v>
      </c>
      <c r="AT408" s="169" t="str">
        <f t="shared" si="667"/>
        <v>En gestión</v>
      </c>
      <c r="AU408" s="169" t="str">
        <f t="shared" si="668"/>
        <v>En gestión</v>
      </c>
      <c r="AV408" s="3693"/>
      <c r="AW408" s="3895"/>
      <c r="AX408" s="3895"/>
      <c r="AY408" s="3344"/>
      <c r="AZ408" s="3344"/>
      <c r="BA408" s="3897"/>
      <c r="BB408" s="3348"/>
      <c r="BC408" s="3350"/>
      <c r="BD408" s="3350"/>
      <c r="BE408" s="3445"/>
      <c r="BF408" s="3446"/>
      <c r="BG408" s="3446"/>
      <c r="BH408" s="3894"/>
      <c r="BI408" s="3894"/>
      <c r="BJ408" s="3903"/>
      <c r="BK408" s="3693"/>
      <c r="BL408" s="472"/>
      <c r="BM408" s="3693"/>
      <c r="BN408" s="3693"/>
      <c r="BO408" s="551">
        <v>0.75</v>
      </c>
      <c r="BP408" s="97" t="s">
        <v>6873</v>
      </c>
      <c r="BQ408" s="98" t="s">
        <v>6888</v>
      </c>
      <c r="BR408" s="169" t="str">
        <f t="shared" si="669"/>
        <v>En gestión</v>
      </c>
      <c r="BS408" s="169" t="str">
        <f t="shared" si="670"/>
        <v>En gestión</v>
      </c>
      <c r="BT408" s="1720"/>
      <c r="BU408" s="1877"/>
      <c r="BV408" s="1877"/>
      <c r="BW408" s="3344"/>
      <c r="BX408" s="3344"/>
      <c r="BY408" s="3458"/>
      <c r="BZ408" s="2909"/>
      <c r="CA408" s="3597"/>
      <c r="CB408" s="3597"/>
      <c r="CC408" s="3932"/>
      <c r="CD408" s="3919"/>
      <c r="CE408" s="3919"/>
      <c r="CF408" s="3894"/>
      <c r="CG408" s="3894"/>
      <c r="CH408" s="3894"/>
      <c r="CI408" s="3894"/>
      <c r="CJ408" s="591"/>
      <c r="CK408" s="3693"/>
      <c r="CL408" s="3693"/>
      <c r="CM408" s="905">
        <v>1</v>
      </c>
      <c r="CN408" s="738" t="s">
        <v>6889</v>
      </c>
      <c r="CO408" s="738" t="s">
        <v>7737</v>
      </c>
      <c r="CP408" s="169" t="str">
        <f t="shared" si="737"/>
        <v>Terminado</v>
      </c>
      <c r="CQ408" s="169" t="str">
        <f t="shared" si="671"/>
        <v>Terminado</v>
      </c>
      <c r="CR408" s="3693"/>
      <c r="CS408" s="1877"/>
      <c r="CT408" s="1877"/>
      <c r="CU408" s="3344"/>
      <c r="CV408" s="3344"/>
      <c r="CW408" s="3343"/>
      <c r="CX408" s="3914"/>
      <c r="CY408" s="3351"/>
      <c r="CZ408" s="3906"/>
      <c r="DA408" s="3914"/>
      <c r="DB408" s="3906"/>
      <c r="DC408" s="3906"/>
      <c r="DD408" s="3920"/>
      <c r="DE408" s="3693"/>
      <c r="DF408" s="3693"/>
      <c r="DG408" s="3693"/>
      <c r="DH408" s="3693"/>
      <c r="DJ408" s="1220" t="s">
        <v>8269</v>
      </c>
      <c r="DK408" s="1220" t="s">
        <v>8331</v>
      </c>
      <c r="DL408" s="3314"/>
    </row>
    <row r="409" spans="1:116" s="710" customFormat="1" ht="87.75" hidden="1" x14ac:dyDescent="0.45">
      <c r="A409" s="3359" t="s">
        <v>516</v>
      </c>
      <c r="B409" s="3361" t="s">
        <v>6890</v>
      </c>
      <c r="C409" s="3693" t="s">
        <v>6891</v>
      </c>
      <c r="D409" s="3693" t="s">
        <v>5861</v>
      </c>
      <c r="E409" s="515" t="s">
        <v>6892</v>
      </c>
      <c r="F409" s="516" t="s">
        <v>5820</v>
      </c>
      <c r="G409" s="495">
        <v>0.25</v>
      </c>
      <c r="H409" s="518">
        <v>44774</v>
      </c>
      <c r="I409" s="518">
        <v>44803</v>
      </c>
      <c r="J409" s="519">
        <v>0</v>
      </c>
      <c r="K409" s="612">
        <v>0</v>
      </c>
      <c r="L409" s="520">
        <v>1</v>
      </c>
      <c r="M409" s="668">
        <v>1</v>
      </c>
      <c r="N409" s="2966">
        <v>0</v>
      </c>
      <c r="O409" s="2966">
        <v>42300000</v>
      </c>
      <c r="P409" s="591"/>
      <c r="Q409" s="3692">
        <v>0</v>
      </c>
      <c r="R409" s="3693" t="s">
        <v>2384</v>
      </c>
      <c r="S409" s="715"/>
      <c r="T409" s="547"/>
      <c r="U409" s="547"/>
      <c r="V409" s="169" t="str">
        <f t="shared" si="666"/>
        <v>Sin iniciar</v>
      </c>
      <c r="W409" s="169" t="str">
        <f t="shared" si="726"/>
        <v>Sin iniciar</v>
      </c>
      <c r="X409" s="3693"/>
      <c r="Y409" s="1877">
        <f>SUMPRODUCT(S409:S412,G409:G412)</f>
        <v>0</v>
      </c>
      <c r="Z409" s="1877">
        <f>SUMPRODUCT(G409:G412,J409:J412)</f>
        <v>0</v>
      </c>
      <c r="AA409" s="3344" t="str">
        <f>IF(Z409&lt;1%,"Sin iniciar",IF(Z409=100%,"Terminado","En gestión"))</f>
        <v>Sin iniciar</v>
      </c>
      <c r="AB409" s="3344" t="str">
        <f>IF(Y409&lt;1%,"Sin iniciar",IF(Y409=100%,"Terminado","En gestión"))</f>
        <v>Sin iniciar</v>
      </c>
      <c r="AC409" s="3911"/>
      <c r="AD409" s="3427">
        <v>42300000</v>
      </c>
      <c r="AE409" s="3690">
        <v>42300000</v>
      </c>
      <c r="AF409" s="3690">
        <v>0</v>
      </c>
      <c r="AG409" s="3427">
        <v>0</v>
      </c>
      <c r="AH409" s="3910">
        <v>11277328</v>
      </c>
      <c r="AI409" s="3910">
        <v>1236977</v>
      </c>
      <c r="AJ409" s="3894" t="s">
        <v>1503</v>
      </c>
      <c r="AK409" s="3693" t="s">
        <v>6893</v>
      </c>
      <c r="AL409" s="3693" t="s">
        <v>6894</v>
      </c>
      <c r="AM409" s="3693" t="s">
        <v>6895</v>
      </c>
      <c r="AN409" s="591"/>
      <c r="AO409" s="3693"/>
      <c r="AP409" s="3693"/>
      <c r="AQ409" s="716"/>
      <c r="AR409" s="547"/>
      <c r="AS409" s="547"/>
      <c r="AT409" s="169" t="str">
        <f t="shared" si="667"/>
        <v>Sin iniciar</v>
      </c>
      <c r="AU409" s="169" t="str">
        <f t="shared" si="668"/>
        <v>Sin iniciar</v>
      </c>
      <c r="AV409" s="3693"/>
      <c r="AW409" s="3523">
        <f t="shared" ref="AW409" si="801">SUMPRODUCT(AQ409:AQ412,G409:G412)</f>
        <v>0</v>
      </c>
      <c r="AX409" s="3523">
        <f t="shared" ref="AX409" si="802">SUMPRODUCT(G409:G412,K409:K412)</f>
        <v>0</v>
      </c>
      <c r="AY409" s="3344" t="str">
        <f>IF(AX409&lt;1%,"Sin iniciar",IF(AX409=100%,"Terminado","En gestión"))</f>
        <v>Sin iniciar</v>
      </c>
      <c r="AZ409" s="3344" t="str">
        <f>IF(AW409&lt;1%,"Sin iniciar",IF(AW409=100%,"Terminado","En gestión"))</f>
        <v>Sin iniciar</v>
      </c>
      <c r="BA409" s="3911"/>
      <c r="BB409" s="3348">
        <v>0</v>
      </c>
      <c r="BC409" s="3350">
        <v>0</v>
      </c>
      <c r="BD409" s="3350">
        <v>0</v>
      </c>
      <c r="BE409" s="3718">
        <v>0</v>
      </c>
      <c r="BF409" s="3615">
        <v>11277328</v>
      </c>
      <c r="BG409" s="3615">
        <v>6184885</v>
      </c>
      <c r="BH409" s="3899" t="s">
        <v>1503</v>
      </c>
      <c r="BI409" s="3899" t="s">
        <v>6893</v>
      </c>
      <c r="BJ409" s="3901" t="s">
        <v>6894</v>
      </c>
      <c r="BK409" s="3693" t="s">
        <v>6895</v>
      </c>
      <c r="BL409" s="472"/>
      <c r="BM409" s="3692">
        <v>0.63</v>
      </c>
      <c r="BN409" s="3693" t="s">
        <v>5821</v>
      </c>
      <c r="BO409" s="551">
        <v>1</v>
      </c>
      <c r="BP409" s="97" t="s">
        <v>6896</v>
      </c>
      <c r="BQ409" s="98" t="s">
        <v>6897</v>
      </c>
      <c r="BR409" s="169" t="str">
        <f t="shared" si="669"/>
        <v>Terminado</v>
      </c>
      <c r="BS409" s="169" t="str">
        <f t="shared" si="670"/>
        <v>Terminado</v>
      </c>
      <c r="BT409" s="1720" t="s">
        <v>7738</v>
      </c>
      <c r="BU409" s="1877">
        <f t="shared" ref="BU409" si="803">SUMPRODUCT(G409:G412,BO409:BO412)</f>
        <v>0.625</v>
      </c>
      <c r="BV409" s="1877">
        <f t="shared" ref="BV409" si="804">SUMPRODUCT(G409:G412,L409:L412)</f>
        <v>0.625</v>
      </c>
      <c r="BW409" s="3344" t="str">
        <f t="shared" si="731"/>
        <v>En gestión</v>
      </c>
      <c r="BX409" s="3344" t="str">
        <f t="shared" ref="BX409" si="805">IF(BU409&lt;1%,"Sin iniciar",IF(BU409=100%,"Terminado","En gestión"))</f>
        <v>En gestión</v>
      </c>
      <c r="BY409" s="3458"/>
      <c r="BZ409" s="2909">
        <v>42300000</v>
      </c>
      <c r="CA409" s="3908">
        <v>42300000</v>
      </c>
      <c r="CB409" s="3597">
        <v>16920000</v>
      </c>
      <c r="CC409" s="2909">
        <v>11277328</v>
      </c>
      <c r="CD409" s="3597">
        <v>11277328</v>
      </c>
      <c r="CE409" s="3597">
        <v>9277328</v>
      </c>
      <c r="CF409" s="3693" t="s">
        <v>1503</v>
      </c>
      <c r="CG409" s="3693" t="s">
        <v>6893</v>
      </c>
      <c r="CH409" s="3693" t="s">
        <v>6894</v>
      </c>
      <c r="CI409" s="3693" t="s">
        <v>6895</v>
      </c>
      <c r="CJ409" s="591"/>
      <c r="CK409" s="3692">
        <v>1</v>
      </c>
      <c r="CL409" s="3693" t="s">
        <v>6867</v>
      </c>
      <c r="CM409" s="905">
        <v>1</v>
      </c>
      <c r="CN409" s="97" t="s">
        <v>1291</v>
      </c>
      <c r="CO409" s="97" t="s">
        <v>6897</v>
      </c>
      <c r="CP409" s="169" t="str">
        <f t="shared" si="737"/>
        <v>Terminado</v>
      </c>
      <c r="CQ409" s="169" t="str">
        <f t="shared" si="671"/>
        <v>Terminado</v>
      </c>
      <c r="CR409" s="3693" t="s">
        <v>6898</v>
      </c>
      <c r="CS409" s="1877">
        <f t="shared" ref="CS409" si="806">SUMPRODUCT(G409:G412,CM409:CM412)</f>
        <v>1</v>
      </c>
      <c r="CT409" s="1877">
        <f t="shared" ref="CT409" si="807">SUMPRODUCT(G409:G412,M409:M412)</f>
        <v>1</v>
      </c>
      <c r="CU409" s="3344" t="str">
        <f t="shared" ref="CU409" si="808">IF(CT409&lt;1%,"Sin iniciar",IF(CT409=100%,"Terminado","En gestión"))</f>
        <v>Terminado</v>
      </c>
      <c r="CV409" s="3344" t="str">
        <f t="shared" ref="CV409" si="809">IF(CS409&lt;1%,"Sin iniciar",IF(CS409=100%,"Terminado","En gestión"))</f>
        <v>Terminado</v>
      </c>
      <c r="CW409" s="3341" t="s">
        <v>37</v>
      </c>
      <c r="CX409" s="3914">
        <v>42300000</v>
      </c>
      <c r="CY409" s="3351">
        <v>42300000</v>
      </c>
      <c r="CZ409" s="3906">
        <v>42300000</v>
      </c>
      <c r="DA409" s="3913">
        <v>11277328</v>
      </c>
      <c r="DB409" s="3915">
        <v>11277328</v>
      </c>
      <c r="DC409" s="3915">
        <v>9277328</v>
      </c>
      <c r="DD409" s="3916">
        <v>11256761</v>
      </c>
      <c r="DE409" s="3693" t="s">
        <v>1503</v>
      </c>
      <c r="DF409" s="3693" t="s">
        <v>6893</v>
      </c>
      <c r="DG409" s="3693" t="s">
        <v>6894</v>
      </c>
      <c r="DH409" s="3693" t="s">
        <v>6895</v>
      </c>
      <c r="DJ409" s="1220" t="s">
        <v>8269</v>
      </c>
      <c r="DK409" s="1220" t="s">
        <v>8484</v>
      </c>
      <c r="DL409" s="3312" t="s">
        <v>8271</v>
      </c>
    </row>
    <row r="410" spans="1:116" s="514" customFormat="1" ht="90" hidden="1" x14ac:dyDescent="0.45">
      <c r="A410" s="3359"/>
      <c r="B410" s="3361"/>
      <c r="C410" s="3693"/>
      <c r="D410" s="3693"/>
      <c r="E410" s="515" t="s">
        <v>6899</v>
      </c>
      <c r="F410" s="516" t="s">
        <v>5831</v>
      </c>
      <c r="G410" s="495">
        <v>0.25</v>
      </c>
      <c r="H410" s="518">
        <v>44774</v>
      </c>
      <c r="I410" s="518">
        <v>44926</v>
      </c>
      <c r="J410" s="519">
        <v>0</v>
      </c>
      <c r="K410" s="612">
        <v>0</v>
      </c>
      <c r="L410" s="520">
        <v>0.5</v>
      </c>
      <c r="M410" s="668">
        <v>1</v>
      </c>
      <c r="N410" s="2966"/>
      <c r="O410" s="2966"/>
      <c r="P410" s="591"/>
      <c r="Q410" s="3693"/>
      <c r="R410" s="3693"/>
      <c r="S410" s="715"/>
      <c r="T410" s="547"/>
      <c r="U410" s="547"/>
      <c r="V410" s="169" t="str">
        <f t="shared" si="666"/>
        <v>Sin iniciar</v>
      </c>
      <c r="W410" s="169" t="str">
        <f t="shared" si="726"/>
        <v>Sin iniciar</v>
      </c>
      <c r="X410" s="3693"/>
      <c r="Y410" s="1877"/>
      <c r="Z410" s="1877"/>
      <c r="AA410" s="3344"/>
      <c r="AB410" s="3344"/>
      <c r="AC410" s="3716"/>
      <c r="AD410" s="3427"/>
      <c r="AE410" s="3690"/>
      <c r="AF410" s="3690"/>
      <c r="AG410" s="3427"/>
      <c r="AH410" s="3910"/>
      <c r="AI410" s="3910"/>
      <c r="AJ410" s="3693"/>
      <c r="AK410" s="3693"/>
      <c r="AL410" s="3693"/>
      <c r="AM410" s="3693"/>
      <c r="AN410" s="591"/>
      <c r="AO410" s="3693"/>
      <c r="AP410" s="3693"/>
      <c r="AQ410" s="716"/>
      <c r="AR410" s="547"/>
      <c r="AS410" s="547"/>
      <c r="AT410" s="169" t="str">
        <f t="shared" si="667"/>
        <v>Sin iniciar</v>
      </c>
      <c r="AU410" s="169" t="str">
        <f t="shared" si="668"/>
        <v>Sin iniciar</v>
      </c>
      <c r="AV410" s="3693"/>
      <c r="AW410" s="3895"/>
      <c r="AX410" s="3895"/>
      <c r="AY410" s="3344"/>
      <c r="AZ410" s="3344"/>
      <c r="BA410" s="3716"/>
      <c r="BB410" s="3348"/>
      <c r="BC410" s="3350"/>
      <c r="BD410" s="3350"/>
      <c r="BE410" s="3718"/>
      <c r="BF410" s="3798"/>
      <c r="BG410" s="3798"/>
      <c r="BH410" s="3900"/>
      <c r="BI410" s="3900"/>
      <c r="BJ410" s="3902"/>
      <c r="BK410" s="3693"/>
      <c r="BL410" s="472"/>
      <c r="BM410" s="3693"/>
      <c r="BN410" s="3693"/>
      <c r="BO410" s="551">
        <v>0.5</v>
      </c>
      <c r="BP410" s="97" t="s">
        <v>6900</v>
      </c>
      <c r="BQ410" s="98" t="s">
        <v>7739</v>
      </c>
      <c r="BR410" s="169" t="str">
        <f t="shared" si="669"/>
        <v>En gestión</v>
      </c>
      <c r="BS410" s="169" t="str">
        <f t="shared" si="670"/>
        <v>En gestión</v>
      </c>
      <c r="BT410" s="1720"/>
      <c r="BU410" s="1877"/>
      <c r="BV410" s="1877"/>
      <c r="BW410" s="3344"/>
      <c r="BX410" s="3344"/>
      <c r="BY410" s="3458"/>
      <c r="BZ410" s="2909"/>
      <c r="CA410" s="3908"/>
      <c r="CB410" s="3597"/>
      <c r="CC410" s="2909"/>
      <c r="CD410" s="3597"/>
      <c r="CE410" s="3597"/>
      <c r="CF410" s="3693"/>
      <c r="CG410" s="3693"/>
      <c r="CH410" s="3693"/>
      <c r="CI410" s="3693"/>
      <c r="CJ410" s="591"/>
      <c r="CK410" s="3693"/>
      <c r="CL410" s="3693"/>
      <c r="CM410" s="905">
        <v>1</v>
      </c>
      <c r="CN410" s="738" t="s">
        <v>6901</v>
      </c>
      <c r="CO410" s="738" t="s">
        <v>6902</v>
      </c>
      <c r="CP410" s="169" t="str">
        <f t="shared" si="737"/>
        <v>Terminado</v>
      </c>
      <c r="CQ410" s="169" t="str">
        <f t="shared" si="671"/>
        <v>Terminado</v>
      </c>
      <c r="CR410" s="3693"/>
      <c r="CS410" s="1877"/>
      <c r="CT410" s="1877"/>
      <c r="CU410" s="3344"/>
      <c r="CV410" s="3344"/>
      <c r="CW410" s="3342"/>
      <c r="CX410" s="3914"/>
      <c r="CY410" s="3351"/>
      <c r="CZ410" s="3906"/>
      <c r="DA410" s="3914"/>
      <c r="DB410" s="3906"/>
      <c r="DC410" s="3906"/>
      <c r="DD410" s="3916"/>
      <c r="DE410" s="3693"/>
      <c r="DF410" s="3693"/>
      <c r="DG410" s="3693"/>
      <c r="DH410" s="3693"/>
      <c r="DJ410" s="1220" t="s">
        <v>8269</v>
      </c>
      <c r="DK410" s="1220" t="s">
        <v>8331</v>
      </c>
      <c r="DL410" s="3313"/>
    </row>
    <row r="411" spans="1:116" s="514" customFormat="1" ht="131.25" hidden="1" x14ac:dyDescent="0.45">
      <c r="A411" s="3359"/>
      <c r="B411" s="3361"/>
      <c r="C411" s="3693"/>
      <c r="D411" s="3693"/>
      <c r="E411" s="515" t="s">
        <v>6903</v>
      </c>
      <c r="F411" s="516" t="s">
        <v>5840</v>
      </c>
      <c r="G411" s="495">
        <v>0.25</v>
      </c>
      <c r="H411" s="518">
        <v>44774</v>
      </c>
      <c r="I411" s="518">
        <v>44926</v>
      </c>
      <c r="J411" s="519">
        <v>0</v>
      </c>
      <c r="K411" s="612">
        <v>0</v>
      </c>
      <c r="L411" s="520">
        <v>0.5</v>
      </c>
      <c r="M411" s="668">
        <v>1</v>
      </c>
      <c r="N411" s="2966"/>
      <c r="O411" s="2966"/>
      <c r="P411" s="591"/>
      <c r="Q411" s="3693"/>
      <c r="R411" s="3693"/>
      <c r="S411" s="715"/>
      <c r="T411" s="547"/>
      <c r="U411" s="547"/>
      <c r="V411" s="169" t="str">
        <f t="shared" si="666"/>
        <v>Sin iniciar</v>
      </c>
      <c r="W411" s="169" t="str">
        <f t="shared" si="726"/>
        <v>Sin iniciar</v>
      </c>
      <c r="X411" s="3693"/>
      <c r="Y411" s="1877"/>
      <c r="Z411" s="1877"/>
      <c r="AA411" s="3344"/>
      <c r="AB411" s="3344"/>
      <c r="AC411" s="3716"/>
      <c r="AD411" s="3427"/>
      <c r="AE411" s="3690"/>
      <c r="AF411" s="3690"/>
      <c r="AG411" s="3427"/>
      <c r="AH411" s="3910"/>
      <c r="AI411" s="3910"/>
      <c r="AJ411" s="3693"/>
      <c r="AK411" s="3693"/>
      <c r="AL411" s="3693"/>
      <c r="AM411" s="3693"/>
      <c r="AN411" s="591"/>
      <c r="AO411" s="3693"/>
      <c r="AP411" s="3693"/>
      <c r="AQ411" s="716"/>
      <c r="AR411" s="547"/>
      <c r="AS411" s="547"/>
      <c r="AT411" s="169" t="str">
        <f t="shared" si="667"/>
        <v>Sin iniciar</v>
      </c>
      <c r="AU411" s="169" t="str">
        <f t="shared" si="668"/>
        <v>Sin iniciar</v>
      </c>
      <c r="AV411" s="3693"/>
      <c r="AW411" s="3895"/>
      <c r="AX411" s="3895"/>
      <c r="AY411" s="3344"/>
      <c r="AZ411" s="3344"/>
      <c r="BA411" s="3716"/>
      <c r="BB411" s="3348"/>
      <c r="BC411" s="3350"/>
      <c r="BD411" s="3350"/>
      <c r="BE411" s="3718"/>
      <c r="BF411" s="3798"/>
      <c r="BG411" s="3798"/>
      <c r="BH411" s="3900"/>
      <c r="BI411" s="3900"/>
      <c r="BJ411" s="3902"/>
      <c r="BK411" s="3693"/>
      <c r="BL411" s="472"/>
      <c r="BM411" s="3693"/>
      <c r="BN411" s="3693"/>
      <c r="BO411" s="551">
        <v>0.5</v>
      </c>
      <c r="BP411" s="97" t="s">
        <v>6900</v>
      </c>
      <c r="BQ411" s="98" t="s">
        <v>6904</v>
      </c>
      <c r="BR411" s="169" t="str">
        <f t="shared" si="669"/>
        <v>En gestión</v>
      </c>
      <c r="BS411" s="169" t="str">
        <f t="shared" si="670"/>
        <v>En gestión</v>
      </c>
      <c r="BT411" s="1720"/>
      <c r="BU411" s="1877"/>
      <c r="BV411" s="1877"/>
      <c r="BW411" s="3344"/>
      <c r="BX411" s="3344"/>
      <c r="BY411" s="3458"/>
      <c r="BZ411" s="2909"/>
      <c r="CA411" s="3908"/>
      <c r="CB411" s="3597"/>
      <c r="CC411" s="2909"/>
      <c r="CD411" s="3597"/>
      <c r="CE411" s="3597"/>
      <c r="CF411" s="3693"/>
      <c r="CG411" s="3693"/>
      <c r="CH411" s="3693"/>
      <c r="CI411" s="3693"/>
      <c r="CJ411" s="591"/>
      <c r="CK411" s="3693"/>
      <c r="CL411" s="3693"/>
      <c r="CM411" s="905">
        <v>1</v>
      </c>
      <c r="CN411" s="738" t="s">
        <v>6905</v>
      </c>
      <c r="CO411" s="738" t="s">
        <v>7740</v>
      </c>
      <c r="CP411" s="169" t="str">
        <f t="shared" si="737"/>
        <v>Terminado</v>
      </c>
      <c r="CQ411" s="169" t="str">
        <f t="shared" si="671"/>
        <v>Terminado</v>
      </c>
      <c r="CR411" s="3693"/>
      <c r="CS411" s="1877"/>
      <c r="CT411" s="1877"/>
      <c r="CU411" s="3344"/>
      <c r="CV411" s="3344"/>
      <c r="CW411" s="3342"/>
      <c r="CX411" s="3914"/>
      <c r="CY411" s="3351"/>
      <c r="CZ411" s="3906"/>
      <c r="DA411" s="3914"/>
      <c r="DB411" s="3906"/>
      <c r="DC411" s="3906"/>
      <c r="DD411" s="3916"/>
      <c r="DE411" s="3693"/>
      <c r="DF411" s="3693"/>
      <c r="DG411" s="3693"/>
      <c r="DH411" s="3693"/>
      <c r="DJ411" s="1220" t="s">
        <v>8269</v>
      </c>
      <c r="DK411" s="1220" t="s">
        <v>8331</v>
      </c>
      <c r="DL411" s="3313"/>
    </row>
    <row r="412" spans="1:116" s="514" customFormat="1" ht="91.5" hidden="1" x14ac:dyDescent="0.45">
      <c r="A412" s="3359"/>
      <c r="B412" s="3361"/>
      <c r="C412" s="3693"/>
      <c r="D412" s="3693"/>
      <c r="E412" s="515" t="s">
        <v>6906</v>
      </c>
      <c r="F412" s="516" t="s">
        <v>5850</v>
      </c>
      <c r="G412" s="495">
        <v>0.25</v>
      </c>
      <c r="H412" s="518">
        <v>44774</v>
      </c>
      <c r="I412" s="518">
        <v>44926</v>
      </c>
      <c r="J412" s="519">
        <v>0</v>
      </c>
      <c r="K412" s="612">
        <v>0</v>
      </c>
      <c r="L412" s="520">
        <v>0.5</v>
      </c>
      <c r="M412" s="668">
        <v>1</v>
      </c>
      <c r="N412" s="2966"/>
      <c r="O412" s="2966"/>
      <c r="P412" s="591"/>
      <c r="Q412" s="3693"/>
      <c r="R412" s="3693"/>
      <c r="S412" s="715"/>
      <c r="T412" s="547"/>
      <c r="U412" s="547"/>
      <c r="V412" s="169" t="str">
        <f t="shared" si="666"/>
        <v>Sin iniciar</v>
      </c>
      <c r="W412" s="169" t="str">
        <f t="shared" si="726"/>
        <v>Sin iniciar</v>
      </c>
      <c r="X412" s="3693"/>
      <c r="Y412" s="1877"/>
      <c r="Z412" s="1877"/>
      <c r="AA412" s="3344"/>
      <c r="AB412" s="3344"/>
      <c r="AC412" s="3897"/>
      <c r="AD412" s="3427"/>
      <c r="AE412" s="3690"/>
      <c r="AF412" s="3690"/>
      <c r="AG412" s="3427"/>
      <c r="AH412" s="3910"/>
      <c r="AI412" s="3910"/>
      <c r="AJ412" s="3693"/>
      <c r="AK412" s="3693"/>
      <c r="AL412" s="3693"/>
      <c r="AM412" s="3693"/>
      <c r="AN412" s="591"/>
      <c r="AO412" s="3693"/>
      <c r="AP412" s="3693"/>
      <c r="AQ412" s="716"/>
      <c r="AR412" s="547"/>
      <c r="AS412" s="547"/>
      <c r="AT412" s="169" t="str">
        <f t="shared" si="667"/>
        <v>Sin iniciar</v>
      </c>
      <c r="AU412" s="169" t="str">
        <f t="shared" si="668"/>
        <v>Sin iniciar</v>
      </c>
      <c r="AV412" s="3693"/>
      <c r="AW412" s="3895"/>
      <c r="AX412" s="3895"/>
      <c r="AY412" s="3344"/>
      <c r="AZ412" s="3344"/>
      <c r="BA412" s="3897"/>
      <c r="BB412" s="3348"/>
      <c r="BC412" s="3350"/>
      <c r="BD412" s="3350"/>
      <c r="BE412" s="3718"/>
      <c r="BF412" s="3446"/>
      <c r="BG412" s="3446"/>
      <c r="BH412" s="3894"/>
      <c r="BI412" s="3894"/>
      <c r="BJ412" s="3903"/>
      <c r="BK412" s="3693"/>
      <c r="BL412" s="472"/>
      <c r="BM412" s="3693"/>
      <c r="BN412" s="3693"/>
      <c r="BO412" s="551">
        <v>0.5</v>
      </c>
      <c r="BP412" s="97" t="s">
        <v>6900</v>
      </c>
      <c r="BQ412" s="98" t="s">
        <v>7741</v>
      </c>
      <c r="BR412" s="169" t="str">
        <f t="shared" si="669"/>
        <v>En gestión</v>
      </c>
      <c r="BS412" s="169" t="str">
        <f t="shared" si="670"/>
        <v>En gestión</v>
      </c>
      <c r="BT412" s="1720"/>
      <c r="BU412" s="1877"/>
      <c r="BV412" s="1877"/>
      <c r="BW412" s="3344"/>
      <c r="BX412" s="3344"/>
      <c r="BY412" s="3458"/>
      <c r="BZ412" s="2909"/>
      <c r="CA412" s="3908"/>
      <c r="CB412" s="3597"/>
      <c r="CC412" s="2909"/>
      <c r="CD412" s="3597"/>
      <c r="CE412" s="3597"/>
      <c r="CF412" s="3693"/>
      <c r="CG412" s="3693"/>
      <c r="CH412" s="3693"/>
      <c r="CI412" s="3693"/>
      <c r="CJ412" s="591"/>
      <c r="CK412" s="3693"/>
      <c r="CL412" s="3693"/>
      <c r="CM412" s="905">
        <v>1</v>
      </c>
      <c r="CN412" s="738" t="s">
        <v>6907</v>
      </c>
      <c r="CO412" s="738" t="s">
        <v>7742</v>
      </c>
      <c r="CP412" s="169" t="str">
        <f t="shared" si="737"/>
        <v>Terminado</v>
      </c>
      <c r="CQ412" s="169" t="str">
        <f t="shared" si="671"/>
        <v>Terminado</v>
      </c>
      <c r="CR412" s="3693"/>
      <c r="CS412" s="1877"/>
      <c r="CT412" s="1877"/>
      <c r="CU412" s="3344"/>
      <c r="CV412" s="3344"/>
      <c r="CW412" s="3343"/>
      <c r="CX412" s="3914"/>
      <c r="CY412" s="3351"/>
      <c r="CZ412" s="3906"/>
      <c r="DA412" s="3914"/>
      <c r="DB412" s="3906"/>
      <c r="DC412" s="3906"/>
      <c r="DD412" s="3916"/>
      <c r="DE412" s="3693"/>
      <c r="DF412" s="3693"/>
      <c r="DG412" s="3693"/>
      <c r="DH412" s="3693"/>
      <c r="DJ412" s="1220" t="s">
        <v>8269</v>
      </c>
      <c r="DK412" s="1220" t="s">
        <v>8331</v>
      </c>
      <c r="DL412" s="3314"/>
    </row>
    <row r="413" spans="1:116" s="514" customFormat="1" ht="72" hidden="1" customHeight="1" x14ac:dyDescent="0.45">
      <c r="A413" s="3358" t="s">
        <v>62</v>
      </c>
      <c r="B413" s="3933" t="s">
        <v>6908</v>
      </c>
      <c r="C413" s="3112" t="s">
        <v>6909</v>
      </c>
      <c r="D413" s="1672" t="s">
        <v>6910</v>
      </c>
      <c r="E413" s="504" t="s">
        <v>6911</v>
      </c>
      <c r="F413" s="707" t="s">
        <v>6912</v>
      </c>
      <c r="G413" s="481">
        <v>0.2</v>
      </c>
      <c r="H413" s="506">
        <v>44593</v>
      </c>
      <c r="I413" s="506">
        <v>44651</v>
      </c>
      <c r="J413" s="507">
        <v>1</v>
      </c>
      <c r="K413" s="561">
        <v>1</v>
      </c>
      <c r="L413" s="508">
        <v>1</v>
      </c>
      <c r="M413" s="668">
        <v>1</v>
      </c>
      <c r="N413" s="3442">
        <v>10296000</v>
      </c>
      <c r="O413" s="3442">
        <v>0</v>
      </c>
      <c r="P413" s="487"/>
      <c r="Q413" s="3938">
        <v>0.2</v>
      </c>
      <c r="R413" s="3939" t="s">
        <v>6913</v>
      </c>
      <c r="S413" s="718">
        <v>1</v>
      </c>
      <c r="T413" s="287" t="s">
        <v>6914</v>
      </c>
      <c r="U413" s="287" t="s">
        <v>6915</v>
      </c>
      <c r="V413" s="148" t="str">
        <f>IF(J413&lt;1%,"Sin iniciar",IF(J413=100%,"Terminado","En gestión"))</f>
        <v>Terminado</v>
      </c>
      <c r="W413" s="148" t="str">
        <f>IF(S413&lt;1%,"Sin iniciar",IF(S413=100%,"Terminado","En gestión"))</f>
        <v>Terminado</v>
      </c>
      <c r="X413" s="3939" t="s">
        <v>6913</v>
      </c>
      <c r="Y413" s="3938">
        <v>0.2</v>
      </c>
      <c r="Z413" s="3938">
        <v>0.2</v>
      </c>
      <c r="AA413" s="3503" t="str">
        <f>IF(Z413&lt;1%,"Sin iniciar",IF(Z413=100%,"Terminado","En gestión"))</f>
        <v>En gestión</v>
      </c>
      <c r="AB413" s="3503" t="str">
        <f>IF(Y413&lt;1%,"Sin iniciar",IF(Y413=100%,"Terminado","En gestión"))</f>
        <v>En gestión</v>
      </c>
      <c r="AC413" s="3911"/>
      <c r="AD413" s="3935">
        <v>0</v>
      </c>
      <c r="AE413" s="3936">
        <v>0</v>
      </c>
      <c r="AF413" s="3936">
        <v>0</v>
      </c>
      <c r="AG413" s="3426">
        <v>10296000</v>
      </c>
      <c r="AH413" s="2019">
        <v>2757523887</v>
      </c>
      <c r="AI413" s="2019">
        <v>845908606</v>
      </c>
      <c r="AJ413" s="1701" t="s">
        <v>40</v>
      </c>
      <c r="AK413" s="1701" t="s">
        <v>61</v>
      </c>
      <c r="AL413" s="1701" t="s">
        <v>41</v>
      </c>
      <c r="AM413" s="1701" t="s">
        <v>6916</v>
      </c>
      <c r="AN413" s="511"/>
      <c r="AO413" s="3036">
        <v>0.46</v>
      </c>
      <c r="AP413" s="1465" t="s">
        <v>6917</v>
      </c>
      <c r="AQ413" s="720">
        <v>1</v>
      </c>
      <c r="AR413" s="39" t="s">
        <v>6918</v>
      </c>
      <c r="AS413" s="39" t="s">
        <v>6918</v>
      </c>
      <c r="AT413" s="169" t="str">
        <f>IF(K413&lt;1%,"Sin iniciar",IF(K413=100%,"Terminado","En gestión"))</f>
        <v>Terminado</v>
      </c>
      <c r="AU413" s="169" t="str">
        <f>IF(AQ413&lt;1%,"Sin iniciar",IF(AQ413=100%,"Terminado","En gestión"))</f>
        <v>Terminado</v>
      </c>
      <c r="AV413" s="3791" t="s">
        <v>6919</v>
      </c>
      <c r="AW413" s="3895">
        <f>SUMPRODUCT(G413:G414,AQ413:AQ414)</f>
        <v>0.46400000000000002</v>
      </c>
      <c r="AX413" s="3895">
        <f>SUMPRODUCT(G413:G414,K413:K414)</f>
        <v>0.46400000000000002</v>
      </c>
      <c r="AY413" s="3344" t="str">
        <f>IF(AX413&lt;1%,"Sin iniciar",IF(AX413=100%,"Terminado","En gestión"))</f>
        <v>En gestión</v>
      </c>
      <c r="AZ413" s="3344" t="str">
        <f>IF(AW413&lt;1%,"Sin iniciar",IF(AW413=100%,"Terminado","En gestión"))</f>
        <v>En gestión</v>
      </c>
      <c r="BA413" s="3911"/>
      <c r="BB413" s="3348">
        <v>0</v>
      </c>
      <c r="BC413" s="3350">
        <v>0</v>
      </c>
      <c r="BD413" s="3350">
        <v>0</v>
      </c>
      <c r="BE413" s="3444">
        <v>10296000</v>
      </c>
      <c r="BF413" s="3615">
        <v>2743257220.3299999</v>
      </c>
      <c r="BG413" s="3615">
        <v>983776685.25999999</v>
      </c>
      <c r="BH413" s="1701" t="s">
        <v>40</v>
      </c>
      <c r="BI413" s="1701" t="s">
        <v>61</v>
      </c>
      <c r="BJ413" s="3940" t="s">
        <v>41</v>
      </c>
      <c r="BK413" s="1720" t="s">
        <v>6916</v>
      </c>
      <c r="BL413" s="762"/>
      <c r="BM413" s="3942">
        <v>0.73</v>
      </c>
      <c r="BN413" s="3944" t="s">
        <v>6917</v>
      </c>
      <c r="BO413" s="846">
        <v>1</v>
      </c>
      <c r="BP413" s="40" t="s">
        <v>6918</v>
      </c>
      <c r="BQ413" s="39" t="s">
        <v>6918</v>
      </c>
      <c r="BR413" s="169" t="str">
        <f>IF(L413&lt;1%,"Sin iniciar",IF(L413=100%,"Terminado","En gestión"))</f>
        <v>Terminado</v>
      </c>
      <c r="BS413" s="169" t="str">
        <f>IF(BO413&lt;1%,"Sin iniciar",IF(BO413=100%,"Terminado","En gestión"))</f>
        <v>Terminado</v>
      </c>
      <c r="BT413" s="3944" t="s">
        <v>6917</v>
      </c>
      <c r="BU413" s="1877">
        <f>SUMPRODUCT(G413:G414,BO413:BO414)</f>
        <v>0.72799999999999998</v>
      </c>
      <c r="BV413" s="1877">
        <f>SUMPRODUCT(G413:G414,L413:L414)</f>
        <v>0.72799999999999998</v>
      </c>
      <c r="BW413" s="3344" t="str">
        <f>IF(BV413&lt;1%,"Sin iniciar",IF(BV413=100%,"Terminado","En gestión"))</f>
        <v>En gestión</v>
      </c>
      <c r="BX413" s="3344" t="str">
        <f>IF(BU413&lt;1%,"Sin iniciar",IF(BU413=100%,"Terminado","En gestión"))</f>
        <v>En gestión</v>
      </c>
      <c r="BY413" s="3458"/>
      <c r="BZ413" s="3027">
        <v>0</v>
      </c>
      <c r="CA413" s="3456">
        <v>0</v>
      </c>
      <c r="CB413" s="3456">
        <v>0</v>
      </c>
      <c r="CC413" s="3917">
        <v>2743257220.3299999</v>
      </c>
      <c r="CD413" s="3455">
        <v>2743257220.3299999</v>
      </c>
      <c r="CE413" s="3456">
        <v>0</v>
      </c>
      <c r="CF413" s="1720" t="s">
        <v>40</v>
      </c>
      <c r="CG413" s="1720" t="s">
        <v>61</v>
      </c>
      <c r="CH413" s="1720" t="s">
        <v>41</v>
      </c>
      <c r="CI413" s="1721" t="s">
        <v>6916</v>
      </c>
      <c r="CJ413" s="511"/>
      <c r="CK413" s="3369">
        <v>1</v>
      </c>
      <c r="CL413" s="3944" t="s">
        <v>6920</v>
      </c>
      <c r="CM413" s="905">
        <v>1</v>
      </c>
      <c r="CN413" s="98" t="s">
        <v>106</v>
      </c>
      <c r="CO413" s="40" t="s">
        <v>6915</v>
      </c>
      <c r="CP413" s="169" t="str">
        <f>IF(M413&lt;1%,"Sin iniciar",IF(M413=100%,"Terminado","En gestión"))</f>
        <v>Terminado</v>
      </c>
      <c r="CQ413" s="169" t="str">
        <f>IF(CM413&lt;1%,"Sin iniciar",IF(CM413=100%,"Terminado","En gestión"))</f>
        <v>Terminado</v>
      </c>
      <c r="CR413" s="3944" t="s">
        <v>6921</v>
      </c>
      <c r="CS413" s="1877">
        <f>SUMPRODUCT(G413:G414,CM413:CM414)</f>
        <v>1</v>
      </c>
      <c r="CT413" s="1877">
        <f>SUMPRODUCT(G413:G414,M413:M414)</f>
        <v>1</v>
      </c>
      <c r="CU413" s="3344" t="str">
        <f>IF(CT413&lt;1%,"Sin iniciar",IF(CT413=100%,"Terminado","En gestión"))</f>
        <v>Terminado</v>
      </c>
      <c r="CV413" s="3344" t="str">
        <f>IF(CS413&lt;1%,"Sin iniciar",IF(CS413=100%,"Terminado","En gestión"))</f>
        <v>Terminado</v>
      </c>
      <c r="CW413" s="2649" t="s">
        <v>37</v>
      </c>
      <c r="CX413" s="3427">
        <v>0</v>
      </c>
      <c r="CY413" s="3465">
        <v>0</v>
      </c>
      <c r="CZ413" s="3465">
        <v>0</v>
      </c>
      <c r="DA413" s="3427">
        <v>2836115680.6300001</v>
      </c>
      <c r="DB413" s="3465">
        <v>3119724204.8800001</v>
      </c>
      <c r="DC413" s="3465">
        <v>2910776646.9200001</v>
      </c>
      <c r="DD413" s="2382">
        <v>2957772020.5</v>
      </c>
      <c r="DE413" s="1720" t="s">
        <v>40</v>
      </c>
      <c r="DF413" s="1720" t="s">
        <v>61</v>
      </c>
      <c r="DG413" s="1720" t="s">
        <v>41</v>
      </c>
      <c r="DH413" s="1721" t="s">
        <v>6916</v>
      </c>
      <c r="DJ413" s="1220" t="s">
        <v>8273</v>
      </c>
      <c r="DK413" s="1220" t="s">
        <v>8270</v>
      </c>
      <c r="DL413" s="3087" t="s">
        <v>8546</v>
      </c>
    </row>
    <row r="414" spans="1:116" s="514" customFormat="1" ht="77.25" hidden="1" customHeight="1" x14ac:dyDescent="0.45">
      <c r="A414" s="3359"/>
      <c r="B414" s="3934"/>
      <c r="C414" s="3362"/>
      <c r="D414" s="3672"/>
      <c r="E414" s="515" t="s">
        <v>6922</v>
      </c>
      <c r="F414" s="516" t="s">
        <v>6923</v>
      </c>
      <c r="G414" s="495">
        <v>0.8</v>
      </c>
      <c r="H414" s="518">
        <v>44652</v>
      </c>
      <c r="I414" s="518" t="s">
        <v>6924</v>
      </c>
      <c r="J414" s="519">
        <v>0</v>
      </c>
      <c r="K414" s="612">
        <v>0.33</v>
      </c>
      <c r="L414" s="520">
        <v>0.66</v>
      </c>
      <c r="M414" s="668">
        <v>1</v>
      </c>
      <c r="N414" s="2966"/>
      <c r="O414" s="2966"/>
      <c r="P414" s="487"/>
      <c r="Q414" s="1750"/>
      <c r="R414" s="1750"/>
      <c r="S414" s="721">
        <v>0</v>
      </c>
      <c r="T414" s="722" t="s">
        <v>6925</v>
      </c>
      <c r="U414" s="722" t="s">
        <v>6925</v>
      </c>
      <c r="V414" s="8" t="str">
        <f>IF(J414&lt;1%,"Sin iniciar",IF(J414=100%,"Terminado","En gestión"))</f>
        <v>Sin iniciar</v>
      </c>
      <c r="W414" s="8" t="str">
        <f>IF(S414&lt;1%,"Sin iniciar",IF(S414=100%,"Terminado","En gestión"))</f>
        <v>Sin iniciar</v>
      </c>
      <c r="X414" s="1750"/>
      <c r="Y414" s="1750"/>
      <c r="Z414" s="1750"/>
      <c r="AA414" s="3628"/>
      <c r="AB414" s="3628"/>
      <c r="AC414" s="3717"/>
      <c r="AD414" s="3443"/>
      <c r="AE414" s="3937"/>
      <c r="AF414" s="3937"/>
      <c r="AG414" s="3427"/>
      <c r="AH414" s="1848"/>
      <c r="AI414" s="1848"/>
      <c r="AJ414" s="1720"/>
      <c r="AK414" s="1720"/>
      <c r="AL414" s="1720"/>
      <c r="AM414" s="1720"/>
      <c r="AN414" s="511"/>
      <c r="AO414" s="3036"/>
      <c r="AP414" s="1465"/>
      <c r="AQ414" s="720">
        <v>0.33</v>
      </c>
      <c r="AR414" s="40" t="s">
        <v>7743</v>
      </c>
      <c r="AS414" s="39" t="s">
        <v>6926</v>
      </c>
      <c r="AT414" s="169" t="str">
        <f>IF(K414&lt;1%,"Sin iniciar",IF(K414=100%,"Terminado","En gestión"))</f>
        <v>En gestión</v>
      </c>
      <c r="AU414" s="169" t="str">
        <f>IF(AQ414&lt;1%,"Sin iniciar",IF(AQ414=100%,"Terminado","En gestión"))</f>
        <v>En gestión</v>
      </c>
      <c r="AV414" s="3442"/>
      <c r="AW414" s="3895"/>
      <c r="AX414" s="3895"/>
      <c r="AY414" s="3344"/>
      <c r="AZ414" s="3344"/>
      <c r="BA414" s="3897"/>
      <c r="BB414" s="3348"/>
      <c r="BC414" s="3350"/>
      <c r="BD414" s="3350"/>
      <c r="BE414" s="3445"/>
      <c r="BF414" s="3446"/>
      <c r="BG414" s="3446"/>
      <c r="BH414" s="1720"/>
      <c r="BI414" s="1720"/>
      <c r="BJ414" s="3941"/>
      <c r="BK414" s="1720"/>
      <c r="BL414" s="762"/>
      <c r="BM414" s="3943"/>
      <c r="BN414" s="3944"/>
      <c r="BO414" s="846">
        <v>0.66</v>
      </c>
      <c r="BP414" s="40" t="s">
        <v>7743</v>
      </c>
      <c r="BQ414" s="40" t="s">
        <v>6927</v>
      </c>
      <c r="BR414" s="169" t="str">
        <f>IF(L414&lt;1%,"Sin iniciar",IF(L414=100%,"Terminado","En gestión"))</f>
        <v>En gestión</v>
      </c>
      <c r="BS414" s="169" t="str">
        <f>IF(BO414&lt;1%,"Sin iniciar",IF(BO414=100%,"Terminado","En gestión"))</f>
        <v>En gestión</v>
      </c>
      <c r="BT414" s="3944"/>
      <c r="BU414" s="1877"/>
      <c r="BV414" s="1877"/>
      <c r="BW414" s="3344"/>
      <c r="BX414" s="3344"/>
      <c r="BY414" s="3458"/>
      <c r="BZ414" s="3027"/>
      <c r="CA414" s="3456"/>
      <c r="CB414" s="3456"/>
      <c r="CC414" s="3917"/>
      <c r="CD414" s="3455"/>
      <c r="CE414" s="3456"/>
      <c r="CF414" s="1720"/>
      <c r="CG414" s="1720"/>
      <c r="CH414" s="1720"/>
      <c r="CI414" s="1721"/>
      <c r="CJ414" s="511"/>
      <c r="CK414" s="3369"/>
      <c r="CL414" s="3944"/>
      <c r="CM414" s="905">
        <v>1</v>
      </c>
      <c r="CN414" s="40" t="s">
        <v>7743</v>
      </c>
      <c r="CO414" s="40" t="s">
        <v>7744</v>
      </c>
      <c r="CP414" s="169" t="str">
        <f>IF(M414&lt;1%,"Sin iniciar",IF(M414=100%,"Terminado","En gestión"))</f>
        <v>Terminado</v>
      </c>
      <c r="CQ414" s="169" t="str">
        <f>IF(CM414&lt;1%,"Sin iniciar",IF(CM414=100%,"Terminado","En gestión"))</f>
        <v>Terminado</v>
      </c>
      <c r="CR414" s="3944"/>
      <c r="CS414" s="1877"/>
      <c r="CT414" s="1877"/>
      <c r="CU414" s="3344"/>
      <c r="CV414" s="3344"/>
      <c r="CW414" s="1865"/>
      <c r="CX414" s="3427"/>
      <c r="CY414" s="3465"/>
      <c r="CZ414" s="3465"/>
      <c r="DA414" s="3427"/>
      <c r="DB414" s="3465"/>
      <c r="DC414" s="3465"/>
      <c r="DD414" s="2382"/>
      <c r="DE414" s="1720"/>
      <c r="DF414" s="1720"/>
      <c r="DG414" s="1720"/>
      <c r="DH414" s="1721"/>
      <c r="DJ414" s="1220" t="s">
        <v>8273</v>
      </c>
      <c r="DK414" s="1220" t="s">
        <v>8547</v>
      </c>
      <c r="DL414" s="3112"/>
    </row>
    <row r="415" spans="1:116" s="514" customFormat="1" ht="168.75" hidden="1" customHeight="1" x14ac:dyDescent="0.45">
      <c r="A415" s="3398" t="s">
        <v>63</v>
      </c>
      <c r="B415" s="3399" t="s">
        <v>6928</v>
      </c>
      <c r="C415" s="3088" t="s">
        <v>6929</v>
      </c>
      <c r="D415" s="1671" t="s">
        <v>6930</v>
      </c>
      <c r="E415" s="504" t="s">
        <v>7298</v>
      </c>
      <c r="F415" s="707" t="s">
        <v>6931</v>
      </c>
      <c r="G415" s="724">
        <v>0.5</v>
      </c>
      <c r="H415" s="506">
        <v>44562</v>
      </c>
      <c r="I415" s="506">
        <v>44926</v>
      </c>
      <c r="J415" s="724">
        <v>0.25</v>
      </c>
      <c r="K415" s="561">
        <v>0.5</v>
      </c>
      <c r="L415" s="725">
        <v>0.75</v>
      </c>
      <c r="M415" s="668">
        <v>1</v>
      </c>
      <c r="N415" s="3792">
        <v>878916100</v>
      </c>
      <c r="O415" s="3792">
        <v>0</v>
      </c>
      <c r="P415" s="487"/>
      <c r="Q415" s="3453">
        <v>1</v>
      </c>
      <c r="R415" s="3792" t="s">
        <v>6932</v>
      </c>
      <c r="S415" s="529">
        <v>0.25</v>
      </c>
      <c r="T415" s="20" t="s">
        <v>6933</v>
      </c>
      <c r="U415" s="20" t="s">
        <v>6934</v>
      </c>
      <c r="V415" s="148" t="str">
        <f>IF(J415&lt;1%,"Sin iniciar",IF(J415=100%,"Terminado","En gestión"))</f>
        <v>En gestión</v>
      </c>
      <c r="W415" s="148" t="str">
        <f>IF(S415&lt;1%,"Sin iniciar",IF(S415=100%,"Terminado","En gestión"))</f>
        <v>En gestión</v>
      </c>
      <c r="X415" s="3792" t="s">
        <v>6935</v>
      </c>
      <c r="Y415" s="3355">
        <f>SUMPRODUCT(S415:S416,G415:G416)</f>
        <v>0.25</v>
      </c>
      <c r="Z415" s="3355">
        <f>SUMPRODUCT(G415:G416,J415:J416)</f>
        <v>0.25</v>
      </c>
      <c r="AA415" s="3356" t="str">
        <f>IF(Z415&lt;1%,"Sin iniciar",IF(Z415=100%,"Terminado","En gestión"))</f>
        <v>En gestión</v>
      </c>
      <c r="AB415" s="3356" t="str">
        <f>IF(Y415&lt;1%,"Sin iniciar",IF(Y415=100%,"Terminado","En gestión"))</f>
        <v>En gestión</v>
      </c>
      <c r="AC415" s="3734"/>
      <c r="AD415" s="3945">
        <v>0</v>
      </c>
      <c r="AE415" s="3946">
        <v>0</v>
      </c>
      <c r="AF415" s="3946">
        <v>0</v>
      </c>
      <c r="AG415" s="3945">
        <v>878916100</v>
      </c>
      <c r="AH415" s="3549">
        <v>878916100</v>
      </c>
      <c r="AI415" s="3549">
        <v>133177786</v>
      </c>
      <c r="AJ415" s="2665" t="s">
        <v>6936</v>
      </c>
      <c r="AK415" s="2665" t="s">
        <v>6937</v>
      </c>
      <c r="AL415" s="2665" t="s">
        <v>6938</v>
      </c>
      <c r="AM415" s="2665" t="s">
        <v>6939</v>
      </c>
      <c r="AN415" s="511"/>
      <c r="AO415" s="3508">
        <v>0.5</v>
      </c>
      <c r="AP415" s="2665" t="s">
        <v>6940</v>
      </c>
      <c r="AQ415" s="726">
        <v>0.5</v>
      </c>
      <c r="AR415" s="9" t="s">
        <v>7745</v>
      </c>
      <c r="AS415" s="9" t="s">
        <v>6941</v>
      </c>
      <c r="AT415" s="148" t="str">
        <f>IF(K415&lt;1%,"Sin iniciar",IF(K415=100%,"Terminado","En gestión"))</f>
        <v>En gestión</v>
      </c>
      <c r="AU415" s="727" t="str">
        <f>IF(AQ415&lt;1%,"Sin iniciar",IF(AQ415=100%,"Terminado","En gestión"))</f>
        <v>En gestión</v>
      </c>
      <c r="AV415" s="3112" t="s">
        <v>6942</v>
      </c>
      <c r="AW415" s="3840">
        <f>SUMPRODUCT(G415:G416,AQ415:AQ416)</f>
        <v>0.5</v>
      </c>
      <c r="AX415" s="3840">
        <f>SUMPRODUCT(G415:G416,K415:K416)</f>
        <v>0.5</v>
      </c>
      <c r="AY415" s="3356" t="str">
        <f>IF(AX415&lt;1%,"Sin iniciar",IF(AX415=100%,"Terminado","En gestión"))</f>
        <v>En gestión</v>
      </c>
      <c r="AZ415" s="3356" t="str">
        <f>IF(AW415&lt;1%,"Sin iniciar",IF(AW415=100%,"Terminado","En gestión"))</f>
        <v>En gestión</v>
      </c>
      <c r="BA415" s="3450"/>
      <c r="BB415" s="3948">
        <v>0</v>
      </c>
      <c r="BC415" s="3798">
        <v>0</v>
      </c>
      <c r="BD415" s="3798">
        <v>0</v>
      </c>
      <c r="BE415" s="3949">
        <v>878916100</v>
      </c>
      <c r="BF415" s="3420">
        <v>887641166.66999996</v>
      </c>
      <c r="BG415" s="3420">
        <v>439733213.91935498</v>
      </c>
      <c r="BH415" s="3951" t="s">
        <v>6936</v>
      </c>
      <c r="BI415" s="2665" t="s">
        <v>6937</v>
      </c>
      <c r="BJ415" s="3529" t="s">
        <v>6938</v>
      </c>
      <c r="BK415" s="3192" t="s">
        <v>6939</v>
      </c>
      <c r="BL415" s="762"/>
      <c r="BM415" s="754">
        <v>0.75</v>
      </c>
      <c r="BN415" s="2966" t="s">
        <v>6943</v>
      </c>
      <c r="BO415" s="551">
        <v>0.75</v>
      </c>
      <c r="BP415" s="40" t="s">
        <v>7746</v>
      </c>
      <c r="BQ415" s="738" t="s">
        <v>6944</v>
      </c>
      <c r="BR415" s="169" t="str">
        <f>IF(L415&lt;1%,"Sin iniciar",IF(L415=100%,"Terminado","En gestión"))</f>
        <v>En gestión</v>
      </c>
      <c r="BS415" s="169" t="str">
        <f>IF(BO415&lt;1%,"Sin iniciar",IF(BO415=100%,"Terminado","En gestión"))</f>
        <v>En gestión</v>
      </c>
      <c r="BT415" s="1720" t="s">
        <v>6945</v>
      </c>
      <c r="BU415" s="1877">
        <f>SUMPRODUCT(G415:G416,BO415:BO416)</f>
        <v>0.75</v>
      </c>
      <c r="BV415" s="1877">
        <f>SUMPRODUCT(G415:G416,L415:L416)</f>
        <v>0.75</v>
      </c>
      <c r="BW415" s="3344" t="str">
        <f>IF(BV415&lt;1%,"Sin iniciar",IF(BV415=100%,"Terminado","En gestión"))</f>
        <v>En gestión</v>
      </c>
      <c r="BX415" s="3344" t="str">
        <f>IF(BU415&lt;1%,"Sin iniciar",IF(BU415=100%,"Terminado","En gestión"))</f>
        <v>En gestión</v>
      </c>
      <c r="BY415" s="1721"/>
      <c r="BZ415" s="3027">
        <v>0</v>
      </c>
      <c r="CA415" s="3456">
        <v>0</v>
      </c>
      <c r="CB415" s="3456">
        <v>0</v>
      </c>
      <c r="CC415" s="2966">
        <v>878916100</v>
      </c>
      <c r="CD415" s="3425">
        <v>887641166.66999996</v>
      </c>
      <c r="CE415" s="3425">
        <v>676523772</v>
      </c>
      <c r="CF415" s="3192" t="s">
        <v>6936</v>
      </c>
      <c r="CG415" s="3192" t="s">
        <v>6937</v>
      </c>
      <c r="CH415" s="3192" t="s">
        <v>6938</v>
      </c>
      <c r="CI415" s="3192" t="s">
        <v>6939</v>
      </c>
      <c r="CJ415" s="511"/>
      <c r="CK415" s="3525">
        <v>1</v>
      </c>
      <c r="CL415" s="3192" t="s">
        <v>6946</v>
      </c>
      <c r="CM415" s="925">
        <v>1</v>
      </c>
      <c r="CN415" s="78" t="s">
        <v>6947</v>
      </c>
      <c r="CO415" s="78" t="s">
        <v>7747</v>
      </c>
      <c r="CP415" s="926" t="str">
        <f>IF(M415&lt;1%,"Sin iniciar",IF(M415=100%,"Terminado","En gestión"))</f>
        <v>Terminado</v>
      </c>
      <c r="CQ415" s="926" t="str">
        <f>IF(CM415&lt;1%,"Sin iniciar",IF(CM415=100%,"Terminado","En gestión"))</f>
        <v>Terminado</v>
      </c>
      <c r="CR415" s="3192" t="s">
        <v>6948</v>
      </c>
      <c r="CS415" s="1877">
        <f>SUMPRODUCT(G415:G416,CM415:CM416)</f>
        <v>1</v>
      </c>
      <c r="CT415" s="1877">
        <f>SUMPRODUCT(G415:G416,M415:M416)</f>
        <v>1</v>
      </c>
      <c r="CU415" s="3344" t="str">
        <f t="shared" ref="CU415:CU419" si="810">IF(CT415&lt;1%,"Sin iniciar",IF(CT415=100%,"Terminado","En gestión"))</f>
        <v>Terminado</v>
      </c>
      <c r="CV415" s="3344" t="str">
        <f t="shared" ref="CV415" si="811">IF(CS415&lt;1%,"Sin iniciar",IF(CS415=100%,"Terminado","En gestión"))</f>
        <v>Terminado</v>
      </c>
      <c r="CW415" s="2649" t="s">
        <v>37</v>
      </c>
      <c r="CX415" s="3795">
        <v>0</v>
      </c>
      <c r="CY415" s="3465">
        <v>0</v>
      </c>
      <c r="CZ415" s="3465">
        <v>0</v>
      </c>
      <c r="DA415" s="3404">
        <v>878916100</v>
      </c>
      <c r="DB415" s="3406">
        <v>915605966</v>
      </c>
      <c r="DC415" s="3406">
        <v>904134426.60419405</v>
      </c>
      <c r="DD415" s="3852">
        <v>915605166.33000004</v>
      </c>
      <c r="DE415" s="3192" t="s">
        <v>6936</v>
      </c>
      <c r="DF415" s="3192" t="s">
        <v>6937</v>
      </c>
      <c r="DG415" s="3192" t="s">
        <v>6938</v>
      </c>
      <c r="DH415" s="3192" t="s">
        <v>6939</v>
      </c>
      <c r="DJ415" s="1220" t="s">
        <v>8269</v>
      </c>
      <c r="DK415" s="1220" t="s">
        <v>8331</v>
      </c>
      <c r="DL415" s="3087" t="s">
        <v>8271</v>
      </c>
    </row>
    <row r="416" spans="1:116" s="514" customFormat="1" ht="168.75" hidden="1" customHeight="1" x14ac:dyDescent="0.45">
      <c r="A416" s="3358"/>
      <c r="B416" s="3360"/>
      <c r="C416" s="3112"/>
      <c r="D416" s="1672"/>
      <c r="E416" s="515" t="s">
        <v>7299</v>
      </c>
      <c r="F416" s="516" t="s">
        <v>6949</v>
      </c>
      <c r="G416" s="728">
        <v>0.5</v>
      </c>
      <c r="H416" s="518">
        <v>44562</v>
      </c>
      <c r="I416" s="518">
        <v>44926</v>
      </c>
      <c r="J416" s="728">
        <v>0.25</v>
      </c>
      <c r="K416" s="612">
        <v>0.5</v>
      </c>
      <c r="L416" s="729">
        <v>0.75</v>
      </c>
      <c r="M416" s="730">
        <v>1</v>
      </c>
      <c r="N416" s="3442"/>
      <c r="O416" s="3442"/>
      <c r="P416" s="487"/>
      <c r="Q416" s="3454"/>
      <c r="R416" s="3442"/>
      <c r="S416" s="538">
        <v>0.25</v>
      </c>
      <c r="T416" s="14" t="s">
        <v>6950</v>
      </c>
      <c r="U416" s="731" t="s">
        <v>6951</v>
      </c>
      <c r="V416" s="8" t="str">
        <f t="shared" ref="V416:V455" si="812">IF(J416&lt;1%,"Sin iniciar",IF(J416=100%,"Terminado","En gestión"))</f>
        <v>En gestión</v>
      </c>
      <c r="W416" s="8" t="str">
        <f t="shared" ref="W416:W440" si="813">IF(S416&lt;1%,"Sin iniciar",IF(S416=100%,"Terminado","En gestión"))</f>
        <v>En gestión</v>
      </c>
      <c r="X416" s="3442"/>
      <c r="Y416" s="1472"/>
      <c r="Z416" s="1472"/>
      <c r="AA416" s="3357"/>
      <c r="AB416" s="3357"/>
      <c r="AC416" s="3436"/>
      <c r="AD416" s="3426"/>
      <c r="AE416" s="3898"/>
      <c r="AF416" s="3898"/>
      <c r="AG416" s="3426"/>
      <c r="AH416" s="3550"/>
      <c r="AI416" s="3550"/>
      <c r="AJ416" s="3509"/>
      <c r="AK416" s="3509"/>
      <c r="AL416" s="3509"/>
      <c r="AM416" s="3509"/>
      <c r="AN416" s="511"/>
      <c r="AO416" s="3509"/>
      <c r="AP416" s="3509"/>
      <c r="AQ416" s="726">
        <v>0.5</v>
      </c>
      <c r="AR416" s="9" t="s">
        <v>6952</v>
      </c>
      <c r="AS416" s="9" t="s">
        <v>6953</v>
      </c>
      <c r="AT416" s="8" t="str">
        <f t="shared" ref="AT416:AT449" si="814">IF(K416&lt;1%,"Sin iniciar",IF(K416=100%,"Terminado","En gestión"))</f>
        <v>En gestión</v>
      </c>
      <c r="AU416" s="335" t="str">
        <f t="shared" ref="AU416:AU449" si="815">IF(AQ416&lt;1%,"Sin iniciar",IF(AQ416=100%,"Terminado","En gestión"))</f>
        <v>En gestión</v>
      </c>
      <c r="AV416" s="3362"/>
      <c r="AW416" s="3841"/>
      <c r="AX416" s="3841"/>
      <c r="AY416" s="3357"/>
      <c r="AZ416" s="3357"/>
      <c r="BA416" s="3947"/>
      <c r="BB416" s="3447"/>
      <c r="BC416" s="3446"/>
      <c r="BD416" s="3446"/>
      <c r="BE416" s="3950"/>
      <c r="BF416" s="3420"/>
      <c r="BG416" s="3420"/>
      <c r="BH416" s="3952"/>
      <c r="BI416" s="3509"/>
      <c r="BJ416" s="3530"/>
      <c r="BK416" s="3192"/>
      <c r="BL416" s="762"/>
      <c r="BM416" s="754">
        <v>0.75</v>
      </c>
      <c r="BN416" s="2966"/>
      <c r="BO416" s="551">
        <v>0.75</v>
      </c>
      <c r="BP416" s="40" t="s">
        <v>6954</v>
      </c>
      <c r="BQ416" s="738" t="s">
        <v>7748</v>
      </c>
      <c r="BR416" s="169" t="str">
        <f t="shared" ref="BR416:BR449" si="816">IF(L416&lt;1%,"Sin iniciar",IF(L416=100%,"Terminado","En gestión"))</f>
        <v>En gestión</v>
      </c>
      <c r="BS416" s="169" t="str">
        <f t="shared" ref="BS416:BS449" si="817">IF(BO416&lt;1%,"Sin iniciar",IF(BO416=100%,"Terminado","En gestión"))</f>
        <v>En gestión</v>
      </c>
      <c r="BT416" s="1720"/>
      <c r="BU416" s="1877"/>
      <c r="BV416" s="1877"/>
      <c r="BW416" s="3344"/>
      <c r="BX416" s="3344"/>
      <c r="BY416" s="1721"/>
      <c r="BZ416" s="3027"/>
      <c r="CA416" s="3456"/>
      <c r="CB416" s="3456"/>
      <c r="CC416" s="2966"/>
      <c r="CD416" s="3425"/>
      <c r="CE416" s="3425"/>
      <c r="CF416" s="3192"/>
      <c r="CG416" s="3192"/>
      <c r="CH416" s="3192"/>
      <c r="CI416" s="3192"/>
      <c r="CJ416" s="511"/>
      <c r="CK416" s="3525"/>
      <c r="CL416" s="3192"/>
      <c r="CM416" s="925">
        <v>1</v>
      </c>
      <c r="CN416" s="78" t="s">
        <v>6955</v>
      </c>
      <c r="CO416" s="78" t="s">
        <v>7747</v>
      </c>
      <c r="CP416" s="926" t="str">
        <f t="shared" ref="CP416:CP449" si="818">IF(M416&lt;1%,"Sin iniciar",IF(M416=100%,"Terminado","En gestión"))</f>
        <v>Terminado</v>
      </c>
      <c r="CQ416" s="926" t="str">
        <f>IF(CM416&lt;1%,"Sin iniciar",IF(CM416=100%,"Terminado","En gestión"))</f>
        <v>Terminado</v>
      </c>
      <c r="CR416" s="3192"/>
      <c r="CS416" s="1877"/>
      <c r="CT416" s="1877"/>
      <c r="CU416" s="3344"/>
      <c r="CV416" s="3344"/>
      <c r="CW416" s="1865"/>
      <c r="CX416" s="3795"/>
      <c r="CY416" s="3465"/>
      <c r="CZ416" s="3465"/>
      <c r="DA416" s="3404"/>
      <c r="DB416" s="3406"/>
      <c r="DC416" s="3406"/>
      <c r="DD416" s="3852"/>
      <c r="DE416" s="3192"/>
      <c r="DF416" s="3192"/>
      <c r="DG416" s="3192"/>
      <c r="DH416" s="3192"/>
      <c r="DJ416" s="1220" t="s">
        <v>8269</v>
      </c>
      <c r="DK416" s="1220" t="s">
        <v>8331</v>
      </c>
      <c r="DL416" s="3112"/>
    </row>
    <row r="417" spans="1:116" s="514" customFormat="1" ht="262.5" hidden="1" x14ac:dyDescent="0.45">
      <c r="A417" s="3538" t="s">
        <v>63</v>
      </c>
      <c r="B417" s="3540" t="s">
        <v>6956</v>
      </c>
      <c r="C417" s="3087" t="s">
        <v>6957</v>
      </c>
      <c r="D417" s="3087" t="s">
        <v>6958</v>
      </c>
      <c r="E417" s="515" t="s">
        <v>7300</v>
      </c>
      <c r="F417" s="516" t="s">
        <v>6959</v>
      </c>
      <c r="G417" s="732">
        <v>0.5</v>
      </c>
      <c r="H417" s="518">
        <v>44562</v>
      </c>
      <c r="I417" s="518">
        <v>44926</v>
      </c>
      <c r="J417" s="728">
        <v>0.1</v>
      </c>
      <c r="K417" s="612">
        <v>0.5</v>
      </c>
      <c r="L417" s="729">
        <v>0.75</v>
      </c>
      <c r="M417" s="730">
        <v>1</v>
      </c>
      <c r="N417" s="3791">
        <v>216499440</v>
      </c>
      <c r="O417" s="3791">
        <v>0</v>
      </c>
      <c r="P417" s="487"/>
      <c r="Q417" s="3452">
        <v>0.3</v>
      </c>
      <c r="R417" s="3791" t="s">
        <v>6960</v>
      </c>
      <c r="S417" s="733">
        <v>0.15</v>
      </c>
      <c r="T417" s="276" t="s">
        <v>6961</v>
      </c>
      <c r="U417" s="276" t="s">
        <v>6962</v>
      </c>
      <c r="V417" s="8" t="str">
        <f t="shared" si="812"/>
        <v>En gestión</v>
      </c>
      <c r="W417" s="8" t="str">
        <f t="shared" si="813"/>
        <v>En gestión</v>
      </c>
      <c r="X417" s="3791" t="s">
        <v>6963</v>
      </c>
      <c r="Y417" s="3854">
        <f>SUMPRODUCT(S417:S418,G417:G418)</f>
        <v>0.15</v>
      </c>
      <c r="Z417" s="3854">
        <f>SUMPRODUCT(G417:G418,J417:J418)</f>
        <v>0.1</v>
      </c>
      <c r="AA417" s="3478" t="str">
        <f>IF(Z417&lt;1%,"Sin iniciar",IF(Z417=100%,"Terminado","En gestión"))</f>
        <v>En gestión</v>
      </c>
      <c r="AB417" s="3478" t="str">
        <f>IF(Y417&lt;1%,"Sin iniciar",IF(Y417=100%,"Terminado","En gestión"))</f>
        <v>En gestión</v>
      </c>
      <c r="AC417" s="3734"/>
      <c r="AD417" s="3953">
        <v>0</v>
      </c>
      <c r="AE417" s="3954">
        <v>0</v>
      </c>
      <c r="AF417" s="3954">
        <v>0</v>
      </c>
      <c r="AG417" s="3953">
        <v>216499440</v>
      </c>
      <c r="AH417" s="3549">
        <v>216499440</v>
      </c>
      <c r="AI417" s="3549">
        <v>27427324</v>
      </c>
      <c r="AJ417" s="2665" t="s">
        <v>6936</v>
      </c>
      <c r="AK417" s="2665" t="s">
        <v>6964</v>
      </c>
      <c r="AL417" s="2665" t="s">
        <v>6965</v>
      </c>
      <c r="AM417" s="2665" t="s">
        <v>6966</v>
      </c>
      <c r="AN417" s="511"/>
      <c r="AO417" s="3548">
        <v>0.5</v>
      </c>
      <c r="AP417" s="2664" t="s">
        <v>7749</v>
      </c>
      <c r="AQ417" s="733">
        <v>0.4</v>
      </c>
      <c r="AR417" s="7" t="s">
        <v>6967</v>
      </c>
      <c r="AS417" s="7" t="s">
        <v>6968</v>
      </c>
      <c r="AT417" s="8" t="str">
        <f t="shared" si="814"/>
        <v>En gestión</v>
      </c>
      <c r="AU417" s="8" t="str">
        <f t="shared" si="815"/>
        <v>En gestión</v>
      </c>
      <c r="AV417" s="3087" t="s">
        <v>6969</v>
      </c>
      <c r="AW417" s="3840">
        <f t="shared" ref="AW417" si="819">SUMPRODUCT(G417:G418,AQ417:AQ418)</f>
        <v>0.45</v>
      </c>
      <c r="AX417" s="3840">
        <f t="shared" ref="AX417" si="820">SUMPRODUCT(G417:G418,K417:K418)</f>
        <v>0.5</v>
      </c>
      <c r="AY417" s="3356" t="str">
        <f t="shared" ref="AY417" si="821">IF(AX417&lt;1%,"Sin iniciar",IF(AX417=100%,"Terminado","En gestión"))</f>
        <v>En gestión</v>
      </c>
      <c r="AZ417" s="3356" t="str">
        <f t="shared" ref="AZ417" si="822">IF(AW417&lt;1%,"Sin iniciar",IF(AW417=100%,"Terminado","En gestión"))</f>
        <v>En gestión</v>
      </c>
      <c r="BA417" s="276" t="s">
        <v>6970</v>
      </c>
      <c r="BB417" s="3957">
        <v>0</v>
      </c>
      <c r="BC417" s="3615">
        <v>0</v>
      </c>
      <c r="BD417" s="3615">
        <v>0</v>
      </c>
      <c r="BE417" s="3958">
        <v>216499440</v>
      </c>
      <c r="BF417" s="3956">
        <v>162419440</v>
      </c>
      <c r="BG417" s="3956">
        <v>75909296</v>
      </c>
      <c r="BH417" s="3951" t="s">
        <v>6936</v>
      </c>
      <c r="BI417" s="2665" t="s">
        <v>6964</v>
      </c>
      <c r="BJ417" s="3529" t="s">
        <v>6965</v>
      </c>
      <c r="BK417" s="3192" t="s">
        <v>6966</v>
      </c>
      <c r="BL417" s="762"/>
      <c r="BM417" s="3369">
        <v>0.75</v>
      </c>
      <c r="BN417" s="2966" t="s">
        <v>6971</v>
      </c>
      <c r="BO417" s="551">
        <v>0.75</v>
      </c>
      <c r="BP417" s="97" t="s">
        <v>6972</v>
      </c>
      <c r="BQ417" s="738" t="s">
        <v>6973</v>
      </c>
      <c r="BR417" s="169" t="str">
        <f t="shared" si="816"/>
        <v>En gestión</v>
      </c>
      <c r="BS417" s="169" t="str">
        <f t="shared" si="817"/>
        <v>En gestión</v>
      </c>
      <c r="BT417" s="3955" t="s">
        <v>6974</v>
      </c>
      <c r="BU417" s="1877">
        <f>SUMPRODUCT(G417:G418,BO417:BO418)</f>
        <v>0.75</v>
      </c>
      <c r="BV417" s="1877">
        <f>SUMPRODUCT(G417:G418,L417:L418)</f>
        <v>0.75</v>
      </c>
      <c r="BW417" s="3344" t="str">
        <f>IF(BV417&lt;1%,"Sin iniciar",IF(BV417=100%,"Terminado","En gestión"))</f>
        <v>En gestión</v>
      </c>
      <c r="BX417" s="3344" t="str">
        <f>IF(BU417&lt;1%,"Sin iniciar",IF(BU417=100%,"Terminado","En gestión"))</f>
        <v>En gestión</v>
      </c>
      <c r="BY417" s="1721"/>
      <c r="BZ417" s="3027">
        <v>0</v>
      </c>
      <c r="CA417" s="3456">
        <v>0</v>
      </c>
      <c r="CB417" s="3456">
        <v>0</v>
      </c>
      <c r="CC417" s="2966">
        <v>162419440</v>
      </c>
      <c r="CD417" s="3959">
        <v>162419440</v>
      </c>
      <c r="CE417" s="3691">
        <v>117631268</v>
      </c>
      <c r="CF417" s="3192" t="s">
        <v>6936</v>
      </c>
      <c r="CG417" s="3192" t="s">
        <v>6964</v>
      </c>
      <c r="CH417" s="3192" t="s">
        <v>6965</v>
      </c>
      <c r="CI417" s="3192" t="s">
        <v>6966</v>
      </c>
      <c r="CJ417" s="511"/>
      <c r="CK417" s="3525">
        <v>1</v>
      </c>
      <c r="CL417" s="3192" t="s">
        <v>6971</v>
      </c>
      <c r="CM417" s="925">
        <v>1</v>
      </c>
      <c r="CN417" s="78" t="s">
        <v>6975</v>
      </c>
      <c r="CO417" s="13" t="s">
        <v>6976</v>
      </c>
      <c r="CP417" s="169" t="str">
        <f t="shared" si="818"/>
        <v>Terminado</v>
      </c>
      <c r="CQ417" s="169" t="str">
        <f t="shared" ref="CQ417:CQ449" si="823">IF(CM417&lt;1%,"Sin iniciar",IF(CM417=100%,"Terminado","En gestión"))</f>
        <v>Terminado</v>
      </c>
      <c r="CR417" s="3192" t="s">
        <v>6977</v>
      </c>
      <c r="CS417" s="1877">
        <f>SUMPRODUCT(G417:G418,CM417:CM418)</f>
        <v>1</v>
      </c>
      <c r="CT417" s="1877">
        <f>SUMPRODUCT(G417:G418,M417:M418)</f>
        <v>1</v>
      </c>
      <c r="CU417" s="3344" t="str">
        <f t="shared" si="810"/>
        <v>Terminado</v>
      </c>
      <c r="CV417" s="3344" t="str">
        <f t="shared" ref="CV417" si="824">IF(CS417&lt;1%,"Sin iniciar",IF(CS417=100%,"Terminado","En gestión"))</f>
        <v>Terminado</v>
      </c>
      <c r="CW417" s="2649" t="s">
        <v>37</v>
      </c>
      <c r="CX417" s="3795">
        <v>0</v>
      </c>
      <c r="CY417" s="3465">
        <v>0</v>
      </c>
      <c r="CZ417" s="3465">
        <v>0</v>
      </c>
      <c r="DA417" s="3404">
        <v>162419440</v>
      </c>
      <c r="DB417" s="3406">
        <v>162419440</v>
      </c>
      <c r="DC417" s="3406">
        <v>158081080</v>
      </c>
      <c r="DD417" s="3852">
        <v>158081080</v>
      </c>
      <c r="DE417" s="3192" t="s">
        <v>6936</v>
      </c>
      <c r="DF417" s="3192" t="s">
        <v>6964</v>
      </c>
      <c r="DG417" s="3192" t="s">
        <v>6965</v>
      </c>
      <c r="DH417" s="3192" t="s">
        <v>6966</v>
      </c>
      <c r="DJ417" s="1220" t="s">
        <v>8352</v>
      </c>
      <c r="DK417" s="1220" t="s">
        <v>8548</v>
      </c>
      <c r="DL417" s="3087" t="s">
        <v>8549</v>
      </c>
    </row>
    <row r="418" spans="1:116" s="514" customFormat="1" ht="183.75" hidden="1" x14ac:dyDescent="0.45">
      <c r="A418" s="3358"/>
      <c r="B418" s="3360"/>
      <c r="C418" s="3112"/>
      <c r="D418" s="3112"/>
      <c r="E418" s="515" t="s">
        <v>7301</v>
      </c>
      <c r="F418" s="516" t="s">
        <v>6978</v>
      </c>
      <c r="G418" s="732">
        <v>0.5</v>
      </c>
      <c r="H418" s="518">
        <v>44562</v>
      </c>
      <c r="I418" s="518">
        <v>44926</v>
      </c>
      <c r="J418" s="728">
        <v>0.1</v>
      </c>
      <c r="K418" s="612">
        <v>0.5</v>
      </c>
      <c r="L418" s="729">
        <v>0.75</v>
      </c>
      <c r="M418" s="730">
        <v>1</v>
      </c>
      <c r="N418" s="3442"/>
      <c r="O418" s="3442"/>
      <c r="P418" s="487"/>
      <c r="Q418" s="3454"/>
      <c r="R418" s="3442"/>
      <c r="S418" s="726">
        <v>0.15</v>
      </c>
      <c r="T418" s="220" t="s">
        <v>6979</v>
      </c>
      <c r="U418" s="220" t="s">
        <v>6980</v>
      </c>
      <c r="V418" s="8" t="str">
        <f t="shared" si="812"/>
        <v>En gestión</v>
      </c>
      <c r="W418" s="8" t="str">
        <f t="shared" si="813"/>
        <v>En gestión</v>
      </c>
      <c r="X418" s="3442"/>
      <c r="Y418" s="1472"/>
      <c r="Z418" s="1472"/>
      <c r="AA418" s="3357"/>
      <c r="AB418" s="3357"/>
      <c r="AC418" s="3436"/>
      <c r="AD418" s="3426"/>
      <c r="AE418" s="3898"/>
      <c r="AF418" s="3898"/>
      <c r="AG418" s="3426"/>
      <c r="AH418" s="3550"/>
      <c r="AI418" s="3550"/>
      <c r="AJ418" s="3509"/>
      <c r="AK418" s="3509"/>
      <c r="AL418" s="3509"/>
      <c r="AM418" s="3509"/>
      <c r="AN418" s="511"/>
      <c r="AO418" s="3509"/>
      <c r="AP418" s="3509"/>
      <c r="AQ418" s="726">
        <v>0.5</v>
      </c>
      <c r="AR418" s="9" t="s">
        <v>7750</v>
      </c>
      <c r="AS418" s="9" t="s">
        <v>7751</v>
      </c>
      <c r="AT418" s="8" t="str">
        <f t="shared" si="814"/>
        <v>En gestión</v>
      </c>
      <c r="AU418" s="8" t="str">
        <f t="shared" si="815"/>
        <v>En gestión</v>
      </c>
      <c r="AV418" s="3112"/>
      <c r="AW418" s="3841"/>
      <c r="AX418" s="3841"/>
      <c r="AY418" s="3357"/>
      <c r="AZ418" s="3357"/>
      <c r="BA418" s="313" t="s">
        <v>6981</v>
      </c>
      <c r="BB418" s="3447"/>
      <c r="BC418" s="3446"/>
      <c r="BD418" s="3446"/>
      <c r="BE418" s="3950"/>
      <c r="BF418" s="3956"/>
      <c r="BG418" s="3956"/>
      <c r="BH418" s="3952"/>
      <c r="BI418" s="3509"/>
      <c r="BJ418" s="3530"/>
      <c r="BK418" s="3192"/>
      <c r="BL418" s="762"/>
      <c r="BM418" s="3369"/>
      <c r="BN418" s="2966"/>
      <c r="BO418" s="551">
        <v>0.75</v>
      </c>
      <c r="BP418" s="97" t="s">
        <v>6982</v>
      </c>
      <c r="BQ418" s="738" t="s">
        <v>6983</v>
      </c>
      <c r="BR418" s="169" t="str">
        <f t="shared" si="816"/>
        <v>En gestión</v>
      </c>
      <c r="BS418" s="169" t="str">
        <f t="shared" si="817"/>
        <v>En gestión</v>
      </c>
      <c r="BT418" s="3955"/>
      <c r="BU418" s="1877"/>
      <c r="BV418" s="1877"/>
      <c r="BW418" s="3344"/>
      <c r="BX418" s="3344"/>
      <c r="BY418" s="1721"/>
      <c r="BZ418" s="3027"/>
      <c r="CA418" s="3456"/>
      <c r="CB418" s="3456"/>
      <c r="CC418" s="2966"/>
      <c r="CD418" s="3959"/>
      <c r="CE418" s="3691"/>
      <c r="CF418" s="3192"/>
      <c r="CG418" s="3192"/>
      <c r="CH418" s="3192"/>
      <c r="CI418" s="3192"/>
      <c r="CJ418" s="511"/>
      <c r="CK418" s="3192"/>
      <c r="CL418" s="3192"/>
      <c r="CM418" s="925">
        <v>1</v>
      </c>
      <c r="CN418" s="78" t="s">
        <v>6984</v>
      </c>
      <c r="CO418" s="13" t="s">
        <v>6985</v>
      </c>
      <c r="CP418" s="169" t="str">
        <f t="shared" si="818"/>
        <v>Terminado</v>
      </c>
      <c r="CQ418" s="169" t="str">
        <f t="shared" si="823"/>
        <v>Terminado</v>
      </c>
      <c r="CR418" s="3192"/>
      <c r="CS418" s="1877"/>
      <c r="CT418" s="1877"/>
      <c r="CU418" s="3344"/>
      <c r="CV418" s="3344"/>
      <c r="CW418" s="1865"/>
      <c r="CX418" s="3795"/>
      <c r="CY418" s="3465"/>
      <c r="CZ418" s="3465"/>
      <c r="DA418" s="3404"/>
      <c r="DB418" s="3406"/>
      <c r="DC418" s="3406"/>
      <c r="DD418" s="3852"/>
      <c r="DE418" s="3192"/>
      <c r="DF418" s="3192"/>
      <c r="DG418" s="3192"/>
      <c r="DH418" s="3192"/>
      <c r="DJ418" s="1220" t="s">
        <v>8352</v>
      </c>
      <c r="DK418" s="1220" t="s">
        <v>8550</v>
      </c>
      <c r="DL418" s="3112"/>
    </row>
    <row r="419" spans="1:116" s="514" customFormat="1" ht="89.25" hidden="1" customHeight="1" x14ac:dyDescent="0.45">
      <c r="A419" s="3538" t="s">
        <v>63</v>
      </c>
      <c r="B419" s="3540" t="s">
        <v>6986</v>
      </c>
      <c r="C419" s="3087" t="s">
        <v>6987</v>
      </c>
      <c r="D419" s="3087" t="s">
        <v>6988</v>
      </c>
      <c r="E419" s="734" t="s">
        <v>7302</v>
      </c>
      <c r="F419" s="516" t="s">
        <v>6989</v>
      </c>
      <c r="G419" s="732">
        <v>0.5</v>
      </c>
      <c r="H419" s="518">
        <v>44562</v>
      </c>
      <c r="I419" s="518">
        <v>44926</v>
      </c>
      <c r="J419" s="728">
        <v>0.1</v>
      </c>
      <c r="K419" s="612">
        <v>0.5</v>
      </c>
      <c r="L419" s="729">
        <v>0.75</v>
      </c>
      <c r="M419" s="730">
        <v>1</v>
      </c>
      <c r="N419" s="3791">
        <v>150607600</v>
      </c>
      <c r="O419" s="3791">
        <v>0</v>
      </c>
      <c r="P419" s="487"/>
      <c r="Q419" s="3452">
        <v>0.2</v>
      </c>
      <c r="R419" s="3791" t="s">
        <v>6990</v>
      </c>
      <c r="S419" s="538">
        <v>0.1</v>
      </c>
      <c r="T419" s="14" t="s">
        <v>6991</v>
      </c>
      <c r="U419" s="14" t="s">
        <v>6992</v>
      </c>
      <c r="V419" s="8" t="str">
        <f t="shared" si="812"/>
        <v>En gestión</v>
      </c>
      <c r="W419" s="8" t="str">
        <f t="shared" si="813"/>
        <v>En gestión</v>
      </c>
      <c r="X419" s="3791" t="s">
        <v>6993</v>
      </c>
      <c r="Y419" s="3854">
        <f>SUMPRODUCT(S419:S420,G419:G420)</f>
        <v>0.1</v>
      </c>
      <c r="Z419" s="3854">
        <f>SUMPRODUCT(G419:G420,J419:J420)</f>
        <v>0.1</v>
      </c>
      <c r="AA419" s="3478" t="str">
        <f>IF(Z419&lt;1%,"Sin iniciar",IF(Z419=100%,"Terminado","En gestión"))</f>
        <v>En gestión</v>
      </c>
      <c r="AB419" s="3478" t="str">
        <f>IF(Y419&lt;1%,"Sin iniciar",IF(Y419=100%,"Terminado","En gestión"))</f>
        <v>En gestión</v>
      </c>
      <c r="AC419" s="3734"/>
      <c r="AD419" s="3953">
        <v>0</v>
      </c>
      <c r="AE419" s="3954">
        <v>0</v>
      </c>
      <c r="AF419" s="3954">
        <v>0</v>
      </c>
      <c r="AG419" s="3953">
        <v>150607600</v>
      </c>
      <c r="AH419" s="3549">
        <v>150607600</v>
      </c>
      <c r="AI419" s="3549">
        <v>27383200</v>
      </c>
      <c r="AJ419" s="2665" t="s">
        <v>6936</v>
      </c>
      <c r="AK419" s="2665" t="s">
        <v>6964</v>
      </c>
      <c r="AL419" s="2665" t="s">
        <v>6965</v>
      </c>
      <c r="AM419" s="2665" t="s">
        <v>6966</v>
      </c>
      <c r="AN419" s="511"/>
      <c r="AO419" s="3087" t="s">
        <v>2537</v>
      </c>
      <c r="AP419" s="3087" t="s">
        <v>6994</v>
      </c>
      <c r="AQ419" s="721">
        <v>0.5</v>
      </c>
      <c r="AR419" s="735" t="s">
        <v>6995</v>
      </c>
      <c r="AS419" s="736" t="s">
        <v>7752</v>
      </c>
      <c r="AT419" s="8" t="str">
        <f t="shared" si="814"/>
        <v>En gestión</v>
      </c>
      <c r="AU419" s="8" t="str">
        <f t="shared" si="815"/>
        <v>En gestión</v>
      </c>
      <c r="AV419" s="3087" t="s">
        <v>6996</v>
      </c>
      <c r="AW419" s="3840">
        <f t="shared" ref="AW419" si="825">SUMPRODUCT(G419:G420,AQ419:AQ420)</f>
        <v>0.5</v>
      </c>
      <c r="AX419" s="3840">
        <f t="shared" ref="AX419" si="826">SUMPRODUCT(G419:G420,K419:K420)</f>
        <v>0.5</v>
      </c>
      <c r="AY419" s="3356" t="str">
        <f t="shared" ref="AY419" si="827">IF(AX419&lt;1%,"Sin iniciar",IF(AX419=100%,"Terminado","En gestión"))</f>
        <v>En gestión</v>
      </c>
      <c r="AZ419" s="3356" t="str">
        <f t="shared" ref="AZ419" si="828">IF(AW419&lt;1%,"Sin iniciar",IF(AW419=100%,"Terminado","En gestión"))</f>
        <v>En gestión</v>
      </c>
      <c r="BA419" s="3960"/>
      <c r="BB419" s="3957">
        <v>0</v>
      </c>
      <c r="BC419" s="3615">
        <v>0</v>
      </c>
      <c r="BD419" s="3615">
        <v>0</v>
      </c>
      <c r="BE419" s="3924">
        <v>150607600</v>
      </c>
      <c r="BF419" s="3798">
        <v>150607600</v>
      </c>
      <c r="BG419" s="3798">
        <v>68458000</v>
      </c>
      <c r="BH419" s="2665" t="s">
        <v>6936</v>
      </c>
      <c r="BI419" s="2665" t="s">
        <v>6964</v>
      </c>
      <c r="BJ419" s="3529" t="s">
        <v>6965</v>
      </c>
      <c r="BK419" s="3192" t="s">
        <v>6966</v>
      </c>
      <c r="BL419" s="762"/>
      <c r="BM419" s="3369">
        <v>0.75</v>
      </c>
      <c r="BN419" s="2966" t="s">
        <v>6997</v>
      </c>
      <c r="BO419" s="551">
        <v>0.75</v>
      </c>
      <c r="BP419" s="97" t="s">
        <v>6998</v>
      </c>
      <c r="BQ419" s="738" t="s">
        <v>7753</v>
      </c>
      <c r="BR419" s="169" t="str">
        <f t="shared" si="816"/>
        <v>En gestión</v>
      </c>
      <c r="BS419" s="169" t="str">
        <f t="shared" si="817"/>
        <v>En gestión</v>
      </c>
      <c r="BT419" s="3192" t="s">
        <v>7754</v>
      </c>
      <c r="BU419" s="1877">
        <f>SUMPRODUCT(G419:G420,BO419:BO420)</f>
        <v>0.75</v>
      </c>
      <c r="BV419" s="1877">
        <f>SUMPRODUCT(G419:G420,L419:L420)</f>
        <v>0.75</v>
      </c>
      <c r="BW419" s="3344" t="str">
        <f>IF(BV419&lt;1%,"Sin iniciar",IF(BV419=100%,"Terminado","En gestión"))</f>
        <v>En gestión</v>
      </c>
      <c r="BX419" s="3344" t="str">
        <f>IF(BU419&lt;1%,"Sin iniciar",IF(BU419=100%,"Terminado","En gestión"))</f>
        <v>En gestión</v>
      </c>
      <c r="BY419" s="1721"/>
      <c r="BZ419" s="3027">
        <v>0</v>
      </c>
      <c r="CA419" s="3456">
        <v>0</v>
      </c>
      <c r="CB419" s="3456">
        <v>0</v>
      </c>
      <c r="CC419" s="2966">
        <v>150607600</v>
      </c>
      <c r="CD419" s="3959">
        <v>150607600</v>
      </c>
      <c r="CE419" s="3961">
        <v>103641200</v>
      </c>
      <c r="CF419" s="3192" t="s">
        <v>6936</v>
      </c>
      <c r="CG419" s="3192" t="s">
        <v>6964</v>
      </c>
      <c r="CH419" s="3192" t="s">
        <v>6965</v>
      </c>
      <c r="CI419" s="3192" t="s">
        <v>6966</v>
      </c>
      <c r="CJ419" s="3655"/>
      <c r="CK419" s="3525">
        <v>1</v>
      </c>
      <c r="CL419" s="3192" t="s">
        <v>7755</v>
      </c>
      <c r="CM419" s="925">
        <v>1</v>
      </c>
      <c r="CN419" s="78" t="s">
        <v>6999</v>
      </c>
      <c r="CO419" s="13" t="s">
        <v>7000</v>
      </c>
      <c r="CP419" s="169" t="str">
        <f t="shared" si="818"/>
        <v>Terminado</v>
      </c>
      <c r="CQ419" s="169" t="str">
        <f t="shared" si="823"/>
        <v>Terminado</v>
      </c>
      <c r="CR419" s="3192" t="s">
        <v>7756</v>
      </c>
      <c r="CS419" s="1877">
        <f>SUMPRODUCT(G419:G420,CM419:CM420)</f>
        <v>1</v>
      </c>
      <c r="CT419" s="1877">
        <f>SUMPRODUCT(G419:G420,M419:M420)</f>
        <v>1</v>
      </c>
      <c r="CU419" s="3344" t="str">
        <f t="shared" si="810"/>
        <v>Terminado</v>
      </c>
      <c r="CV419" s="3344" t="str">
        <f t="shared" ref="CV419" si="829">IF(CS419&lt;1%,"Sin iniciar",IF(CS419=100%,"Terminado","En gestión"))</f>
        <v>Terminado</v>
      </c>
      <c r="CW419" s="1721" t="s">
        <v>37</v>
      </c>
      <c r="CX419" s="3795">
        <v>0</v>
      </c>
      <c r="CY419" s="3465">
        <v>0</v>
      </c>
      <c r="CZ419" s="3465">
        <v>0</v>
      </c>
      <c r="DA419" s="3404">
        <v>150607600</v>
      </c>
      <c r="DB419" s="3406">
        <v>150607600</v>
      </c>
      <c r="DC419" s="3406">
        <v>142807600</v>
      </c>
      <c r="DD419" s="3852">
        <v>150607600</v>
      </c>
      <c r="DE419" s="3192" t="s">
        <v>6936</v>
      </c>
      <c r="DF419" s="3192" t="s">
        <v>6964</v>
      </c>
      <c r="DG419" s="3192" t="s">
        <v>6965</v>
      </c>
      <c r="DH419" s="3192" t="s">
        <v>6966</v>
      </c>
      <c r="DJ419" s="1220" t="s">
        <v>8269</v>
      </c>
      <c r="DK419" s="1220" t="s">
        <v>8331</v>
      </c>
      <c r="DL419" s="3087" t="s">
        <v>8271</v>
      </c>
    </row>
    <row r="420" spans="1:116" s="514" customFormat="1" ht="236.25" hidden="1" x14ac:dyDescent="0.45">
      <c r="A420" s="3358"/>
      <c r="B420" s="3360"/>
      <c r="C420" s="3112"/>
      <c r="D420" s="3112"/>
      <c r="E420" s="734" t="s">
        <v>7303</v>
      </c>
      <c r="F420" s="516" t="s">
        <v>7001</v>
      </c>
      <c r="G420" s="732">
        <v>0.5</v>
      </c>
      <c r="H420" s="518">
        <v>44562</v>
      </c>
      <c r="I420" s="518">
        <v>44926</v>
      </c>
      <c r="J420" s="728">
        <v>0.1</v>
      </c>
      <c r="K420" s="612">
        <v>0.5</v>
      </c>
      <c r="L420" s="729">
        <v>0.75</v>
      </c>
      <c r="M420" s="730">
        <v>1</v>
      </c>
      <c r="N420" s="3442"/>
      <c r="O420" s="3442"/>
      <c r="P420" s="487"/>
      <c r="Q420" s="3454"/>
      <c r="R420" s="3442"/>
      <c r="S420" s="538">
        <v>0.1</v>
      </c>
      <c r="T420" s="14" t="s">
        <v>6991</v>
      </c>
      <c r="U420" s="14" t="s">
        <v>7002</v>
      </c>
      <c r="V420" s="8" t="str">
        <f t="shared" si="812"/>
        <v>En gestión</v>
      </c>
      <c r="W420" s="8" t="str">
        <f t="shared" si="813"/>
        <v>En gestión</v>
      </c>
      <c r="X420" s="3442"/>
      <c r="Y420" s="1472"/>
      <c r="Z420" s="1472"/>
      <c r="AA420" s="3357"/>
      <c r="AB420" s="3357"/>
      <c r="AC420" s="3436"/>
      <c r="AD420" s="3426"/>
      <c r="AE420" s="3898"/>
      <c r="AF420" s="3898"/>
      <c r="AG420" s="3426"/>
      <c r="AH420" s="3550"/>
      <c r="AI420" s="3550"/>
      <c r="AJ420" s="3509"/>
      <c r="AK420" s="3509"/>
      <c r="AL420" s="3509"/>
      <c r="AM420" s="3509"/>
      <c r="AN420" s="511"/>
      <c r="AO420" s="3112"/>
      <c r="AP420" s="3112"/>
      <c r="AQ420" s="721">
        <v>0.5</v>
      </c>
      <c r="AR420" s="220" t="s">
        <v>7003</v>
      </c>
      <c r="AS420" s="644" t="s">
        <v>7004</v>
      </c>
      <c r="AT420" s="8" t="str">
        <f t="shared" si="814"/>
        <v>En gestión</v>
      </c>
      <c r="AU420" s="8" t="str">
        <f t="shared" si="815"/>
        <v>En gestión</v>
      </c>
      <c r="AV420" s="3112"/>
      <c r="AW420" s="3841"/>
      <c r="AX420" s="3841"/>
      <c r="AY420" s="3357"/>
      <c r="AZ420" s="3357"/>
      <c r="BA420" s="3436"/>
      <c r="BB420" s="3447"/>
      <c r="BC420" s="3446"/>
      <c r="BD420" s="3446"/>
      <c r="BE420" s="3444"/>
      <c r="BF420" s="3446"/>
      <c r="BG420" s="3446"/>
      <c r="BH420" s="3509"/>
      <c r="BI420" s="3509"/>
      <c r="BJ420" s="3530"/>
      <c r="BK420" s="3192"/>
      <c r="BL420" s="762"/>
      <c r="BM420" s="3369"/>
      <c r="BN420" s="2966"/>
      <c r="BO420" s="551">
        <v>0.75</v>
      </c>
      <c r="BP420" s="97" t="s">
        <v>7005</v>
      </c>
      <c r="BQ420" s="738" t="s">
        <v>7757</v>
      </c>
      <c r="BR420" s="169" t="str">
        <f t="shared" si="816"/>
        <v>En gestión</v>
      </c>
      <c r="BS420" s="169" t="str">
        <f t="shared" si="817"/>
        <v>En gestión</v>
      </c>
      <c r="BT420" s="3955"/>
      <c r="BU420" s="1877"/>
      <c r="BV420" s="1877"/>
      <c r="BW420" s="3344"/>
      <c r="BX420" s="3344"/>
      <c r="BY420" s="1721"/>
      <c r="BZ420" s="3027"/>
      <c r="CA420" s="3456"/>
      <c r="CB420" s="3456"/>
      <c r="CC420" s="2966"/>
      <c r="CD420" s="3959"/>
      <c r="CE420" s="3961"/>
      <c r="CF420" s="3192"/>
      <c r="CG420" s="3192"/>
      <c r="CH420" s="3192"/>
      <c r="CI420" s="3192"/>
      <c r="CJ420" s="3655"/>
      <c r="CK420" s="3192"/>
      <c r="CL420" s="3192"/>
      <c r="CM420" s="925">
        <v>1</v>
      </c>
      <c r="CN420" s="78" t="s">
        <v>6999</v>
      </c>
      <c r="CO420" s="13" t="s">
        <v>7006</v>
      </c>
      <c r="CP420" s="169" t="str">
        <f t="shared" si="818"/>
        <v>Terminado</v>
      </c>
      <c r="CQ420" s="169" t="str">
        <f t="shared" si="823"/>
        <v>Terminado</v>
      </c>
      <c r="CR420" s="3192"/>
      <c r="CS420" s="1877"/>
      <c r="CT420" s="1877"/>
      <c r="CU420" s="3344"/>
      <c r="CV420" s="3344"/>
      <c r="CW420" s="1721"/>
      <c r="CX420" s="3795"/>
      <c r="CY420" s="3465"/>
      <c r="CZ420" s="3465"/>
      <c r="DA420" s="3404"/>
      <c r="DB420" s="3406"/>
      <c r="DC420" s="3406"/>
      <c r="DD420" s="3852"/>
      <c r="DE420" s="3192"/>
      <c r="DF420" s="3192"/>
      <c r="DG420" s="3192"/>
      <c r="DH420" s="3192"/>
      <c r="DJ420" s="1220" t="s">
        <v>8269</v>
      </c>
      <c r="DK420" s="1220" t="s">
        <v>8331</v>
      </c>
      <c r="DL420" s="3112"/>
    </row>
    <row r="421" spans="1:116" s="514" customFormat="1" ht="157.5" hidden="1" x14ac:dyDescent="0.45">
      <c r="A421" s="3538" t="s">
        <v>63</v>
      </c>
      <c r="B421" s="3540" t="s">
        <v>7007</v>
      </c>
      <c r="C421" s="3087" t="s">
        <v>7008</v>
      </c>
      <c r="D421" s="3087" t="s">
        <v>7009</v>
      </c>
      <c r="E421" s="889" t="s">
        <v>7309</v>
      </c>
      <c r="F421" s="516" t="s">
        <v>7758</v>
      </c>
      <c r="G421" s="732">
        <v>0.1</v>
      </c>
      <c r="H421" s="518">
        <v>44562</v>
      </c>
      <c r="I421" s="518">
        <v>44926</v>
      </c>
      <c r="J421" s="728">
        <v>0.1</v>
      </c>
      <c r="K421" s="612">
        <v>0.5</v>
      </c>
      <c r="L421" s="729">
        <v>0.75</v>
      </c>
      <c r="M421" s="730">
        <v>1</v>
      </c>
      <c r="N421" s="3791">
        <v>172898000</v>
      </c>
      <c r="O421" s="3791">
        <v>0</v>
      </c>
      <c r="P421" s="487"/>
      <c r="Q421" s="3452" t="s">
        <v>7010</v>
      </c>
      <c r="R421" s="3791" t="s">
        <v>7011</v>
      </c>
      <c r="S421" s="538">
        <v>0.1</v>
      </c>
      <c r="T421" s="14" t="s">
        <v>7012</v>
      </c>
      <c r="U421" s="14" t="s">
        <v>7013</v>
      </c>
      <c r="V421" s="8" t="str">
        <f t="shared" si="812"/>
        <v>En gestión</v>
      </c>
      <c r="W421" s="8" t="str">
        <f t="shared" si="813"/>
        <v>En gestión</v>
      </c>
      <c r="X421" s="3962" t="s">
        <v>7014</v>
      </c>
      <c r="Y421" s="3854"/>
      <c r="Z421" s="3854">
        <f>SUMPRODUCT(G421:G429,J421:J429)</f>
        <v>0.1</v>
      </c>
      <c r="AA421" s="3478" t="str">
        <f>IF(Z421&lt;1%,"Sin iniciar",IF(Z421=100%,"Terminado","En gestión"))</f>
        <v>En gestión</v>
      </c>
      <c r="AB421" s="3478" t="str">
        <f>IF(Y421&lt;1%,"Sin iniciar",IF(Y421=100%,"Terminado","En gestión"))</f>
        <v>Sin iniciar</v>
      </c>
      <c r="AC421" s="622"/>
      <c r="AD421" s="3953">
        <v>0</v>
      </c>
      <c r="AE421" s="3954">
        <v>0</v>
      </c>
      <c r="AF421" s="3954">
        <v>0</v>
      </c>
      <c r="AG421" s="3953">
        <v>172898000</v>
      </c>
      <c r="AH421" s="3549">
        <v>172898000</v>
      </c>
      <c r="AI421" s="3549">
        <v>29288000</v>
      </c>
      <c r="AJ421" s="2665" t="s">
        <v>6936</v>
      </c>
      <c r="AK421" s="2665" t="s">
        <v>7015</v>
      </c>
      <c r="AL421" s="2665" t="s">
        <v>7016</v>
      </c>
      <c r="AM421" s="2665" t="s">
        <v>7017</v>
      </c>
      <c r="AN421" s="511"/>
      <c r="AO421" s="3087" t="s">
        <v>530</v>
      </c>
      <c r="AP421" s="3087" t="s">
        <v>7759</v>
      </c>
      <c r="AQ421" s="733">
        <v>0.5</v>
      </c>
      <c r="AR421" s="7" t="s">
        <v>7760</v>
      </c>
      <c r="AS421" s="210" t="s">
        <v>7761</v>
      </c>
      <c r="AT421" s="8" t="str">
        <f t="shared" si="814"/>
        <v>En gestión</v>
      </c>
      <c r="AU421" s="8" t="str">
        <f t="shared" si="815"/>
        <v>En gestión</v>
      </c>
      <c r="AV421" s="3087" t="s">
        <v>7762</v>
      </c>
      <c r="AW421" s="3964">
        <f>SUMPRODUCT(G421:G429,AQ421:AQ429)</f>
        <v>0.50000000000000011</v>
      </c>
      <c r="AX421" s="3967">
        <f>SUMPRODUCT(G421:G429,K421:K429)</f>
        <v>0.50000000000000011</v>
      </c>
      <c r="AY421" s="3478" t="str">
        <f>IF(AX421&lt;1%,"Sin iniciar",IF(AX421=100%,"Terminado","En gestión"))</f>
        <v>En gestión</v>
      </c>
      <c r="AZ421" s="3478" t="str">
        <f>IF(AW421&lt;1%,"Sin iniciar",IF(AW421=100%,"Terminado","En gestión"))</f>
        <v>En gestión</v>
      </c>
      <c r="BA421" s="3734"/>
      <c r="BB421" s="3957">
        <v>0</v>
      </c>
      <c r="BC421" s="3615">
        <v>0</v>
      </c>
      <c r="BD421" s="3615">
        <v>0</v>
      </c>
      <c r="BE421" s="3924">
        <v>172898000</v>
      </c>
      <c r="BF421" s="3615">
        <v>172898000</v>
      </c>
      <c r="BG421" s="3615">
        <v>81540000</v>
      </c>
      <c r="BH421" s="2665" t="s">
        <v>6936</v>
      </c>
      <c r="BI421" s="2665" t="s">
        <v>7015</v>
      </c>
      <c r="BJ421" s="3529" t="s">
        <v>7016</v>
      </c>
      <c r="BK421" s="3192" t="s">
        <v>7017</v>
      </c>
      <c r="BL421" s="762"/>
      <c r="BM421" s="3970">
        <v>0.56999999999999995</v>
      </c>
      <c r="BN421" s="3971" t="s">
        <v>7763</v>
      </c>
      <c r="BO421" s="551">
        <v>1</v>
      </c>
      <c r="BP421" s="40" t="s">
        <v>7764</v>
      </c>
      <c r="BQ421" s="797" t="s">
        <v>7018</v>
      </c>
      <c r="BR421" s="169" t="str">
        <f t="shared" si="816"/>
        <v>En gestión</v>
      </c>
      <c r="BS421" s="169" t="str">
        <f t="shared" si="817"/>
        <v>Terminado</v>
      </c>
      <c r="BT421" s="3943" t="s">
        <v>7765</v>
      </c>
      <c r="BU421" s="1877">
        <f>SUMPRODUCT(G421:G429,BO421:BO429)</f>
        <v>0.61250000000000004</v>
      </c>
      <c r="BV421" s="1877">
        <f>SUMPRODUCT(G421:G429,L421:L429)</f>
        <v>0.75</v>
      </c>
      <c r="BW421" s="3344" t="str">
        <f>IF(BV421&lt;1%,"Sin iniciar",IF(BV421=100%,"Terminado","En gestión"))</f>
        <v>En gestión</v>
      </c>
      <c r="BX421" s="3344" t="str">
        <f>IF(BU421&lt;1%,"Sin iniciar",IF(BU421=100%,"Terminado","En gestión"))</f>
        <v>En gestión</v>
      </c>
      <c r="BY421" s="98"/>
      <c r="BZ421" s="3968">
        <v>0</v>
      </c>
      <c r="CA421" s="3969">
        <v>0</v>
      </c>
      <c r="CB421" s="3969">
        <v>0</v>
      </c>
      <c r="CC421" s="2966">
        <v>172898000</v>
      </c>
      <c r="CD421" s="3959">
        <v>172898000</v>
      </c>
      <c r="CE421" s="3959">
        <v>127136000</v>
      </c>
      <c r="CF421" s="3192" t="s">
        <v>6936</v>
      </c>
      <c r="CG421" s="3192" t="s">
        <v>7015</v>
      </c>
      <c r="CH421" s="3192" t="s">
        <v>7016</v>
      </c>
      <c r="CI421" s="3192" t="s">
        <v>7017</v>
      </c>
      <c r="CJ421" s="511"/>
      <c r="CK421" s="3525">
        <v>1</v>
      </c>
      <c r="CL421" s="3192" t="s">
        <v>7766</v>
      </c>
      <c r="CM421" s="925">
        <v>1</v>
      </c>
      <c r="CN421" s="797" t="s">
        <v>1291</v>
      </c>
      <c r="CO421" s="78" t="s">
        <v>7018</v>
      </c>
      <c r="CP421" s="169" t="str">
        <f t="shared" si="818"/>
        <v>Terminado</v>
      </c>
      <c r="CQ421" s="169" t="str">
        <f t="shared" si="823"/>
        <v>Terminado</v>
      </c>
      <c r="CR421" s="3828" t="s">
        <v>7019</v>
      </c>
      <c r="CS421" s="1877">
        <f>SUMPRODUCT(G421:G429,CM421:CM429)</f>
        <v>1.0000000000000002</v>
      </c>
      <c r="CT421" s="1877">
        <f>SUMPRODUCT(G421:G429,M421:M429)</f>
        <v>1.0000000000000002</v>
      </c>
      <c r="CU421" s="3344" t="str">
        <f>IF(CT421&lt;1%,"Sin iniciar",IF(CT421=100%,"Terminado","En gestión"))</f>
        <v>Terminado</v>
      </c>
      <c r="CV421" s="3344" t="str">
        <f>IF(CS421&lt;1%,"Sin iniciar",IF(CS421=100%,"Terminado","En gestión"))</f>
        <v>Terminado</v>
      </c>
      <c r="CW421" s="2649" t="s">
        <v>37</v>
      </c>
      <c r="CX421" s="3795">
        <v>0</v>
      </c>
      <c r="CY421" s="3465">
        <v>0</v>
      </c>
      <c r="CZ421" s="3465">
        <v>0</v>
      </c>
      <c r="DA421" s="3404">
        <v>172898000</v>
      </c>
      <c r="DB421" s="3406">
        <v>179207333.33333299</v>
      </c>
      <c r="DC421" s="3406">
        <v>171927333.33000001</v>
      </c>
      <c r="DD421" s="3852">
        <v>171927333.33000001</v>
      </c>
      <c r="DE421" s="3192" t="s">
        <v>6936</v>
      </c>
      <c r="DF421" s="3192" t="s">
        <v>7015</v>
      </c>
      <c r="DG421" s="3192" t="s">
        <v>7016</v>
      </c>
      <c r="DH421" s="3192" t="s">
        <v>7017</v>
      </c>
      <c r="DJ421" s="1220" t="s">
        <v>8269</v>
      </c>
      <c r="DK421" s="1220" t="s">
        <v>8484</v>
      </c>
      <c r="DL421" s="3087" t="s">
        <v>8271</v>
      </c>
    </row>
    <row r="422" spans="1:116" s="514" customFormat="1" ht="131.25" hidden="1" x14ac:dyDescent="0.45">
      <c r="A422" s="3398"/>
      <c r="B422" s="3399"/>
      <c r="C422" s="3088"/>
      <c r="D422" s="3088"/>
      <c r="E422" s="515" t="s">
        <v>7304</v>
      </c>
      <c r="F422" s="516" t="s">
        <v>7020</v>
      </c>
      <c r="G422" s="732">
        <v>0.05</v>
      </c>
      <c r="H422" s="518">
        <v>44562</v>
      </c>
      <c r="I422" s="518">
        <v>44926</v>
      </c>
      <c r="J422" s="728">
        <v>0.1</v>
      </c>
      <c r="K422" s="612">
        <v>0.5</v>
      </c>
      <c r="L422" s="729">
        <v>0.75</v>
      </c>
      <c r="M422" s="730">
        <v>1</v>
      </c>
      <c r="N422" s="3792"/>
      <c r="O422" s="3792"/>
      <c r="P422" s="487"/>
      <c r="Q422" s="3453"/>
      <c r="R422" s="3792"/>
      <c r="S422" s="538">
        <v>0.1</v>
      </c>
      <c r="T422" s="14" t="s">
        <v>7021</v>
      </c>
      <c r="U422" s="14" t="s">
        <v>7022</v>
      </c>
      <c r="V422" s="8" t="str">
        <f t="shared" si="812"/>
        <v>En gestión</v>
      </c>
      <c r="W422" s="8" t="str">
        <f t="shared" si="813"/>
        <v>En gestión</v>
      </c>
      <c r="X422" s="1637"/>
      <c r="Y422" s="3355"/>
      <c r="Z422" s="3355"/>
      <c r="AA422" s="3356"/>
      <c r="AB422" s="3356"/>
      <c r="AC422" s="622"/>
      <c r="AD422" s="3945"/>
      <c r="AE422" s="3946"/>
      <c r="AF422" s="3946"/>
      <c r="AG422" s="3945"/>
      <c r="AH422" s="3549"/>
      <c r="AI422" s="3549"/>
      <c r="AJ422" s="2665"/>
      <c r="AK422" s="2665"/>
      <c r="AL422" s="2665"/>
      <c r="AM422" s="2665"/>
      <c r="AN422" s="511"/>
      <c r="AO422" s="3088"/>
      <c r="AP422" s="3088"/>
      <c r="AQ422" s="726">
        <v>0.5</v>
      </c>
      <c r="AR422" s="9" t="s">
        <v>7023</v>
      </c>
      <c r="AS422" s="159" t="s">
        <v>7024</v>
      </c>
      <c r="AT422" s="8" t="str">
        <f t="shared" si="814"/>
        <v>En gestión</v>
      </c>
      <c r="AU422" s="8" t="str">
        <f t="shared" si="815"/>
        <v>En gestión</v>
      </c>
      <c r="AV422" s="3088"/>
      <c r="AW422" s="3965"/>
      <c r="AX422" s="3840"/>
      <c r="AY422" s="3356"/>
      <c r="AZ422" s="3356"/>
      <c r="BA422" s="3435"/>
      <c r="BB422" s="3948"/>
      <c r="BC422" s="3798"/>
      <c r="BD422" s="3798"/>
      <c r="BE422" s="3925"/>
      <c r="BF422" s="3798"/>
      <c r="BG422" s="3798"/>
      <c r="BH422" s="2665"/>
      <c r="BI422" s="2665"/>
      <c r="BJ422" s="3529"/>
      <c r="BK422" s="3192"/>
      <c r="BL422" s="762"/>
      <c r="BM422" s="3970"/>
      <c r="BN422" s="3971"/>
      <c r="BO422" s="551">
        <v>1</v>
      </c>
      <c r="BP422" s="40" t="s">
        <v>7767</v>
      </c>
      <c r="BQ422" s="797" t="s">
        <v>7768</v>
      </c>
      <c r="BR422" s="169" t="str">
        <f t="shared" si="816"/>
        <v>En gestión</v>
      </c>
      <c r="BS422" s="169" t="str">
        <f t="shared" si="817"/>
        <v>Terminado</v>
      </c>
      <c r="BT422" s="3943"/>
      <c r="BU422" s="1877"/>
      <c r="BV422" s="1877"/>
      <c r="BW422" s="3344"/>
      <c r="BX422" s="3344"/>
      <c r="BY422" s="98"/>
      <c r="BZ422" s="3968"/>
      <c r="CA422" s="3969"/>
      <c r="CB422" s="3969"/>
      <c r="CC422" s="2966"/>
      <c r="CD422" s="3959"/>
      <c r="CE422" s="3959"/>
      <c r="CF422" s="3192"/>
      <c r="CG422" s="3192"/>
      <c r="CH422" s="3192"/>
      <c r="CI422" s="3192"/>
      <c r="CJ422" s="511"/>
      <c r="CK422" s="3192"/>
      <c r="CL422" s="3192"/>
      <c r="CM422" s="925">
        <v>1</v>
      </c>
      <c r="CN422" s="797" t="s">
        <v>1291</v>
      </c>
      <c r="CO422" s="78" t="s">
        <v>7768</v>
      </c>
      <c r="CP422" s="169" t="str">
        <f t="shared" si="818"/>
        <v>Terminado</v>
      </c>
      <c r="CQ422" s="169" t="str">
        <f t="shared" si="823"/>
        <v>Terminado</v>
      </c>
      <c r="CR422" s="3828"/>
      <c r="CS422" s="1877"/>
      <c r="CT422" s="1877"/>
      <c r="CU422" s="3344"/>
      <c r="CV422" s="3344"/>
      <c r="CW422" s="1864"/>
      <c r="CX422" s="3795"/>
      <c r="CY422" s="3465"/>
      <c r="CZ422" s="3465"/>
      <c r="DA422" s="3404"/>
      <c r="DB422" s="3406"/>
      <c r="DC422" s="3406"/>
      <c r="DD422" s="3852"/>
      <c r="DE422" s="3192"/>
      <c r="DF422" s="3192"/>
      <c r="DG422" s="3192"/>
      <c r="DH422" s="3192"/>
      <c r="DJ422" s="1220" t="s">
        <v>8269</v>
      </c>
      <c r="DK422" s="1220" t="s">
        <v>8484</v>
      </c>
      <c r="DL422" s="3088"/>
    </row>
    <row r="423" spans="1:116" s="514" customFormat="1" ht="157.5" hidden="1" x14ac:dyDescent="0.45">
      <c r="A423" s="3398"/>
      <c r="B423" s="3399"/>
      <c r="C423" s="3088"/>
      <c r="D423" s="3088"/>
      <c r="E423" s="515" t="s">
        <v>7305</v>
      </c>
      <c r="F423" s="516" t="s">
        <v>7025</v>
      </c>
      <c r="G423" s="732">
        <v>0.05</v>
      </c>
      <c r="H423" s="518">
        <v>44562</v>
      </c>
      <c r="I423" s="518">
        <v>44926</v>
      </c>
      <c r="J423" s="728">
        <v>0.1</v>
      </c>
      <c r="K423" s="612">
        <v>0.5</v>
      </c>
      <c r="L423" s="729">
        <v>0.75</v>
      </c>
      <c r="M423" s="730">
        <v>1</v>
      </c>
      <c r="N423" s="3792"/>
      <c r="O423" s="3792"/>
      <c r="P423" s="487"/>
      <c r="Q423" s="3453"/>
      <c r="R423" s="3792"/>
      <c r="S423" s="538">
        <v>0.1</v>
      </c>
      <c r="T423" s="14" t="s">
        <v>7026</v>
      </c>
      <c r="U423" s="14" t="s">
        <v>7027</v>
      </c>
      <c r="V423" s="8" t="str">
        <f t="shared" si="812"/>
        <v>En gestión</v>
      </c>
      <c r="W423" s="8" t="str">
        <f t="shared" si="813"/>
        <v>En gestión</v>
      </c>
      <c r="X423" s="1637"/>
      <c r="Y423" s="3355"/>
      <c r="Z423" s="3355"/>
      <c r="AA423" s="3356"/>
      <c r="AB423" s="3356"/>
      <c r="AC423" s="622"/>
      <c r="AD423" s="3945"/>
      <c r="AE423" s="3946"/>
      <c r="AF423" s="3946"/>
      <c r="AG423" s="3945"/>
      <c r="AH423" s="3549"/>
      <c r="AI423" s="3549"/>
      <c r="AJ423" s="2665"/>
      <c r="AK423" s="2665"/>
      <c r="AL423" s="2665"/>
      <c r="AM423" s="2665"/>
      <c r="AN423" s="511"/>
      <c r="AO423" s="3088"/>
      <c r="AP423" s="3088"/>
      <c r="AQ423" s="737">
        <v>0.5</v>
      </c>
      <c r="AR423" s="9" t="s">
        <v>7760</v>
      </c>
      <c r="AS423" s="159" t="s">
        <v>7761</v>
      </c>
      <c r="AT423" s="8" t="str">
        <f t="shared" si="814"/>
        <v>En gestión</v>
      </c>
      <c r="AU423" s="8" t="str">
        <f t="shared" si="815"/>
        <v>En gestión</v>
      </c>
      <c r="AV423" s="3088"/>
      <c r="AW423" s="3965"/>
      <c r="AX423" s="3840"/>
      <c r="AY423" s="3356"/>
      <c r="AZ423" s="3356"/>
      <c r="BA423" s="3435"/>
      <c r="BB423" s="3948"/>
      <c r="BC423" s="3798"/>
      <c r="BD423" s="3798"/>
      <c r="BE423" s="3925"/>
      <c r="BF423" s="3798"/>
      <c r="BG423" s="3798"/>
      <c r="BH423" s="2665"/>
      <c r="BI423" s="2665"/>
      <c r="BJ423" s="3529"/>
      <c r="BK423" s="3192"/>
      <c r="BL423" s="762"/>
      <c r="BM423" s="3970"/>
      <c r="BN423" s="3971"/>
      <c r="BO423" s="551">
        <v>1</v>
      </c>
      <c r="BP423" s="40" t="s">
        <v>7760</v>
      </c>
      <c r="BQ423" s="797" t="s">
        <v>7028</v>
      </c>
      <c r="BR423" s="169" t="str">
        <f t="shared" si="816"/>
        <v>En gestión</v>
      </c>
      <c r="BS423" s="169" t="str">
        <f t="shared" si="817"/>
        <v>Terminado</v>
      </c>
      <c r="BT423" s="3943"/>
      <c r="BU423" s="1877"/>
      <c r="BV423" s="1877"/>
      <c r="BW423" s="3344"/>
      <c r="BX423" s="3344"/>
      <c r="BY423" s="98"/>
      <c r="BZ423" s="3968"/>
      <c r="CA423" s="3969"/>
      <c r="CB423" s="3969"/>
      <c r="CC423" s="2966"/>
      <c r="CD423" s="3959"/>
      <c r="CE423" s="3959"/>
      <c r="CF423" s="3192"/>
      <c r="CG423" s="3192"/>
      <c r="CH423" s="3192"/>
      <c r="CI423" s="3192"/>
      <c r="CJ423" s="511"/>
      <c r="CK423" s="3192"/>
      <c r="CL423" s="3192"/>
      <c r="CM423" s="925">
        <v>1</v>
      </c>
      <c r="CN423" s="797" t="s">
        <v>1291</v>
      </c>
      <c r="CO423" s="78" t="s">
        <v>7028</v>
      </c>
      <c r="CP423" s="169" t="str">
        <f t="shared" si="818"/>
        <v>Terminado</v>
      </c>
      <c r="CQ423" s="169" t="str">
        <f t="shared" si="823"/>
        <v>Terminado</v>
      </c>
      <c r="CR423" s="3828"/>
      <c r="CS423" s="1877"/>
      <c r="CT423" s="1877"/>
      <c r="CU423" s="3344"/>
      <c r="CV423" s="3344"/>
      <c r="CW423" s="1864"/>
      <c r="CX423" s="3795"/>
      <c r="CY423" s="3465"/>
      <c r="CZ423" s="3465"/>
      <c r="DA423" s="3404"/>
      <c r="DB423" s="3406"/>
      <c r="DC423" s="3406"/>
      <c r="DD423" s="3852"/>
      <c r="DE423" s="3192"/>
      <c r="DF423" s="3192"/>
      <c r="DG423" s="3192"/>
      <c r="DH423" s="3192"/>
      <c r="DJ423" s="1220" t="s">
        <v>8269</v>
      </c>
      <c r="DK423" s="1220" t="s">
        <v>8484</v>
      </c>
      <c r="DL423" s="3088"/>
    </row>
    <row r="424" spans="1:116" s="514" customFormat="1" ht="157.5" hidden="1" x14ac:dyDescent="0.45">
      <c r="A424" s="3398"/>
      <c r="B424" s="3399"/>
      <c r="C424" s="3088"/>
      <c r="D424" s="3088"/>
      <c r="E424" s="515" t="s">
        <v>7306</v>
      </c>
      <c r="F424" s="516" t="s">
        <v>7769</v>
      </c>
      <c r="G424" s="732">
        <v>0.1</v>
      </c>
      <c r="H424" s="518">
        <v>44562</v>
      </c>
      <c r="I424" s="518">
        <v>44926</v>
      </c>
      <c r="J424" s="728">
        <v>0.1</v>
      </c>
      <c r="K424" s="612">
        <v>0.5</v>
      </c>
      <c r="L424" s="729">
        <v>0.75</v>
      </c>
      <c r="M424" s="730">
        <v>1</v>
      </c>
      <c r="N424" s="3792"/>
      <c r="O424" s="3792"/>
      <c r="P424" s="487"/>
      <c r="Q424" s="3453"/>
      <c r="R424" s="3792"/>
      <c r="S424" s="538">
        <v>0</v>
      </c>
      <c r="T424" s="14" t="s">
        <v>3652</v>
      </c>
      <c r="U424" s="14" t="s">
        <v>3652</v>
      </c>
      <c r="V424" s="8" t="str">
        <f t="shared" si="812"/>
        <v>En gestión</v>
      </c>
      <c r="W424" s="8" t="str">
        <f t="shared" si="813"/>
        <v>Sin iniciar</v>
      </c>
      <c r="X424" s="1637"/>
      <c r="Y424" s="3355"/>
      <c r="Z424" s="3355"/>
      <c r="AA424" s="3356"/>
      <c r="AB424" s="3356"/>
      <c r="AC424" s="14" t="s">
        <v>7029</v>
      </c>
      <c r="AD424" s="3945"/>
      <c r="AE424" s="3946"/>
      <c r="AF424" s="3946"/>
      <c r="AG424" s="3945"/>
      <c r="AH424" s="3549"/>
      <c r="AI424" s="3549"/>
      <c r="AJ424" s="2665"/>
      <c r="AK424" s="2665"/>
      <c r="AL424" s="2665"/>
      <c r="AM424" s="2665"/>
      <c r="AN424" s="511"/>
      <c r="AO424" s="3088"/>
      <c r="AP424" s="3088"/>
      <c r="AQ424" s="726">
        <v>0.5</v>
      </c>
      <c r="AR424" s="9" t="s">
        <v>7023</v>
      </c>
      <c r="AS424" s="159" t="s">
        <v>7024</v>
      </c>
      <c r="AT424" s="8" t="str">
        <f t="shared" si="814"/>
        <v>En gestión</v>
      </c>
      <c r="AU424" s="8" t="str">
        <f t="shared" si="815"/>
        <v>En gestión</v>
      </c>
      <c r="AV424" s="3088"/>
      <c r="AW424" s="3965"/>
      <c r="AX424" s="3840"/>
      <c r="AY424" s="3356"/>
      <c r="AZ424" s="3356"/>
      <c r="BA424" s="3435"/>
      <c r="BB424" s="3948"/>
      <c r="BC424" s="3798"/>
      <c r="BD424" s="3798"/>
      <c r="BE424" s="3925"/>
      <c r="BF424" s="3798"/>
      <c r="BG424" s="3798"/>
      <c r="BH424" s="2665"/>
      <c r="BI424" s="2665"/>
      <c r="BJ424" s="3529"/>
      <c r="BK424" s="3192"/>
      <c r="BL424" s="762"/>
      <c r="BM424" s="3970"/>
      <c r="BN424" s="3971"/>
      <c r="BO424" s="551">
        <v>0.75</v>
      </c>
      <c r="BP424" s="40" t="s">
        <v>7023</v>
      </c>
      <c r="BQ424" s="797" t="s">
        <v>7030</v>
      </c>
      <c r="BR424" s="169" t="str">
        <f t="shared" si="816"/>
        <v>En gestión</v>
      </c>
      <c r="BS424" s="169" t="str">
        <f t="shared" si="817"/>
        <v>En gestión</v>
      </c>
      <c r="BT424" s="3943"/>
      <c r="BU424" s="1877"/>
      <c r="BV424" s="1877"/>
      <c r="BW424" s="3344"/>
      <c r="BX424" s="3344"/>
      <c r="BY424" s="98"/>
      <c r="BZ424" s="3968"/>
      <c r="CA424" s="3969"/>
      <c r="CB424" s="3969"/>
      <c r="CC424" s="2966"/>
      <c r="CD424" s="3959"/>
      <c r="CE424" s="3959"/>
      <c r="CF424" s="3192"/>
      <c r="CG424" s="3192"/>
      <c r="CH424" s="3192"/>
      <c r="CI424" s="3192"/>
      <c r="CJ424" s="511"/>
      <c r="CK424" s="3192"/>
      <c r="CL424" s="3192"/>
      <c r="CM424" s="925">
        <v>1</v>
      </c>
      <c r="CN424" s="78" t="s">
        <v>7770</v>
      </c>
      <c r="CO424" s="78" t="s">
        <v>7031</v>
      </c>
      <c r="CP424" s="169" t="str">
        <f t="shared" si="818"/>
        <v>Terminado</v>
      </c>
      <c r="CQ424" s="169" t="str">
        <f t="shared" si="823"/>
        <v>Terminado</v>
      </c>
      <c r="CR424" s="3828"/>
      <c r="CS424" s="1877"/>
      <c r="CT424" s="1877"/>
      <c r="CU424" s="3344"/>
      <c r="CV424" s="3344"/>
      <c r="CW424" s="1864"/>
      <c r="CX424" s="3795"/>
      <c r="CY424" s="3465"/>
      <c r="CZ424" s="3465"/>
      <c r="DA424" s="3404"/>
      <c r="DB424" s="3406"/>
      <c r="DC424" s="3406"/>
      <c r="DD424" s="3852"/>
      <c r="DE424" s="3192"/>
      <c r="DF424" s="3192"/>
      <c r="DG424" s="3192"/>
      <c r="DH424" s="3192"/>
      <c r="DJ424" s="1220" t="s">
        <v>8269</v>
      </c>
      <c r="DK424" s="1220" t="s">
        <v>8331</v>
      </c>
      <c r="DL424" s="3088"/>
    </row>
    <row r="425" spans="1:116" s="514" customFormat="1" ht="105" hidden="1" x14ac:dyDescent="0.45">
      <c r="A425" s="3398"/>
      <c r="B425" s="3399"/>
      <c r="C425" s="3088"/>
      <c r="D425" s="3088"/>
      <c r="E425" s="515" t="s">
        <v>7307</v>
      </c>
      <c r="F425" s="516" t="s">
        <v>7032</v>
      </c>
      <c r="G425" s="732">
        <v>0.15</v>
      </c>
      <c r="H425" s="518">
        <v>44562</v>
      </c>
      <c r="I425" s="518">
        <v>44926</v>
      </c>
      <c r="J425" s="728">
        <v>0.1</v>
      </c>
      <c r="K425" s="612">
        <v>0.5</v>
      </c>
      <c r="L425" s="729">
        <v>0.75</v>
      </c>
      <c r="M425" s="730">
        <v>1</v>
      </c>
      <c r="N425" s="3792"/>
      <c r="O425" s="3792"/>
      <c r="P425" s="487"/>
      <c r="Q425" s="3453"/>
      <c r="R425" s="3792"/>
      <c r="S425" s="538">
        <v>0.1</v>
      </c>
      <c r="T425" s="14" t="s">
        <v>7033</v>
      </c>
      <c r="U425" s="14" t="s">
        <v>7034</v>
      </c>
      <c r="V425" s="8" t="str">
        <f t="shared" si="812"/>
        <v>En gestión</v>
      </c>
      <c r="W425" s="8" t="str">
        <f t="shared" si="813"/>
        <v>En gestión</v>
      </c>
      <c r="X425" s="1637"/>
      <c r="Y425" s="3355"/>
      <c r="Z425" s="3355"/>
      <c r="AA425" s="3356"/>
      <c r="AB425" s="3356"/>
      <c r="AC425" s="622"/>
      <c r="AD425" s="3945"/>
      <c r="AE425" s="3946"/>
      <c r="AF425" s="3946"/>
      <c r="AG425" s="3945"/>
      <c r="AH425" s="3549"/>
      <c r="AI425" s="3549"/>
      <c r="AJ425" s="2665"/>
      <c r="AK425" s="2665"/>
      <c r="AL425" s="2665"/>
      <c r="AM425" s="2665"/>
      <c r="AN425" s="511"/>
      <c r="AO425" s="3088"/>
      <c r="AP425" s="3088"/>
      <c r="AQ425" s="726">
        <v>0.5</v>
      </c>
      <c r="AR425" s="9" t="s">
        <v>7771</v>
      </c>
      <c r="AS425" s="159" t="s">
        <v>7034</v>
      </c>
      <c r="AT425" s="8" t="str">
        <f t="shared" si="814"/>
        <v>En gestión</v>
      </c>
      <c r="AU425" s="8" t="str">
        <f t="shared" si="815"/>
        <v>En gestión</v>
      </c>
      <c r="AV425" s="3088"/>
      <c r="AW425" s="3965"/>
      <c r="AX425" s="3840"/>
      <c r="AY425" s="3356"/>
      <c r="AZ425" s="3356"/>
      <c r="BA425" s="3435"/>
      <c r="BB425" s="3948"/>
      <c r="BC425" s="3798"/>
      <c r="BD425" s="3798"/>
      <c r="BE425" s="3925"/>
      <c r="BF425" s="3798"/>
      <c r="BG425" s="3798"/>
      <c r="BH425" s="2665"/>
      <c r="BI425" s="2665"/>
      <c r="BJ425" s="3529"/>
      <c r="BK425" s="3192"/>
      <c r="BL425" s="762"/>
      <c r="BM425" s="3970"/>
      <c r="BN425" s="3971"/>
      <c r="BO425" s="551">
        <v>0.75</v>
      </c>
      <c r="BP425" s="40" t="s">
        <v>7771</v>
      </c>
      <c r="BQ425" s="797" t="s">
        <v>7034</v>
      </c>
      <c r="BR425" s="169" t="str">
        <f t="shared" si="816"/>
        <v>En gestión</v>
      </c>
      <c r="BS425" s="169" t="str">
        <f t="shared" si="817"/>
        <v>En gestión</v>
      </c>
      <c r="BT425" s="3943"/>
      <c r="BU425" s="1877"/>
      <c r="BV425" s="1877"/>
      <c r="BW425" s="3344"/>
      <c r="BX425" s="3344"/>
      <c r="BY425" s="98"/>
      <c r="BZ425" s="3968"/>
      <c r="CA425" s="3969"/>
      <c r="CB425" s="3969"/>
      <c r="CC425" s="2966"/>
      <c r="CD425" s="3959"/>
      <c r="CE425" s="3959"/>
      <c r="CF425" s="3192"/>
      <c r="CG425" s="3192"/>
      <c r="CH425" s="3192"/>
      <c r="CI425" s="3192"/>
      <c r="CJ425" s="511"/>
      <c r="CK425" s="3192"/>
      <c r="CL425" s="3192"/>
      <c r="CM425" s="925">
        <v>1</v>
      </c>
      <c r="CN425" s="78" t="s">
        <v>7772</v>
      </c>
      <c r="CO425" s="78" t="s">
        <v>7773</v>
      </c>
      <c r="CP425" s="169" t="str">
        <f t="shared" si="818"/>
        <v>Terminado</v>
      </c>
      <c r="CQ425" s="169" t="str">
        <f t="shared" si="823"/>
        <v>Terminado</v>
      </c>
      <c r="CR425" s="3828"/>
      <c r="CS425" s="1877"/>
      <c r="CT425" s="1877"/>
      <c r="CU425" s="3344"/>
      <c r="CV425" s="3344"/>
      <c r="CW425" s="1864"/>
      <c r="CX425" s="3795"/>
      <c r="CY425" s="3465"/>
      <c r="CZ425" s="3465"/>
      <c r="DA425" s="3404"/>
      <c r="DB425" s="3406"/>
      <c r="DC425" s="3406"/>
      <c r="DD425" s="3852"/>
      <c r="DE425" s="3192"/>
      <c r="DF425" s="3192"/>
      <c r="DG425" s="3192"/>
      <c r="DH425" s="3192"/>
      <c r="DJ425" s="1220" t="s">
        <v>8269</v>
      </c>
      <c r="DK425" s="1220" t="s">
        <v>8331</v>
      </c>
      <c r="DL425" s="3088"/>
    </row>
    <row r="426" spans="1:116" s="514" customFormat="1" ht="91.5" hidden="1" customHeight="1" x14ac:dyDescent="0.45">
      <c r="A426" s="3398"/>
      <c r="B426" s="3399"/>
      <c r="C426" s="3088"/>
      <c r="D426" s="3088"/>
      <c r="E426" s="515" t="s">
        <v>7308</v>
      </c>
      <c r="F426" s="516" t="s">
        <v>7035</v>
      </c>
      <c r="G426" s="732">
        <v>0.15</v>
      </c>
      <c r="H426" s="518">
        <v>44562</v>
      </c>
      <c r="I426" s="518">
        <v>44926</v>
      </c>
      <c r="J426" s="728">
        <v>0.1</v>
      </c>
      <c r="K426" s="612">
        <v>0.5</v>
      </c>
      <c r="L426" s="729">
        <v>0.75</v>
      </c>
      <c r="M426" s="730">
        <v>1</v>
      </c>
      <c r="N426" s="3792"/>
      <c r="O426" s="3792"/>
      <c r="P426" s="487"/>
      <c r="Q426" s="3453"/>
      <c r="R426" s="3792"/>
      <c r="S426" s="538">
        <v>0.1</v>
      </c>
      <c r="T426" s="71" t="s">
        <v>7036</v>
      </c>
      <c r="U426" s="14" t="s">
        <v>7037</v>
      </c>
      <c r="V426" s="8" t="str">
        <f t="shared" si="812"/>
        <v>En gestión</v>
      </c>
      <c r="W426" s="8" t="str">
        <f t="shared" si="813"/>
        <v>En gestión</v>
      </c>
      <c r="X426" s="1637"/>
      <c r="Y426" s="3355"/>
      <c r="Z426" s="3355"/>
      <c r="AA426" s="3356"/>
      <c r="AB426" s="3356"/>
      <c r="AC426" s="622"/>
      <c r="AD426" s="3945"/>
      <c r="AE426" s="3946"/>
      <c r="AF426" s="3946"/>
      <c r="AG426" s="3945"/>
      <c r="AH426" s="3549"/>
      <c r="AI426" s="3549"/>
      <c r="AJ426" s="2665"/>
      <c r="AK426" s="2665"/>
      <c r="AL426" s="2665"/>
      <c r="AM426" s="2665"/>
      <c r="AN426" s="511"/>
      <c r="AO426" s="3088"/>
      <c r="AP426" s="3088"/>
      <c r="AQ426" s="733">
        <v>0.5</v>
      </c>
      <c r="AR426" s="7" t="s">
        <v>7038</v>
      </c>
      <c r="AS426" s="210" t="s">
        <v>7774</v>
      </c>
      <c r="AT426" s="8" t="str">
        <f t="shared" si="814"/>
        <v>En gestión</v>
      </c>
      <c r="AU426" s="8" t="str">
        <f t="shared" si="815"/>
        <v>En gestión</v>
      </c>
      <c r="AV426" s="3088"/>
      <c r="AW426" s="3965"/>
      <c r="AX426" s="3840"/>
      <c r="AY426" s="3356"/>
      <c r="AZ426" s="3356"/>
      <c r="BA426" s="3435"/>
      <c r="BB426" s="3948"/>
      <c r="BC426" s="3798"/>
      <c r="BD426" s="3798"/>
      <c r="BE426" s="3925"/>
      <c r="BF426" s="3798"/>
      <c r="BG426" s="3798"/>
      <c r="BH426" s="2665"/>
      <c r="BI426" s="2665"/>
      <c r="BJ426" s="3529"/>
      <c r="BK426" s="3192"/>
      <c r="BL426" s="762"/>
      <c r="BM426" s="3970"/>
      <c r="BN426" s="3971"/>
      <c r="BO426" s="551">
        <v>0.75</v>
      </c>
      <c r="BP426" s="40" t="s">
        <v>7039</v>
      </c>
      <c r="BQ426" s="78" t="s">
        <v>7040</v>
      </c>
      <c r="BR426" s="169" t="str">
        <f t="shared" si="816"/>
        <v>En gestión</v>
      </c>
      <c r="BS426" s="169" t="str">
        <f t="shared" si="817"/>
        <v>En gestión</v>
      </c>
      <c r="BT426" s="3943"/>
      <c r="BU426" s="1877"/>
      <c r="BV426" s="1877"/>
      <c r="BW426" s="3344"/>
      <c r="BX426" s="3344"/>
      <c r="BY426" s="98"/>
      <c r="BZ426" s="3968"/>
      <c r="CA426" s="3969"/>
      <c r="CB426" s="3969"/>
      <c r="CC426" s="2966"/>
      <c r="CD426" s="3959"/>
      <c r="CE426" s="3959"/>
      <c r="CF426" s="3192"/>
      <c r="CG426" s="3192"/>
      <c r="CH426" s="3192"/>
      <c r="CI426" s="3192"/>
      <c r="CJ426" s="511"/>
      <c r="CK426" s="3192"/>
      <c r="CL426" s="3192"/>
      <c r="CM426" s="925">
        <v>1</v>
      </c>
      <c r="CN426" s="78" t="s">
        <v>7775</v>
      </c>
      <c r="CO426" s="78" t="s">
        <v>7041</v>
      </c>
      <c r="CP426" s="169" t="str">
        <f t="shared" si="818"/>
        <v>Terminado</v>
      </c>
      <c r="CQ426" s="169" t="str">
        <f t="shared" si="823"/>
        <v>Terminado</v>
      </c>
      <c r="CR426" s="3828"/>
      <c r="CS426" s="1877"/>
      <c r="CT426" s="1877"/>
      <c r="CU426" s="3344"/>
      <c r="CV426" s="3344"/>
      <c r="CW426" s="1864"/>
      <c r="CX426" s="3795"/>
      <c r="CY426" s="3465"/>
      <c r="CZ426" s="3465"/>
      <c r="DA426" s="3404"/>
      <c r="DB426" s="3406"/>
      <c r="DC426" s="3406"/>
      <c r="DD426" s="3852"/>
      <c r="DE426" s="3192"/>
      <c r="DF426" s="3192"/>
      <c r="DG426" s="3192"/>
      <c r="DH426" s="3192"/>
      <c r="DJ426" s="1220" t="s">
        <v>8269</v>
      </c>
      <c r="DK426" s="1220" t="s">
        <v>8331</v>
      </c>
      <c r="DL426" s="3088"/>
    </row>
    <row r="427" spans="1:116" s="514" customFormat="1" ht="131.25" hidden="1" x14ac:dyDescent="0.45">
      <c r="A427" s="3398"/>
      <c r="B427" s="3399"/>
      <c r="C427" s="3088"/>
      <c r="D427" s="3088"/>
      <c r="E427" s="515" t="s">
        <v>7297</v>
      </c>
      <c r="F427" s="516" t="s">
        <v>7042</v>
      </c>
      <c r="G427" s="732">
        <v>0.15</v>
      </c>
      <c r="H427" s="518">
        <v>44562</v>
      </c>
      <c r="I427" s="518">
        <v>44926</v>
      </c>
      <c r="J427" s="728">
        <v>0.1</v>
      </c>
      <c r="K427" s="612">
        <v>0.5</v>
      </c>
      <c r="L427" s="729">
        <v>0.75</v>
      </c>
      <c r="M427" s="730">
        <v>1</v>
      </c>
      <c r="N427" s="3792"/>
      <c r="O427" s="3792"/>
      <c r="P427" s="487"/>
      <c r="Q427" s="3453"/>
      <c r="R427" s="3792"/>
      <c r="S427" s="538">
        <v>0.1</v>
      </c>
      <c r="T427" s="14" t="s">
        <v>7043</v>
      </c>
      <c r="U427" s="14" t="s">
        <v>7044</v>
      </c>
      <c r="V427" s="8" t="str">
        <f t="shared" si="812"/>
        <v>En gestión</v>
      </c>
      <c r="W427" s="8" t="str">
        <f t="shared" si="813"/>
        <v>En gestión</v>
      </c>
      <c r="X427" s="1637"/>
      <c r="Y427" s="3355"/>
      <c r="Z427" s="3355"/>
      <c r="AA427" s="3356"/>
      <c r="AB427" s="3356"/>
      <c r="AC427" s="549"/>
      <c r="AD427" s="3945"/>
      <c r="AE427" s="3946"/>
      <c r="AF427" s="3946"/>
      <c r="AG427" s="3945"/>
      <c r="AH427" s="3549"/>
      <c r="AI427" s="3549"/>
      <c r="AJ427" s="2665"/>
      <c r="AK427" s="2665"/>
      <c r="AL427" s="2665"/>
      <c r="AM427" s="2665"/>
      <c r="AN427" s="511"/>
      <c r="AO427" s="3088"/>
      <c r="AP427" s="3088"/>
      <c r="AQ427" s="726">
        <v>0.5</v>
      </c>
      <c r="AR427" s="9" t="s">
        <v>7045</v>
      </c>
      <c r="AS427" s="9" t="s">
        <v>7046</v>
      </c>
      <c r="AT427" s="8" t="str">
        <f t="shared" si="814"/>
        <v>En gestión</v>
      </c>
      <c r="AU427" s="8" t="str">
        <f t="shared" si="815"/>
        <v>En gestión</v>
      </c>
      <c r="AV427" s="3088"/>
      <c r="AW427" s="3965"/>
      <c r="AX427" s="3840"/>
      <c r="AY427" s="3356"/>
      <c r="AZ427" s="3356"/>
      <c r="BA427" s="3435"/>
      <c r="BB427" s="3948"/>
      <c r="BC427" s="3798"/>
      <c r="BD427" s="3798"/>
      <c r="BE427" s="3925"/>
      <c r="BF427" s="3798"/>
      <c r="BG427" s="3798"/>
      <c r="BH427" s="2665"/>
      <c r="BI427" s="2665"/>
      <c r="BJ427" s="3529"/>
      <c r="BK427" s="3192"/>
      <c r="BL427" s="762"/>
      <c r="BM427" s="3970"/>
      <c r="BN427" s="3971"/>
      <c r="BO427" s="551">
        <v>0</v>
      </c>
      <c r="BP427" s="78"/>
      <c r="BQ427" s="78"/>
      <c r="BR427" s="169" t="str">
        <f t="shared" si="816"/>
        <v>En gestión</v>
      </c>
      <c r="BS427" s="169" t="str">
        <f t="shared" si="817"/>
        <v>Sin iniciar</v>
      </c>
      <c r="BT427" s="3943"/>
      <c r="BU427" s="1877"/>
      <c r="BV427" s="1877"/>
      <c r="BW427" s="3344"/>
      <c r="BX427" s="3344"/>
      <c r="BY427" s="97" t="s">
        <v>7776</v>
      </c>
      <c r="BZ427" s="3968"/>
      <c r="CA427" s="3969"/>
      <c r="CB427" s="3969"/>
      <c r="CC427" s="2966"/>
      <c r="CD427" s="3959"/>
      <c r="CE427" s="3959"/>
      <c r="CF427" s="3192"/>
      <c r="CG427" s="3192"/>
      <c r="CH427" s="3192"/>
      <c r="CI427" s="3192"/>
      <c r="CJ427" s="511"/>
      <c r="CK427" s="3192"/>
      <c r="CL427" s="3192"/>
      <c r="CM427" s="925">
        <v>1</v>
      </c>
      <c r="CN427" s="78" t="s">
        <v>7777</v>
      </c>
      <c r="CO427" s="78" t="s">
        <v>7778</v>
      </c>
      <c r="CP427" s="169" t="str">
        <f t="shared" si="818"/>
        <v>Terminado</v>
      </c>
      <c r="CQ427" s="169" t="str">
        <f t="shared" si="823"/>
        <v>Terminado</v>
      </c>
      <c r="CR427" s="3828"/>
      <c r="CS427" s="1877"/>
      <c r="CT427" s="1877"/>
      <c r="CU427" s="3344"/>
      <c r="CV427" s="3344"/>
      <c r="CW427" s="1864"/>
      <c r="CX427" s="3795"/>
      <c r="CY427" s="3465"/>
      <c r="CZ427" s="3465"/>
      <c r="DA427" s="3404"/>
      <c r="DB427" s="3406"/>
      <c r="DC427" s="3406"/>
      <c r="DD427" s="3852"/>
      <c r="DE427" s="3192"/>
      <c r="DF427" s="3192"/>
      <c r="DG427" s="3192"/>
      <c r="DH427" s="3192"/>
      <c r="DJ427" s="1220" t="s">
        <v>8269</v>
      </c>
      <c r="DK427" s="1220" t="s">
        <v>8331</v>
      </c>
      <c r="DL427" s="3088"/>
    </row>
    <row r="428" spans="1:116" s="514" customFormat="1" ht="105" hidden="1" x14ac:dyDescent="0.45">
      <c r="A428" s="3398"/>
      <c r="B428" s="3399"/>
      <c r="C428" s="3088"/>
      <c r="D428" s="3088"/>
      <c r="E428" s="515" t="s">
        <v>7296</v>
      </c>
      <c r="F428" s="516" t="s">
        <v>7047</v>
      </c>
      <c r="G428" s="732">
        <v>0.15</v>
      </c>
      <c r="H428" s="518">
        <v>44562</v>
      </c>
      <c r="I428" s="518">
        <v>44926</v>
      </c>
      <c r="J428" s="728">
        <v>0.1</v>
      </c>
      <c r="K428" s="612">
        <v>0.5</v>
      </c>
      <c r="L428" s="729">
        <v>0.75</v>
      </c>
      <c r="M428" s="730">
        <v>1</v>
      </c>
      <c r="N428" s="3792"/>
      <c r="O428" s="3792"/>
      <c r="P428" s="487"/>
      <c r="Q428" s="3453"/>
      <c r="R428" s="3792"/>
      <c r="S428" s="538">
        <v>0</v>
      </c>
      <c r="T428" s="14" t="s">
        <v>3652</v>
      </c>
      <c r="U428" s="14" t="s">
        <v>3652</v>
      </c>
      <c r="V428" s="8" t="str">
        <f t="shared" si="812"/>
        <v>En gestión</v>
      </c>
      <c r="W428" s="8" t="str">
        <f t="shared" si="813"/>
        <v>Sin iniciar</v>
      </c>
      <c r="X428" s="1637"/>
      <c r="Y428" s="3355"/>
      <c r="Z428" s="3355"/>
      <c r="AA428" s="3356"/>
      <c r="AB428" s="3356"/>
      <c r="AC428" s="14" t="s">
        <v>7048</v>
      </c>
      <c r="AD428" s="3945"/>
      <c r="AE428" s="3946"/>
      <c r="AF428" s="3946"/>
      <c r="AG428" s="3945"/>
      <c r="AH428" s="3549"/>
      <c r="AI428" s="3549"/>
      <c r="AJ428" s="2665"/>
      <c r="AK428" s="2665"/>
      <c r="AL428" s="2665"/>
      <c r="AM428" s="2665"/>
      <c r="AN428" s="511"/>
      <c r="AO428" s="3088"/>
      <c r="AP428" s="3088"/>
      <c r="AQ428" s="726">
        <v>0.5</v>
      </c>
      <c r="AR428" s="9" t="s">
        <v>7779</v>
      </c>
      <c r="AS428" s="9" t="s">
        <v>7780</v>
      </c>
      <c r="AT428" s="8" t="str">
        <f t="shared" si="814"/>
        <v>En gestión</v>
      </c>
      <c r="AU428" s="8" t="str">
        <f t="shared" si="815"/>
        <v>En gestión</v>
      </c>
      <c r="AV428" s="3088"/>
      <c r="AW428" s="3965"/>
      <c r="AX428" s="3840"/>
      <c r="AY428" s="3356"/>
      <c r="AZ428" s="3356"/>
      <c r="BA428" s="3435"/>
      <c r="BB428" s="3948"/>
      <c r="BC428" s="3798"/>
      <c r="BD428" s="3798"/>
      <c r="BE428" s="3925"/>
      <c r="BF428" s="3798"/>
      <c r="BG428" s="3798"/>
      <c r="BH428" s="2665"/>
      <c r="BI428" s="2665"/>
      <c r="BJ428" s="3529"/>
      <c r="BK428" s="3192"/>
      <c r="BL428" s="762"/>
      <c r="BM428" s="3970"/>
      <c r="BN428" s="3971"/>
      <c r="BO428" s="551">
        <v>0.75</v>
      </c>
      <c r="BP428" s="78" t="s">
        <v>7779</v>
      </c>
      <c r="BQ428" s="78" t="s">
        <v>7780</v>
      </c>
      <c r="BR428" s="169" t="str">
        <f t="shared" si="816"/>
        <v>En gestión</v>
      </c>
      <c r="BS428" s="169" t="str">
        <f t="shared" si="817"/>
        <v>En gestión</v>
      </c>
      <c r="BT428" s="3943"/>
      <c r="BU428" s="1877"/>
      <c r="BV428" s="1877"/>
      <c r="BW428" s="3344"/>
      <c r="BX428" s="3344"/>
      <c r="BY428" s="98"/>
      <c r="BZ428" s="3968"/>
      <c r="CA428" s="3969"/>
      <c r="CB428" s="3969"/>
      <c r="CC428" s="2966"/>
      <c r="CD428" s="3959"/>
      <c r="CE428" s="3959"/>
      <c r="CF428" s="3192"/>
      <c r="CG428" s="3192"/>
      <c r="CH428" s="3192"/>
      <c r="CI428" s="3192"/>
      <c r="CJ428" s="511"/>
      <c r="CK428" s="3192"/>
      <c r="CL428" s="3192"/>
      <c r="CM428" s="925">
        <v>1</v>
      </c>
      <c r="CN428" s="78" t="s">
        <v>7781</v>
      </c>
      <c r="CO428" s="78" t="s">
        <v>7780</v>
      </c>
      <c r="CP428" s="169" t="str">
        <f t="shared" si="818"/>
        <v>Terminado</v>
      </c>
      <c r="CQ428" s="169" t="str">
        <f t="shared" si="823"/>
        <v>Terminado</v>
      </c>
      <c r="CR428" s="3828"/>
      <c r="CS428" s="1877"/>
      <c r="CT428" s="1877"/>
      <c r="CU428" s="3344"/>
      <c r="CV428" s="3344"/>
      <c r="CW428" s="1864"/>
      <c r="CX428" s="3795"/>
      <c r="CY428" s="3465"/>
      <c r="CZ428" s="3465"/>
      <c r="DA428" s="3404"/>
      <c r="DB428" s="3406"/>
      <c r="DC428" s="3406"/>
      <c r="DD428" s="3852"/>
      <c r="DE428" s="3192"/>
      <c r="DF428" s="3192"/>
      <c r="DG428" s="3192"/>
      <c r="DH428" s="3192"/>
      <c r="DJ428" s="1220" t="s">
        <v>8269</v>
      </c>
      <c r="DK428" s="1220" t="s">
        <v>8331</v>
      </c>
      <c r="DL428" s="3088"/>
    </row>
    <row r="429" spans="1:116" s="514" customFormat="1" ht="157.5" hidden="1" x14ac:dyDescent="0.45">
      <c r="A429" s="3358"/>
      <c r="B429" s="3360"/>
      <c r="C429" s="3112"/>
      <c r="D429" s="3112"/>
      <c r="E429" s="515" t="s">
        <v>7287</v>
      </c>
      <c r="F429" s="516" t="s">
        <v>7049</v>
      </c>
      <c r="G429" s="732">
        <v>0.1</v>
      </c>
      <c r="H429" s="518">
        <v>44562</v>
      </c>
      <c r="I429" s="518">
        <v>44926</v>
      </c>
      <c r="J429" s="728">
        <v>0.1</v>
      </c>
      <c r="K429" s="612">
        <v>0.5</v>
      </c>
      <c r="L429" s="729">
        <v>0.75</v>
      </c>
      <c r="M429" s="730">
        <v>1</v>
      </c>
      <c r="N429" s="3442"/>
      <c r="O429" s="3442"/>
      <c r="P429" s="487"/>
      <c r="Q429" s="3454"/>
      <c r="R429" s="3442"/>
      <c r="S429" s="538">
        <v>0</v>
      </c>
      <c r="T429" s="14" t="s">
        <v>3652</v>
      </c>
      <c r="U429" s="14" t="s">
        <v>3652</v>
      </c>
      <c r="V429" s="8" t="str">
        <f t="shared" si="812"/>
        <v>En gestión</v>
      </c>
      <c r="W429" s="8" t="str">
        <f t="shared" si="813"/>
        <v>Sin iniciar</v>
      </c>
      <c r="X429" s="3963"/>
      <c r="Y429" s="1472"/>
      <c r="Z429" s="1472"/>
      <c r="AA429" s="3357"/>
      <c r="AB429" s="3357"/>
      <c r="AC429" s="14" t="s">
        <v>7048</v>
      </c>
      <c r="AD429" s="3426"/>
      <c r="AE429" s="3898"/>
      <c r="AF429" s="3898"/>
      <c r="AG429" s="3426"/>
      <c r="AH429" s="3550"/>
      <c r="AI429" s="3550"/>
      <c r="AJ429" s="3509"/>
      <c r="AK429" s="3509"/>
      <c r="AL429" s="3509"/>
      <c r="AM429" s="3509"/>
      <c r="AN429" s="511"/>
      <c r="AO429" s="3112"/>
      <c r="AP429" s="3112"/>
      <c r="AQ429" s="726">
        <v>0.5</v>
      </c>
      <c r="AR429" s="9" t="s">
        <v>7782</v>
      </c>
      <c r="AS429" s="159" t="s">
        <v>7783</v>
      </c>
      <c r="AT429" s="8" t="str">
        <f t="shared" si="814"/>
        <v>En gestión</v>
      </c>
      <c r="AU429" s="8" t="str">
        <f t="shared" si="815"/>
        <v>En gestión</v>
      </c>
      <c r="AV429" s="3112"/>
      <c r="AW429" s="3966"/>
      <c r="AX429" s="3841"/>
      <c r="AY429" s="3357"/>
      <c r="AZ429" s="3357"/>
      <c r="BA429" s="3436"/>
      <c r="BB429" s="3447"/>
      <c r="BC429" s="3446"/>
      <c r="BD429" s="3446"/>
      <c r="BE429" s="3444"/>
      <c r="BF429" s="3446"/>
      <c r="BG429" s="3446"/>
      <c r="BH429" s="3509"/>
      <c r="BI429" s="3509"/>
      <c r="BJ429" s="3530"/>
      <c r="BK429" s="3192"/>
      <c r="BL429" s="762"/>
      <c r="BM429" s="3970"/>
      <c r="BN429" s="3971"/>
      <c r="BO429" s="551">
        <v>0</v>
      </c>
      <c r="BP429" s="78"/>
      <c r="BQ429" s="797"/>
      <c r="BR429" s="169" t="str">
        <f t="shared" si="816"/>
        <v>En gestión</v>
      </c>
      <c r="BS429" s="169" t="str">
        <f t="shared" si="817"/>
        <v>Sin iniciar</v>
      </c>
      <c r="BT429" s="3943"/>
      <c r="BU429" s="1877"/>
      <c r="BV429" s="1877"/>
      <c r="BW429" s="3344"/>
      <c r="BX429" s="3344"/>
      <c r="BY429" s="97" t="s">
        <v>7784</v>
      </c>
      <c r="BZ429" s="3968"/>
      <c r="CA429" s="3969"/>
      <c r="CB429" s="3969"/>
      <c r="CC429" s="2966"/>
      <c r="CD429" s="3959"/>
      <c r="CE429" s="3959"/>
      <c r="CF429" s="3192"/>
      <c r="CG429" s="3192"/>
      <c r="CH429" s="3192"/>
      <c r="CI429" s="3192"/>
      <c r="CJ429" s="511"/>
      <c r="CK429" s="3192"/>
      <c r="CL429" s="3192"/>
      <c r="CM429" s="925">
        <v>1</v>
      </c>
      <c r="CN429" s="78" t="s">
        <v>7050</v>
      </c>
      <c r="CO429" s="13" t="s">
        <v>7785</v>
      </c>
      <c r="CP429" s="169" t="str">
        <f t="shared" si="818"/>
        <v>Terminado</v>
      </c>
      <c r="CQ429" s="169" t="str">
        <f t="shared" si="823"/>
        <v>Terminado</v>
      </c>
      <c r="CR429" s="3828"/>
      <c r="CS429" s="1877"/>
      <c r="CT429" s="1877"/>
      <c r="CU429" s="3344"/>
      <c r="CV429" s="3344"/>
      <c r="CW429" s="1865"/>
      <c r="CX429" s="3795"/>
      <c r="CY429" s="3465"/>
      <c r="CZ429" s="3465"/>
      <c r="DA429" s="3404"/>
      <c r="DB429" s="3406"/>
      <c r="DC429" s="3406"/>
      <c r="DD429" s="3852"/>
      <c r="DE429" s="3192"/>
      <c r="DF429" s="3192"/>
      <c r="DG429" s="3192"/>
      <c r="DH429" s="3192"/>
      <c r="DJ429" s="1220" t="s">
        <v>8269</v>
      </c>
      <c r="DK429" s="1220" t="s">
        <v>8331</v>
      </c>
      <c r="DL429" s="3112"/>
    </row>
    <row r="430" spans="1:116" s="514" customFormat="1" ht="72.75" hidden="1" customHeight="1" x14ac:dyDescent="0.45">
      <c r="A430" s="3538" t="s">
        <v>63</v>
      </c>
      <c r="B430" s="3540" t="s">
        <v>7051</v>
      </c>
      <c r="C430" s="1796" t="s">
        <v>7052</v>
      </c>
      <c r="D430" s="3087" t="s">
        <v>7053</v>
      </c>
      <c r="E430" s="515" t="s">
        <v>7288</v>
      </c>
      <c r="F430" s="738" t="s">
        <v>7054</v>
      </c>
      <c r="G430" s="732">
        <f>100%/5</f>
        <v>0.2</v>
      </c>
      <c r="H430" s="518">
        <v>44562</v>
      </c>
      <c r="I430" s="518">
        <v>44926</v>
      </c>
      <c r="J430" s="728">
        <v>0.1</v>
      </c>
      <c r="K430" s="612">
        <v>0.5</v>
      </c>
      <c r="L430" s="729">
        <v>0.75</v>
      </c>
      <c r="M430" s="730">
        <v>1</v>
      </c>
      <c r="N430" s="3791">
        <v>80000000</v>
      </c>
      <c r="O430" s="3791">
        <v>0</v>
      </c>
      <c r="P430" s="487"/>
      <c r="Q430" s="3452">
        <v>0.11</v>
      </c>
      <c r="R430" s="3452" t="s">
        <v>7055</v>
      </c>
      <c r="S430" s="538">
        <v>0.15</v>
      </c>
      <c r="T430" s="276" t="s">
        <v>7056</v>
      </c>
      <c r="U430" s="14" t="s">
        <v>7057</v>
      </c>
      <c r="V430" s="8" t="str">
        <f t="shared" si="812"/>
        <v>En gestión</v>
      </c>
      <c r="W430" s="8" t="str">
        <f t="shared" si="813"/>
        <v>En gestión</v>
      </c>
      <c r="X430" s="3791" t="s">
        <v>7058</v>
      </c>
      <c r="Y430" s="3854">
        <f>SUMPRODUCT(S430:S434,G430:G434)</f>
        <v>0.14000000000000001</v>
      </c>
      <c r="Z430" s="3854">
        <f>SUMPRODUCT(G430:G434,J430:J434)</f>
        <v>0.10000000000000002</v>
      </c>
      <c r="AA430" s="3478" t="str">
        <f>IF(Z433&lt;1%,"Sin iniciar",IF(Z433=100%,"Terminado","En gestión"))</f>
        <v>Sin iniciar</v>
      </c>
      <c r="AB430" s="3478" t="str">
        <f>IF(Y430&lt;1%,"Sin iniciar",IF(Y430=100%,"Terminado","En gestión"))</f>
        <v>En gestión</v>
      </c>
      <c r="AC430" s="3734"/>
      <c r="AD430" s="3953">
        <v>0</v>
      </c>
      <c r="AE430" s="3954">
        <v>0</v>
      </c>
      <c r="AF430" s="3954">
        <v>0</v>
      </c>
      <c r="AG430" s="3953">
        <v>80000000</v>
      </c>
      <c r="AH430" s="3549">
        <v>80000000</v>
      </c>
      <c r="AI430" s="3549">
        <v>8017395</v>
      </c>
      <c r="AJ430" s="2665" t="s">
        <v>6936</v>
      </c>
      <c r="AK430" s="2665" t="s">
        <v>7015</v>
      </c>
      <c r="AL430" s="2665" t="s">
        <v>7016</v>
      </c>
      <c r="AM430" s="2665" t="s">
        <v>7059</v>
      </c>
      <c r="AN430" s="511"/>
      <c r="AO430" s="3548">
        <v>0.39</v>
      </c>
      <c r="AP430" s="2664" t="s">
        <v>7786</v>
      </c>
      <c r="AQ430" s="733">
        <v>0.5</v>
      </c>
      <c r="AR430" s="7" t="s">
        <v>7060</v>
      </c>
      <c r="AS430" s="7" t="s">
        <v>7061</v>
      </c>
      <c r="AT430" s="8" t="str">
        <f t="shared" si="814"/>
        <v>En gestión</v>
      </c>
      <c r="AU430" s="8" t="str">
        <f t="shared" si="815"/>
        <v>En gestión</v>
      </c>
      <c r="AV430" s="3087" t="s">
        <v>7786</v>
      </c>
      <c r="AW430" s="3964">
        <f>SUMPRODUCT(G430:G434,AQ430:AQ434)</f>
        <v>0.39</v>
      </c>
      <c r="AX430" s="3967">
        <f>SUMPRODUCT(G430:G434,K430:K434)</f>
        <v>0.5</v>
      </c>
      <c r="AY430" s="3478" t="str">
        <f>IF(AX430&lt;1%,"Sin iniciar",IF(AX430=100%,"Terminado","En gestión"))</f>
        <v>En gestión</v>
      </c>
      <c r="AZ430" s="3478" t="str">
        <f>IF(AW430&lt;1%,"Sin iniciar",IF(AW430=100%,"Terminado","En gestión"))</f>
        <v>En gestión</v>
      </c>
      <c r="BA430" s="622"/>
      <c r="BB430" s="3957">
        <v>0</v>
      </c>
      <c r="BC430" s="3615">
        <v>0</v>
      </c>
      <c r="BD430" s="3615">
        <v>0</v>
      </c>
      <c r="BE430" s="3924">
        <v>80000000</v>
      </c>
      <c r="BF430" s="3615">
        <v>80000000</v>
      </c>
      <c r="BG430" s="3615">
        <v>30747158</v>
      </c>
      <c r="BH430" s="2665" t="s">
        <v>6936</v>
      </c>
      <c r="BI430" s="2665" t="s">
        <v>7015</v>
      </c>
      <c r="BJ430" s="3529" t="s">
        <v>7016</v>
      </c>
      <c r="BK430" s="3192" t="s">
        <v>7059</v>
      </c>
      <c r="BL430" s="762"/>
      <c r="BM430" s="3417">
        <v>0.77</v>
      </c>
      <c r="BN430" s="3917" t="s">
        <v>7062</v>
      </c>
      <c r="BO430" s="551">
        <v>0.85</v>
      </c>
      <c r="BP430" s="738" t="s">
        <v>7063</v>
      </c>
      <c r="BQ430" s="97" t="s">
        <v>7064</v>
      </c>
      <c r="BR430" s="169" t="str">
        <f t="shared" si="816"/>
        <v>En gestión</v>
      </c>
      <c r="BS430" s="169" t="str">
        <f t="shared" si="817"/>
        <v>En gestión</v>
      </c>
      <c r="BT430" s="1720" t="s">
        <v>7065</v>
      </c>
      <c r="BU430" s="1877">
        <f>SUMPRODUCT(G430:G434,BO430:BO434)</f>
        <v>0.76500000000000001</v>
      </c>
      <c r="BV430" s="1877">
        <f>SUMPRODUCT(G430:G434,L430:L434)</f>
        <v>0.75000000000000011</v>
      </c>
      <c r="BW430" s="3344" t="str">
        <f>IF(BV430&lt;1%,"Sin iniciar",IF(BV430=100%,"Terminado","En gestión"))</f>
        <v>En gestión</v>
      </c>
      <c r="BX430" s="3344" t="str">
        <f>IF(BU430&lt;1%,"Sin iniciar",IF(BU430=100%,"Terminado","En gestión"))</f>
        <v>En gestión</v>
      </c>
      <c r="BY430" s="98"/>
      <c r="BZ430" s="3027">
        <v>0</v>
      </c>
      <c r="CA430" s="3456">
        <v>0</v>
      </c>
      <c r="CB430" s="3456">
        <v>0</v>
      </c>
      <c r="CC430" s="2966">
        <v>80000000</v>
      </c>
      <c r="CD430" s="3959">
        <v>80000000</v>
      </c>
      <c r="CE430" s="3961">
        <v>56276157</v>
      </c>
      <c r="CF430" s="3192" t="s">
        <v>6936</v>
      </c>
      <c r="CG430" s="3192" t="s">
        <v>7015</v>
      </c>
      <c r="CH430" s="3192" t="s">
        <v>7016</v>
      </c>
      <c r="CI430" s="3192" t="s">
        <v>7059</v>
      </c>
      <c r="CJ430" s="511"/>
      <c r="CK430" s="3525">
        <v>1</v>
      </c>
      <c r="CL430" s="3192" t="s">
        <v>7066</v>
      </c>
      <c r="CM430" s="925">
        <v>1</v>
      </c>
      <c r="CN430" s="78" t="s">
        <v>7787</v>
      </c>
      <c r="CO430" s="13" t="s">
        <v>7067</v>
      </c>
      <c r="CP430" s="169" t="str">
        <f t="shared" si="818"/>
        <v>Terminado</v>
      </c>
      <c r="CQ430" s="169" t="str">
        <f t="shared" si="823"/>
        <v>Terminado</v>
      </c>
      <c r="CR430" s="3192" t="s">
        <v>7066</v>
      </c>
      <c r="CS430" s="1877">
        <f>SUMPRODUCT(G430:G434,CM430:CM434)</f>
        <v>1</v>
      </c>
      <c r="CT430" s="1877">
        <f>SUMPRODUCT(G430:G434,M430:M434)</f>
        <v>1</v>
      </c>
      <c r="CU430" s="3344" t="str">
        <f>IF(CT430&lt;1%,"Sin iniciar",IF(CT430=100%,"Terminado","En gestión"))</f>
        <v>Terminado</v>
      </c>
      <c r="CV430" s="3344" t="str">
        <f>IF(CS430&lt;1%,"Sin iniciar",IF(CS430=100%,"Terminado","En gestión"))</f>
        <v>Terminado</v>
      </c>
      <c r="CW430" s="2649" t="s">
        <v>37</v>
      </c>
      <c r="CX430" s="3795">
        <v>0</v>
      </c>
      <c r="CY430" s="3465">
        <v>0</v>
      </c>
      <c r="CZ430" s="3465">
        <v>0</v>
      </c>
      <c r="DA430" s="3404">
        <v>80000000</v>
      </c>
      <c r="DB430" s="3406">
        <v>80000000</v>
      </c>
      <c r="DC430" s="3406">
        <v>79523315</v>
      </c>
      <c r="DD430" s="3852">
        <v>79523315</v>
      </c>
      <c r="DE430" s="3192" t="s">
        <v>6936</v>
      </c>
      <c r="DF430" s="3192" t="s">
        <v>7015</v>
      </c>
      <c r="DG430" s="3192" t="s">
        <v>7016</v>
      </c>
      <c r="DH430" s="3192" t="s">
        <v>7059</v>
      </c>
      <c r="DJ430" s="1220" t="s">
        <v>8269</v>
      </c>
      <c r="DK430" s="1220" t="s">
        <v>8331</v>
      </c>
      <c r="DL430" s="1796" t="s">
        <v>8271</v>
      </c>
    </row>
    <row r="431" spans="1:116" s="514" customFormat="1" ht="98.25" hidden="1" customHeight="1" x14ac:dyDescent="0.45">
      <c r="A431" s="3398"/>
      <c r="B431" s="3399"/>
      <c r="C431" s="3315"/>
      <c r="D431" s="3088"/>
      <c r="E431" s="515" t="s">
        <v>7289</v>
      </c>
      <c r="F431" s="738" t="s">
        <v>7068</v>
      </c>
      <c r="G431" s="732">
        <v>0.2</v>
      </c>
      <c r="H431" s="518">
        <v>44562</v>
      </c>
      <c r="I431" s="518">
        <v>44926</v>
      </c>
      <c r="J431" s="728">
        <v>0.1</v>
      </c>
      <c r="K431" s="612">
        <v>0.5</v>
      </c>
      <c r="L431" s="729">
        <v>0.75</v>
      </c>
      <c r="M431" s="730">
        <v>1</v>
      </c>
      <c r="N431" s="3792"/>
      <c r="O431" s="3792"/>
      <c r="P431" s="487"/>
      <c r="Q431" s="3453"/>
      <c r="R431" s="3453"/>
      <c r="S431" s="538">
        <v>0.2</v>
      </c>
      <c r="T431" s="739" t="s">
        <v>7069</v>
      </c>
      <c r="U431" s="14" t="s">
        <v>7070</v>
      </c>
      <c r="V431" s="8" t="str">
        <f t="shared" si="812"/>
        <v>En gestión</v>
      </c>
      <c r="W431" s="8" t="str">
        <f t="shared" si="813"/>
        <v>En gestión</v>
      </c>
      <c r="X431" s="3792"/>
      <c r="Y431" s="3355"/>
      <c r="Z431" s="3355"/>
      <c r="AA431" s="3356"/>
      <c r="AB431" s="3356"/>
      <c r="AC431" s="3435"/>
      <c r="AD431" s="3945"/>
      <c r="AE431" s="3946"/>
      <c r="AF431" s="3946"/>
      <c r="AG431" s="3945"/>
      <c r="AH431" s="3549"/>
      <c r="AI431" s="3549"/>
      <c r="AJ431" s="2665"/>
      <c r="AK431" s="2665"/>
      <c r="AL431" s="2665"/>
      <c r="AM431" s="2665"/>
      <c r="AN431" s="511"/>
      <c r="AO431" s="2665"/>
      <c r="AP431" s="2665"/>
      <c r="AQ431" s="726">
        <v>0.65</v>
      </c>
      <c r="AR431" s="740" t="s">
        <v>7788</v>
      </c>
      <c r="AS431" s="9" t="s">
        <v>7789</v>
      </c>
      <c r="AT431" s="8" t="str">
        <f t="shared" si="814"/>
        <v>En gestión</v>
      </c>
      <c r="AU431" s="8" t="str">
        <f t="shared" si="815"/>
        <v>En gestión</v>
      </c>
      <c r="AV431" s="3088"/>
      <c r="AW431" s="3965"/>
      <c r="AX431" s="3840"/>
      <c r="AY431" s="3356"/>
      <c r="AZ431" s="3356"/>
      <c r="BA431" s="622"/>
      <c r="BB431" s="3948"/>
      <c r="BC431" s="3798"/>
      <c r="BD431" s="3798"/>
      <c r="BE431" s="3925"/>
      <c r="BF431" s="3798"/>
      <c r="BG431" s="3798"/>
      <c r="BH431" s="2665"/>
      <c r="BI431" s="2665"/>
      <c r="BJ431" s="3529"/>
      <c r="BK431" s="3192"/>
      <c r="BL431" s="762"/>
      <c r="BM431" s="3417"/>
      <c r="BN431" s="3917"/>
      <c r="BO431" s="551">
        <v>0.85</v>
      </c>
      <c r="BP431" s="78" t="s">
        <v>7790</v>
      </c>
      <c r="BQ431" s="97" t="s">
        <v>7791</v>
      </c>
      <c r="BR431" s="169" t="str">
        <f t="shared" si="816"/>
        <v>En gestión</v>
      </c>
      <c r="BS431" s="169" t="str">
        <f t="shared" si="817"/>
        <v>En gestión</v>
      </c>
      <c r="BT431" s="1720"/>
      <c r="BU431" s="1877"/>
      <c r="BV431" s="1877"/>
      <c r="BW431" s="3344"/>
      <c r="BX431" s="3344"/>
      <c r="BY431" s="98"/>
      <c r="BZ431" s="3027"/>
      <c r="CA431" s="3456"/>
      <c r="CB431" s="3456"/>
      <c r="CC431" s="2966"/>
      <c r="CD431" s="3959"/>
      <c r="CE431" s="3961"/>
      <c r="CF431" s="3192"/>
      <c r="CG431" s="3192"/>
      <c r="CH431" s="3192"/>
      <c r="CI431" s="3192"/>
      <c r="CJ431" s="511"/>
      <c r="CK431" s="3192"/>
      <c r="CL431" s="3192"/>
      <c r="CM431" s="925">
        <v>1</v>
      </c>
      <c r="CN431" s="78" t="s">
        <v>7071</v>
      </c>
      <c r="CO431" s="13" t="s">
        <v>7072</v>
      </c>
      <c r="CP431" s="169" t="str">
        <f t="shared" si="818"/>
        <v>Terminado</v>
      </c>
      <c r="CQ431" s="169" t="str">
        <f t="shared" si="823"/>
        <v>Terminado</v>
      </c>
      <c r="CR431" s="3192"/>
      <c r="CS431" s="1877"/>
      <c r="CT431" s="1877"/>
      <c r="CU431" s="3344"/>
      <c r="CV431" s="3344"/>
      <c r="CW431" s="1864"/>
      <c r="CX431" s="3795"/>
      <c r="CY431" s="3465"/>
      <c r="CZ431" s="3465"/>
      <c r="DA431" s="3404"/>
      <c r="DB431" s="3406"/>
      <c r="DC431" s="3406"/>
      <c r="DD431" s="3852"/>
      <c r="DE431" s="3192"/>
      <c r="DF431" s="3192"/>
      <c r="DG431" s="3192"/>
      <c r="DH431" s="3192"/>
      <c r="DJ431" s="1220" t="s">
        <v>8269</v>
      </c>
      <c r="DK431" s="1220" t="s">
        <v>8331</v>
      </c>
      <c r="DL431" s="3315"/>
    </row>
    <row r="432" spans="1:116" s="514" customFormat="1" ht="157.5" hidden="1" x14ac:dyDescent="0.45">
      <c r="A432" s="3398"/>
      <c r="B432" s="3399"/>
      <c r="C432" s="3315"/>
      <c r="D432" s="3088"/>
      <c r="E432" s="515" t="s">
        <v>7290</v>
      </c>
      <c r="F432" s="738" t="s">
        <v>7073</v>
      </c>
      <c r="G432" s="732">
        <v>0.2</v>
      </c>
      <c r="H432" s="518">
        <v>44562</v>
      </c>
      <c r="I432" s="518">
        <v>44926</v>
      </c>
      <c r="J432" s="728">
        <v>0.1</v>
      </c>
      <c r="K432" s="612">
        <v>0.5</v>
      </c>
      <c r="L432" s="729">
        <v>0.75</v>
      </c>
      <c r="M432" s="730">
        <v>1</v>
      </c>
      <c r="N432" s="3792"/>
      <c r="O432" s="3792"/>
      <c r="P432" s="487"/>
      <c r="Q432" s="3453"/>
      <c r="R432" s="3453"/>
      <c r="S432" s="538">
        <v>0.1</v>
      </c>
      <c r="T432" s="220" t="s">
        <v>7074</v>
      </c>
      <c r="U432" s="14" t="s">
        <v>7075</v>
      </c>
      <c r="V432" s="8" t="str">
        <f t="shared" si="812"/>
        <v>En gestión</v>
      </c>
      <c r="W432" s="8" t="str">
        <f t="shared" si="813"/>
        <v>En gestión</v>
      </c>
      <c r="X432" s="3792"/>
      <c r="Y432" s="3355"/>
      <c r="Z432" s="3355"/>
      <c r="AA432" s="3356"/>
      <c r="AB432" s="3356"/>
      <c r="AC432" s="3435"/>
      <c r="AD432" s="3945"/>
      <c r="AE432" s="3946"/>
      <c r="AF432" s="3946"/>
      <c r="AG432" s="3945"/>
      <c r="AH432" s="3549"/>
      <c r="AI432" s="3549"/>
      <c r="AJ432" s="2665"/>
      <c r="AK432" s="2665"/>
      <c r="AL432" s="2665"/>
      <c r="AM432" s="2665"/>
      <c r="AN432" s="511"/>
      <c r="AO432" s="2665"/>
      <c r="AP432" s="2665"/>
      <c r="AQ432" s="726">
        <v>0.3</v>
      </c>
      <c r="AR432" s="9" t="s">
        <v>7792</v>
      </c>
      <c r="AS432" s="9" t="s">
        <v>7793</v>
      </c>
      <c r="AT432" s="8" t="str">
        <f t="shared" si="814"/>
        <v>En gestión</v>
      </c>
      <c r="AU432" s="8" t="str">
        <f t="shared" si="815"/>
        <v>En gestión</v>
      </c>
      <c r="AV432" s="3088"/>
      <c r="AW432" s="3965"/>
      <c r="AX432" s="3840"/>
      <c r="AY432" s="3356"/>
      <c r="AZ432" s="3356"/>
      <c r="BA432" s="276" t="s">
        <v>7076</v>
      </c>
      <c r="BB432" s="3948"/>
      <c r="BC432" s="3798"/>
      <c r="BD432" s="3798"/>
      <c r="BE432" s="3925"/>
      <c r="BF432" s="3798"/>
      <c r="BG432" s="3798"/>
      <c r="BH432" s="2665"/>
      <c r="BI432" s="2665"/>
      <c r="BJ432" s="3529"/>
      <c r="BK432" s="3192"/>
      <c r="BL432" s="762"/>
      <c r="BM432" s="3417"/>
      <c r="BN432" s="3917"/>
      <c r="BO432" s="551">
        <v>0.375</v>
      </c>
      <c r="BP432" s="78" t="s">
        <v>7794</v>
      </c>
      <c r="BQ432" s="738" t="s">
        <v>7795</v>
      </c>
      <c r="BR432" s="169" t="str">
        <f t="shared" si="816"/>
        <v>En gestión</v>
      </c>
      <c r="BS432" s="169" t="str">
        <f t="shared" si="817"/>
        <v>En gestión</v>
      </c>
      <c r="BT432" s="1720"/>
      <c r="BU432" s="1877"/>
      <c r="BV432" s="1877"/>
      <c r="BW432" s="3344"/>
      <c r="BX432" s="3344"/>
      <c r="BY432" s="97" t="s">
        <v>7077</v>
      </c>
      <c r="BZ432" s="3027"/>
      <c r="CA432" s="3456"/>
      <c r="CB432" s="3456"/>
      <c r="CC432" s="2966"/>
      <c r="CD432" s="3959"/>
      <c r="CE432" s="3961"/>
      <c r="CF432" s="3192"/>
      <c r="CG432" s="3192"/>
      <c r="CH432" s="3192"/>
      <c r="CI432" s="3192"/>
      <c r="CJ432" s="511"/>
      <c r="CK432" s="3192"/>
      <c r="CL432" s="3192"/>
      <c r="CM432" s="925">
        <v>1</v>
      </c>
      <c r="CN432" s="78" t="s">
        <v>7078</v>
      </c>
      <c r="CO432" s="13" t="s">
        <v>7796</v>
      </c>
      <c r="CP432" s="169" t="str">
        <f t="shared" si="818"/>
        <v>Terminado</v>
      </c>
      <c r="CQ432" s="169" t="str">
        <f t="shared" si="823"/>
        <v>Terminado</v>
      </c>
      <c r="CR432" s="3192"/>
      <c r="CS432" s="1877"/>
      <c r="CT432" s="1877"/>
      <c r="CU432" s="3344"/>
      <c r="CV432" s="3344"/>
      <c r="CW432" s="1864"/>
      <c r="CX432" s="3795"/>
      <c r="CY432" s="3465"/>
      <c r="CZ432" s="3465"/>
      <c r="DA432" s="3404"/>
      <c r="DB432" s="3406"/>
      <c r="DC432" s="3406"/>
      <c r="DD432" s="3852"/>
      <c r="DE432" s="3192"/>
      <c r="DF432" s="3192"/>
      <c r="DG432" s="3192"/>
      <c r="DH432" s="3192"/>
      <c r="DJ432" s="1220" t="s">
        <v>8269</v>
      </c>
      <c r="DK432" s="1220" t="s">
        <v>8331</v>
      </c>
      <c r="DL432" s="3315"/>
    </row>
    <row r="433" spans="1:116" s="514" customFormat="1" ht="288.75" hidden="1" x14ac:dyDescent="0.45">
      <c r="A433" s="3398"/>
      <c r="B433" s="3399"/>
      <c r="C433" s="3315"/>
      <c r="D433" s="3088"/>
      <c r="E433" s="515" t="s">
        <v>7291</v>
      </c>
      <c r="F433" s="78" t="s">
        <v>7079</v>
      </c>
      <c r="G433" s="732">
        <v>0.2</v>
      </c>
      <c r="H433" s="518">
        <v>44562</v>
      </c>
      <c r="I433" s="518">
        <v>44926</v>
      </c>
      <c r="J433" s="728">
        <v>0.1</v>
      </c>
      <c r="K433" s="612">
        <v>0.5</v>
      </c>
      <c r="L433" s="729">
        <v>0.75</v>
      </c>
      <c r="M433" s="730">
        <v>1</v>
      </c>
      <c r="N433" s="3792"/>
      <c r="O433" s="3792"/>
      <c r="P433" s="487"/>
      <c r="Q433" s="3453"/>
      <c r="R433" s="3453"/>
      <c r="S433" s="538">
        <v>0.15</v>
      </c>
      <c r="T433" s="220" t="s">
        <v>7080</v>
      </c>
      <c r="U433" s="14" t="s">
        <v>7081</v>
      </c>
      <c r="V433" s="8" t="str">
        <f t="shared" si="812"/>
        <v>En gestión</v>
      </c>
      <c r="W433" s="8" t="str">
        <f t="shared" si="813"/>
        <v>En gestión</v>
      </c>
      <c r="X433" s="3792"/>
      <c r="Y433" s="3355"/>
      <c r="Z433" s="3355"/>
      <c r="AA433" s="3356"/>
      <c r="AB433" s="3356"/>
      <c r="AC433" s="3435"/>
      <c r="AD433" s="3945"/>
      <c r="AE433" s="3946"/>
      <c r="AF433" s="3946"/>
      <c r="AG433" s="3945"/>
      <c r="AH433" s="3549"/>
      <c r="AI433" s="3549"/>
      <c r="AJ433" s="2665"/>
      <c r="AK433" s="2665"/>
      <c r="AL433" s="2665"/>
      <c r="AM433" s="2665"/>
      <c r="AN433" s="511"/>
      <c r="AO433" s="2665"/>
      <c r="AP433" s="2665"/>
      <c r="AQ433" s="726">
        <v>0.5</v>
      </c>
      <c r="AR433" s="9" t="s">
        <v>7797</v>
      </c>
      <c r="AS433" s="9" t="s">
        <v>7082</v>
      </c>
      <c r="AT433" s="8" t="str">
        <f t="shared" si="814"/>
        <v>En gestión</v>
      </c>
      <c r="AU433" s="8" t="str">
        <f t="shared" si="815"/>
        <v>En gestión</v>
      </c>
      <c r="AV433" s="3088"/>
      <c r="AW433" s="3965"/>
      <c r="AX433" s="3840"/>
      <c r="AY433" s="3356"/>
      <c r="AZ433" s="3356"/>
      <c r="BA433" s="313" t="s">
        <v>2812</v>
      </c>
      <c r="BB433" s="3948"/>
      <c r="BC433" s="3798"/>
      <c r="BD433" s="3798"/>
      <c r="BE433" s="3925"/>
      <c r="BF433" s="3798"/>
      <c r="BG433" s="3798"/>
      <c r="BH433" s="2665"/>
      <c r="BI433" s="2665"/>
      <c r="BJ433" s="3529"/>
      <c r="BK433" s="3192"/>
      <c r="BL433" s="762"/>
      <c r="BM433" s="3417"/>
      <c r="BN433" s="3917"/>
      <c r="BO433" s="551">
        <v>1</v>
      </c>
      <c r="BP433" s="13" t="s">
        <v>7798</v>
      </c>
      <c r="BQ433" s="836" t="s">
        <v>7083</v>
      </c>
      <c r="BR433" s="169" t="str">
        <f t="shared" si="816"/>
        <v>En gestión</v>
      </c>
      <c r="BS433" s="169" t="str">
        <f t="shared" si="817"/>
        <v>Terminado</v>
      </c>
      <c r="BT433" s="1720"/>
      <c r="BU433" s="1877"/>
      <c r="BV433" s="1877"/>
      <c r="BW433" s="3344"/>
      <c r="BX433" s="3344"/>
      <c r="BY433" s="98"/>
      <c r="BZ433" s="3027"/>
      <c r="CA433" s="3456"/>
      <c r="CB433" s="3456"/>
      <c r="CC433" s="2966"/>
      <c r="CD433" s="3959"/>
      <c r="CE433" s="3961"/>
      <c r="CF433" s="3192"/>
      <c r="CG433" s="3192"/>
      <c r="CH433" s="3192"/>
      <c r="CI433" s="3192"/>
      <c r="CJ433" s="511"/>
      <c r="CK433" s="3192"/>
      <c r="CL433" s="3192"/>
      <c r="CM433" s="925">
        <v>1</v>
      </c>
      <c r="CN433" s="797" t="s">
        <v>1291</v>
      </c>
      <c r="CO433" s="78" t="s">
        <v>7083</v>
      </c>
      <c r="CP433" s="169" t="str">
        <f t="shared" si="818"/>
        <v>Terminado</v>
      </c>
      <c r="CQ433" s="169" t="str">
        <f t="shared" si="823"/>
        <v>Terminado</v>
      </c>
      <c r="CR433" s="3192"/>
      <c r="CS433" s="1877"/>
      <c r="CT433" s="1877"/>
      <c r="CU433" s="3344"/>
      <c r="CV433" s="3344"/>
      <c r="CW433" s="1864"/>
      <c r="CX433" s="3795"/>
      <c r="CY433" s="3465"/>
      <c r="CZ433" s="3465"/>
      <c r="DA433" s="3404"/>
      <c r="DB433" s="3406"/>
      <c r="DC433" s="3406"/>
      <c r="DD433" s="3852"/>
      <c r="DE433" s="3192"/>
      <c r="DF433" s="3192"/>
      <c r="DG433" s="3192"/>
      <c r="DH433" s="3192"/>
      <c r="DJ433" s="1220" t="s">
        <v>8269</v>
      </c>
      <c r="DK433" s="1220" t="s">
        <v>8484</v>
      </c>
      <c r="DL433" s="3315"/>
    </row>
    <row r="434" spans="1:116" s="514" customFormat="1" ht="183.75" hidden="1" x14ac:dyDescent="0.45">
      <c r="A434" s="3358"/>
      <c r="B434" s="3360"/>
      <c r="C434" s="1797"/>
      <c r="D434" s="3112"/>
      <c r="E434" s="515" t="s">
        <v>7292</v>
      </c>
      <c r="F434" s="738" t="s">
        <v>7084</v>
      </c>
      <c r="G434" s="732">
        <v>0.2</v>
      </c>
      <c r="H434" s="518">
        <v>44562</v>
      </c>
      <c r="I434" s="518">
        <v>44926</v>
      </c>
      <c r="J434" s="728">
        <v>0.1</v>
      </c>
      <c r="K434" s="612">
        <v>0.5</v>
      </c>
      <c r="L434" s="729">
        <v>0.75</v>
      </c>
      <c r="M434" s="730">
        <v>1</v>
      </c>
      <c r="N434" s="3442"/>
      <c r="O434" s="3442"/>
      <c r="P434" s="487"/>
      <c r="Q434" s="3454"/>
      <c r="R434" s="3454"/>
      <c r="S434" s="538">
        <v>0.1</v>
      </c>
      <c r="T434" s="14" t="s">
        <v>7085</v>
      </c>
      <c r="U434" s="14" t="s">
        <v>7086</v>
      </c>
      <c r="V434" s="8" t="str">
        <f t="shared" si="812"/>
        <v>En gestión</v>
      </c>
      <c r="W434" s="8" t="str">
        <f t="shared" si="813"/>
        <v>En gestión</v>
      </c>
      <c r="X434" s="3442"/>
      <c r="Y434" s="1472"/>
      <c r="Z434" s="1472"/>
      <c r="AA434" s="3357"/>
      <c r="AB434" s="3357"/>
      <c r="AC434" s="3436"/>
      <c r="AD434" s="3426"/>
      <c r="AE434" s="3898"/>
      <c r="AF434" s="3898"/>
      <c r="AG434" s="3426"/>
      <c r="AH434" s="3550"/>
      <c r="AI434" s="3550"/>
      <c r="AJ434" s="3509"/>
      <c r="AK434" s="3509"/>
      <c r="AL434" s="3509"/>
      <c r="AM434" s="3509"/>
      <c r="AN434" s="511"/>
      <c r="AO434" s="3509"/>
      <c r="AP434" s="3509"/>
      <c r="AQ434" s="726">
        <v>0</v>
      </c>
      <c r="AR434" s="9" t="s">
        <v>7087</v>
      </c>
      <c r="AS434" s="9" t="s">
        <v>7087</v>
      </c>
      <c r="AT434" s="8" t="str">
        <f t="shared" si="814"/>
        <v>En gestión</v>
      </c>
      <c r="AU434" s="8" t="str">
        <f t="shared" si="815"/>
        <v>Sin iniciar</v>
      </c>
      <c r="AV434" s="3112"/>
      <c r="AW434" s="3966"/>
      <c r="AX434" s="3841"/>
      <c r="AY434" s="3357"/>
      <c r="AZ434" s="3357"/>
      <c r="BA434" s="220" t="s">
        <v>7799</v>
      </c>
      <c r="BB434" s="3447"/>
      <c r="BC434" s="3446"/>
      <c r="BD434" s="3446"/>
      <c r="BE434" s="3444"/>
      <c r="BF434" s="3446"/>
      <c r="BG434" s="3446"/>
      <c r="BH434" s="3509"/>
      <c r="BI434" s="3509"/>
      <c r="BJ434" s="3530"/>
      <c r="BK434" s="3192"/>
      <c r="BL434" s="762"/>
      <c r="BM434" s="3417"/>
      <c r="BN434" s="3917"/>
      <c r="BO434" s="846">
        <v>0.75</v>
      </c>
      <c r="BP434" s="97" t="s">
        <v>7088</v>
      </c>
      <c r="BQ434" s="836" t="s">
        <v>7089</v>
      </c>
      <c r="BR434" s="169" t="str">
        <f t="shared" si="816"/>
        <v>En gestión</v>
      </c>
      <c r="BS434" s="169" t="str">
        <f t="shared" si="817"/>
        <v>En gestión</v>
      </c>
      <c r="BT434" s="1720"/>
      <c r="BU434" s="1877"/>
      <c r="BV434" s="1877"/>
      <c r="BW434" s="3344"/>
      <c r="BX434" s="3344"/>
      <c r="BY434" s="98"/>
      <c r="BZ434" s="3027"/>
      <c r="CA434" s="3456"/>
      <c r="CB434" s="3456"/>
      <c r="CC434" s="2966"/>
      <c r="CD434" s="3959"/>
      <c r="CE434" s="3961"/>
      <c r="CF434" s="3192"/>
      <c r="CG434" s="3192"/>
      <c r="CH434" s="3192"/>
      <c r="CI434" s="3192"/>
      <c r="CJ434" s="511"/>
      <c r="CK434" s="3192"/>
      <c r="CL434" s="3192"/>
      <c r="CM434" s="925">
        <v>1</v>
      </c>
      <c r="CN434" s="78" t="s">
        <v>7090</v>
      </c>
      <c r="CO434" s="13" t="s">
        <v>7091</v>
      </c>
      <c r="CP434" s="169" t="str">
        <f t="shared" si="818"/>
        <v>Terminado</v>
      </c>
      <c r="CQ434" s="169" t="str">
        <f t="shared" si="823"/>
        <v>Terminado</v>
      </c>
      <c r="CR434" s="3192"/>
      <c r="CS434" s="1877"/>
      <c r="CT434" s="1877"/>
      <c r="CU434" s="3344"/>
      <c r="CV434" s="3344"/>
      <c r="CW434" s="1865"/>
      <c r="CX434" s="3795"/>
      <c r="CY434" s="3465"/>
      <c r="CZ434" s="3465"/>
      <c r="DA434" s="3404"/>
      <c r="DB434" s="3406"/>
      <c r="DC434" s="3406"/>
      <c r="DD434" s="3852"/>
      <c r="DE434" s="3192"/>
      <c r="DF434" s="3192"/>
      <c r="DG434" s="3192"/>
      <c r="DH434" s="3192"/>
      <c r="DJ434" s="1220" t="s">
        <v>8269</v>
      </c>
      <c r="DK434" s="1220" t="s">
        <v>8331</v>
      </c>
      <c r="DL434" s="1797"/>
    </row>
    <row r="435" spans="1:116" s="514" customFormat="1" ht="105" hidden="1" x14ac:dyDescent="0.45">
      <c r="A435" s="3538" t="s">
        <v>63</v>
      </c>
      <c r="B435" s="3540" t="s">
        <v>7092</v>
      </c>
      <c r="C435" s="3087" t="s">
        <v>7093</v>
      </c>
      <c r="D435" s="3087" t="s">
        <v>7094</v>
      </c>
      <c r="E435" s="515" t="s">
        <v>7293</v>
      </c>
      <c r="F435" s="516" t="s">
        <v>7095</v>
      </c>
      <c r="G435" s="732">
        <v>0.4</v>
      </c>
      <c r="H435" s="518">
        <v>44562</v>
      </c>
      <c r="I435" s="518">
        <v>44926</v>
      </c>
      <c r="J435" s="728">
        <v>0.1</v>
      </c>
      <c r="K435" s="612">
        <v>0.5</v>
      </c>
      <c r="L435" s="729">
        <v>0.75</v>
      </c>
      <c r="M435" s="730">
        <v>1</v>
      </c>
      <c r="N435" s="3791">
        <v>127200000</v>
      </c>
      <c r="O435" s="3791">
        <v>0</v>
      </c>
      <c r="P435" s="741"/>
      <c r="Q435" s="3452">
        <v>0.3</v>
      </c>
      <c r="R435" s="3791" t="s">
        <v>7096</v>
      </c>
      <c r="S435" s="733">
        <v>0.1</v>
      </c>
      <c r="T435" s="276" t="s">
        <v>7097</v>
      </c>
      <c r="U435" s="742" t="s">
        <v>7098</v>
      </c>
      <c r="V435" s="8" t="str">
        <f t="shared" si="812"/>
        <v>En gestión</v>
      </c>
      <c r="W435" s="8" t="str">
        <f t="shared" si="813"/>
        <v>En gestión</v>
      </c>
      <c r="X435" s="3791" t="s">
        <v>7099</v>
      </c>
      <c r="Y435" s="3854">
        <f>SUMPRODUCT(S435:S437,G435:G437)</f>
        <v>0.1</v>
      </c>
      <c r="Z435" s="3854">
        <f>SUMPRODUCT(G435:G437,J435:J437)</f>
        <v>0.1</v>
      </c>
      <c r="AA435" s="3478" t="str">
        <f>IF(Z436&lt;1%,"Sin iniciar",IF(Z436=100%,"Terminado","En gestión"))</f>
        <v>Sin iniciar</v>
      </c>
      <c r="AB435" s="3478" t="str">
        <f>IF(Y435&lt;1%,"Sin iniciar",IF(Y435=100%,"Terminado","En gestión"))</f>
        <v>En gestión</v>
      </c>
      <c r="AC435" s="3734"/>
      <c r="AD435" s="3953">
        <v>0</v>
      </c>
      <c r="AE435" s="3954">
        <v>0</v>
      </c>
      <c r="AF435" s="3954">
        <v>0</v>
      </c>
      <c r="AG435" s="3953">
        <v>127200000</v>
      </c>
      <c r="AH435" s="3549">
        <v>127200000</v>
      </c>
      <c r="AI435" s="3549">
        <v>11963636</v>
      </c>
      <c r="AJ435" s="2665" t="s">
        <v>6936</v>
      </c>
      <c r="AK435" s="2665" t="s">
        <v>7015</v>
      </c>
      <c r="AL435" s="2665" t="s">
        <v>7016</v>
      </c>
      <c r="AM435" s="2665" t="s">
        <v>7100</v>
      </c>
      <c r="AN435" s="591"/>
      <c r="AO435" s="3548">
        <v>0.5</v>
      </c>
      <c r="AP435" s="2664" t="s">
        <v>7101</v>
      </c>
      <c r="AQ435" s="733">
        <v>0.85</v>
      </c>
      <c r="AR435" s="7" t="s">
        <v>7102</v>
      </c>
      <c r="AS435" s="210" t="s">
        <v>7103</v>
      </c>
      <c r="AT435" s="8" t="str">
        <f t="shared" si="814"/>
        <v>En gestión</v>
      </c>
      <c r="AU435" s="8" t="str">
        <f t="shared" si="815"/>
        <v>En gestión</v>
      </c>
      <c r="AV435" s="3087" t="s">
        <v>7104</v>
      </c>
      <c r="AW435" s="3964">
        <f>SUMPRODUCT(G436:G437,AQ436:AQ437)</f>
        <v>0.40500000000000003</v>
      </c>
      <c r="AX435" s="3967">
        <f>SUMPRODUCT(G436:G437,K436:K437)</f>
        <v>0.3</v>
      </c>
      <c r="AY435" s="3478" t="str">
        <f>IF(AX435&lt;1%,"Sin iniciar",IF(AX435=100%,"Terminado","En gestión"))</f>
        <v>En gestión</v>
      </c>
      <c r="AZ435" s="3478" t="str">
        <f>IF(AW435&lt;1%,"Sin iniciar",IF(AW435=100%,"Terminado","En gestión"))</f>
        <v>En gestión</v>
      </c>
      <c r="BA435" s="3960"/>
      <c r="BB435" s="3957">
        <v>0</v>
      </c>
      <c r="BC435" s="3615">
        <v>0</v>
      </c>
      <c r="BD435" s="3615">
        <v>0</v>
      </c>
      <c r="BE435" s="3924">
        <v>127200000</v>
      </c>
      <c r="BF435" s="3615">
        <v>127200000</v>
      </c>
      <c r="BG435" s="3615">
        <v>47854544</v>
      </c>
      <c r="BH435" s="2665" t="s">
        <v>6936</v>
      </c>
      <c r="BI435" s="2665" t="s">
        <v>7015</v>
      </c>
      <c r="BJ435" s="3529" t="s">
        <v>7016</v>
      </c>
      <c r="BK435" s="3192" t="s">
        <v>7100</v>
      </c>
      <c r="BL435" s="472"/>
      <c r="BM435" s="3369">
        <v>0.75</v>
      </c>
      <c r="BN435" s="2966" t="s">
        <v>7800</v>
      </c>
      <c r="BO435" s="551">
        <v>0.75</v>
      </c>
      <c r="BP435" s="78" t="s">
        <v>7105</v>
      </c>
      <c r="BQ435" s="836" t="s">
        <v>7106</v>
      </c>
      <c r="BR435" s="169" t="str">
        <f t="shared" si="816"/>
        <v>En gestión</v>
      </c>
      <c r="BS435" s="169" t="str">
        <f t="shared" si="817"/>
        <v>En gestión</v>
      </c>
      <c r="BT435" s="1720" t="s">
        <v>7800</v>
      </c>
      <c r="BU435" s="1877">
        <f>SUMPRODUCT(G435:G437,BO435:BO437)</f>
        <v>0.75</v>
      </c>
      <c r="BV435" s="1877">
        <f>SUMPRODUCT(G435:G437,L435:L437)</f>
        <v>0.75</v>
      </c>
      <c r="BW435" s="3344" t="str">
        <f>IF(BV435&lt;1%,"Sin iniciar",IF(BV435=100%,"Terminado","En gestión"))</f>
        <v>En gestión</v>
      </c>
      <c r="BX435" s="3344" t="str">
        <f>IF(BU435&lt;1%,"Sin iniciar",IF(BU435=100%,"Terminado","En gestión"))</f>
        <v>En gestión</v>
      </c>
      <c r="BY435" s="1721"/>
      <c r="BZ435" s="3027">
        <v>0</v>
      </c>
      <c r="CA435" s="3456">
        <v>0</v>
      </c>
      <c r="CB435" s="3456">
        <v>0</v>
      </c>
      <c r="CC435" s="2966">
        <v>127200000</v>
      </c>
      <c r="CD435" s="3959">
        <v>127200000</v>
      </c>
      <c r="CE435" s="3961">
        <v>83745452</v>
      </c>
      <c r="CF435" s="3192" t="s">
        <v>6936</v>
      </c>
      <c r="CG435" s="3192" t="s">
        <v>7015</v>
      </c>
      <c r="CH435" s="3192" t="s">
        <v>7016</v>
      </c>
      <c r="CI435" s="3192" t="s">
        <v>7100</v>
      </c>
      <c r="CJ435" s="3655"/>
      <c r="CK435" s="3525">
        <v>1</v>
      </c>
      <c r="CL435" s="3192" t="s">
        <v>7107</v>
      </c>
      <c r="CM435" s="925">
        <v>1</v>
      </c>
      <c r="CN435" s="78" t="s">
        <v>7108</v>
      </c>
      <c r="CO435" s="13" t="s">
        <v>7109</v>
      </c>
      <c r="CP435" s="169" t="str">
        <f t="shared" si="818"/>
        <v>Terminado</v>
      </c>
      <c r="CQ435" s="169" t="str">
        <f t="shared" si="823"/>
        <v>Terminado</v>
      </c>
      <c r="CR435" s="3972" t="s">
        <v>7110</v>
      </c>
      <c r="CS435" s="1877">
        <f>SUMPRODUCT(G435:G437,CM435:CM437)</f>
        <v>1</v>
      </c>
      <c r="CT435" s="1877">
        <f>SUMPRODUCT(G435:G437,M435:M437)</f>
        <v>1</v>
      </c>
      <c r="CU435" s="3344" t="str">
        <f>IF(CT435&lt;1%,"Sin iniciar",IF(CT435=100%,"Terminado","En gestión"))</f>
        <v>Terminado</v>
      </c>
      <c r="CV435" s="3344" t="str">
        <f>IF(CS435&lt;1%,"Sin iniciar",IF(CS435=100%,"Terminado","En gestión"))</f>
        <v>Terminado</v>
      </c>
      <c r="CW435" s="1721" t="s">
        <v>37</v>
      </c>
      <c r="CX435" s="3795">
        <v>0</v>
      </c>
      <c r="CY435" s="3465">
        <v>0</v>
      </c>
      <c r="CZ435" s="3465">
        <v>0</v>
      </c>
      <c r="DA435" s="3404">
        <v>127200000</v>
      </c>
      <c r="DB435" s="3406">
        <v>127200000</v>
      </c>
      <c r="DC435" s="3406">
        <v>127200000</v>
      </c>
      <c r="DD435" s="3852">
        <v>127200000</v>
      </c>
      <c r="DE435" s="3192" t="s">
        <v>6936</v>
      </c>
      <c r="DF435" s="3192" t="s">
        <v>7015</v>
      </c>
      <c r="DG435" s="3192" t="s">
        <v>7016</v>
      </c>
      <c r="DH435" s="3192" t="s">
        <v>7100</v>
      </c>
      <c r="DJ435" s="1220" t="s">
        <v>8352</v>
      </c>
      <c r="DK435" s="1220" t="s">
        <v>8551</v>
      </c>
      <c r="DL435" s="3316" t="s">
        <v>8552</v>
      </c>
    </row>
    <row r="436" spans="1:116" s="514" customFormat="1" ht="177.75" hidden="1" customHeight="1" x14ac:dyDescent="0.45">
      <c r="A436" s="3398"/>
      <c r="B436" s="3399"/>
      <c r="C436" s="3088"/>
      <c r="D436" s="3088"/>
      <c r="E436" s="515" t="s">
        <v>7294</v>
      </c>
      <c r="F436" s="516" t="s">
        <v>7111</v>
      </c>
      <c r="G436" s="732">
        <v>0.3</v>
      </c>
      <c r="H436" s="518">
        <v>44562</v>
      </c>
      <c r="I436" s="518">
        <v>44926</v>
      </c>
      <c r="J436" s="728">
        <v>0.1</v>
      </c>
      <c r="K436" s="612">
        <v>0.5</v>
      </c>
      <c r="L436" s="729">
        <v>0.75</v>
      </c>
      <c r="M436" s="730">
        <v>1</v>
      </c>
      <c r="N436" s="3792"/>
      <c r="O436" s="3792"/>
      <c r="P436" s="487"/>
      <c r="Q436" s="3453"/>
      <c r="R436" s="3792"/>
      <c r="S436" s="726">
        <v>0.1</v>
      </c>
      <c r="T436" s="220" t="s">
        <v>7112</v>
      </c>
      <c r="U436" s="743" t="s">
        <v>7098</v>
      </c>
      <c r="V436" s="8" t="str">
        <f t="shared" si="812"/>
        <v>En gestión</v>
      </c>
      <c r="W436" s="8" t="str">
        <f t="shared" si="813"/>
        <v>En gestión</v>
      </c>
      <c r="X436" s="3792"/>
      <c r="Y436" s="3355"/>
      <c r="Z436" s="3355"/>
      <c r="AA436" s="3356"/>
      <c r="AB436" s="3356"/>
      <c r="AC436" s="3435"/>
      <c r="AD436" s="3945"/>
      <c r="AE436" s="3946"/>
      <c r="AF436" s="3946"/>
      <c r="AG436" s="3945"/>
      <c r="AH436" s="3549"/>
      <c r="AI436" s="3549"/>
      <c r="AJ436" s="2665"/>
      <c r="AK436" s="2665"/>
      <c r="AL436" s="2665"/>
      <c r="AM436" s="2665"/>
      <c r="AN436" s="511"/>
      <c r="AO436" s="2665"/>
      <c r="AP436" s="2665"/>
      <c r="AQ436" s="726">
        <v>0.85</v>
      </c>
      <c r="AR436" s="9" t="s">
        <v>7113</v>
      </c>
      <c r="AS436" s="159" t="s">
        <v>7114</v>
      </c>
      <c r="AT436" s="8" t="str">
        <f t="shared" si="814"/>
        <v>En gestión</v>
      </c>
      <c r="AU436" s="8" t="str">
        <f t="shared" si="815"/>
        <v>En gestión</v>
      </c>
      <c r="AV436" s="3088"/>
      <c r="AW436" s="3965"/>
      <c r="AX436" s="3840"/>
      <c r="AY436" s="3356"/>
      <c r="AZ436" s="3356"/>
      <c r="BA436" s="3435"/>
      <c r="BB436" s="3948"/>
      <c r="BC436" s="3798"/>
      <c r="BD436" s="3798"/>
      <c r="BE436" s="3925"/>
      <c r="BF436" s="3798"/>
      <c r="BG436" s="3798"/>
      <c r="BH436" s="2665"/>
      <c r="BI436" s="2665"/>
      <c r="BJ436" s="3529"/>
      <c r="BK436" s="3192"/>
      <c r="BL436" s="762"/>
      <c r="BM436" s="3369"/>
      <c r="BN436" s="2966"/>
      <c r="BO436" s="551">
        <v>0.75</v>
      </c>
      <c r="BP436" s="78" t="s">
        <v>7105</v>
      </c>
      <c r="BQ436" s="836" t="s">
        <v>7106</v>
      </c>
      <c r="BR436" s="169" t="str">
        <f t="shared" si="816"/>
        <v>En gestión</v>
      </c>
      <c r="BS436" s="169" t="str">
        <f t="shared" si="817"/>
        <v>En gestión</v>
      </c>
      <c r="BT436" s="1720"/>
      <c r="BU436" s="1877"/>
      <c r="BV436" s="1877"/>
      <c r="BW436" s="3344"/>
      <c r="BX436" s="3344"/>
      <c r="BY436" s="1721"/>
      <c r="BZ436" s="3027"/>
      <c r="CA436" s="3456"/>
      <c r="CB436" s="3456"/>
      <c r="CC436" s="2966"/>
      <c r="CD436" s="3959"/>
      <c r="CE436" s="3961"/>
      <c r="CF436" s="3192"/>
      <c r="CG436" s="3192"/>
      <c r="CH436" s="3192"/>
      <c r="CI436" s="3192"/>
      <c r="CJ436" s="3655"/>
      <c r="CK436" s="3192"/>
      <c r="CL436" s="3192"/>
      <c r="CM436" s="925">
        <v>1</v>
      </c>
      <c r="CN436" s="78" t="s">
        <v>7115</v>
      </c>
      <c r="CO436" s="13" t="s">
        <v>7116</v>
      </c>
      <c r="CP436" s="169" t="str">
        <f t="shared" si="818"/>
        <v>Terminado</v>
      </c>
      <c r="CQ436" s="169" t="str">
        <f t="shared" si="823"/>
        <v>Terminado</v>
      </c>
      <c r="CR436" s="3972"/>
      <c r="CS436" s="1877"/>
      <c r="CT436" s="1877"/>
      <c r="CU436" s="3344"/>
      <c r="CV436" s="3344"/>
      <c r="CW436" s="1721"/>
      <c r="CX436" s="3795"/>
      <c r="CY436" s="3465"/>
      <c r="CZ436" s="3465"/>
      <c r="DA436" s="3404"/>
      <c r="DB436" s="3406"/>
      <c r="DC436" s="3406"/>
      <c r="DD436" s="3852"/>
      <c r="DE436" s="3192"/>
      <c r="DF436" s="3192"/>
      <c r="DG436" s="3192"/>
      <c r="DH436" s="3192"/>
      <c r="DJ436" s="1220" t="s">
        <v>8352</v>
      </c>
      <c r="DK436" s="1220" t="s">
        <v>8553</v>
      </c>
      <c r="DL436" s="3317"/>
    </row>
    <row r="437" spans="1:116" s="514" customFormat="1" ht="263.25" hidden="1" customHeight="1" x14ac:dyDescent="0.45">
      <c r="A437" s="3358"/>
      <c r="B437" s="3360"/>
      <c r="C437" s="3112"/>
      <c r="D437" s="3112"/>
      <c r="E437" s="515" t="s">
        <v>7295</v>
      </c>
      <c r="F437" s="516" t="s">
        <v>7117</v>
      </c>
      <c r="G437" s="732">
        <v>0.3</v>
      </c>
      <c r="H437" s="518">
        <v>44562</v>
      </c>
      <c r="I437" s="518">
        <v>44926</v>
      </c>
      <c r="J437" s="728">
        <v>0.1</v>
      </c>
      <c r="K437" s="612">
        <v>0.5</v>
      </c>
      <c r="L437" s="729">
        <v>0.75</v>
      </c>
      <c r="M437" s="730">
        <v>1</v>
      </c>
      <c r="N437" s="3442"/>
      <c r="O437" s="3442"/>
      <c r="P437" s="487"/>
      <c r="Q437" s="3454"/>
      <c r="R437" s="3442"/>
      <c r="S437" s="726">
        <v>0.1</v>
      </c>
      <c r="T437" s="220" t="s">
        <v>7118</v>
      </c>
      <c r="U437" s="743" t="s">
        <v>7098</v>
      </c>
      <c r="V437" s="8" t="str">
        <f t="shared" si="812"/>
        <v>En gestión</v>
      </c>
      <c r="W437" s="8" t="str">
        <f t="shared" si="813"/>
        <v>En gestión</v>
      </c>
      <c r="X437" s="3442"/>
      <c r="Y437" s="1472"/>
      <c r="Z437" s="1472"/>
      <c r="AA437" s="3357"/>
      <c r="AB437" s="3357"/>
      <c r="AC437" s="3436"/>
      <c r="AD437" s="3426"/>
      <c r="AE437" s="3898"/>
      <c r="AF437" s="3898"/>
      <c r="AG437" s="3426"/>
      <c r="AH437" s="3550"/>
      <c r="AI437" s="3550"/>
      <c r="AJ437" s="3509"/>
      <c r="AK437" s="3509"/>
      <c r="AL437" s="3509"/>
      <c r="AM437" s="3509"/>
      <c r="AN437" s="511"/>
      <c r="AO437" s="3509"/>
      <c r="AP437" s="3509"/>
      <c r="AQ437" s="726">
        <v>0.5</v>
      </c>
      <c r="AR437" s="159" t="s">
        <v>7119</v>
      </c>
      <c r="AS437" s="159" t="s">
        <v>7120</v>
      </c>
      <c r="AT437" s="8" t="str">
        <f t="shared" si="814"/>
        <v>En gestión</v>
      </c>
      <c r="AU437" s="8" t="str">
        <f t="shared" si="815"/>
        <v>En gestión</v>
      </c>
      <c r="AV437" s="3112"/>
      <c r="AW437" s="3966"/>
      <c r="AX437" s="3841"/>
      <c r="AY437" s="3357"/>
      <c r="AZ437" s="3357"/>
      <c r="BA437" s="3436"/>
      <c r="BB437" s="3447"/>
      <c r="BC437" s="3446"/>
      <c r="BD437" s="3446"/>
      <c r="BE437" s="3444"/>
      <c r="BF437" s="3798"/>
      <c r="BG437" s="3798"/>
      <c r="BH437" s="2665"/>
      <c r="BI437" s="3509"/>
      <c r="BJ437" s="3530"/>
      <c r="BK437" s="3192"/>
      <c r="BL437" s="762"/>
      <c r="BM437" s="3369"/>
      <c r="BN437" s="2966"/>
      <c r="BO437" s="551">
        <v>0.75</v>
      </c>
      <c r="BP437" s="78" t="s">
        <v>7121</v>
      </c>
      <c r="BQ437" s="836" t="s">
        <v>7122</v>
      </c>
      <c r="BR437" s="169" t="str">
        <f t="shared" si="816"/>
        <v>En gestión</v>
      </c>
      <c r="BS437" s="169" t="str">
        <f t="shared" si="817"/>
        <v>En gestión</v>
      </c>
      <c r="BT437" s="1720"/>
      <c r="BU437" s="1877"/>
      <c r="BV437" s="1877"/>
      <c r="BW437" s="3344"/>
      <c r="BX437" s="3344"/>
      <c r="BY437" s="1721"/>
      <c r="BZ437" s="3027"/>
      <c r="CA437" s="3456"/>
      <c r="CB437" s="3456"/>
      <c r="CC437" s="2966"/>
      <c r="CD437" s="3959"/>
      <c r="CE437" s="3961"/>
      <c r="CF437" s="3192"/>
      <c r="CG437" s="3192"/>
      <c r="CH437" s="3192"/>
      <c r="CI437" s="3192"/>
      <c r="CJ437" s="3655"/>
      <c r="CK437" s="3192"/>
      <c r="CL437" s="3192"/>
      <c r="CM437" s="925">
        <v>1</v>
      </c>
      <c r="CN437" s="78" t="s">
        <v>7123</v>
      </c>
      <c r="CO437" s="13" t="s">
        <v>7124</v>
      </c>
      <c r="CP437" s="169" t="str">
        <f t="shared" si="818"/>
        <v>Terminado</v>
      </c>
      <c r="CQ437" s="169" t="str">
        <f t="shared" si="823"/>
        <v>Terminado</v>
      </c>
      <c r="CR437" s="3972"/>
      <c r="CS437" s="1877"/>
      <c r="CT437" s="1877"/>
      <c r="CU437" s="3344"/>
      <c r="CV437" s="3344"/>
      <c r="CW437" s="1721"/>
      <c r="CX437" s="3795"/>
      <c r="CY437" s="3465"/>
      <c r="CZ437" s="3465"/>
      <c r="DA437" s="3404"/>
      <c r="DB437" s="3406"/>
      <c r="DC437" s="3406"/>
      <c r="DD437" s="3852"/>
      <c r="DE437" s="3192"/>
      <c r="DF437" s="3192"/>
      <c r="DG437" s="3192"/>
      <c r="DH437" s="3192"/>
      <c r="DJ437" s="1220" t="s">
        <v>8352</v>
      </c>
      <c r="DK437" s="1220" t="s">
        <v>8554</v>
      </c>
      <c r="DL437" s="3318"/>
    </row>
    <row r="438" spans="1:116" s="514" customFormat="1" ht="267.75" hidden="1" customHeight="1" x14ac:dyDescent="0.45">
      <c r="A438" s="3538" t="s">
        <v>63</v>
      </c>
      <c r="B438" s="3540" t="s">
        <v>7125</v>
      </c>
      <c r="C438" s="1796" t="s">
        <v>7126</v>
      </c>
      <c r="D438" s="3087" t="s">
        <v>64</v>
      </c>
      <c r="E438" s="515" t="s">
        <v>7275</v>
      </c>
      <c r="F438" s="738" t="s">
        <v>7127</v>
      </c>
      <c r="G438" s="732">
        <v>0.5</v>
      </c>
      <c r="H438" s="518">
        <v>44562</v>
      </c>
      <c r="I438" s="518">
        <v>44926</v>
      </c>
      <c r="J438" s="728">
        <v>0.1</v>
      </c>
      <c r="K438" s="612">
        <v>0.5</v>
      </c>
      <c r="L438" s="729">
        <v>0.75</v>
      </c>
      <c r="M438" s="730">
        <v>1</v>
      </c>
      <c r="N438" s="3791">
        <v>46800000</v>
      </c>
      <c r="O438" s="3791">
        <v>0</v>
      </c>
      <c r="P438" s="487"/>
      <c r="Q438" s="3452">
        <v>0.3</v>
      </c>
      <c r="R438" s="3791" t="s">
        <v>7128</v>
      </c>
      <c r="S438" s="733">
        <v>0.5</v>
      </c>
      <c r="T438" s="14" t="s">
        <v>7129</v>
      </c>
      <c r="U438" s="14" t="s">
        <v>7130</v>
      </c>
      <c r="V438" s="8" t="str">
        <f t="shared" si="812"/>
        <v>En gestión</v>
      </c>
      <c r="W438" s="8" t="str">
        <f t="shared" si="813"/>
        <v>En gestión</v>
      </c>
      <c r="X438" s="3791" t="s">
        <v>7131</v>
      </c>
      <c r="Y438" s="3854">
        <f>SUMPRODUCT(S438:S439,G438:G439)</f>
        <v>0.375</v>
      </c>
      <c r="Z438" s="3854">
        <f>SUMPRODUCT(G438:G439,J438:J439)</f>
        <v>0.1</v>
      </c>
      <c r="AA438" s="3478" t="str">
        <f>IF(Z438&lt;1%,"Sin iniciar",IF(Z438=100%,"Terminado","En gestión"))</f>
        <v>En gestión</v>
      </c>
      <c r="AB438" s="3478" t="str">
        <f>IF(Y438&lt;1%,"Sin iniciar",IF(Y438=100%,"Terminado","En gestión"))</f>
        <v>En gestión</v>
      </c>
      <c r="AC438" s="3734"/>
      <c r="AD438" s="3953">
        <v>0</v>
      </c>
      <c r="AE438" s="3954">
        <v>0</v>
      </c>
      <c r="AF438" s="3954">
        <v>0</v>
      </c>
      <c r="AG438" s="3953">
        <v>46800000</v>
      </c>
      <c r="AH438" s="3549">
        <v>46800000</v>
      </c>
      <c r="AI438" s="3549">
        <v>4680000</v>
      </c>
      <c r="AJ438" s="2665" t="s">
        <v>6936</v>
      </c>
      <c r="AK438" s="2665" t="s">
        <v>7015</v>
      </c>
      <c r="AL438" s="2665" t="s">
        <v>7016</v>
      </c>
      <c r="AM438" s="2665" t="s">
        <v>7059</v>
      </c>
      <c r="AN438" s="511"/>
      <c r="AO438" s="3548">
        <v>0.7</v>
      </c>
      <c r="AP438" s="2664" t="s">
        <v>7801</v>
      </c>
      <c r="AQ438" s="733">
        <v>1</v>
      </c>
      <c r="AR438" s="7" t="s">
        <v>7802</v>
      </c>
      <c r="AS438" s="744" t="s">
        <v>7132</v>
      </c>
      <c r="AT438" s="8" t="str">
        <f t="shared" si="814"/>
        <v>En gestión</v>
      </c>
      <c r="AU438" s="8" t="str">
        <f t="shared" si="815"/>
        <v>Terminado</v>
      </c>
      <c r="AV438" s="3087" t="s">
        <v>7133</v>
      </c>
      <c r="AW438" s="3840">
        <f t="shared" ref="AW438" si="830">SUMPRODUCT(G438:G439,AQ438:AQ439)</f>
        <v>0.75</v>
      </c>
      <c r="AX438" s="3840">
        <f t="shared" ref="AX438" si="831">SUMPRODUCT(G438:G439,K438:K439)</f>
        <v>0.5</v>
      </c>
      <c r="AY438" s="3356" t="str">
        <f t="shared" ref="AY438:AY444" si="832">IF(AX438&lt;1%,"Sin iniciar",IF(AX438=100%,"Terminado","En gestión"))</f>
        <v>En gestión</v>
      </c>
      <c r="AZ438" s="3356" t="str">
        <f t="shared" ref="AZ438" si="833">IF(AW438&lt;1%,"Sin iniciar",IF(AW438=100%,"Terminado","En gestión"))</f>
        <v>En gestión</v>
      </c>
      <c r="BA438" s="3734"/>
      <c r="BB438" s="3957">
        <v>0</v>
      </c>
      <c r="BC438" s="3615">
        <v>0</v>
      </c>
      <c r="BD438" s="3615">
        <v>0</v>
      </c>
      <c r="BE438" s="3958">
        <v>46800000</v>
      </c>
      <c r="BF438" s="3973">
        <v>46800000</v>
      </c>
      <c r="BG438" s="3956">
        <v>18720000</v>
      </c>
      <c r="BH438" s="1466" t="s">
        <v>6936</v>
      </c>
      <c r="BI438" s="3951" t="s">
        <v>7015</v>
      </c>
      <c r="BJ438" s="3529" t="s">
        <v>7016</v>
      </c>
      <c r="BK438" s="3192" t="s">
        <v>7059</v>
      </c>
      <c r="BL438" s="762"/>
      <c r="BM438" s="3417">
        <v>0.95</v>
      </c>
      <c r="BN438" s="3917" t="s">
        <v>7803</v>
      </c>
      <c r="BO438" s="551">
        <v>1</v>
      </c>
      <c r="BP438" s="78" t="s">
        <v>7804</v>
      </c>
      <c r="BQ438" s="738" t="s">
        <v>7134</v>
      </c>
      <c r="BR438" s="169" t="str">
        <f t="shared" si="816"/>
        <v>En gestión</v>
      </c>
      <c r="BS438" s="169" t="str">
        <f t="shared" si="817"/>
        <v>Terminado</v>
      </c>
      <c r="BT438" s="1720" t="s">
        <v>7135</v>
      </c>
      <c r="BU438" s="1877">
        <f>SUMPRODUCT(G438:G439,BO438:BO439)</f>
        <v>0.95</v>
      </c>
      <c r="BV438" s="1877">
        <f>SUMPRODUCT(G438:G439,L438:L439)</f>
        <v>0.75</v>
      </c>
      <c r="BW438" s="3344" t="str">
        <f>IF(BV438&lt;1%,"Sin iniciar",IF(BV438=100%,"Terminado","En gestión"))</f>
        <v>En gestión</v>
      </c>
      <c r="BX438" s="3344" t="str">
        <f>IF(BU438&lt;1%,"Sin iniciar",IF(BU438=100%,"Terminado","En gestión"))</f>
        <v>En gestión</v>
      </c>
      <c r="BY438" s="1721"/>
      <c r="BZ438" s="3027">
        <v>0</v>
      </c>
      <c r="CA438" s="3456">
        <v>0</v>
      </c>
      <c r="CB438" s="3456">
        <v>0</v>
      </c>
      <c r="CC438" s="2966">
        <v>46800000</v>
      </c>
      <c r="CD438" s="3959">
        <v>46800000</v>
      </c>
      <c r="CE438" s="3961">
        <v>32760000</v>
      </c>
      <c r="CF438" s="3192" t="s">
        <v>6936</v>
      </c>
      <c r="CG438" s="3192" t="s">
        <v>7015</v>
      </c>
      <c r="CH438" s="3192" t="s">
        <v>7016</v>
      </c>
      <c r="CI438" s="3192" t="s">
        <v>7059</v>
      </c>
      <c r="CJ438" s="511"/>
      <c r="CK438" s="3525">
        <v>1</v>
      </c>
      <c r="CL438" s="3192" t="s">
        <v>7136</v>
      </c>
      <c r="CM438" s="925">
        <v>1</v>
      </c>
      <c r="CN438" s="797" t="s">
        <v>1312</v>
      </c>
      <c r="CO438" s="78" t="s">
        <v>7134</v>
      </c>
      <c r="CP438" s="169" t="str">
        <f t="shared" si="818"/>
        <v>Terminado</v>
      </c>
      <c r="CQ438" s="169" t="str">
        <f t="shared" si="823"/>
        <v>Terminado</v>
      </c>
      <c r="CR438" s="3192" t="s">
        <v>7136</v>
      </c>
      <c r="CS438" s="1877">
        <f>SUMPRODUCT(G438:G439,CM438:CM439)</f>
        <v>1</v>
      </c>
      <c r="CT438" s="1877">
        <f t="shared" ref="CT438" si="834">SUMPRODUCT(G438:G439,M438:M439)</f>
        <v>1</v>
      </c>
      <c r="CU438" s="3344" t="str">
        <f t="shared" ref="CU438:CU442" si="835">IF(CT438&lt;1%,"Sin iniciar",IF(CT438=100%,"Terminado","En gestión"))</f>
        <v>Terminado</v>
      </c>
      <c r="CV438" s="3344" t="str">
        <f t="shared" ref="CV438" si="836">IF(CS438&lt;1%,"Sin iniciar",IF(CS438=100%,"Terminado","En gestión"))</f>
        <v>Terminado</v>
      </c>
      <c r="CW438" s="2649" t="s">
        <v>37</v>
      </c>
      <c r="CX438" s="3795">
        <v>0</v>
      </c>
      <c r="CY438" s="3465">
        <v>0</v>
      </c>
      <c r="CZ438" s="3465">
        <v>0</v>
      </c>
      <c r="DA438" s="3404">
        <v>46800000</v>
      </c>
      <c r="DB438" s="3406">
        <v>46800000</v>
      </c>
      <c r="DC438" s="3406">
        <v>46800000</v>
      </c>
      <c r="DD438" s="3852">
        <v>46800000</v>
      </c>
      <c r="DE438" s="3192" t="s">
        <v>6936</v>
      </c>
      <c r="DF438" s="3192" t="s">
        <v>7015</v>
      </c>
      <c r="DG438" s="3192" t="s">
        <v>7016</v>
      </c>
      <c r="DH438" s="3192" t="s">
        <v>7059</v>
      </c>
      <c r="DJ438" s="1220" t="s">
        <v>8352</v>
      </c>
      <c r="DK438" s="1220" t="s">
        <v>8555</v>
      </c>
      <c r="DL438" s="1796" t="s">
        <v>8561</v>
      </c>
    </row>
    <row r="439" spans="1:116" s="514" customFormat="1" ht="190.5" hidden="1" customHeight="1" x14ac:dyDescent="0.45">
      <c r="A439" s="3358"/>
      <c r="B439" s="3360"/>
      <c r="C439" s="1797"/>
      <c r="D439" s="3112"/>
      <c r="E439" s="515" t="s">
        <v>7276</v>
      </c>
      <c r="F439" s="78" t="s">
        <v>7126</v>
      </c>
      <c r="G439" s="732">
        <v>0.5</v>
      </c>
      <c r="H439" s="518">
        <v>44562</v>
      </c>
      <c r="I439" s="518">
        <v>44926</v>
      </c>
      <c r="J439" s="728">
        <v>0.1</v>
      </c>
      <c r="K439" s="612">
        <v>0.5</v>
      </c>
      <c r="L439" s="729">
        <v>0.75</v>
      </c>
      <c r="M439" s="730">
        <v>1</v>
      </c>
      <c r="N439" s="3442"/>
      <c r="O439" s="3442"/>
      <c r="P439" s="487"/>
      <c r="Q439" s="3454"/>
      <c r="R439" s="3442"/>
      <c r="S439" s="726">
        <v>0.25</v>
      </c>
      <c r="T439" s="14" t="s">
        <v>7137</v>
      </c>
      <c r="U439" s="14" t="s">
        <v>7138</v>
      </c>
      <c r="V439" s="8" t="str">
        <f t="shared" si="812"/>
        <v>En gestión</v>
      </c>
      <c r="W439" s="8" t="str">
        <f t="shared" si="813"/>
        <v>En gestión</v>
      </c>
      <c r="X439" s="3442"/>
      <c r="Y439" s="1472"/>
      <c r="Z439" s="1472"/>
      <c r="AA439" s="3357"/>
      <c r="AB439" s="3357"/>
      <c r="AC439" s="3436"/>
      <c r="AD439" s="3426"/>
      <c r="AE439" s="3898"/>
      <c r="AF439" s="3898"/>
      <c r="AG439" s="3426"/>
      <c r="AH439" s="3550"/>
      <c r="AI439" s="3550"/>
      <c r="AJ439" s="3509"/>
      <c r="AK439" s="3509"/>
      <c r="AL439" s="3509"/>
      <c r="AM439" s="3509"/>
      <c r="AN439" s="511"/>
      <c r="AO439" s="3509"/>
      <c r="AP439" s="3509"/>
      <c r="AQ439" s="726">
        <v>0.5</v>
      </c>
      <c r="AR439" s="740" t="s">
        <v>7805</v>
      </c>
      <c r="AS439" s="740" t="s">
        <v>7139</v>
      </c>
      <c r="AT439" s="8" t="str">
        <f t="shared" si="814"/>
        <v>En gestión</v>
      </c>
      <c r="AU439" s="8" t="str">
        <f t="shared" si="815"/>
        <v>En gestión</v>
      </c>
      <c r="AV439" s="3112"/>
      <c r="AW439" s="3841"/>
      <c r="AX439" s="3841"/>
      <c r="AY439" s="3357"/>
      <c r="AZ439" s="3357"/>
      <c r="BA439" s="3436"/>
      <c r="BB439" s="3447"/>
      <c r="BC439" s="3446"/>
      <c r="BD439" s="3446"/>
      <c r="BE439" s="3950"/>
      <c r="BF439" s="3973"/>
      <c r="BG439" s="3956"/>
      <c r="BH439" s="1466"/>
      <c r="BI439" s="3952"/>
      <c r="BJ439" s="3530"/>
      <c r="BK439" s="3192"/>
      <c r="BL439" s="762"/>
      <c r="BM439" s="3417"/>
      <c r="BN439" s="3917"/>
      <c r="BO439" s="551">
        <v>0.9</v>
      </c>
      <c r="BP439" s="78" t="s">
        <v>7806</v>
      </c>
      <c r="BQ439" s="97" t="s">
        <v>7807</v>
      </c>
      <c r="BR439" s="169" t="str">
        <f t="shared" si="816"/>
        <v>En gestión</v>
      </c>
      <c r="BS439" s="169" t="str">
        <f t="shared" si="817"/>
        <v>En gestión</v>
      </c>
      <c r="BT439" s="1720"/>
      <c r="BU439" s="1877"/>
      <c r="BV439" s="1877"/>
      <c r="BW439" s="3344"/>
      <c r="BX439" s="3344"/>
      <c r="BY439" s="1721"/>
      <c r="BZ439" s="3027"/>
      <c r="CA439" s="3456"/>
      <c r="CB439" s="3456"/>
      <c r="CC439" s="2966"/>
      <c r="CD439" s="3959"/>
      <c r="CE439" s="3961"/>
      <c r="CF439" s="3192"/>
      <c r="CG439" s="3192"/>
      <c r="CH439" s="3192"/>
      <c r="CI439" s="3192"/>
      <c r="CJ439" s="511"/>
      <c r="CK439" s="3192"/>
      <c r="CL439" s="3192"/>
      <c r="CM439" s="925">
        <v>1</v>
      </c>
      <c r="CN439" s="78" t="s">
        <v>7140</v>
      </c>
      <c r="CO439" s="13" t="s">
        <v>7141</v>
      </c>
      <c r="CP439" s="169" t="str">
        <f t="shared" si="818"/>
        <v>Terminado</v>
      </c>
      <c r="CQ439" s="169" t="str">
        <f t="shared" si="823"/>
        <v>Terminado</v>
      </c>
      <c r="CR439" s="3192"/>
      <c r="CS439" s="1877"/>
      <c r="CT439" s="1877"/>
      <c r="CU439" s="3344"/>
      <c r="CV439" s="3344"/>
      <c r="CW439" s="1865"/>
      <c r="CX439" s="3795"/>
      <c r="CY439" s="3465"/>
      <c r="CZ439" s="3465"/>
      <c r="DA439" s="3404"/>
      <c r="DB439" s="3406"/>
      <c r="DC439" s="3406"/>
      <c r="DD439" s="3852"/>
      <c r="DE439" s="3192"/>
      <c r="DF439" s="3192"/>
      <c r="DG439" s="3192"/>
      <c r="DH439" s="3192"/>
      <c r="DJ439" s="1220" t="s">
        <v>8352</v>
      </c>
      <c r="DK439" s="1220" t="s">
        <v>8556</v>
      </c>
      <c r="DL439" s="1797"/>
    </row>
    <row r="440" spans="1:116" s="514" customFormat="1" ht="288.75" hidden="1" x14ac:dyDescent="0.45">
      <c r="A440" s="3538" t="s">
        <v>63</v>
      </c>
      <c r="B440" s="3540" t="s">
        <v>7142</v>
      </c>
      <c r="C440" s="3319" t="s">
        <v>7143</v>
      </c>
      <c r="D440" s="3319" t="s">
        <v>7144</v>
      </c>
      <c r="E440" s="515" t="s">
        <v>7277</v>
      </c>
      <c r="F440" s="78" t="s">
        <v>7145</v>
      </c>
      <c r="G440" s="732">
        <v>0.5</v>
      </c>
      <c r="H440" s="518">
        <v>44562</v>
      </c>
      <c r="I440" s="518">
        <v>44926</v>
      </c>
      <c r="J440" s="728">
        <v>0.1</v>
      </c>
      <c r="K440" s="612">
        <v>0.5</v>
      </c>
      <c r="L440" s="729">
        <v>0.75</v>
      </c>
      <c r="M440" s="730">
        <v>1</v>
      </c>
      <c r="N440" s="3974">
        <v>73800000</v>
      </c>
      <c r="O440" s="3974">
        <v>0</v>
      </c>
      <c r="P440" s="487"/>
      <c r="Q440" s="3980">
        <v>0.1</v>
      </c>
      <c r="R440" s="3974" t="s">
        <v>7146</v>
      </c>
      <c r="S440" s="733">
        <v>0.1</v>
      </c>
      <c r="T440" s="14" t="s">
        <v>7147</v>
      </c>
      <c r="U440" s="14" t="s">
        <v>7148</v>
      </c>
      <c r="V440" s="8" t="str">
        <f t="shared" si="812"/>
        <v>En gestión</v>
      </c>
      <c r="W440" s="8" t="str">
        <f t="shared" si="813"/>
        <v>En gestión</v>
      </c>
      <c r="X440" s="3974" t="s">
        <v>7149</v>
      </c>
      <c r="Y440" s="3854">
        <f>SUMPRODUCT(S440:S441,G440:G441)</f>
        <v>0.1</v>
      </c>
      <c r="Z440" s="3854">
        <f>SUMPRODUCT(G440:G441,J440:J441)</f>
        <v>0.1</v>
      </c>
      <c r="AA440" s="3478" t="str">
        <f>IF(Z440&lt;1%,"Sin iniciar",IF(Z440=100%,"Terminado","En gestión"))</f>
        <v>En gestión</v>
      </c>
      <c r="AB440" s="3478" t="str">
        <f>IF(Y440&lt;1%,"Sin iniciar",IF(Y440=100%,"Terminado","En gestión"))</f>
        <v>En gestión</v>
      </c>
      <c r="AC440" s="3734"/>
      <c r="AD440" s="3976">
        <v>0</v>
      </c>
      <c r="AE440" s="3978">
        <v>0</v>
      </c>
      <c r="AF440" s="3978">
        <v>0</v>
      </c>
      <c r="AG440" s="3976">
        <v>73800000</v>
      </c>
      <c r="AH440" s="3549">
        <v>73800000</v>
      </c>
      <c r="AI440" s="3549">
        <v>6500000</v>
      </c>
      <c r="AJ440" s="2665" t="s">
        <v>6936</v>
      </c>
      <c r="AK440" s="2665" t="s">
        <v>7015</v>
      </c>
      <c r="AL440" s="2665" t="s">
        <v>7016</v>
      </c>
      <c r="AM440" s="2665" t="s">
        <v>7059</v>
      </c>
      <c r="AN440" s="511"/>
      <c r="AO440" s="3548">
        <v>0.4</v>
      </c>
      <c r="AP440" s="2664" t="s">
        <v>7808</v>
      </c>
      <c r="AQ440" s="733">
        <v>0.1</v>
      </c>
      <c r="AR440" s="7" t="s">
        <v>7809</v>
      </c>
      <c r="AS440" s="7" t="s">
        <v>7150</v>
      </c>
      <c r="AT440" s="8" t="str">
        <f t="shared" si="814"/>
        <v>En gestión</v>
      </c>
      <c r="AU440" s="8" t="str">
        <f t="shared" si="815"/>
        <v>En gestión</v>
      </c>
      <c r="AV440" s="3319" t="s">
        <v>7810</v>
      </c>
      <c r="AW440" s="3840">
        <f t="shared" ref="AW440" si="837">SUMPRODUCT(G440:G441,AQ440:AQ441)</f>
        <v>0.35</v>
      </c>
      <c r="AX440" s="3840">
        <f t="shared" ref="AX440" si="838">SUMPRODUCT(G440:G441,K440:K441)</f>
        <v>0.5</v>
      </c>
      <c r="AY440" s="3356" t="str">
        <f t="shared" si="832"/>
        <v>En gestión</v>
      </c>
      <c r="AZ440" s="3356" t="str">
        <f t="shared" ref="AZ440" si="839">IF(AW440&lt;1%,"Sin iniciar",IF(AW440=100%,"Terminado","En gestión"))</f>
        <v>En gestión</v>
      </c>
      <c r="BA440" s="14" t="s">
        <v>7151</v>
      </c>
      <c r="BB440" s="3984">
        <v>0</v>
      </c>
      <c r="BC440" s="3557">
        <v>0</v>
      </c>
      <c r="BD440" s="3557">
        <v>0</v>
      </c>
      <c r="BE440" s="3986">
        <v>73800000</v>
      </c>
      <c r="BF440" s="3988">
        <v>73800000</v>
      </c>
      <c r="BG440" s="3982">
        <v>26000000</v>
      </c>
      <c r="BH440" s="2665" t="s">
        <v>6936</v>
      </c>
      <c r="BI440" s="2665" t="s">
        <v>7015</v>
      </c>
      <c r="BJ440" s="3529" t="s">
        <v>7016</v>
      </c>
      <c r="BK440" s="3192" t="s">
        <v>7059</v>
      </c>
      <c r="BL440" s="762"/>
      <c r="BM440" s="3417">
        <v>0.48</v>
      </c>
      <c r="BN440" s="3917" t="s">
        <v>7152</v>
      </c>
      <c r="BO440" s="551">
        <v>0.2</v>
      </c>
      <c r="BP440" s="13" t="s">
        <v>7153</v>
      </c>
      <c r="BQ440" s="97" t="s">
        <v>7154</v>
      </c>
      <c r="BR440" s="169" t="str">
        <f t="shared" si="816"/>
        <v>En gestión</v>
      </c>
      <c r="BS440" s="169" t="str">
        <f t="shared" si="817"/>
        <v>En gestión</v>
      </c>
      <c r="BT440" s="1720" t="s">
        <v>7811</v>
      </c>
      <c r="BU440" s="1877">
        <f>SUMPRODUCT(G440:G441,BO440:BO441)</f>
        <v>0.47499999999999998</v>
      </c>
      <c r="BV440" s="1877">
        <f>SUMPRODUCT(G440:G441,L440:L441)</f>
        <v>0.75</v>
      </c>
      <c r="BW440" s="3344" t="str">
        <f>IF(BV440&lt;1%,"Sin iniciar",IF(BV440=100%,"Terminado","En gestión"))</f>
        <v>En gestión</v>
      </c>
      <c r="BX440" s="3344" t="str">
        <f>IF(BU440&lt;1%,"Sin iniciar",IF(BU440=100%,"Terminado","En gestión"))</f>
        <v>En gestión</v>
      </c>
      <c r="BY440" s="97" t="s">
        <v>7812</v>
      </c>
      <c r="BZ440" s="2920">
        <v>0</v>
      </c>
      <c r="CA440" s="3990">
        <v>0</v>
      </c>
      <c r="CB440" s="3990">
        <v>0</v>
      </c>
      <c r="CC440" s="3991">
        <v>73800000</v>
      </c>
      <c r="CD440" s="3992">
        <v>73800000</v>
      </c>
      <c r="CE440" s="3877">
        <v>45500000</v>
      </c>
      <c r="CF440" s="3192" t="s">
        <v>6936</v>
      </c>
      <c r="CG440" s="3192" t="s">
        <v>7015</v>
      </c>
      <c r="CH440" s="3192" t="s">
        <v>7016</v>
      </c>
      <c r="CI440" s="3192" t="s">
        <v>7059</v>
      </c>
      <c r="CJ440" s="511"/>
      <c r="CK440" s="3525">
        <v>1</v>
      </c>
      <c r="CL440" s="3192" t="s">
        <v>7155</v>
      </c>
      <c r="CM440" s="925">
        <v>1</v>
      </c>
      <c r="CN440" s="797" t="s">
        <v>7813</v>
      </c>
      <c r="CO440" s="13" t="s">
        <v>7156</v>
      </c>
      <c r="CP440" s="169" t="str">
        <f t="shared" si="818"/>
        <v>Terminado</v>
      </c>
      <c r="CQ440" s="169" t="str">
        <f t="shared" si="823"/>
        <v>Terminado</v>
      </c>
      <c r="CR440" s="3192" t="s">
        <v>7155</v>
      </c>
      <c r="CS440" s="1877">
        <f>SUMPRODUCT(G440:G441,CM440:CM441)</f>
        <v>1</v>
      </c>
      <c r="CT440" s="1877">
        <f t="shared" ref="CT440" si="840">SUMPRODUCT(G440:G441,M440:M441)</f>
        <v>1</v>
      </c>
      <c r="CU440" s="3344" t="str">
        <f t="shared" si="835"/>
        <v>Terminado</v>
      </c>
      <c r="CV440" s="3344" t="str">
        <f t="shared" ref="CV440" si="841">IF(CS440&lt;1%,"Sin iniciar",IF(CS440=100%,"Terminado","En gestión"))</f>
        <v>Terminado</v>
      </c>
      <c r="CW440" s="2649" t="s">
        <v>37</v>
      </c>
      <c r="CX440" s="3989">
        <v>0</v>
      </c>
      <c r="CY440" s="3997">
        <v>0</v>
      </c>
      <c r="CZ440" s="3997">
        <v>0</v>
      </c>
      <c r="DA440" s="3404">
        <v>73800000</v>
      </c>
      <c r="DB440" s="3406">
        <v>73800000</v>
      </c>
      <c r="DC440" s="3406">
        <v>71271349</v>
      </c>
      <c r="DD440" s="3852">
        <v>73800000</v>
      </c>
      <c r="DE440" s="3192" t="s">
        <v>6936</v>
      </c>
      <c r="DF440" s="3192" t="s">
        <v>7015</v>
      </c>
      <c r="DG440" s="3192" t="s">
        <v>7016</v>
      </c>
      <c r="DH440" s="3192" t="s">
        <v>7059</v>
      </c>
      <c r="DJ440" s="1220" t="s">
        <v>8269</v>
      </c>
      <c r="DK440" s="1220" t="s">
        <v>8331</v>
      </c>
      <c r="DL440" s="3319" t="s">
        <v>8271</v>
      </c>
    </row>
    <row r="441" spans="1:116" s="514" customFormat="1" ht="87" hidden="1" customHeight="1" x14ac:dyDescent="0.45">
      <c r="A441" s="3358"/>
      <c r="B441" s="3360"/>
      <c r="C441" s="3320"/>
      <c r="D441" s="3320"/>
      <c r="E441" s="515" t="s">
        <v>7278</v>
      </c>
      <c r="F441" s="738" t="s">
        <v>7157</v>
      </c>
      <c r="G441" s="732">
        <v>0.5</v>
      </c>
      <c r="H441" s="518">
        <v>44562</v>
      </c>
      <c r="I441" s="518">
        <v>44926</v>
      </c>
      <c r="J441" s="728">
        <v>0.1</v>
      </c>
      <c r="K441" s="612">
        <v>0.5</v>
      </c>
      <c r="L441" s="729">
        <v>0.75</v>
      </c>
      <c r="M441" s="730">
        <v>1</v>
      </c>
      <c r="N441" s="3975"/>
      <c r="O441" s="3975"/>
      <c r="P441" s="631"/>
      <c r="Q441" s="3981"/>
      <c r="R441" s="3975"/>
      <c r="S441" s="726">
        <v>0.1</v>
      </c>
      <c r="T441" s="14" t="s">
        <v>7158</v>
      </c>
      <c r="U441" s="14" t="s">
        <v>7159</v>
      </c>
      <c r="V441" s="8" t="str">
        <f t="shared" si="812"/>
        <v>En gestión</v>
      </c>
      <c r="W441" s="8" t="str">
        <f>IF(S441&lt;1%,"Sin iniciar",IF(S441=100%,"Terminado","En gestión"))</f>
        <v>En gestión</v>
      </c>
      <c r="X441" s="3975"/>
      <c r="Y441" s="1472"/>
      <c r="Z441" s="1472"/>
      <c r="AA441" s="3357"/>
      <c r="AB441" s="3357"/>
      <c r="AC441" s="3436"/>
      <c r="AD441" s="3977"/>
      <c r="AE441" s="3979"/>
      <c r="AF441" s="3979"/>
      <c r="AG441" s="3977"/>
      <c r="AH441" s="3550"/>
      <c r="AI441" s="3550"/>
      <c r="AJ441" s="3509"/>
      <c r="AK441" s="3509"/>
      <c r="AL441" s="3509"/>
      <c r="AM441" s="3509"/>
      <c r="AN441" s="591"/>
      <c r="AO441" s="3509"/>
      <c r="AP441" s="3509"/>
      <c r="AQ441" s="726">
        <v>0.6</v>
      </c>
      <c r="AR441" s="740" t="s">
        <v>7814</v>
      </c>
      <c r="AS441" s="9" t="s">
        <v>7160</v>
      </c>
      <c r="AT441" s="8" t="str">
        <f t="shared" si="814"/>
        <v>En gestión</v>
      </c>
      <c r="AU441" s="8" t="str">
        <f t="shared" si="815"/>
        <v>En gestión</v>
      </c>
      <c r="AV441" s="3320"/>
      <c r="AW441" s="3841"/>
      <c r="AX441" s="3841"/>
      <c r="AY441" s="3357"/>
      <c r="AZ441" s="3357"/>
      <c r="BA441" s="622"/>
      <c r="BB441" s="3985"/>
      <c r="BC441" s="3519"/>
      <c r="BD441" s="3519"/>
      <c r="BE441" s="3987"/>
      <c r="BF441" s="3988"/>
      <c r="BG441" s="3983"/>
      <c r="BH441" s="3509"/>
      <c r="BI441" s="3509"/>
      <c r="BJ441" s="3530"/>
      <c r="BK441" s="3192"/>
      <c r="BL441" s="472"/>
      <c r="BM441" s="3417"/>
      <c r="BN441" s="3917"/>
      <c r="BO441" s="551">
        <v>0.75</v>
      </c>
      <c r="BP441" s="13" t="s">
        <v>7815</v>
      </c>
      <c r="BQ441" s="97" t="s">
        <v>7816</v>
      </c>
      <c r="BR441" s="169" t="str">
        <f t="shared" si="816"/>
        <v>En gestión</v>
      </c>
      <c r="BS441" s="169" t="str">
        <f t="shared" si="817"/>
        <v>En gestión</v>
      </c>
      <c r="BT441" s="1720"/>
      <c r="BU441" s="1877"/>
      <c r="BV441" s="1877"/>
      <c r="BW441" s="3344"/>
      <c r="BX441" s="3344"/>
      <c r="BY441" s="98"/>
      <c r="BZ441" s="2920"/>
      <c r="CA441" s="3990"/>
      <c r="CB441" s="3990"/>
      <c r="CC441" s="3991"/>
      <c r="CD441" s="3992"/>
      <c r="CE441" s="3877"/>
      <c r="CF441" s="3192"/>
      <c r="CG441" s="3192"/>
      <c r="CH441" s="3192"/>
      <c r="CI441" s="3192"/>
      <c r="CJ441" s="591"/>
      <c r="CK441" s="3192"/>
      <c r="CL441" s="3192"/>
      <c r="CM441" s="925">
        <v>1</v>
      </c>
      <c r="CN441" s="78" t="s">
        <v>7161</v>
      </c>
      <c r="CO441" s="13" t="s">
        <v>7162</v>
      </c>
      <c r="CP441" s="169" t="str">
        <f t="shared" si="818"/>
        <v>Terminado</v>
      </c>
      <c r="CQ441" s="169" t="str">
        <f t="shared" si="823"/>
        <v>Terminado</v>
      </c>
      <c r="CR441" s="3192"/>
      <c r="CS441" s="1877"/>
      <c r="CT441" s="1877"/>
      <c r="CU441" s="3344"/>
      <c r="CV441" s="3344"/>
      <c r="CW441" s="1865"/>
      <c r="CX441" s="3989"/>
      <c r="CY441" s="3997"/>
      <c r="CZ441" s="3997"/>
      <c r="DA441" s="3404"/>
      <c r="DB441" s="3406"/>
      <c r="DC441" s="3406"/>
      <c r="DD441" s="3852"/>
      <c r="DE441" s="3192"/>
      <c r="DF441" s="3192"/>
      <c r="DG441" s="3192"/>
      <c r="DH441" s="3192"/>
      <c r="DJ441" s="1220" t="s">
        <v>8269</v>
      </c>
      <c r="DK441" s="1220" t="s">
        <v>8331</v>
      </c>
      <c r="DL441" s="3320"/>
    </row>
    <row r="442" spans="1:116" s="514" customFormat="1" ht="105" hidden="1" x14ac:dyDescent="0.45">
      <c r="A442" s="3993" t="s">
        <v>63</v>
      </c>
      <c r="B442" s="3995" t="s">
        <v>7163</v>
      </c>
      <c r="C442" s="3319" t="s">
        <v>7164</v>
      </c>
      <c r="D442" s="3319" t="s">
        <v>64</v>
      </c>
      <c r="E442" s="515" t="s">
        <v>7279</v>
      </c>
      <c r="F442" s="738" t="s">
        <v>7165</v>
      </c>
      <c r="G442" s="732">
        <v>0.5</v>
      </c>
      <c r="H442" s="518">
        <v>44562</v>
      </c>
      <c r="I442" s="518">
        <v>44926</v>
      </c>
      <c r="J442" s="728">
        <v>0.1</v>
      </c>
      <c r="K442" s="612">
        <v>0.5</v>
      </c>
      <c r="L442" s="729">
        <v>0.75</v>
      </c>
      <c r="M442" s="730">
        <v>1</v>
      </c>
      <c r="N442" s="3974">
        <v>72500000</v>
      </c>
      <c r="O442" s="3974">
        <v>0</v>
      </c>
      <c r="P442" s="591"/>
      <c r="Q442" s="3980">
        <v>0.5</v>
      </c>
      <c r="R442" s="3974" t="s">
        <v>7166</v>
      </c>
      <c r="S442" s="733">
        <v>0.5</v>
      </c>
      <c r="T442" s="14" t="s">
        <v>7167</v>
      </c>
      <c r="U442" s="14" t="s">
        <v>7168</v>
      </c>
      <c r="V442" s="8" t="str">
        <f t="shared" si="812"/>
        <v>En gestión</v>
      </c>
      <c r="W442" s="8" t="str">
        <f t="shared" ref="W442:W455" si="842">IF(S442&lt;1%,"Sin iniciar",IF(S442=100%,"Terminado","En gestión"))</f>
        <v>En gestión</v>
      </c>
      <c r="X442" s="3974" t="s">
        <v>7169</v>
      </c>
      <c r="Y442" s="3854">
        <f>SUMPRODUCT(S442:S443,G442:G443)</f>
        <v>0.65</v>
      </c>
      <c r="Z442" s="3854">
        <f>SUMPRODUCT(G442:G443,J442:J443)</f>
        <v>0.1</v>
      </c>
      <c r="AA442" s="3478" t="str">
        <f>IF(Z442&lt;1%,"Sin iniciar",IF(Z442=100%,"Terminado","En gestión"))</f>
        <v>En gestión</v>
      </c>
      <c r="AB442" s="3478" t="str">
        <f>IF(Y442&lt;1%,"Sin iniciar",IF(Y442=100%,"Terminado","En gestión"))</f>
        <v>En gestión</v>
      </c>
      <c r="AC442" s="3734"/>
      <c r="AD442" s="3976">
        <v>0</v>
      </c>
      <c r="AE442" s="3978">
        <v>0</v>
      </c>
      <c r="AF442" s="3978">
        <v>0</v>
      </c>
      <c r="AG442" s="3976">
        <v>72500000</v>
      </c>
      <c r="AH442" s="3549">
        <v>72500000</v>
      </c>
      <c r="AI442" s="3549">
        <v>7250000</v>
      </c>
      <c r="AJ442" s="2665" t="s">
        <v>6936</v>
      </c>
      <c r="AK442" s="2665" t="s">
        <v>7015</v>
      </c>
      <c r="AL442" s="2665" t="s">
        <v>7016</v>
      </c>
      <c r="AM442" s="2665" t="s">
        <v>7059</v>
      </c>
      <c r="AN442" s="591"/>
      <c r="AO442" s="3548">
        <v>0.75</v>
      </c>
      <c r="AP442" s="2664" t="s">
        <v>7170</v>
      </c>
      <c r="AQ442" s="733">
        <v>0.5</v>
      </c>
      <c r="AR442" s="7" t="s">
        <v>7171</v>
      </c>
      <c r="AS442" s="341" t="s">
        <v>7817</v>
      </c>
      <c r="AT442" s="8" t="str">
        <f t="shared" si="814"/>
        <v>En gestión</v>
      </c>
      <c r="AU442" s="8" t="str">
        <f t="shared" si="815"/>
        <v>En gestión</v>
      </c>
      <c r="AV442" s="3319" t="s">
        <v>7172</v>
      </c>
      <c r="AW442" s="3840">
        <f t="shared" ref="AW442" si="843">SUMPRODUCT(G442:G443,AQ442:AQ443)</f>
        <v>0.75</v>
      </c>
      <c r="AX442" s="3840">
        <f t="shared" ref="AX442" si="844">SUMPRODUCT(G442:G443,K442:K443)</f>
        <v>0.5</v>
      </c>
      <c r="AY442" s="3356" t="str">
        <f t="shared" si="832"/>
        <v>En gestión</v>
      </c>
      <c r="AZ442" s="3356" t="str">
        <f t="shared" ref="AZ442" si="845">IF(AW442&lt;1%,"Sin iniciar",IF(AW442=100%,"Terminado","En gestión"))</f>
        <v>En gestión</v>
      </c>
      <c r="BA442" s="622"/>
      <c r="BB442" s="3984">
        <v>0</v>
      </c>
      <c r="BC442" s="3557">
        <v>0</v>
      </c>
      <c r="BD442" s="3557">
        <v>0</v>
      </c>
      <c r="BE442" s="3998">
        <v>72500000</v>
      </c>
      <c r="BF442" s="3518">
        <v>72500000</v>
      </c>
      <c r="BG442" s="3557">
        <v>29000000</v>
      </c>
      <c r="BH442" s="2665" t="s">
        <v>6936</v>
      </c>
      <c r="BI442" s="2665" t="s">
        <v>7015</v>
      </c>
      <c r="BJ442" s="3529" t="s">
        <v>7016</v>
      </c>
      <c r="BK442" s="3192" t="s">
        <v>7059</v>
      </c>
      <c r="BL442" s="472"/>
      <c r="BM442" s="4000">
        <v>0.88</v>
      </c>
      <c r="BN442" s="2920" t="s">
        <v>7173</v>
      </c>
      <c r="BO442" s="551">
        <v>0.75</v>
      </c>
      <c r="BP442" s="13" t="s">
        <v>7174</v>
      </c>
      <c r="BQ442" s="98" t="s">
        <v>7818</v>
      </c>
      <c r="BR442" s="169" t="str">
        <f t="shared" si="816"/>
        <v>En gestión</v>
      </c>
      <c r="BS442" s="169" t="str">
        <f t="shared" si="817"/>
        <v>En gestión</v>
      </c>
      <c r="BT442" s="1720" t="s">
        <v>7173</v>
      </c>
      <c r="BU442" s="1877">
        <f>SUMPRODUCT(G442:G443,BO442:BO443)</f>
        <v>0.875</v>
      </c>
      <c r="BV442" s="1877">
        <f>SUMPRODUCT(G442:G443,L442:L443)</f>
        <v>0.75</v>
      </c>
      <c r="BW442" s="3344" t="str">
        <f t="shared" ref="BW442:BW448" si="846">IF(BV442&lt;1%,"Sin iniciar",IF(BV442=100%,"Terminado","En gestión"))</f>
        <v>En gestión</v>
      </c>
      <c r="BX442" s="3344" t="str">
        <f t="shared" ref="BX442:BX448" si="847">IF(BU442&lt;1%,"Sin iniciar",IF(BU442=100%,"Terminado","En gestión"))</f>
        <v>En gestión</v>
      </c>
      <c r="BY442" s="1721"/>
      <c r="BZ442" s="2920">
        <v>0</v>
      </c>
      <c r="CA442" s="3990">
        <v>0</v>
      </c>
      <c r="CB442" s="3990">
        <v>0</v>
      </c>
      <c r="CC442" s="3991">
        <v>72500000</v>
      </c>
      <c r="CD442" s="3992">
        <v>72500000</v>
      </c>
      <c r="CE442" s="3877">
        <v>50750000</v>
      </c>
      <c r="CF442" s="3192" t="s">
        <v>6936</v>
      </c>
      <c r="CG442" s="3192" t="s">
        <v>7015</v>
      </c>
      <c r="CH442" s="3192" t="s">
        <v>7016</v>
      </c>
      <c r="CI442" s="3192" t="s">
        <v>7059</v>
      </c>
      <c r="CJ442" s="591"/>
      <c r="CK442" s="3525">
        <v>1</v>
      </c>
      <c r="CL442" s="3192" t="s">
        <v>7175</v>
      </c>
      <c r="CM442" s="925">
        <v>1</v>
      </c>
      <c r="CN442" s="797" t="s">
        <v>7176</v>
      </c>
      <c r="CO442" s="13" t="s">
        <v>7819</v>
      </c>
      <c r="CP442" s="169" t="str">
        <f t="shared" si="818"/>
        <v>Terminado</v>
      </c>
      <c r="CQ442" s="169" t="str">
        <f t="shared" si="823"/>
        <v>Terminado</v>
      </c>
      <c r="CR442" s="3192" t="s">
        <v>7175</v>
      </c>
      <c r="CS442" s="1877">
        <f>SUMPRODUCT(G442:G443,CM442:CM443)</f>
        <v>1</v>
      </c>
      <c r="CT442" s="1877">
        <f t="shared" ref="CT442" si="848">SUMPRODUCT(G442:G443,M442:M443)</f>
        <v>1</v>
      </c>
      <c r="CU442" s="3344" t="str">
        <f t="shared" si="835"/>
        <v>Terminado</v>
      </c>
      <c r="CV442" s="3344" t="str">
        <f t="shared" ref="CV442" si="849">IF(CS442&lt;1%,"Sin iniciar",IF(CS442=100%,"Terminado","En gestión"))</f>
        <v>Terminado</v>
      </c>
      <c r="CW442" s="2649" t="s">
        <v>37</v>
      </c>
      <c r="CX442" s="3989">
        <v>0</v>
      </c>
      <c r="CY442" s="3997">
        <v>0</v>
      </c>
      <c r="CZ442" s="3997">
        <v>0</v>
      </c>
      <c r="DA442" s="3404">
        <v>72500000</v>
      </c>
      <c r="DB442" s="3406">
        <v>72500000</v>
      </c>
      <c r="DC442" s="3406">
        <v>72500000</v>
      </c>
      <c r="DD442" s="3852">
        <v>72500000</v>
      </c>
      <c r="DE442" s="3192" t="s">
        <v>6936</v>
      </c>
      <c r="DF442" s="3192" t="s">
        <v>7015</v>
      </c>
      <c r="DG442" s="3192" t="s">
        <v>7016</v>
      </c>
      <c r="DH442" s="3192" t="s">
        <v>7059</v>
      </c>
      <c r="DJ442" s="1220" t="s">
        <v>8269</v>
      </c>
      <c r="DK442" s="1220" t="s">
        <v>8331</v>
      </c>
      <c r="DL442" s="3319" t="s">
        <v>8271</v>
      </c>
    </row>
    <row r="443" spans="1:116" s="514" customFormat="1" ht="131.25" hidden="1" x14ac:dyDescent="0.45">
      <c r="A443" s="3994"/>
      <c r="B443" s="3996"/>
      <c r="C443" s="3320"/>
      <c r="D443" s="3320"/>
      <c r="E443" s="515" t="s">
        <v>7280</v>
      </c>
      <c r="F443" s="738" t="s">
        <v>7177</v>
      </c>
      <c r="G443" s="732">
        <v>0.5</v>
      </c>
      <c r="H443" s="518">
        <v>44562</v>
      </c>
      <c r="I443" s="518">
        <v>44926</v>
      </c>
      <c r="J443" s="728">
        <v>0.1</v>
      </c>
      <c r="K443" s="612">
        <v>0.5</v>
      </c>
      <c r="L443" s="729">
        <v>0.75</v>
      </c>
      <c r="M443" s="730">
        <v>1</v>
      </c>
      <c r="N443" s="3975"/>
      <c r="O443" s="3975"/>
      <c r="P443" s="591"/>
      <c r="Q443" s="3981"/>
      <c r="R443" s="3975"/>
      <c r="S443" s="726">
        <v>0.8</v>
      </c>
      <c r="T443" s="14" t="s">
        <v>7178</v>
      </c>
      <c r="U443" s="14" t="s">
        <v>7179</v>
      </c>
      <c r="V443" s="8" t="str">
        <f t="shared" si="812"/>
        <v>En gestión</v>
      </c>
      <c r="W443" s="8" t="str">
        <f t="shared" si="842"/>
        <v>En gestión</v>
      </c>
      <c r="X443" s="3975"/>
      <c r="Y443" s="1472"/>
      <c r="Z443" s="1472"/>
      <c r="AA443" s="3357"/>
      <c r="AB443" s="3357"/>
      <c r="AC443" s="3436"/>
      <c r="AD443" s="3977"/>
      <c r="AE443" s="3979"/>
      <c r="AF443" s="3979"/>
      <c r="AG443" s="3977"/>
      <c r="AH443" s="3550"/>
      <c r="AI443" s="3550"/>
      <c r="AJ443" s="3509"/>
      <c r="AK443" s="3509"/>
      <c r="AL443" s="3509"/>
      <c r="AM443" s="3509"/>
      <c r="AN443" s="591"/>
      <c r="AO443" s="3509"/>
      <c r="AP443" s="3509"/>
      <c r="AQ443" s="726">
        <v>1</v>
      </c>
      <c r="AR443" s="445" t="s">
        <v>7820</v>
      </c>
      <c r="AS443" s="745" t="s">
        <v>7180</v>
      </c>
      <c r="AT443" s="50" t="str">
        <f t="shared" si="814"/>
        <v>En gestión</v>
      </c>
      <c r="AU443" s="8" t="str">
        <f t="shared" si="815"/>
        <v>Terminado</v>
      </c>
      <c r="AV443" s="3320"/>
      <c r="AW443" s="3841"/>
      <c r="AX443" s="3841"/>
      <c r="AY443" s="3357"/>
      <c r="AZ443" s="3357"/>
      <c r="BA443" s="622"/>
      <c r="BB443" s="3985"/>
      <c r="BC443" s="3519"/>
      <c r="BD443" s="3519"/>
      <c r="BE443" s="3999"/>
      <c r="BF443" s="3519"/>
      <c r="BG443" s="3519"/>
      <c r="BH443" s="3509"/>
      <c r="BI443" s="3509"/>
      <c r="BJ443" s="3530"/>
      <c r="BK443" s="3192"/>
      <c r="BL443" s="472"/>
      <c r="BM443" s="4000"/>
      <c r="BN443" s="2920"/>
      <c r="BO443" s="551">
        <v>1</v>
      </c>
      <c r="BP443" s="13" t="s">
        <v>7820</v>
      </c>
      <c r="BQ443" s="97" t="s">
        <v>7181</v>
      </c>
      <c r="BR443" s="169" t="str">
        <f t="shared" si="816"/>
        <v>En gestión</v>
      </c>
      <c r="BS443" s="169" t="str">
        <f t="shared" si="817"/>
        <v>Terminado</v>
      </c>
      <c r="BT443" s="1720"/>
      <c r="BU443" s="1877"/>
      <c r="BV443" s="1877"/>
      <c r="BW443" s="3344"/>
      <c r="BX443" s="3344"/>
      <c r="BY443" s="1721"/>
      <c r="BZ443" s="2920"/>
      <c r="CA443" s="3990"/>
      <c r="CB443" s="3990"/>
      <c r="CC443" s="3991"/>
      <c r="CD443" s="3992"/>
      <c r="CE443" s="3877"/>
      <c r="CF443" s="3192"/>
      <c r="CG443" s="3192"/>
      <c r="CH443" s="3192"/>
      <c r="CI443" s="3192"/>
      <c r="CJ443" s="591"/>
      <c r="CK443" s="3192"/>
      <c r="CL443" s="3192"/>
      <c r="CM443" s="925">
        <v>1</v>
      </c>
      <c r="CN443" s="797" t="s">
        <v>1291</v>
      </c>
      <c r="CO443" s="40" t="s">
        <v>7181</v>
      </c>
      <c r="CP443" s="169" t="str">
        <f t="shared" si="818"/>
        <v>Terminado</v>
      </c>
      <c r="CQ443" s="169" t="str">
        <f t="shared" si="823"/>
        <v>Terminado</v>
      </c>
      <c r="CR443" s="3192"/>
      <c r="CS443" s="1877"/>
      <c r="CT443" s="1877"/>
      <c r="CU443" s="3344"/>
      <c r="CV443" s="3344"/>
      <c r="CW443" s="1865"/>
      <c r="CX443" s="3989"/>
      <c r="CY443" s="3997"/>
      <c r="CZ443" s="3997"/>
      <c r="DA443" s="3404"/>
      <c r="DB443" s="3406"/>
      <c r="DC443" s="3406"/>
      <c r="DD443" s="3852"/>
      <c r="DE443" s="3192"/>
      <c r="DF443" s="3192"/>
      <c r="DG443" s="3192"/>
      <c r="DH443" s="3192"/>
      <c r="DJ443" s="1220" t="s">
        <v>8269</v>
      </c>
      <c r="DK443" s="1220" t="s">
        <v>8280</v>
      </c>
      <c r="DL443" s="3320"/>
    </row>
    <row r="444" spans="1:116" s="514" customFormat="1" ht="88.5" hidden="1" customHeight="1" x14ac:dyDescent="0.45">
      <c r="A444" s="3538" t="s">
        <v>63</v>
      </c>
      <c r="B444" s="3540" t="s">
        <v>7182</v>
      </c>
      <c r="C444" s="3087" t="s">
        <v>7183</v>
      </c>
      <c r="D444" s="3087" t="s">
        <v>7184</v>
      </c>
      <c r="E444" s="515" t="s">
        <v>7281</v>
      </c>
      <c r="F444" s="516" t="s">
        <v>7185</v>
      </c>
      <c r="G444" s="732">
        <v>0.3</v>
      </c>
      <c r="H444" s="518">
        <v>44593</v>
      </c>
      <c r="I444" s="518">
        <v>44773</v>
      </c>
      <c r="J444" s="728">
        <v>0.4</v>
      </c>
      <c r="K444" s="612">
        <v>0.95</v>
      </c>
      <c r="L444" s="729">
        <v>1</v>
      </c>
      <c r="M444" s="730">
        <v>1</v>
      </c>
      <c r="N444" s="3791">
        <v>0</v>
      </c>
      <c r="O444" s="3791">
        <v>377379192</v>
      </c>
      <c r="P444" s="591"/>
      <c r="Q444" s="3452">
        <v>0.25</v>
      </c>
      <c r="R444" s="4001" t="s">
        <v>7186</v>
      </c>
      <c r="S444" s="538">
        <v>0.4</v>
      </c>
      <c r="T444" s="14" t="s">
        <v>7187</v>
      </c>
      <c r="U444" s="1262" t="s">
        <v>7188</v>
      </c>
      <c r="V444" s="8" t="str">
        <f t="shared" si="812"/>
        <v>En gestión</v>
      </c>
      <c r="W444" s="8" t="str">
        <f t="shared" si="842"/>
        <v>En gestión</v>
      </c>
      <c r="X444" s="3791" t="s">
        <v>7189</v>
      </c>
      <c r="Y444" s="3854">
        <f>SUMPRODUCT(G444:G447,S444:S447)</f>
        <v>0.52</v>
      </c>
      <c r="Z444" s="3854">
        <f>SUMPRODUCT(J444:J447,G444:G447)</f>
        <v>0.52</v>
      </c>
      <c r="AA444" s="3478" t="str">
        <f>IF(Z444&lt;1%,"Sin iniciar",IF(Z444=100%,"Terminado","En gestión"))</f>
        <v>En gestión</v>
      </c>
      <c r="AB444" s="3478" t="str">
        <f>IF(Y444&lt;1%,"Sin iniciar",IF(Y444=100%,"Terminado","En gestión"))</f>
        <v>En gestión</v>
      </c>
      <c r="AC444" s="3734"/>
      <c r="AD444" s="3953">
        <v>377379192</v>
      </c>
      <c r="AE444" s="3954">
        <v>377379192</v>
      </c>
      <c r="AF444" s="3954">
        <v>94344798</v>
      </c>
      <c r="AG444" s="3953">
        <v>0</v>
      </c>
      <c r="AH444" s="2303">
        <v>0</v>
      </c>
      <c r="AI444" s="2303">
        <v>0</v>
      </c>
      <c r="AJ444" s="2665" t="s">
        <v>44</v>
      </c>
      <c r="AK444" s="2665" t="s">
        <v>44</v>
      </c>
      <c r="AL444" s="2665" t="s">
        <v>44</v>
      </c>
      <c r="AM444" s="2665" t="s">
        <v>44</v>
      </c>
      <c r="AN444" s="591"/>
      <c r="AO444" s="4004">
        <v>0.8</v>
      </c>
      <c r="AP444" s="4007" t="s">
        <v>7190</v>
      </c>
      <c r="AQ444" s="746">
        <v>0.8</v>
      </c>
      <c r="AR444" s="747" t="s">
        <v>7191</v>
      </c>
      <c r="AS444" s="748" t="s">
        <v>7192</v>
      </c>
      <c r="AT444" s="50" t="str">
        <f t="shared" si="814"/>
        <v>En gestión</v>
      </c>
      <c r="AU444" s="8" t="str">
        <f t="shared" si="815"/>
        <v>En gestión</v>
      </c>
      <c r="AV444" s="3087" t="s">
        <v>7193</v>
      </c>
      <c r="AW444" s="3964">
        <f>SUMPRODUCT(G444:G447,AQ444:AQ447)</f>
        <v>0.8</v>
      </c>
      <c r="AX444" s="3967">
        <f>SUMPRODUCT(G444:G447,K444:K447)</f>
        <v>0.96</v>
      </c>
      <c r="AY444" s="3478" t="str">
        <f t="shared" si="832"/>
        <v>En gestión</v>
      </c>
      <c r="AZ444" s="3478" t="str">
        <f t="shared" ref="AZ444" si="850">IF(AW444&lt;1%,"Sin iniciar",IF(AW444=100%,"Terminado","En gestión"))</f>
        <v>En gestión</v>
      </c>
      <c r="BA444" s="276" t="s">
        <v>7821</v>
      </c>
      <c r="BB444" s="3957">
        <v>377379192</v>
      </c>
      <c r="BC444" s="3615">
        <v>377379192</v>
      </c>
      <c r="BD444" s="3615">
        <v>188689596</v>
      </c>
      <c r="BE444" s="3605">
        <v>0</v>
      </c>
      <c r="BF444" s="3615">
        <v>0</v>
      </c>
      <c r="BG444" s="3615">
        <v>0</v>
      </c>
      <c r="BH444" s="2665" t="s">
        <v>44</v>
      </c>
      <c r="BI444" s="2665" t="s">
        <v>44</v>
      </c>
      <c r="BJ444" s="3529" t="s">
        <v>44</v>
      </c>
      <c r="BK444" s="3192" t="s">
        <v>44</v>
      </c>
      <c r="BL444" s="472"/>
      <c r="BM444" s="4000">
        <v>1</v>
      </c>
      <c r="BN444" s="2920" t="s">
        <v>7194</v>
      </c>
      <c r="BO444" s="846">
        <v>1</v>
      </c>
      <c r="BP444" s="738" t="s">
        <v>7195</v>
      </c>
      <c r="BQ444" s="738" t="s">
        <v>7196</v>
      </c>
      <c r="BR444" s="169" t="str">
        <f t="shared" si="816"/>
        <v>Terminado</v>
      </c>
      <c r="BS444" s="169" t="str">
        <f t="shared" si="817"/>
        <v>Terminado</v>
      </c>
      <c r="BT444" s="3943" t="s">
        <v>7197</v>
      </c>
      <c r="BU444" s="1877">
        <f>SUMPRODUCT(G444:G447,BO444:BO447)</f>
        <v>1</v>
      </c>
      <c r="BV444" s="1877">
        <f t="shared" ref="BV444" si="851">G444*L444</f>
        <v>0.3</v>
      </c>
      <c r="BW444" s="3344" t="str">
        <f t="shared" si="846"/>
        <v>En gestión</v>
      </c>
      <c r="BX444" s="3344" t="str">
        <f t="shared" si="847"/>
        <v>Terminado</v>
      </c>
      <c r="BY444" s="1721"/>
      <c r="BZ444" s="3027">
        <v>377379192</v>
      </c>
      <c r="CA444" s="3456">
        <v>377379192</v>
      </c>
      <c r="CB444" s="3456">
        <v>283034394</v>
      </c>
      <c r="CC444" s="4009">
        <v>0</v>
      </c>
      <c r="CD444" s="4010">
        <v>0</v>
      </c>
      <c r="CE444" s="4010">
        <v>0</v>
      </c>
      <c r="CF444" s="3192" t="s">
        <v>44</v>
      </c>
      <c r="CG444" s="3192" t="s">
        <v>44</v>
      </c>
      <c r="CH444" s="3192" t="s">
        <v>44</v>
      </c>
      <c r="CI444" s="3192" t="s">
        <v>44</v>
      </c>
      <c r="CJ444" s="591"/>
      <c r="CK444" s="3648" t="s">
        <v>530</v>
      </c>
      <c r="CL444" s="3648" t="s">
        <v>1292</v>
      </c>
      <c r="CM444" s="925">
        <v>1</v>
      </c>
      <c r="CN444" s="797" t="s">
        <v>1291</v>
      </c>
      <c r="CO444" s="78" t="s">
        <v>7196</v>
      </c>
      <c r="CP444" s="169" t="str">
        <f t="shared" si="818"/>
        <v>Terminado</v>
      </c>
      <c r="CQ444" s="169" t="str">
        <f t="shared" si="823"/>
        <v>Terminado</v>
      </c>
      <c r="CR444" s="3648" t="s">
        <v>1292</v>
      </c>
      <c r="CS444" s="1877">
        <f>SUMPRODUCT(G444:G447,CM444:CM447)</f>
        <v>1</v>
      </c>
      <c r="CT444" s="1877">
        <f>SUMPRODUCT(G444:G447,M444:M447)</f>
        <v>1</v>
      </c>
      <c r="CU444" s="3344" t="str">
        <f t="shared" ref="CU444" si="852">IF(CT444&lt;1%,"Sin iniciar",IF(CT444=100%,"Terminado","En gestión"))</f>
        <v>Terminado</v>
      </c>
      <c r="CV444" s="3344" t="str">
        <f t="shared" ref="CV444" si="853">IF(CS444&lt;1%,"Sin iniciar",IF(CS444=100%,"Terminado","En gestión"))</f>
        <v>Terminado</v>
      </c>
      <c r="CW444" s="1721" t="s">
        <v>37</v>
      </c>
      <c r="CX444" s="3389">
        <v>377379192</v>
      </c>
      <c r="CY444" s="4008">
        <v>377379192</v>
      </c>
      <c r="CZ444" s="4008">
        <v>377379192</v>
      </c>
      <c r="DA444" s="3389">
        <v>0</v>
      </c>
      <c r="DB444" s="4008">
        <v>0</v>
      </c>
      <c r="DC444" s="4008">
        <v>0</v>
      </c>
      <c r="DD444" s="4012">
        <v>0</v>
      </c>
      <c r="DE444" s="3192" t="s">
        <v>44</v>
      </c>
      <c r="DF444" s="3192" t="s">
        <v>44</v>
      </c>
      <c r="DG444" s="3192" t="s">
        <v>44</v>
      </c>
      <c r="DH444" s="3192" t="s">
        <v>44</v>
      </c>
      <c r="DJ444" s="1220" t="s">
        <v>8269</v>
      </c>
      <c r="DK444" s="1220" t="s">
        <v>8484</v>
      </c>
      <c r="DL444" s="3087" t="s">
        <v>8271</v>
      </c>
    </row>
    <row r="445" spans="1:116" s="514" customFormat="1" ht="83.25" hidden="1" customHeight="1" x14ac:dyDescent="0.45">
      <c r="A445" s="3398"/>
      <c r="B445" s="3399"/>
      <c r="C445" s="3088"/>
      <c r="D445" s="3088"/>
      <c r="E445" s="515" t="s">
        <v>7282</v>
      </c>
      <c r="F445" s="516" t="s">
        <v>7198</v>
      </c>
      <c r="G445" s="732">
        <v>0.2</v>
      </c>
      <c r="H445" s="518">
        <v>44593</v>
      </c>
      <c r="I445" s="518">
        <v>44773</v>
      </c>
      <c r="J445" s="728">
        <v>0.6</v>
      </c>
      <c r="K445" s="612">
        <v>0.95</v>
      </c>
      <c r="L445" s="729">
        <v>1</v>
      </c>
      <c r="M445" s="730">
        <v>1</v>
      </c>
      <c r="N445" s="3792"/>
      <c r="O445" s="3792"/>
      <c r="P445" s="591"/>
      <c r="Q445" s="3453"/>
      <c r="R445" s="4002"/>
      <c r="S445" s="538">
        <v>0.6</v>
      </c>
      <c r="T445" s="14" t="s">
        <v>7199</v>
      </c>
      <c r="U445" s="1766"/>
      <c r="V445" s="8" t="str">
        <f t="shared" si="812"/>
        <v>En gestión</v>
      </c>
      <c r="W445" s="8" t="str">
        <f t="shared" si="842"/>
        <v>En gestión</v>
      </c>
      <c r="X445" s="3792"/>
      <c r="Y445" s="3355"/>
      <c r="Z445" s="3355"/>
      <c r="AA445" s="3356"/>
      <c r="AB445" s="3356"/>
      <c r="AC445" s="3435"/>
      <c r="AD445" s="3945"/>
      <c r="AE445" s="3946"/>
      <c r="AF445" s="3946"/>
      <c r="AG445" s="3945"/>
      <c r="AH445" s="2303"/>
      <c r="AI445" s="2303"/>
      <c r="AJ445" s="2665"/>
      <c r="AK445" s="2665"/>
      <c r="AL445" s="2665"/>
      <c r="AM445" s="2665"/>
      <c r="AN445" s="591"/>
      <c r="AO445" s="4005"/>
      <c r="AP445" s="4005"/>
      <c r="AQ445" s="749">
        <v>0.8</v>
      </c>
      <c r="AR445" s="750" t="s">
        <v>7191</v>
      </c>
      <c r="AS445" s="751" t="s">
        <v>7200</v>
      </c>
      <c r="AT445" s="50" t="str">
        <f t="shared" si="814"/>
        <v>En gestión</v>
      </c>
      <c r="AU445" s="8" t="str">
        <f t="shared" si="815"/>
        <v>En gestión</v>
      </c>
      <c r="AV445" s="3088"/>
      <c r="AW445" s="3965"/>
      <c r="AX445" s="3840"/>
      <c r="AY445" s="3356"/>
      <c r="AZ445" s="3356"/>
      <c r="BA445" s="220" t="s">
        <v>7821</v>
      </c>
      <c r="BB445" s="3948"/>
      <c r="BC445" s="3798"/>
      <c r="BD445" s="3798"/>
      <c r="BE445" s="3606"/>
      <c r="BF445" s="3798"/>
      <c r="BG445" s="3798"/>
      <c r="BH445" s="2665"/>
      <c r="BI445" s="2665"/>
      <c r="BJ445" s="3529"/>
      <c r="BK445" s="3192"/>
      <c r="BL445" s="472"/>
      <c r="BM445" s="4000"/>
      <c r="BN445" s="2920"/>
      <c r="BO445" s="846">
        <v>1</v>
      </c>
      <c r="BP445" s="738" t="s">
        <v>7201</v>
      </c>
      <c r="BQ445" s="738" t="s">
        <v>7822</v>
      </c>
      <c r="BR445" s="169" t="str">
        <f t="shared" si="816"/>
        <v>Terminado</v>
      </c>
      <c r="BS445" s="169" t="str">
        <f t="shared" si="817"/>
        <v>Terminado</v>
      </c>
      <c r="BT445" s="3943"/>
      <c r="BU445" s="1877"/>
      <c r="BV445" s="1877"/>
      <c r="BW445" s="3344"/>
      <c r="BX445" s="3344"/>
      <c r="BY445" s="1721"/>
      <c r="BZ445" s="3027"/>
      <c r="CA445" s="3456"/>
      <c r="CB445" s="3456"/>
      <c r="CC445" s="4009"/>
      <c r="CD445" s="4010"/>
      <c r="CE445" s="4010"/>
      <c r="CF445" s="3192"/>
      <c r="CG445" s="3192"/>
      <c r="CH445" s="3192"/>
      <c r="CI445" s="3192"/>
      <c r="CJ445" s="591"/>
      <c r="CK445" s="3648"/>
      <c r="CL445" s="3648"/>
      <c r="CM445" s="925">
        <v>1</v>
      </c>
      <c r="CN445" s="797" t="s">
        <v>1291</v>
      </c>
      <c r="CO445" s="78" t="s">
        <v>7822</v>
      </c>
      <c r="CP445" s="169" t="str">
        <f t="shared" si="818"/>
        <v>Terminado</v>
      </c>
      <c r="CQ445" s="169" t="str">
        <f t="shared" si="823"/>
        <v>Terminado</v>
      </c>
      <c r="CR445" s="3648"/>
      <c r="CS445" s="1877"/>
      <c r="CT445" s="1877"/>
      <c r="CU445" s="3344"/>
      <c r="CV445" s="3344"/>
      <c r="CW445" s="1721"/>
      <c r="CX445" s="3389"/>
      <c r="CY445" s="4008"/>
      <c r="CZ445" s="4008"/>
      <c r="DA445" s="3389"/>
      <c r="DB445" s="4008"/>
      <c r="DC445" s="4008"/>
      <c r="DD445" s="4012"/>
      <c r="DE445" s="3192"/>
      <c r="DF445" s="3192"/>
      <c r="DG445" s="3192"/>
      <c r="DH445" s="3192"/>
      <c r="DJ445" s="1220" t="s">
        <v>8269</v>
      </c>
      <c r="DK445" s="1220" t="s">
        <v>8484</v>
      </c>
      <c r="DL445" s="3088"/>
    </row>
    <row r="446" spans="1:116" s="514" customFormat="1" ht="131.25" hidden="1" x14ac:dyDescent="0.45">
      <c r="A446" s="3398"/>
      <c r="B446" s="3399"/>
      <c r="C446" s="3088"/>
      <c r="D446" s="3088"/>
      <c r="E446" s="515" t="s">
        <v>7283</v>
      </c>
      <c r="F446" s="516" t="s">
        <v>7202</v>
      </c>
      <c r="G446" s="732">
        <v>0.2</v>
      </c>
      <c r="H446" s="518">
        <v>44562</v>
      </c>
      <c r="I446" s="518">
        <v>44773</v>
      </c>
      <c r="J446" s="728">
        <v>0.8</v>
      </c>
      <c r="K446" s="612">
        <v>1</v>
      </c>
      <c r="L446" s="729">
        <v>1</v>
      </c>
      <c r="M446" s="730">
        <v>1</v>
      </c>
      <c r="N446" s="3792"/>
      <c r="O446" s="3792"/>
      <c r="P446" s="591"/>
      <c r="Q446" s="3453"/>
      <c r="R446" s="4002"/>
      <c r="S446" s="538">
        <v>0.8</v>
      </c>
      <c r="T446" s="14" t="s">
        <v>7203</v>
      </c>
      <c r="U446" s="1766"/>
      <c r="V446" s="8" t="str">
        <f t="shared" si="812"/>
        <v>En gestión</v>
      </c>
      <c r="W446" s="8" t="str">
        <f t="shared" si="842"/>
        <v>En gestión</v>
      </c>
      <c r="X446" s="3792"/>
      <c r="Y446" s="3355"/>
      <c r="Z446" s="3355"/>
      <c r="AA446" s="3356"/>
      <c r="AB446" s="3356"/>
      <c r="AC446" s="3435"/>
      <c r="AD446" s="3945"/>
      <c r="AE446" s="3946"/>
      <c r="AF446" s="3946"/>
      <c r="AG446" s="3945"/>
      <c r="AH446" s="2303"/>
      <c r="AI446" s="2303"/>
      <c r="AJ446" s="2665"/>
      <c r="AK446" s="2665"/>
      <c r="AL446" s="2665"/>
      <c r="AM446" s="2665"/>
      <c r="AN446" s="591"/>
      <c r="AO446" s="4005"/>
      <c r="AP446" s="4005"/>
      <c r="AQ446" s="749">
        <v>0.8</v>
      </c>
      <c r="AR446" s="750" t="s">
        <v>7191</v>
      </c>
      <c r="AS446" s="751" t="s">
        <v>7204</v>
      </c>
      <c r="AT446" s="50" t="str">
        <f t="shared" si="814"/>
        <v>Terminado</v>
      </c>
      <c r="AU446" s="8" t="str">
        <f t="shared" si="815"/>
        <v>En gestión</v>
      </c>
      <c r="AV446" s="3088"/>
      <c r="AW446" s="3965"/>
      <c r="AX446" s="3840"/>
      <c r="AY446" s="3356"/>
      <c r="AZ446" s="3356"/>
      <c r="BA446" s="220" t="s">
        <v>7821</v>
      </c>
      <c r="BB446" s="3948"/>
      <c r="BC446" s="3798"/>
      <c r="BD446" s="3798"/>
      <c r="BE446" s="3606"/>
      <c r="BF446" s="3798"/>
      <c r="BG446" s="3798"/>
      <c r="BH446" s="2665"/>
      <c r="BI446" s="2665"/>
      <c r="BJ446" s="3529"/>
      <c r="BK446" s="3192"/>
      <c r="BL446" s="472"/>
      <c r="BM446" s="4000"/>
      <c r="BN446" s="2920"/>
      <c r="BO446" s="846">
        <v>1</v>
      </c>
      <c r="BP446" s="738" t="s">
        <v>7205</v>
      </c>
      <c r="BQ446" s="738" t="s">
        <v>7206</v>
      </c>
      <c r="BR446" s="169" t="str">
        <f t="shared" si="816"/>
        <v>Terminado</v>
      </c>
      <c r="BS446" s="169" t="str">
        <f t="shared" si="817"/>
        <v>Terminado</v>
      </c>
      <c r="BT446" s="3943"/>
      <c r="BU446" s="1877"/>
      <c r="BV446" s="1877"/>
      <c r="BW446" s="3344"/>
      <c r="BX446" s="3344"/>
      <c r="BY446" s="1721"/>
      <c r="BZ446" s="3027"/>
      <c r="CA446" s="3456"/>
      <c r="CB446" s="3456"/>
      <c r="CC446" s="4009"/>
      <c r="CD446" s="4010"/>
      <c r="CE446" s="4010"/>
      <c r="CF446" s="3192"/>
      <c r="CG446" s="3192"/>
      <c r="CH446" s="3192"/>
      <c r="CI446" s="3192"/>
      <c r="CJ446" s="591"/>
      <c r="CK446" s="3648"/>
      <c r="CL446" s="3648"/>
      <c r="CM446" s="925">
        <v>1</v>
      </c>
      <c r="CN446" s="39" t="s">
        <v>1291</v>
      </c>
      <c r="CO446" s="78" t="s">
        <v>7206</v>
      </c>
      <c r="CP446" s="169" t="str">
        <f t="shared" si="818"/>
        <v>Terminado</v>
      </c>
      <c r="CQ446" s="169" t="str">
        <f t="shared" si="823"/>
        <v>Terminado</v>
      </c>
      <c r="CR446" s="3648"/>
      <c r="CS446" s="1877"/>
      <c r="CT446" s="1877"/>
      <c r="CU446" s="3344"/>
      <c r="CV446" s="3344"/>
      <c r="CW446" s="1721"/>
      <c r="CX446" s="3389"/>
      <c r="CY446" s="4008"/>
      <c r="CZ446" s="4008"/>
      <c r="DA446" s="3389"/>
      <c r="DB446" s="4008"/>
      <c r="DC446" s="4008"/>
      <c r="DD446" s="4012"/>
      <c r="DE446" s="3192"/>
      <c r="DF446" s="3192"/>
      <c r="DG446" s="3192"/>
      <c r="DH446" s="3192"/>
      <c r="DJ446" s="1220" t="s">
        <v>8269</v>
      </c>
      <c r="DK446" s="1220" t="s">
        <v>8370</v>
      </c>
      <c r="DL446" s="3088"/>
    </row>
    <row r="447" spans="1:116" s="514" customFormat="1" ht="367.5" hidden="1" x14ac:dyDescent="0.45">
      <c r="A447" s="3358"/>
      <c r="B447" s="3360"/>
      <c r="C447" s="3112"/>
      <c r="D447" s="3112"/>
      <c r="E447" s="515" t="s">
        <v>7284</v>
      </c>
      <c r="F447" s="752" t="s">
        <v>7207</v>
      </c>
      <c r="G447" s="732">
        <v>0.3</v>
      </c>
      <c r="H447" s="518">
        <v>44562</v>
      </c>
      <c r="I447" s="518">
        <v>44773</v>
      </c>
      <c r="J447" s="728">
        <v>0.4</v>
      </c>
      <c r="K447" s="612">
        <v>0.95</v>
      </c>
      <c r="L447" s="729">
        <v>1</v>
      </c>
      <c r="M447" s="730">
        <v>1</v>
      </c>
      <c r="N447" s="3442"/>
      <c r="O447" s="3442"/>
      <c r="P447" s="591"/>
      <c r="Q447" s="3454"/>
      <c r="R447" s="4003"/>
      <c r="S447" s="538">
        <v>0.4</v>
      </c>
      <c r="T447" s="14" t="s">
        <v>7208</v>
      </c>
      <c r="U447" s="1263"/>
      <c r="V447" s="8" t="str">
        <f t="shared" si="812"/>
        <v>En gestión</v>
      </c>
      <c r="W447" s="8" t="str">
        <f t="shared" si="842"/>
        <v>En gestión</v>
      </c>
      <c r="X447" s="3442"/>
      <c r="Y447" s="1472"/>
      <c r="Z447" s="1472"/>
      <c r="AA447" s="3357"/>
      <c r="AB447" s="3357"/>
      <c r="AC447" s="3436"/>
      <c r="AD447" s="3426"/>
      <c r="AE447" s="3898"/>
      <c r="AF447" s="3898"/>
      <c r="AG447" s="3426"/>
      <c r="AH447" s="2304"/>
      <c r="AI447" s="2304"/>
      <c r="AJ447" s="3509"/>
      <c r="AK447" s="3509"/>
      <c r="AL447" s="3509"/>
      <c r="AM447" s="3509"/>
      <c r="AN447" s="591"/>
      <c r="AO447" s="4006"/>
      <c r="AP447" s="4006"/>
      <c r="AQ447" s="749">
        <v>0.8</v>
      </c>
      <c r="AR447" s="750" t="s">
        <v>7191</v>
      </c>
      <c r="AS447" s="751" t="s">
        <v>7823</v>
      </c>
      <c r="AT447" s="50" t="str">
        <f t="shared" si="814"/>
        <v>En gestión</v>
      </c>
      <c r="AU447" s="8" t="str">
        <f t="shared" si="815"/>
        <v>En gestión</v>
      </c>
      <c r="AV447" s="3112"/>
      <c r="AW447" s="3966"/>
      <c r="AX447" s="3841"/>
      <c r="AY447" s="3357"/>
      <c r="AZ447" s="3357"/>
      <c r="BA447" s="220" t="s">
        <v>7821</v>
      </c>
      <c r="BB447" s="3447"/>
      <c r="BC447" s="3446"/>
      <c r="BD447" s="3446"/>
      <c r="BE447" s="3607"/>
      <c r="BF447" s="3446"/>
      <c r="BG447" s="3446"/>
      <c r="BH447" s="3509"/>
      <c r="BI447" s="3509"/>
      <c r="BJ447" s="3530"/>
      <c r="BK447" s="3192"/>
      <c r="BL447" s="472"/>
      <c r="BM447" s="4000"/>
      <c r="BN447" s="2920"/>
      <c r="BO447" s="846">
        <v>1</v>
      </c>
      <c r="BP447" s="738" t="s">
        <v>7824</v>
      </c>
      <c r="BQ447" s="738" t="s">
        <v>7209</v>
      </c>
      <c r="BR447" s="169" t="str">
        <f t="shared" si="816"/>
        <v>Terminado</v>
      </c>
      <c r="BS447" s="169" t="str">
        <f t="shared" si="817"/>
        <v>Terminado</v>
      </c>
      <c r="BT447" s="3943"/>
      <c r="BU447" s="1877"/>
      <c r="BV447" s="1877"/>
      <c r="BW447" s="3344"/>
      <c r="BX447" s="3344"/>
      <c r="BY447" s="1721"/>
      <c r="BZ447" s="3027"/>
      <c r="CA447" s="3456"/>
      <c r="CB447" s="3456"/>
      <c r="CC447" s="4009"/>
      <c r="CD447" s="4010"/>
      <c r="CE447" s="4010"/>
      <c r="CF447" s="3192"/>
      <c r="CG447" s="3192"/>
      <c r="CH447" s="3192"/>
      <c r="CI447" s="3192"/>
      <c r="CJ447" s="591"/>
      <c r="CK447" s="3648"/>
      <c r="CL447" s="3648"/>
      <c r="CM447" s="925">
        <v>1</v>
      </c>
      <c r="CN447" s="39" t="s">
        <v>1291</v>
      </c>
      <c r="CO447" s="78" t="s">
        <v>7209</v>
      </c>
      <c r="CP447" s="169" t="str">
        <f t="shared" si="818"/>
        <v>Terminado</v>
      </c>
      <c r="CQ447" s="169" t="str">
        <f t="shared" si="823"/>
        <v>Terminado</v>
      </c>
      <c r="CR447" s="3648"/>
      <c r="CS447" s="1877"/>
      <c r="CT447" s="1877"/>
      <c r="CU447" s="3344"/>
      <c r="CV447" s="3344"/>
      <c r="CW447" s="1721"/>
      <c r="CX447" s="3389"/>
      <c r="CY447" s="4008"/>
      <c r="CZ447" s="4008"/>
      <c r="DA447" s="3389"/>
      <c r="DB447" s="4008"/>
      <c r="DC447" s="4008"/>
      <c r="DD447" s="4012"/>
      <c r="DE447" s="3192"/>
      <c r="DF447" s="3192"/>
      <c r="DG447" s="3192"/>
      <c r="DH447" s="3192"/>
      <c r="DJ447" s="1220" t="s">
        <v>8269</v>
      </c>
      <c r="DK447" s="1220" t="s">
        <v>8484</v>
      </c>
      <c r="DL447" s="3112"/>
    </row>
    <row r="448" spans="1:116" s="514" customFormat="1" ht="210" hidden="1" x14ac:dyDescent="0.45">
      <c r="A448" s="3359" t="s">
        <v>63</v>
      </c>
      <c r="B448" s="3361" t="s">
        <v>7210</v>
      </c>
      <c r="C448" s="3362" t="s">
        <v>7211</v>
      </c>
      <c r="D448" s="3362" t="s">
        <v>7212</v>
      </c>
      <c r="E448" s="515" t="s">
        <v>7285</v>
      </c>
      <c r="F448" s="516" t="s">
        <v>7213</v>
      </c>
      <c r="G448" s="728">
        <v>0.5</v>
      </c>
      <c r="H448" s="518">
        <v>44562</v>
      </c>
      <c r="I448" s="518">
        <v>44606</v>
      </c>
      <c r="J448" s="728">
        <v>1</v>
      </c>
      <c r="K448" s="612">
        <v>1</v>
      </c>
      <c r="L448" s="729">
        <v>1</v>
      </c>
      <c r="M448" s="753">
        <v>1</v>
      </c>
      <c r="N448" s="2966">
        <v>0</v>
      </c>
      <c r="O448" s="2966">
        <v>682190028</v>
      </c>
      <c r="P448" s="591"/>
      <c r="Q448" s="3369">
        <v>1</v>
      </c>
      <c r="R448" s="2966" t="s">
        <v>7214</v>
      </c>
      <c r="S448" s="538">
        <v>1</v>
      </c>
      <c r="T448" s="14" t="s">
        <v>7215</v>
      </c>
      <c r="U448" s="14" t="s">
        <v>7216</v>
      </c>
      <c r="V448" s="8" t="str">
        <f t="shared" si="812"/>
        <v>Terminado</v>
      </c>
      <c r="W448" s="8" t="str">
        <f t="shared" si="842"/>
        <v>Terminado</v>
      </c>
      <c r="X448" s="2966" t="s">
        <v>7197</v>
      </c>
      <c r="Y448" s="3854">
        <f>SUMPRODUCT(S448:S449,G448:G449)</f>
        <v>1</v>
      </c>
      <c r="Z448" s="3854">
        <f>SUMPRODUCT(G448:G449,J448:J449)</f>
        <v>1</v>
      </c>
      <c r="AA448" s="3478" t="str">
        <f>IF(Z448&lt;1%,"Sin iniciar",IF(Z448=100%,"Terminado","En gestión"))</f>
        <v>Terminado</v>
      </c>
      <c r="AB448" s="3478" t="str">
        <f>IF(Y448&lt;1%,"Sin iniciar",IF(Y448=100%,"Terminado","En gestión"))</f>
        <v>Terminado</v>
      </c>
      <c r="AC448" s="3734"/>
      <c r="AD448" s="3427">
        <v>682190028</v>
      </c>
      <c r="AE448" s="3690">
        <v>682190028</v>
      </c>
      <c r="AF448" s="3690">
        <v>170547507</v>
      </c>
      <c r="AG448" s="3427">
        <v>0</v>
      </c>
      <c r="AH448" s="2303">
        <v>0</v>
      </c>
      <c r="AI448" s="2303">
        <v>0</v>
      </c>
      <c r="AJ448" s="2665" t="s">
        <v>44</v>
      </c>
      <c r="AK448" s="2665" t="s">
        <v>44</v>
      </c>
      <c r="AL448" s="2665" t="s">
        <v>44</v>
      </c>
      <c r="AM448" s="2665" t="s">
        <v>44</v>
      </c>
      <c r="AN448" s="591"/>
      <c r="AO448" s="3369">
        <v>1</v>
      </c>
      <c r="AP448" s="3362" t="s">
        <v>1292</v>
      </c>
      <c r="AQ448" s="721">
        <v>1</v>
      </c>
      <c r="AR448" s="11" t="s">
        <v>1946</v>
      </c>
      <c r="AS448" s="11" t="s">
        <v>1946</v>
      </c>
      <c r="AT448" s="8" t="str">
        <f t="shared" si="814"/>
        <v>Terminado</v>
      </c>
      <c r="AU448" s="8" t="str">
        <f t="shared" si="815"/>
        <v>Terminado</v>
      </c>
      <c r="AV448" s="3362" t="s">
        <v>7217</v>
      </c>
      <c r="AW448" s="3840">
        <f t="shared" ref="AW448" si="854">SUMPRODUCT(G448:G449,AQ448:AQ449)</f>
        <v>1</v>
      </c>
      <c r="AX448" s="3840">
        <f>SUMPRODUCT(G448:G449,K448:K449)</f>
        <v>1</v>
      </c>
      <c r="AY448" s="3356" t="str">
        <f t="shared" ref="AY448" si="855">IF(AX448&lt;1%,"Sin iniciar",IF(AX448=100%,"Terminado","En gestión"))</f>
        <v>Terminado</v>
      </c>
      <c r="AZ448" s="3356" t="str">
        <f t="shared" ref="AZ448" si="856">IF(AW448&lt;1%,"Sin iniciar",IF(AW448=100%,"Terminado","En gestión"))</f>
        <v>Terminado</v>
      </c>
      <c r="BA448" s="3960"/>
      <c r="BB448" s="3348">
        <v>682190028</v>
      </c>
      <c r="BC448" s="3350">
        <v>682190028</v>
      </c>
      <c r="BD448" s="3350">
        <v>341095014</v>
      </c>
      <c r="BE448" s="3718">
        <v>0</v>
      </c>
      <c r="BF448" s="3350">
        <v>0</v>
      </c>
      <c r="BG448" s="3350">
        <v>0</v>
      </c>
      <c r="BH448" s="2665" t="s">
        <v>44</v>
      </c>
      <c r="BI448" s="2665" t="s">
        <v>44</v>
      </c>
      <c r="BJ448" s="3529" t="s">
        <v>44</v>
      </c>
      <c r="BK448" s="3192" t="s">
        <v>44</v>
      </c>
      <c r="BL448" s="472"/>
      <c r="BM448" s="3369">
        <v>1</v>
      </c>
      <c r="BN448" s="3362" t="s">
        <v>1292</v>
      </c>
      <c r="BO448" s="846">
        <v>1</v>
      </c>
      <c r="BP448" s="97" t="s">
        <v>1946</v>
      </c>
      <c r="BQ448" s="98" t="s">
        <v>1946</v>
      </c>
      <c r="BR448" s="169" t="str">
        <f t="shared" si="816"/>
        <v>Terminado</v>
      </c>
      <c r="BS448" s="169" t="str">
        <f t="shared" si="817"/>
        <v>Terminado</v>
      </c>
      <c r="BT448" s="3362" t="s">
        <v>1292</v>
      </c>
      <c r="BU448" s="1877">
        <f>SUMPRODUCT(G448:G449,BO448:BO449)</f>
        <v>1</v>
      </c>
      <c r="BV448" s="1877">
        <f>SUMPRODUCT(G448:G449,L448:L449)</f>
        <v>1</v>
      </c>
      <c r="BW448" s="3344" t="str">
        <f t="shared" si="846"/>
        <v>Terminado</v>
      </c>
      <c r="BX448" s="3344" t="str">
        <f t="shared" si="847"/>
        <v>Terminado</v>
      </c>
      <c r="BY448" s="1721"/>
      <c r="BZ448" s="3027">
        <v>682190028</v>
      </c>
      <c r="CA448" s="3456">
        <v>682190028</v>
      </c>
      <c r="CB448" s="3456">
        <v>682190028</v>
      </c>
      <c r="CC448" s="4009">
        <v>0</v>
      </c>
      <c r="CD448" s="4010">
        <v>0</v>
      </c>
      <c r="CE448" s="4013">
        <v>0</v>
      </c>
      <c r="CF448" s="3192" t="s">
        <v>44</v>
      </c>
      <c r="CG448" s="3192" t="s">
        <v>44</v>
      </c>
      <c r="CH448" s="3192" t="s">
        <v>44</v>
      </c>
      <c r="CI448" s="3192" t="s">
        <v>44</v>
      </c>
      <c r="CJ448" s="3655"/>
      <c r="CK448" s="3648" t="s">
        <v>530</v>
      </c>
      <c r="CL448" s="3648" t="s">
        <v>1292</v>
      </c>
      <c r="CM448" s="925">
        <v>1</v>
      </c>
      <c r="CN448" s="39" t="s">
        <v>106</v>
      </c>
      <c r="CO448" s="40" t="s">
        <v>7216</v>
      </c>
      <c r="CP448" s="169" t="str">
        <f t="shared" si="818"/>
        <v>Terminado</v>
      </c>
      <c r="CQ448" s="169" t="str">
        <f t="shared" si="823"/>
        <v>Terminado</v>
      </c>
      <c r="CR448" s="3648" t="s">
        <v>1292</v>
      </c>
      <c r="CS448" s="1877">
        <f>SUMPRODUCT(G448:G449,CM448:CM449)</f>
        <v>1</v>
      </c>
      <c r="CT448" s="1877">
        <f>SUMPRODUCT(G448:G449,M448:M449)</f>
        <v>1</v>
      </c>
      <c r="CU448" s="3344" t="str">
        <f t="shared" ref="CU448" si="857">IF(CT448&lt;1%,"Sin iniciar",IF(CT448=100%,"Terminado","En gestión"))</f>
        <v>Terminado</v>
      </c>
      <c r="CV448" s="3344" t="str">
        <f t="shared" ref="CV448" si="858">IF(CS448&lt;1%,"Sin iniciar",IF(CS448=100%,"Terminado","En gestión"))</f>
        <v>Terminado</v>
      </c>
      <c r="CW448" s="1721"/>
      <c r="CX448" s="3389">
        <v>682190028</v>
      </c>
      <c r="CY448" s="4008">
        <v>682190028</v>
      </c>
      <c r="CZ448" s="4008">
        <v>682190028</v>
      </c>
      <c r="DA448" s="3389">
        <v>0</v>
      </c>
      <c r="DB448" s="4008">
        <v>0</v>
      </c>
      <c r="DC448" s="4008">
        <v>0</v>
      </c>
      <c r="DD448" s="4012">
        <v>0</v>
      </c>
      <c r="DE448" s="3192" t="s">
        <v>44</v>
      </c>
      <c r="DF448" s="3192" t="s">
        <v>44</v>
      </c>
      <c r="DG448" s="3192" t="s">
        <v>44</v>
      </c>
      <c r="DH448" s="3192" t="s">
        <v>44</v>
      </c>
      <c r="DJ448" s="1220" t="s">
        <v>8269</v>
      </c>
      <c r="DK448" s="1220" t="s">
        <v>8270</v>
      </c>
      <c r="DL448" s="3087" t="s">
        <v>8428</v>
      </c>
    </row>
    <row r="449" spans="1:116" s="514" customFormat="1" ht="210" hidden="1" x14ac:dyDescent="0.45">
      <c r="A449" s="3359"/>
      <c r="B449" s="3361"/>
      <c r="C449" s="3362"/>
      <c r="D449" s="3362"/>
      <c r="E449" s="515" t="s">
        <v>7286</v>
      </c>
      <c r="F449" s="516" t="s">
        <v>7218</v>
      </c>
      <c r="G449" s="728">
        <v>0.5</v>
      </c>
      <c r="H449" s="518">
        <v>44562</v>
      </c>
      <c r="I449" s="518">
        <v>44645</v>
      </c>
      <c r="J449" s="728">
        <v>1</v>
      </c>
      <c r="K449" s="612">
        <v>1</v>
      </c>
      <c r="L449" s="729">
        <v>1</v>
      </c>
      <c r="M449" s="753">
        <v>1</v>
      </c>
      <c r="N449" s="2966"/>
      <c r="O449" s="2966"/>
      <c r="P449" s="591"/>
      <c r="Q449" s="3369"/>
      <c r="R449" s="2966"/>
      <c r="S449" s="538">
        <v>1</v>
      </c>
      <c r="T449" s="14" t="s">
        <v>7219</v>
      </c>
      <c r="U449" s="14" t="s">
        <v>7216</v>
      </c>
      <c r="V449" s="8" t="str">
        <f t="shared" si="812"/>
        <v>Terminado</v>
      </c>
      <c r="W449" s="8" t="str">
        <f t="shared" si="842"/>
        <v>Terminado</v>
      </c>
      <c r="X449" s="2966"/>
      <c r="Y449" s="1472"/>
      <c r="Z449" s="1472"/>
      <c r="AA449" s="3357"/>
      <c r="AB449" s="3357"/>
      <c r="AC449" s="3436"/>
      <c r="AD449" s="3427"/>
      <c r="AE449" s="3690"/>
      <c r="AF449" s="3690"/>
      <c r="AG449" s="3427"/>
      <c r="AH449" s="4011"/>
      <c r="AI449" s="4011"/>
      <c r="AJ449" s="2666"/>
      <c r="AK449" s="2666"/>
      <c r="AL449" s="2666"/>
      <c r="AM449" s="2666"/>
      <c r="AN449" s="591"/>
      <c r="AO449" s="3369"/>
      <c r="AP449" s="3362"/>
      <c r="AQ449" s="721">
        <v>1</v>
      </c>
      <c r="AR449" s="11" t="s">
        <v>1946</v>
      </c>
      <c r="AS449" s="11" t="s">
        <v>1946</v>
      </c>
      <c r="AT449" s="8" t="str">
        <f t="shared" si="814"/>
        <v>Terminado</v>
      </c>
      <c r="AU449" s="8" t="str">
        <f t="shared" si="815"/>
        <v>Terminado</v>
      </c>
      <c r="AV449" s="3362"/>
      <c r="AW449" s="3841"/>
      <c r="AX449" s="3841"/>
      <c r="AY449" s="3357"/>
      <c r="AZ449" s="3357"/>
      <c r="BA449" s="3436"/>
      <c r="BB449" s="3348"/>
      <c r="BC449" s="3350"/>
      <c r="BD449" s="3350"/>
      <c r="BE449" s="3718"/>
      <c r="BF449" s="3350"/>
      <c r="BG449" s="3350"/>
      <c r="BH449" s="2666"/>
      <c r="BI449" s="2666"/>
      <c r="BJ449" s="4014"/>
      <c r="BK449" s="3192"/>
      <c r="BL449" s="472"/>
      <c r="BM449" s="3369"/>
      <c r="BN449" s="3362"/>
      <c r="BO449" s="846">
        <v>1</v>
      </c>
      <c r="BP449" s="97" t="s">
        <v>1946</v>
      </c>
      <c r="BQ449" s="98" t="s">
        <v>1946</v>
      </c>
      <c r="BR449" s="169" t="str">
        <f t="shared" si="816"/>
        <v>Terminado</v>
      </c>
      <c r="BS449" s="169" t="str">
        <f t="shared" si="817"/>
        <v>Terminado</v>
      </c>
      <c r="BT449" s="3362"/>
      <c r="BU449" s="1877"/>
      <c r="BV449" s="1877"/>
      <c r="BW449" s="3344"/>
      <c r="BX449" s="3344"/>
      <c r="BY449" s="1721"/>
      <c r="BZ449" s="3027"/>
      <c r="CA449" s="3456"/>
      <c r="CB449" s="3456"/>
      <c r="CC449" s="4009"/>
      <c r="CD449" s="4010"/>
      <c r="CE449" s="4013"/>
      <c r="CF449" s="3192"/>
      <c r="CG449" s="3192"/>
      <c r="CH449" s="3192"/>
      <c r="CI449" s="3192"/>
      <c r="CJ449" s="3655"/>
      <c r="CK449" s="3648"/>
      <c r="CL449" s="3648"/>
      <c r="CM449" s="925">
        <v>1</v>
      </c>
      <c r="CN449" s="39" t="s">
        <v>106</v>
      </c>
      <c r="CO449" s="40" t="s">
        <v>7216</v>
      </c>
      <c r="CP449" s="169" t="str">
        <f t="shared" si="818"/>
        <v>Terminado</v>
      </c>
      <c r="CQ449" s="169" t="str">
        <f t="shared" si="823"/>
        <v>Terminado</v>
      </c>
      <c r="CR449" s="3648"/>
      <c r="CS449" s="1877"/>
      <c r="CT449" s="1877"/>
      <c r="CU449" s="3344"/>
      <c r="CV449" s="3344"/>
      <c r="CW449" s="1721"/>
      <c r="CX449" s="3389"/>
      <c r="CY449" s="4008"/>
      <c r="CZ449" s="4008"/>
      <c r="DA449" s="3389"/>
      <c r="DB449" s="4008"/>
      <c r="DC449" s="4008"/>
      <c r="DD449" s="4012"/>
      <c r="DE449" s="3192"/>
      <c r="DF449" s="3192"/>
      <c r="DG449" s="3192"/>
      <c r="DH449" s="3192"/>
      <c r="DJ449" s="1220" t="s">
        <v>8269</v>
      </c>
      <c r="DK449" s="1220" t="s">
        <v>8270</v>
      </c>
      <c r="DL449" s="3112"/>
    </row>
    <row r="450" spans="1:116" s="514" customFormat="1" ht="341.25" hidden="1" x14ac:dyDescent="0.45">
      <c r="A450" s="4015" t="s">
        <v>65</v>
      </c>
      <c r="B450" s="3361" t="s">
        <v>7220</v>
      </c>
      <c r="C450" s="1289" t="s">
        <v>7221</v>
      </c>
      <c r="D450" s="1289" t="s">
        <v>7222</v>
      </c>
      <c r="E450" s="524" t="s">
        <v>7223</v>
      </c>
      <c r="F450" s="525" t="s">
        <v>7224</v>
      </c>
      <c r="G450" s="526">
        <v>0.2</v>
      </c>
      <c r="H450" s="527">
        <v>44593</v>
      </c>
      <c r="I450" s="527">
        <v>44742</v>
      </c>
      <c r="J450" s="508">
        <v>0.4</v>
      </c>
      <c r="K450" s="561">
        <v>1</v>
      </c>
      <c r="L450" s="508">
        <v>1</v>
      </c>
      <c r="M450" s="753">
        <v>1</v>
      </c>
      <c r="N450" s="755">
        <v>88231000</v>
      </c>
      <c r="O450" s="755">
        <v>8205676</v>
      </c>
      <c r="P450" s="487"/>
      <c r="Q450" s="3352">
        <v>1</v>
      </c>
      <c r="R450" s="1764" t="s">
        <v>7225</v>
      </c>
      <c r="S450" s="661">
        <v>0.4</v>
      </c>
      <c r="T450" s="20" t="s">
        <v>7226</v>
      </c>
      <c r="U450" s="32" t="s">
        <v>7227</v>
      </c>
      <c r="V450" s="148" t="str">
        <f t="shared" si="812"/>
        <v>En gestión</v>
      </c>
      <c r="W450" s="148" t="str">
        <f t="shared" si="842"/>
        <v>En gestión</v>
      </c>
      <c r="X450" s="1537" t="s">
        <v>7228</v>
      </c>
      <c r="Y450" s="2027">
        <f>SUMPRODUCT(S450:S451,G450:G451)</f>
        <v>8.0000000000000016E-2</v>
      </c>
      <c r="Z450" s="2027">
        <f>SUMPRODUCT(G450:G451,J450:J451)</f>
        <v>8.0000000000000016E-2</v>
      </c>
      <c r="AA450" s="3503" t="str">
        <f>IF(Z450&lt;1%,"Sin iniciar",IF(Z450=100%,"Terminado","En gestión"))</f>
        <v>En gestión</v>
      </c>
      <c r="AB450" s="3503" t="str">
        <f>IF(Y450&lt;1%,"Sin iniciar",IF(Y450=100%,"Terminado","En gestión"))</f>
        <v>En gestión</v>
      </c>
      <c r="AC450" s="3715"/>
      <c r="AD450" s="2296">
        <v>8205676</v>
      </c>
      <c r="AE450" s="3346">
        <v>8205676</v>
      </c>
      <c r="AF450" s="3346">
        <v>2735225</v>
      </c>
      <c r="AG450" s="786">
        <v>88231000</v>
      </c>
      <c r="AH450" s="787">
        <v>50000000</v>
      </c>
      <c r="AI450" s="787" t="s">
        <v>7229</v>
      </c>
      <c r="AJ450" s="97" t="s">
        <v>45</v>
      </c>
      <c r="AK450" s="97" t="s">
        <v>7231</v>
      </c>
      <c r="AL450" s="97" t="s">
        <v>7232</v>
      </c>
      <c r="AM450" s="97" t="s">
        <v>7233</v>
      </c>
      <c r="AN450" s="511"/>
      <c r="AO450" s="3184">
        <v>1</v>
      </c>
      <c r="AP450" s="1763" t="s">
        <v>7234</v>
      </c>
      <c r="AQ450" s="593">
        <v>1</v>
      </c>
      <c r="AR450" s="756" t="s">
        <v>7235</v>
      </c>
      <c r="AS450" s="674" t="s">
        <v>7236</v>
      </c>
      <c r="AT450" s="8" t="str">
        <f>IF(K450&lt;1%,"Sin iniciar",IF(K450=100%,"Terminado","En gestión"))</f>
        <v>Terminado</v>
      </c>
      <c r="AU450" s="8" t="str">
        <f>IF(L450&lt;1%,"Sin iniciar",IF(L450=100%,"Terminado","En gestión"))</f>
        <v>Terminado</v>
      </c>
      <c r="AV450" s="4024" t="s">
        <v>7237</v>
      </c>
      <c r="AW450" s="3818">
        <v>0.2</v>
      </c>
      <c r="AX450" s="3818">
        <f>SUMPRODUCT(G450:G451,K450:K451)</f>
        <v>0.2</v>
      </c>
      <c r="AY450" s="3478" t="str">
        <f>IF(AX450&lt;1%,"Sin iniciar",IF(AX450=100%,"Terminado","En gestión"))</f>
        <v>En gestión</v>
      </c>
      <c r="AZ450" s="3478" t="str">
        <f>IF(AW450&lt;1%,"Sin iniciar",IF(AW450=100%,"Terminado","En gestión"))</f>
        <v>En gestión</v>
      </c>
      <c r="BA450" s="3734"/>
      <c r="BB450" s="3348">
        <v>8205676</v>
      </c>
      <c r="BC450" s="3349">
        <v>8205676</v>
      </c>
      <c r="BD450" s="3350">
        <v>6838063</v>
      </c>
      <c r="BE450" s="805">
        <v>88231000</v>
      </c>
      <c r="BF450" s="811">
        <v>50000000</v>
      </c>
      <c r="BG450" s="811">
        <v>28690000</v>
      </c>
      <c r="BH450" s="820" t="s">
        <v>7230</v>
      </c>
      <c r="BI450" s="99">
        <v>100</v>
      </c>
      <c r="BJ450" s="868" t="s">
        <v>7232</v>
      </c>
      <c r="BK450" s="97" t="s">
        <v>7233</v>
      </c>
      <c r="BL450" s="762"/>
      <c r="BM450" s="754">
        <v>1</v>
      </c>
      <c r="BN450" s="450" t="s">
        <v>1292</v>
      </c>
      <c r="BO450" s="551">
        <v>1</v>
      </c>
      <c r="BP450" s="97" t="s">
        <v>1292</v>
      </c>
      <c r="BQ450" s="97" t="s">
        <v>1292</v>
      </c>
      <c r="BR450" s="169" t="str">
        <f>IF(L450&lt;1%,"Sin iniciar",IF(L450=100%,"Terminado","En gestión"))</f>
        <v>Terminado</v>
      </c>
      <c r="BS450" s="169" t="str">
        <f>IF(BO450&lt;1%,"Sin iniciar",IF(BO450=100%,"Terminado","En gestión"))</f>
        <v>Terminado</v>
      </c>
      <c r="BT450" s="97" t="s">
        <v>1292</v>
      </c>
      <c r="BU450" s="1877">
        <f>SUMPRODUCT(G450:G451,BO450:BO451)</f>
        <v>1</v>
      </c>
      <c r="BV450" s="1877">
        <f>SUMPRODUCT(G450:G451,L450:L451)</f>
        <v>1</v>
      </c>
      <c r="BW450" s="3344" t="str">
        <f>IF(BV450&lt;1%,"Sin iniciar",IF(BV450=100%,"Terminado","En gestión"))</f>
        <v>Terminado</v>
      </c>
      <c r="BX450" s="3344" t="str">
        <f>IF(BU450&lt;1%,"Sin iniciar",IF(BU450=100%,"Terminado","En gestión"))</f>
        <v>Terminado</v>
      </c>
      <c r="BY450" s="1721"/>
      <c r="BZ450" s="4023">
        <v>8205676</v>
      </c>
      <c r="CA450" s="4020">
        <v>8205676</v>
      </c>
      <c r="CB450" s="4021" t="s">
        <v>7238</v>
      </c>
      <c r="CC450" s="771">
        <v>50000000</v>
      </c>
      <c r="CD450" s="827">
        <v>50000000</v>
      </c>
      <c r="CE450" s="827">
        <v>50000000</v>
      </c>
      <c r="CF450" s="796" t="s">
        <v>7230</v>
      </c>
      <c r="CG450" s="97" t="s">
        <v>7231</v>
      </c>
      <c r="CH450" s="97" t="s">
        <v>7232</v>
      </c>
      <c r="CI450" s="98" t="s">
        <v>7233</v>
      </c>
      <c r="CJ450" s="511"/>
      <c r="CK450" s="2592">
        <v>1</v>
      </c>
      <c r="CL450" s="1721"/>
      <c r="CM450" s="905">
        <v>1</v>
      </c>
      <c r="CN450" s="98" t="s">
        <v>1312</v>
      </c>
      <c r="CO450" s="13" t="s">
        <v>7236</v>
      </c>
      <c r="CP450" s="169" t="str">
        <f>IF(M450&lt;1%,"Sin iniciar",IF(M450=100%,"Terminado","En gestión"))</f>
        <v>Terminado</v>
      </c>
      <c r="CQ450" s="169" t="str">
        <f>IF(CM450&lt;1%,"Sin iniciar",IF(CM450=100%,"Terminado","En gestión"))</f>
        <v>Terminado</v>
      </c>
      <c r="CR450" s="1721"/>
      <c r="CS450" s="1877">
        <f>SUMPRODUCT(G450:G451,CM450:CM451)</f>
        <v>1</v>
      </c>
      <c r="CT450" s="1877">
        <f>SUMPRODUCT(G450:G451,M450:M451)</f>
        <v>1</v>
      </c>
      <c r="CU450" s="3339" t="str">
        <f>IF(CT450&lt;1%,"Sin iniciar",IF(CT450=100%,"Terminado","En gestión"))</f>
        <v>Terminado</v>
      </c>
      <c r="CV450" s="3339" t="str">
        <f>IF(CS450&lt;1%,"Sin iniciar",IF(CS450=100%,"Terminado","En gestión"))</f>
        <v>Terminado</v>
      </c>
      <c r="CW450" s="1721" t="s">
        <v>37</v>
      </c>
      <c r="CX450" s="4016">
        <v>8205676</v>
      </c>
      <c r="CY450" s="4017">
        <v>8205676</v>
      </c>
      <c r="CZ450" s="4017">
        <v>8205676</v>
      </c>
      <c r="DA450" s="895">
        <v>50000000</v>
      </c>
      <c r="DB450" s="894">
        <v>50000000</v>
      </c>
      <c r="DC450" s="894">
        <v>50000000</v>
      </c>
      <c r="DD450" s="899">
        <v>50000000</v>
      </c>
      <c r="DE450" s="97" t="s">
        <v>45</v>
      </c>
      <c r="DF450" s="97" t="s">
        <v>7231</v>
      </c>
      <c r="DG450" s="97" t="s">
        <v>7232</v>
      </c>
      <c r="DH450" s="98" t="s">
        <v>7233</v>
      </c>
      <c r="DJ450" s="1220" t="s">
        <v>8310</v>
      </c>
      <c r="DK450" s="1220" t="s">
        <v>8270</v>
      </c>
      <c r="DL450" s="3087" t="s">
        <v>8461</v>
      </c>
    </row>
    <row r="451" spans="1:116" s="514" customFormat="1" ht="131.25" hidden="1" customHeight="1" x14ac:dyDescent="0.45">
      <c r="A451" s="3437"/>
      <c r="B451" s="3361"/>
      <c r="C451" s="1290"/>
      <c r="D451" s="1290"/>
      <c r="E451" s="533" t="s">
        <v>7239</v>
      </c>
      <c r="F451" s="534" t="s">
        <v>7240</v>
      </c>
      <c r="G451" s="535">
        <v>0.8</v>
      </c>
      <c r="H451" s="536">
        <v>44378</v>
      </c>
      <c r="I451" s="536">
        <v>44771</v>
      </c>
      <c r="J451" s="520">
        <v>0</v>
      </c>
      <c r="K451" s="612">
        <v>0</v>
      </c>
      <c r="L451" s="520">
        <v>1</v>
      </c>
      <c r="M451" s="753">
        <v>1</v>
      </c>
      <c r="N451" s="757"/>
      <c r="O451" s="757"/>
      <c r="P451" s="487"/>
      <c r="Q451" s="3146"/>
      <c r="R451" s="1765"/>
      <c r="S451" s="605">
        <v>0</v>
      </c>
      <c r="T451" s="11" t="s">
        <v>3010</v>
      </c>
      <c r="U451" s="11" t="s">
        <v>3010</v>
      </c>
      <c r="V451" s="8" t="str">
        <f t="shared" si="812"/>
        <v>Sin iniciar</v>
      </c>
      <c r="W451" s="8" t="str">
        <f t="shared" si="842"/>
        <v>Sin iniciar</v>
      </c>
      <c r="X451" s="1482"/>
      <c r="Y451" s="1877"/>
      <c r="Z451" s="1877"/>
      <c r="AA451" s="3628"/>
      <c r="AB451" s="3628"/>
      <c r="AC451" s="3717"/>
      <c r="AD451" s="2298"/>
      <c r="AE451" s="3347"/>
      <c r="AF451" s="3347"/>
      <c r="AG451" s="788"/>
      <c r="AH451" s="789">
        <v>99281939</v>
      </c>
      <c r="AI451" s="789">
        <v>25371826</v>
      </c>
      <c r="AJ451" s="97" t="s">
        <v>45</v>
      </c>
      <c r="AK451" s="97" t="s">
        <v>46</v>
      </c>
      <c r="AL451" s="78" t="s">
        <v>47</v>
      </c>
      <c r="AM451" s="97" t="s">
        <v>1366</v>
      </c>
      <c r="AN451" s="511"/>
      <c r="AO451" s="3146"/>
      <c r="AP451" s="1765"/>
      <c r="AQ451" s="673"/>
      <c r="AR451" s="539"/>
      <c r="AS451" s="539"/>
      <c r="AT451" s="8" t="str">
        <f>IF(K451&lt;1%,"Sin iniciar",IF(K451=100%,"Terminado","En gestión"))</f>
        <v>Sin iniciar</v>
      </c>
      <c r="AU451" s="8" t="str">
        <f>IF(AQ451&lt;1%,"Sin iniciar",IF(AQ451=100%,"Terminado","En gestión"))</f>
        <v>Sin iniciar</v>
      </c>
      <c r="AV451" s="4025"/>
      <c r="AW451" s="3384"/>
      <c r="AX451" s="3384"/>
      <c r="AY451" s="3357"/>
      <c r="AZ451" s="3357"/>
      <c r="BA451" s="3436"/>
      <c r="BB451" s="3348"/>
      <c r="BC451" s="3349"/>
      <c r="BD451" s="3350"/>
      <c r="BE451" s="805"/>
      <c r="BF451" s="811">
        <v>67230508.400000006</v>
      </c>
      <c r="BG451" s="811">
        <v>23963000</v>
      </c>
      <c r="BH451" s="758" t="s">
        <v>45</v>
      </c>
      <c r="BI451" s="77" t="s">
        <v>46</v>
      </c>
      <c r="BJ451" s="642" t="s">
        <v>47</v>
      </c>
      <c r="BK451" s="97" t="s">
        <v>1366</v>
      </c>
      <c r="BL451" s="762"/>
      <c r="BM451" s="754">
        <v>1</v>
      </c>
      <c r="BN451" s="832" t="s">
        <v>7825</v>
      </c>
      <c r="BO451" s="551">
        <v>1</v>
      </c>
      <c r="BP451" s="832" t="s">
        <v>7242</v>
      </c>
      <c r="BQ451" s="832" t="s">
        <v>7243</v>
      </c>
      <c r="BR451" s="169" t="str">
        <f>IF(L451&lt;1%,"Sin iniciar",IF(L451=100%,"Terminado","En gestión"))</f>
        <v>Terminado</v>
      </c>
      <c r="BS451" s="169" t="str">
        <f>IF(BO451&lt;1%,"Sin iniciar",IF(BO451=100%,"Terminado","En gestión"))</f>
        <v>Terminado</v>
      </c>
      <c r="BT451" s="832" t="s">
        <v>7244</v>
      </c>
      <c r="BU451" s="1877"/>
      <c r="BV451" s="1877"/>
      <c r="BW451" s="3344"/>
      <c r="BX451" s="3344"/>
      <c r="BY451" s="1721"/>
      <c r="BZ451" s="4023"/>
      <c r="CA451" s="4020"/>
      <c r="CB451" s="4022"/>
      <c r="CC451" s="771">
        <v>67230508.400000006</v>
      </c>
      <c r="CD451" s="827">
        <v>67230508.400000006</v>
      </c>
      <c r="CE451" s="827">
        <v>65376826</v>
      </c>
      <c r="CF451" s="796" t="s">
        <v>45</v>
      </c>
      <c r="CG451" s="97" t="s">
        <v>46</v>
      </c>
      <c r="CH451" s="797" t="s">
        <v>47</v>
      </c>
      <c r="CI451" s="97" t="s">
        <v>7241</v>
      </c>
      <c r="CJ451" s="511"/>
      <c r="CK451" s="1721"/>
      <c r="CL451" s="1721"/>
      <c r="CM451" s="905">
        <v>1</v>
      </c>
      <c r="CN451" s="98" t="s">
        <v>1312</v>
      </c>
      <c r="CO451" s="832" t="s">
        <v>7243</v>
      </c>
      <c r="CP451" s="169" t="str">
        <f>IF(M451&lt;1%,"Sin iniciar",IF(M451=100%,"Terminado","En gestión"))</f>
        <v>Terminado</v>
      </c>
      <c r="CQ451" s="169" t="str">
        <f>IF(CM451&lt;1%,"Sin iniciar",IF(CM451=100%,"Terminado","En gestión"))</f>
        <v>Terminado</v>
      </c>
      <c r="CR451" s="1721"/>
      <c r="CS451" s="1877"/>
      <c r="CT451" s="1877"/>
      <c r="CU451" s="3340"/>
      <c r="CV451" s="3340"/>
      <c r="CW451" s="1721"/>
      <c r="CX451" s="4016"/>
      <c r="CY451" s="4017"/>
      <c r="CZ451" s="4017"/>
      <c r="DA451" s="904">
        <v>67230508.400000006</v>
      </c>
      <c r="DB451" s="927">
        <v>67230508.400000006</v>
      </c>
      <c r="DC451" s="894">
        <v>65376826</v>
      </c>
      <c r="DD451" s="899">
        <v>65376826</v>
      </c>
      <c r="DE451" s="97" t="s">
        <v>45</v>
      </c>
      <c r="DF451" s="97" t="s">
        <v>46</v>
      </c>
      <c r="DG451" s="78" t="s">
        <v>47</v>
      </c>
      <c r="DH451" s="97" t="s">
        <v>7241</v>
      </c>
      <c r="DJ451" s="1220" t="s">
        <v>8310</v>
      </c>
      <c r="DK451" s="1220" t="s">
        <v>8557</v>
      </c>
      <c r="DL451" s="3112"/>
    </row>
    <row r="452" spans="1:116" s="514" customFormat="1" ht="88.5" hidden="1" customHeight="1" x14ac:dyDescent="0.45">
      <c r="A452" s="4015" t="s">
        <v>66</v>
      </c>
      <c r="B452" s="3361" t="s">
        <v>7245</v>
      </c>
      <c r="C452" s="4019" t="s">
        <v>7246</v>
      </c>
      <c r="D452" s="4019" t="s">
        <v>67</v>
      </c>
      <c r="E452" s="533" t="s">
        <v>7247</v>
      </c>
      <c r="F452" s="534" t="s">
        <v>7248</v>
      </c>
      <c r="G452" s="535">
        <v>0.35</v>
      </c>
      <c r="H452" s="536">
        <v>44652</v>
      </c>
      <c r="I452" s="536">
        <v>44895</v>
      </c>
      <c r="J452" s="520">
        <v>0</v>
      </c>
      <c r="K452" s="612">
        <v>0.37</v>
      </c>
      <c r="L452" s="520">
        <v>0.75</v>
      </c>
      <c r="M452" s="753">
        <v>1</v>
      </c>
      <c r="N452" s="3022">
        <v>265159588</v>
      </c>
      <c r="O452" s="3022">
        <v>16400298</v>
      </c>
      <c r="P452" s="591"/>
      <c r="Q452" s="3184">
        <v>1</v>
      </c>
      <c r="R452" s="4034" t="s">
        <v>7826</v>
      </c>
      <c r="S452" s="643">
        <v>0</v>
      </c>
      <c r="T452" s="210" t="s">
        <v>2599</v>
      </c>
      <c r="U452" s="210" t="s">
        <v>2599</v>
      </c>
      <c r="V452" s="8" t="str">
        <f t="shared" si="812"/>
        <v>Sin iniciar</v>
      </c>
      <c r="W452" s="8" t="str">
        <f t="shared" si="842"/>
        <v>Sin iniciar</v>
      </c>
      <c r="X452" s="3590" t="s">
        <v>7827</v>
      </c>
      <c r="Y452" s="2593">
        <f>SUMPRODUCT(S452:S455,G452:G455)</f>
        <v>0.26250000000000001</v>
      </c>
      <c r="Z452" s="2072">
        <f>SUMPRODUCT(G452:G455,J452:J455)</f>
        <v>0.26250000000000001</v>
      </c>
      <c r="AA452" s="3536" t="str">
        <f>IF(Z452&lt;1%,"Sin iniciar",IF(Z452=100%,"Terminado","En gestión"))</f>
        <v>En gestión</v>
      </c>
      <c r="AB452" s="3551" t="str">
        <f>IF(Y452&lt;1%,"Sin iniciar",IF(Y452=100%,"Terminado","En gestión"))</f>
        <v>En gestión</v>
      </c>
      <c r="AC452" s="3734"/>
      <c r="AD452" s="2296">
        <v>16400298</v>
      </c>
      <c r="AE452" s="4030">
        <v>16400298</v>
      </c>
      <c r="AF452" s="3346">
        <v>4100074</v>
      </c>
      <c r="AG452" s="2296">
        <v>265159588</v>
      </c>
      <c r="AH452" s="4026">
        <v>262283647</v>
      </c>
      <c r="AI452" s="4026">
        <v>30097920</v>
      </c>
      <c r="AJ452" s="2797" t="s">
        <v>45</v>
      </c>
      <c r="AK452" s="1996" t="s">
        <v>46</v>
      </c>
      <c r="AL452" s="2797" t="s">
        <v>47</v>
      </c>
      <c r="AM452" s="2797" t="s">
        <v>7249</v>
      </c>
      <c r="AN452" s="591"/>
      <c r="AO452" s="3184">
        <v>1</v>
      </c>
      <c r="AP452" s="4043" t="s">
        <v>7828</v>
      </c>
      <c r="AQ452" s="760">
        <v>0.37</v>
      </c>
      <c r="AR452" s="649" t="s">
        <v>7829</v>
      </c>
      <c r="AS452" s="549" t="s">
        <v>7250</v>
      </c>
      <c r="AT452" s="8" t="str">
        <f t="shared" ref="AT452:AT454" si="859">IF(K452&lt;1%,"Sin iniciar",IF(K452=100%,"Terminado","En gestión"))</f>
        <v>En gestión</v>
      </c>
      <c r="AU452" s="8" t="str">
        <f t="shared" ref="AU452:AU454" si="860">IF(AQ452&lt;1%,"Sin iniciar",IF(AQ452=100%,"Terminado","En gestión"))</f>
        <v>En gestión</v>
      </c>
      <c r="AV452" s="4046" t="s">
        <v>7830</v>
      </c>
      <c r="AW452" s="3818">
        <f>SUMPRODUCT(G452:G455,AQ452:AQ455)</f>
        <v>0.32850000000000001</v>
      </c>
      <c r="AX452" s="3818">
        <f>SUMPRODUCT(G452:G455,K452:K455)</f>
        <v>0.52849999999999997</v>
      </c>
      <c r="AY452" s="3478" t="str">
        <f>IF(AX452&lt;1%,"Sin iniciar",IF(AX452=100%,"Terminado","En gestión"))</f>
        <v>En gestión</v>
      </c>
      <c r="AZ452" s="3478" t="str">
        <f>IF(AW452&lt;1%,"Sin iniciar",IF(AW452=100%,"Terminado","En gestión"))</f>
        <v>En gestión</v>
      </c>
      <c r="BA452" s="3479"/>
      <c r="BB452" s="4040">
        <v>16400298</v>
      </c>
      <c r="BC452" s="3798">
        <v>16400298</v>
      </c>
      <c r="BD452" s="3798">
        <v>8200149</v>
      </c>
      <c r="BE452" s="3957">
        <v>16400298</v>
      </c>
      <c r="BF452" s="3615">
        <v>267839840.25</v>
      </c>
      <c r="BG452" s="4037">
        <v>71916703.5</v>
      </c>
      <c r="BH452" s="2767" t="s">
        <v>45</v>
      </c>
      <c r="BI452" s="2767" t="s">
        <v>46</v>
      </c>
      <c r="BJ452" s="4038" t="s">
        <v>47</v>
      </c>
      <c r="BK452" s="1720" t="s">
        <v>7249</v>
      </c>
      <c r="BL452" s="472"/>
      <c r="BM452" s="3556">
        <v>1</v>
      </c>
      <c r="BN452" s="4050" t="s">
        <v>7831</v>
      </c>
      <c r="BO452" s="848">
        <v>0.75</v>
      </c>
      <c r="BP452" s="13" t="s">
        <v>7251</v>
      </c>
      <c r="BQ452" s="13" t="s">
        <v>7252</v>
      </c>
      <c r="BR452" s="169" t="str">
        <f t="shared" ref="BR452:BR455" si="861">IF(L452&lt;1%,"Sin iniciar",IF(L452=100%,"Terminado","En gestión"))</f>
        <v>En gestión</v>
      </c>
      <c r="BS452" s="169" t="str">
        <f t="shared" ref="BS452:BS455" si="862">IF(BO452&lt;1%,"Sin iniciar",IF(BO452=100%,"Terminado","En gestión"))</f>
        <v>En gestión</v>
      </c>
      <c r="BT452" s="1902" t="s">
        <v>7832</v>
      </c>
      <c r="BU452" s="1877">
        <f>SUMPRODUCT(G452:G455,BO452:BO455)</f>
        <v>0.79999999999999993</v>
      </c>
      <c r="BV452" s="1877">
        <f>SUMPRODUCT(G452:G455,L452:L455)</f>
        <v>0.79999999999999993</v>
      </c>
      <c r="BW452" s="3344" t="str">
        <f>IF(BV452&lt;1%,"Sin iniciar",IF(BV452=100%,"Terminado","En gestión"))</f>
        <v>En gestión</v>
      </c>
      <c r="BX452" s="3344" t="str">
        <f>IF(BU452&lt;1%,"Sin iniciar",IF(BU452=100%,"Terminado","En gestión"))</f>
        <v>En gestión</v>
      </c>
      <c r="BY452" s="3458"/>
      <c r="BZ452" s="4023">
        <v>16400298</v>
      </c>
      <c r="CA452" s="4049">
        <v>16400298</v>
      </c>
      <c r="CB452" s="4049">
        <v>12300223</v>
      </c>
      <c r="CC452" s="2382">
        <v>267839840.25</v>
      </c>
      <c r="CD452" s="3457">
        <v>267839840.25</v>
      </c>
      <c r="CE452" s="3457">
        <v>168096111</v>
      </c>
      <c r="CF452" s="1720" t="s">
        <v>45</v>
      </c>
      <c r="CG452" s="1721" t="s">
        <v>46</v>
      </c>
      <c r="CH452" s="1721" t="s">
        <v>47</v>
      </c>
      <c r="CI452" s="1721" t="s">
        <v>7249</v>
      </c>
      <c r="CJ452" s="591"/>
      <c r="CK452" s="2592">
        <v>1</v>
      </c>
      <c r="CL452" s="1720" t="s">
        <v>7833</v>
      </c>
      <c r="CM452" s="905">
        <v>1</v>
      </c>
      <c r="CN452" s="13" t="s">
        <v>7834</v>
      </c>
      <c r="CO452" s="97" t="s">
        <v>7253</v>
      </c>
      <c r="CP452" s="169" t="str">
        <f t="shared" ref="CP452:CP455" si="863">IF(M452&lt;1%,"Sin iniciar",IF(M452=100%,"Terminado","En gestión"))</f>
        <v>Terminado</v>
      </c>
      <c r="CQ452" s="169" t="str">
        <f t="shared" ref="CQ452:CQ455" si="864">IF(CM452&lt;1%,"Sin iniciar",IF(CM452=100%,"Terminado","En gestión"))</f>
        <v>Terminado</v>
      </c>
      <c r="CR452" s="1902" t="s">
        <v>7835</v>
      </c>
      <c r="CS452" s="1877">
        <f>SUMPRODUCT(G452:G455,CM452:CM455)</f>
        <v>1</v>
      </c>
      <c r="CT452" s="1877">
        <f>SUMPRODUCT(G452:G455,M452:M455)</f>
        <v>1</v>
      </c>
      <c r="CU452" s="3344" t="str">
        <f>IF(CT452&lt;1%,"Sin iniciar",IF(CT452=100%,"Terminado","En gestión"))</f>
        <v>Terminado</v>
      </c>
      <c r="CV452" s="3344" t="str">
        <f>IF(CS452&lt;1%,"Sin iniciar",IF(CS452=100%,"Terminado","En gestión"))</f>
        <v>Terminado</v>
      </c>
      <c r="CW452" s="2649" t="s">
        <v>37</v>
      </c>
      <c r="CX452" s="4016">
        <v>16400298</v>
      </c>
      <c r="CY452" s="4017">
        <v>16400298</v>
      </c>
      <c r="CZ452" s="4017">
        <v>16400298</v>
      </c>
      <c r="DA452" s="2869">
        <v>192609456</v>
      </c>
      <c r="DB452" s="3403">
        <v>198048160.19999999</v>
      </c>
      <c r="DC452" s="3653">
        <v>186450784</v>
      </c>
      <c r="DD452" s="3611">
        <v>249005531.25</v>
      </c>
      <c r="DE452" s="1720" t="s">
        <v>45</v>
      </c>
      <c r="DF452" s="1720" t="s">
        <v>46</v>
      </c>
      <c r="DG452" s="1720" t="s">
        <v>47</v>
      </c>
      <c r="DH452" s="1721" t="s">
        <v>7249</v>
      </c>
      <c r="DJ452" s="1220" t="s">
        <v>8310</v>
      </c>
      <c r="DK452" s="1220" t="s">
        <v>8558</v>
      </c>
      <c r="DL452" s="3312" t="s">
        <v>8461</v>
      </c>
    </row>
    <row r="453" spans="1:116" s="514" customFormat="1" ht="114.75" hidden="1" customHeight="1" x14ac:dyDescent="0.45">
      <c r="A453" s="4018"/>
      <c r="B453" s="3361"/>
      <c r="C453" s="1774"/>
      <c r="D453" s="1774"/>
      <c r="E453" s="533" t="s">
        <v>7254</v>
      </c>
      <c r="F453" s="534" t="s">
        <v>7255</v>
      </c>
      <c r="G453" s="535">
        <v>0.25</v>
      </c>
      <c r="H453" s="536">
        <v>44564</v>
      </c>
      <c r="I453" s="536">
        <v>44915</v>
      </c>
      <c r="J453" s="520">
        <v>0.25</v>
      </c>
      <c r="K453" s="612">
        <v>0.5</v>
      </c>
      <c r="L453" s="520">
        <v>0.75</v>
      </c>
      <c r="M453" s="753">
        <v>1</v>
      </c>
      <c r="N453" s="3871"/>
      <c r="O453" s="3871"/>
      <c r="P453" s="591"/>
      <c r="Q453" s="3145"/>
      <c r="R453" s="4035"/>
      <c r="S453" s="761">
        <v>0.25</v>
      </c>
      <c r="T453" s="575" t="s">
        <v>7836</v>
      </c>
      <c r="U453" s="159" t="s">
        <v>7256</v>
      </c>
      <c r="V453" s="8" t="str">
        <f t="shared" si="812"/>
        <v>En gestión</v>
      </c>
      <c r="W453" s="8" t="str">
        <f t="shared" si="842"/>
        <v>En gestión</v>
      </c>
      <c r="X453" s="3591"/>
      <c r="Y453" s="2646"/>
      <c r="Z453" s="2073"/>
      <c r="AA453" s="3502"/>
      <c r="AB453" s="3504"/>
      <c r="AC453" s="3435"/>
      <c r="AD453" s="4028"/>
      <c r="AE453" s="4031"/>
      <c r="AF453" s="4033"/>
      <c r="AG453" s="4028"/>
      <c r="AH453" s="1295"/>
      <c r="AI453" s="1295"/>
      <c r="AJ453" s="2797"/>
      <c r="AK453" s="1996"/>
      <c r="AL453" s="2797"/>
      <c r="AM453" s="2797"/>
      <c r="AN453" s="591"/>
      <c r="AO453" s="3145"/>
      <c r="AP453" s="4044"/>
      <c r="AQ453" s="760">
        <v>0.5</v>
      </c>
      <c r="AR453" s="649" t="s">
        <v>7837</v>
      </c>
      <c r="AS453" s="14" t="s">
        <v>7257</v>
      </c>
      <c r="AT453" s="8" t="str">
        <f t="shared" si="859"/>
        <v>En gestión</v>
      </c>
      <c r="AU453" s="8" t="str">
        <f t="shared" si="860"/>
        <v>En gestión</v>
      </c>
      <c r="AV453" s="4047"/>
      <c r="AW453" s="3383"/>
      <c r="AX453" s="3383"/>
      <c r="AY453" s="3356"/>
      <c r="AZ453" s="3356"/>
      <c r="BA453" s="3480"/>
      <c r="BB453" s="4040"/>
      <c r="BC453" s="3518"/>
      <c r="BD453" s="3518"/>
      <c r="BE453" s="4042"/>
      <c r="BF453" s="3798"/>
      <c r="BG453" s="3720"/>
      <c r="BH453" s="2797"/>
      <c r="BI453" s="2797"/>
      <c r="BJ453" s="4038"/>
      <c r="BK453" s="1720"/>
      <c r="BL453" s="472"/>
      <c r="BM453" s="1902"/>
      <c r="BN453" s="4050"/>
      <c r="BO453" s="848">
        <v>0.75</v>
      </c>
      <c r="BP453" s="13" t="s">
        <v>7258</v>
      </c>
      <c r="BQ453" s="13" t="s">
        <v>7259</v>
      </c>
      <c r="BR453" s="169" t="str">
        <f t="shared" si="861"/>
        <v>En gestión</v>
      </c>
      <c r="BS453" s="169" t="str">
        <f t="shared" si="862"/>
        <v>En gestión</v>
      </c>
      <c r="BT453" s="1902"/>
      <c r="BU453" s="1877"/>
      <c r="BV453" s="1877"/>
      <c r="BW453" s="3344"/>
      <c r="BX453" s="3344"/>
      <c r="BY453" s="3458"/>
      <c r="BZ453" s="4023"/>
      <c r="CA453" s="4049"/>
      <c r="CB453" s="4049"/>
      <c r="CC453" s="2382"/>
      <c r="CD453" s="3457"/>
      <c r="CE453" s="3457"/>
      <c r="CF453" s="1720"/>
      <c r="CG453" s="1721"/>
      <c r="CH453" s="1721"/>
      <c r="CI453" s="1721"/>
      <c r="CJ453" s="591"/>
      <c r="CK453" s="1721"/>
      <c r="CL453" s="1721"/>
      <c r="CM453" s="905">
        <v>1</v>
      </c>
      <c r="CN453" s="13" t="s">
        <v>7260</v>
      </c>
      <c r="CO453" s="13" t="s">
        <v>7261</v>
      </c>
      <c r="CP453" s="169" t="str">
        <f t="shared" si="863"/>
        <v>Terminado</v>
      </c>
      <c r="CQ453" s="169" t="str">
        <f t="shared" si="864"/>
        <v>Terminado</v>
      </c>
      <c r="CR453" s="1902"/>
      <c r="CS453" s="1877"/>
      <c r="CT453" s="1877"/>
      <c r="CU453" s="3344"/>
      <c r="CV453" s="3344"/>
      <c r="CW453" s="1864"/>
      <c r="CX453" s="4016"/>
      <c r="CY453" s="4017"/>
      <c r="CZ453" s="4017"/>
      <c r="DA453" s="2869"/>
      <c r="DB453" s="3403"/>
      <c r="DC453" s="3403"/>
      <c r="DD453" s="3611"/>
      <c r="DE453" s="1720"/>
      <c r="DF453" s="1720"/>
      <c r="DG453" s="1720"/>
      <c r="DH453" s="1721"/>
      <c r="DJ453" s="1220" t="s">
        <v>8310</v>
      </c>
      <c r="DK453" s="1220" t="s">
        <v>8559</v>
      </c>
      <c r="DL453" s="3313"/>
    </row>
    <row r="454" spans="1:116" s="514" customFormat="1" ht="65.25" hidden="1" customHeight="1" x14ac:dyDescent="0.45">
      <c r="A454" s="4018"/>
      <c r="B454" s="3361"/>
      <c r="C454" s="1774"/>
      <c r="D454" s="1774"/>
      <c r="E454" s="533" t="s">
        <v>7262</v>
      </c>
      <c r="F454" s="534" t="s">
        <v>7263</v>
      </c>
      <c r="G454" s="535">
        <v>0.2</v>
      </c>
      <c r="H454" s="536">
        <v>44565</v>
      </c>
      <c r="I454" s="536">
        <v>44651</v>
      </c>
      <c r="J454" s="520">
        <v>1</v>
      </c>
      <c r="K454" s="612">
        <v>1</v>
      </c>
      <c r="L454" s="520">
        <v>1</v>
      </c>
      <c r="M454" s="753">
        <v>1</v>
      </c>
      <c r="N454" s="3871"/>
      <c r="O454" s="3871"/>
      <c r="P454" s="591"/>
      <c r="Q454" s="3145"/>
      <c r="R454" s="4035"/>
      <c r="S454" s="761">
        <v>1</v>
      </c>
      <c r="T454" s="575" t="s">
        <v>7264</v>
      </c>
      <c r="U454" s="159" t="s">
        <v>7265</v>
      </c>
      <c r="V454" s="8" t="str">
        <f t="shared" si="812"/>
        <v>Terminado</v>
      </c>
      <c r="W454" s="8" t="str">
        <f t="shared" si="842"/>
        <v>Terminado</v>
      </c>
      <c r="X454" s="3591"/>
      <c r="Y454" s="2646"/>
      <c r="Z454" s="2073"/>
      <c r="AA454" s="3502"/>
      <c r="AB454" s="3504"/>
      <c r="AC454" s="3435"/>
      <c r="AD454" s="4028"/>
      <c r="AE454" s="4031"/>
      <c r="AF454" s="4033"/>
      <c r="AG454" s="4028"/>
      <c r="AH454" s="1295"/>
      <c r="AI454" s="1295"/>
      <c r="AJ454" s="2797"/>
      <c r="AK454" s="1996"/>
      <c r="AL454" s="2797"/>
      <c r="AM454" s="2797"/>
      <c r="AN454" s="591"/>
      <c r="AO454" s="3145"/>
      <c r="AP454" s="4044"/>
      <c r="AQ454" s="760"/>
      <c r="AR454" s="539" t="s">
        <v>7266</v>
      </c>
      <c r="AS454" s="539" t="s">
        <v>7266</v>
      </c>
      <c r="AT454" s="8" t="str">
        <f t="shared" si="859"/>
        <v>Terminado</v>
      </c>
      <c r="AU454" s="8" t="str">
        <f t="shared" si="860"/>
        <v>Sin iniciar</v>
      </c>
      <c r="AV454" s="4047"/>
      <c r="AW454" s="3383"/>
      <c r="AX454" s="3383"/>
      <c r="AY454" s="3356"/>
      <c r="AZ454" s="3356"/>
      <c r="BA454" s="3480"/>
      <c r="BB454" s="4040"/>
      <c r="BC454" s="3518"/>
      <c r="BD454" s="3518"/>
      <c r="BE454" s="4042"/>
      <c r="BF454" s="3798"/>
      <c r="BG454" s="3720"/>
      <c r="BH454" s="2797"/>
      <c r="BI454" s="2797"/>
      <c r="BJ454" s="4038"/>
      <c r="BK454" s="1720"/>
      <c r="BL454" s="472"/>
      <c r="BM454" s="1902"/>
      <c r="BN454" s="4050"/>
      <c r="BO454" s="848">
        <v>1</v>
      </c>
      <c r="BP454" s="13" t="s">
        <v>7266</v>
      </c>
      <c r="BQ454" s="835" t="s">
        <v>7266</v>
      </c>
      <c r="BR454" s="169" t="str">
        <f t="shared" si="861"/>
        <v>Terminado</v>
      </c>
      <c r="BS454" s="169" t="str">
        <f t="shared" si="862"/>
        <v>Terminado</v>
      </c>
      <c r="BT454" s="1902"/>
      <c r="BU454" s="1877"/>
      <c r="BV454" s="1877"/>
      <c r="BW454" s="3344"/>
      <c r="BX454" s="3344"/>
      <c r="BY454" s="3458"/>
      <c r="BZ454" s="4023"/>
      <c r="CA454" s="4049"/>
      <c r="CB454" s="4049"/>
      <c r="CC454" s="2382"/>
      <c r="CD454" s="3457"/>
      <c r="CE454" s="3457"/>
      <c r="CF454" s="1720"/>
      <c r="CG454" s="1721"/>
      <c r="CH454" s="1721"/>
      <c r="CI454" s="1721"/>
      <c r="CJ454" s="591"/>
      <c r="CK454" s="1721"/>
      <c r="CL454" s="1721"/>
      <c r="CM454" s="905">
        <v>1</v>
      </c>
      <c r="CN454" s="98" t="s">
        <v>106</v>
      </c>
      <c r="CO454" s="13" t="s">
        <v>7265</v>
      </c>
      <c r="CP454" s="169" t="str">
        <f t="shared" si="863"/>
        <v>Terminado</v>
      </c>
      <c r="CQ454" s="169" t="str">
        <f t="shared" si="864"/>
        <v>Terminado</v>
      </c>
      <c r="CR454" s="1902"/>
      <c r="CS454" s="1877"/>
      <c r="CT454" s="1877"/>
      <c r="CU454" s="3344"/>
      <c r="CV454" s="3344"/>
      <c r="CW454" s="1864"/>
      <c r="CX454" s="4016"/>
      <c r="CY454" s="4017"/>
      <c r="CZ454" s="4017"/>
      <c r="DA454" s="2869"/>
      <c r="DB454" s="3403"/>
      <c r="DC454" s="3403"/>
      <c r="DD454" s="3611"/>
      <c r="DE454" s="1720"/>
      <c r="DF454" s="1720"/>
      <c r="DG454" s="1720"/>
      <c r="DH454" s="1721"/>
      <c r="DJ454" s="1220" t="s">
        <v>8310</v>
      </c>
      <c r="DK454" s="1220" t="s">
        <v>8270</v>
      </c>
      <c r="DL454" s="3313"/>
    </row>
    <row r="455" spans="1:116" s="514" customFormat="1" ht="75" hidden="1" customHeight="1" x14ac:dyDescent="0.45">
      <c r="A455" s="3437"/>
      <c r="B455" s="3361"/>
      <c r="C455" s="1701"/>
      <c r="D455" s="1701"/>
      <c r="E455" s="533" t="s">
        <v>7267</v>
      </c>
      <c r="F455" s="759" t="s">
        <v>7268</v>
      </c>
      <c r="G455" s="870">
        <v>0.2</v>
      </c>
      <c r="H455" s="871">
        <v>44652</v>
      </c>
      <c r="I455" s="871">
        <v>44895</v>
      </c>
      <c r="J455" s="872">
        <v>0</v>
      </c>
      <c r="K455" s="873">
        <v>0.37</v>
      </c>
      <c r="L455" s="872">
        <v>0.75</v>
      </c>
      <c r="M455" s="874">
        <v>1</v>
      </c>
      <c r="N455" s="2855"/>
      <c r="O455" s="2855"/>
      <c r="P455" s="591"/>
      <c r="Q455" s="3146"/>
      <c r="R455" s="4036"/>
      <c r="S455" s="875">
        <v>0</v>
      </c>
      <c r="T455" s="584" t="s">
        <v>2599</v>
      </c>
      <c r="U455" s="584" t="s">
        <v>2599</v>
      </c>
      <c r="V455" s="342" t="str">
        <f t="shared" si="812"/>
        <v>Sin iniciar</v>
      </c>
      <c r="W455" s="342" t="str">
        <f t="shared" si="842"/>
        <v>Sin iniciar</v>
      </c>
      <c r="X455" s="3592"/>
      <c r="Y455" s="2594"/>
      <c r="Z455" s="2027"/>
      <c r="AA455" s="3503"/>
      <c r="AB455" s="3505"/>
      <c r="AC455" s="3436"/>
      <c r="AD455" s="4029"/>
      <c r="AE455" s="4032"/>
      <c r="AF455" s="3347"/>
      <c r="AG455" s="4029"/>
      <c r="AH455" s="4027"/>
      <c r="AI455" s="4027"/>
      <c r="AJ455" s="2798"/>
      <c r="AK455" s="2690"/>
      <c r="AL455" s="2798"/>
      <c r="AM455" s="2798"/>
      <c r="AN455" s="591"/>
      <c r="AO455" s="3146"/>
      <c r="AP455" s="4045"/>
      <c r="AQ455" s="876">
        <v>0.37</v>
      </c>
      <c r="AR455" s="877" t="s">
        <v>7269</v>
      </c>
      <c r="AS455" s="878" t="s">
        <v>7270</v>
      </c>
      <c r="AT455" s="342" t="str">
        <f>IF(K455&lt;1%,"Sin iniciar",IF(K455=100%,"Terminado","En gestión"))</f>
        <v>En gestión</v>
      </c>
      <c r="AU455" s="342" t="str">
        <f>IF(AQ455&lt;1%,"Sin iniciar",IF(AQ455=100%,"Terminado","En gestión"))</f>
        <v>En gestión</v>
      </c>
      <c r="AV455" s="4048"/>
      <c r="AW455" s="3384"/>
      <c r="AX455" s="3384"/>
      <c r="AY455" s="3357"/>
      <c r="AZ455" s="3357"/>
      <c r="BA455" s="3481"/>
      <c r="BB455" s="4041"/>
      <c r="BC455" s="3519"/>
      <c r="BD455" s="3519"/>
      <c r="BE455" s="3985"/>
      <c r="BF455" s="3798"/>
      <c r="BG455" s="3720"/>
      <c r="BH455" s="2798"/>
      <c r="BI455" s="2798"/>
      <c r="BJ455" s="4039"/>
      <c r="BK455" s="1720"/>
      <c r="BL455" s="472"/>
      <c r="BM455" s="1902"/>
      <c r="BN455" s="4050"/>
      <c r="BO455" s="848">
        <v>0.75</v>
      </c>
      <c r="BP455" s="13" t="s">
        <v>7271</v>
      </c>
      <c r="BQ455" s="13" t="s">
        <v>7272</v>
      </c>
      <c r="BR455" s="169" t="str">
        <f t="shared" si="861"/>
        <v>En gestión</v>
      </c>
      <c r="BS455" s="169" t="str">
        <f t="shared" si="862"/>
        <v>En gestión</v>
      </c>
      <c r="BT455" s="1902"/>
      <c r="BU455" s="1877"/>
      <c r="BV455" s="1877"/>
      <c r="BW455" s="3344"/>
      <c r="BX455" s="3344"/>
      <c r="BY455" s="3458"/>
      <c r="BZ455" s="4023"/>
      <c r="CA455" s="4049"/>
      <c r="CB455" s="4049"/>
      <c r="CC455" s="2382"/>
      <c r="CD455" s="3457"/>
      <c r="CE455" s="3457"/>
      <c r="CF455" s="1720"/>
      <c r="CG455" s="1721"/>
      <c r="CH455" s="1721"/>
      <c r="CI455" s="1721"/>
      <c r="CJ455" s="591"/>
      <c r="CK455" s="1721"/>
      <c r="CL455" s="1721"/>
      <c r="CM455" s="905">
        <v>1</v>
      </c>
      <c r="CN455" s="929" t="s">
        <v>7838</v>
      </c>
      <c r="CO455" s="13" t="s">
        <v>7273</v>
      </c>
      <c r="CP455" s="169" t="str">
        <f t="shared" si="863"/>
        <v>Terminado</v>
      </c>
      <c r="CQ455" s="169" t="str">
        <f t="shared" si="864"/>
        <v>Terminado</v>
      </c>
      <c r="CR455" s="1902"/>
      <c r="CS455" s="1877"/>
      <c r="CT455" s="1877"/>
      <c r="CU455" s="3344"/>
      <c r="CV455" s="3344"/>
      <c r="CW455" s="1865"/>
      <c r="CX455" s="4016"/>
      <c r="CY455" s="4017"/>
      <c r="CZ455" s="4017"/>
      <c r="DA455" s="2869"/>
      <c r="DB455" s="3403"/>
      <c r="DC455" s="3403"/>
      <c r="DD455" s="3611"/>
      <c r="DE455" s="1720"/>
      <c r="DF455" s="1720"/>
      <c r="DG455" s="1720"/>
      <c r="DH455" s="1721"/>
      <c r="DJ455" s="1220" t="s">
        <v>8310</v>
      </c>
      <c r="DK455" s="1220" t="s">
        <v>8560</v>
      </c>
      <c r="DL455" s="3314"/>
    </row>
  </sheetData>
  <autoFilter ref="DJ4:DL455">
    <filterColumn colId="0">
      <filters>
        <filter val="Duvy Johanna Plazas S."/>
      </filters>
    </filterColumn>
  </autoFilter>
  <mergeCells count="9824">
    <mergeCell ref="BM209:BM211"/>
    <mergeCell ref="BN209:BN211"/>
    <mergeCell ref="BM212:BM214"/>
    <mergeCell ref="BN212:BN214"/>
    <mergeCell ref="BM215:BM217"/>
    <mergeCell ref="BN215:BN217"/>
    <mergeCell ref="BM218:BM220"/>
    <mergeCell ref="BN218:BN220"/>
    <mergeCell ref="BT188:BT190"/>
    <mergeCell ref="BT191:BT193"/>
    <mergeCell ref="BT194:BT196"/>
    <mergeCell ref="BT197:BT199"/>
    <mergeCell ref="BT200:BT202"/>
    <mergeCell ref="BT203:BT205"/>
    <mergeCell ref="BT206:BT208"/>
    <mergeCell ref="BT209:BT211"/>
    <mergeCell ref="BT212:BT214"/>
    <mergeCell ref="BT215:BT217"/>
    <mergeCell ref="BM182:BM184"/>
    <mergeCell ref="BN182:BN184"/>
    <mergeCell ref="BT182:BT184"/>
    <mergeCell ref="BN185:BN187"/>
    <mergeCell ref="BM185:BM187"/>
    <mergeCell ref="BT185:BT187"/>
    <mergeCell ref="BM188:BM190"/>
    <mergeCell ref="BN188:BN190"/>
    <mergeCell ref="BM191:BM193"/>
    <mergeCell ref="BN191:BN193"/>
    <mergeCell ref="BM194:BM196"/>
    <mergeCell ref="BN194:BN196"/>
    <mergeCell ref="BM197:BM199"/>
    <mergeCell ref="BN197:BN199"/>
    <mergeCell ref="BM200:BM202"/>
    <mergeCell ref="BN200:BN202"/>
    <mergeCell ref="BM203:BM205"/>
    <mergeCell ref="BN203:BN205"/>
    <mergeCell ref="DD452:DD455"/>
    <mergeCell ref="DE452:DE455"/>
    <mergeCell ref="DF452:DF455"/>
    <mergeCell ref="DG452:DG455"/>
    <mergeCell ref="DH452:DH455"/>
    <mergeCell ref="B454:B455"/>
    <mergeCell ref="CX452:CX455"/>
    <mergeCell ref="CY452:CY455"/>
    <mergeCell ref="CZ452:CZ455"/>
    <mergeCell ref="DA452:DA455"/>
    <mergeCell ref="DB452:DB455"/>
    <mergeCell ref="DC452:DC455"/>
    <mergeCell ref="CL452:CL455"/>
    <mergeCell ref="CR452:CR455"/>
    <mergeCell ref="CS452:CS455"/>
    <mergeCell ref="CT452:CT455"/>
    <mergeCell ref="CU452:CU455"/>
    <mergeCell ref="CV452:CV455"/>
    <mergeCell ref="CE452:CE455"/>
    <mergeCell ref="CF452:CF455"/>
    <mergeCell ref="CG452:CG455"/>
    <mergeCell ref="CH452:CH455"/>
    <mergeCell ref="CI452:CI455"/>
    <mergeCell ref="CK452:CK455"/>
    <mergeCell ref="BY452:BY455"/>
    <mergeCell ref="BZ452:BZ455"/>
    <mergeCell ref="CA452:CA455"/>
    <mergeCell ref="CB452:CB455"/>
    <mergeCell ref="CC452:CC455"/>
    <mergeCell ref="CD452:CD455"/>
    <mergeCell ref="BN452:BN455"/>
    <mergeCell ref="BT452:BT455"/>
    <mergeCell ref="BU452:BU455"/>
    <mergeCell ref="BV452:BV455"/>
    <mergeCell ref="BW452:BW455"/>
    <mergeCell ref="BX452:BX455"/>
    <mergeCell ref="BG452:BG455"/>
    <mergeCell ref="BH452:BH455"/>
    <mergeCell ref="BI452:BI455"/>
    <mergeCell ref="BJ452:BJ455"/>
    <mergeCell ref="BK452:BK455"/>
    <mergeCell ref="BM452:BM455"/>
    <mergeCell ref="BA452:BA455"/>
    <mergeCell ref="BB452:BB455"/>
    <mergeCell ref="BC452:BC455"/>
    <mergeCell ref="BD452:BD455"/>
    <mergeCell ref="BE452:BE455"/>
    <mergeCell ref="BF452:BF455"/>
    <mergeCell ref="AP452:AP455"/>
    <mergeCell ref="AV452:AV455"/>
    <mergeCell ref="AW452:AW455"/>
    <mergeCell ref="AX452:AX455"/>
    <mergeCell ref="AY452:AY455"/>
    <mergeCell ref="AZ452:AZ455"/>
    <mergeCell ref="AI452:AI455"/>
    <mergeCell ref="AJ452:AJ455"/>
    <mergeCell ref="AK452:AK455"/>
    <mergeCell ref="AL452:AL455"/>
    <mergeCell ref="AM452:AM455"/>
    <mergeCell ref="AO452:AO455"/>
    <mergeCell ref="AC452:AC455"/>
    <mergeCell ref="AD452:AD455"/>
    <mergeCell ref="AE452:AE455"/>
    <mergeCell ref="AF452:AF455"/>
    <mergeCell ref="AG452:AG455"/>
    <mergeCell ref="AH452:AH455"/>
    <mergeCell ref="R452:R455"/>
    <mergeCell ref="X452:X455"/>
    <mergeCell ref="Y452:Y455"/>
    <mergeCell ref="Z452:Z455"/>
    <mergeCell ref="AA452:AA455"/>
    <mergeCell ref="AB452:AB455"/>
    <mergeCell ref="CX450:CX451"/>
    <mergeCell ref="CY450:CY451"/>
    <mergeCell ref="CZ450:CZ451"/>
    <mergeCell ref="A452:A455"/>
    <mergeCell ref="B452:B453"/>
    <mergeCell ref="C452:C455"/>
    <mergeCell ref="D452:D455"/>
    <mergeCell ref="N452:N455"/>
    <mergeCell ref="O452:O455"/>
    <mergeCell ref="Q452:Q455"/>
    <mergeCell ref="CA450:CA451"/>
    <mergeCell ref="CB450:CB451"/>
    <mergeCell ref="CK450:CK451"/>
    <mergeCell ref="CL450:CL451"/>
    <mergeCell ref="CR450:CR451"/>
    <mergeCell ref="CW450:CW451"/>
    <mergeCell ref="BA450:BA451"/>
    <mergeCell ref="BU450:BU451"/>
    <mergeCell ref="BV450:BV451"/>
    <mergeCell ref="BW450:BW451"/>
    <mergeCell ref="BX450:BX451"/>
    <mergeCell ref="BZ450:BZ451"/>
    <mergeCell ref="AP450:AP451"/>
    <mergeCell ref="AV450:AV451"/>
    <mergeCell ref="AW450:AW451"/>
    <mergeCell ref="AX450:AX451"/>
    <mergeCell ref="AY450:AY451"/>
    <mergeCell ref="AZ450:AZ451"/>
    <mergeCell ref="Y450:Y451"/>
    <mergeCell ref="Z450:Z451"/>
    <mergeCell ref="AA450:AA451"/>
    <mergeCell ref="AB450:AB451"/>
    <mergeCell ref="AC450:AC451"/>
    <mergeCell ref="AO450:AO451"/>
    <mergeCell ref="A450:A451"/>
    <mergeCell ref="B450:B451"/>
    <mergeCell ref="C450:C451"/>
    <mergeCell ref="D450:D451"/>
    <mergeCell ref="R450:R451"/>
    <mergeCell ref="X450:X451"/>
    <mergeCell ref="DC448:DC449"/>
    <mergeCell ref="DD448:DD449"/>
    <mergeCell ref="DE448:DE449"/>
    <mergeCell ref="DF448:DF449"/>
    <mergeCell ref="DG448:DG449"/>
    <mergeCell ref="DH448:DH449"/>
    <mergeCell ref="CW448:CW449"/>
    <mergeCell ref="CX448:CX449"/>
    <mergeCell ref="CY448:CY449"/>
    <mergeCell ref="CZ448:CZ449"/>
    <mergeCell ref="DA448:DA449"/>
    <mergeCell ref="DB448:DB449"/>
    <mergeCell ref="CL448:CL449"/>
    <mergeCell ref="CR448:CR449"/>
    <mergeCell ref="CS448:CS449"/>
    <mergeCell ref="CT448:CT449"/>
    <mergeCell ref="CU448:CU449"/>
    <mergeCell ref="CV448:CV449"/>
    <mergeCell ref="CF448:CF449"/>
    <mergeCell ref="CG448:CG449"/>
    <mergeCell ref="CH448:CH449"/>
    <mergeCell ref="CI448:CI449"/>
    <mergeCell ref="CJ448:CJ449"/>
    <mergeCell ref="CK448:CK449"/>
    <mergeCell ref="BZ448:BZ449"/>
    <mergeCell ref="CA448:CA449"/>
    <mergeCell ref="CB448:CB449"/>
    <mergeCell ref="CC448:CC449"/>
    <mergeCell ref="CD448:CD449"/>
    <mergeCell ref="CE448:CE449"/>
    <mergeCell ref="BT448:BT449"/>
    <mergeCell ref="BU448:BU449"/>
    <mergeCell ref="BV448:BV449"/>
    <mergeCell ref="BW448:BW449"/>
    <mergeCell ref="BX448:BX449"/>
    <mergeCell ref="BY448:BY451"/>
    <mergeCell ref="BH448:BH449"/>
    <mergeCell ref="BI448:BI449"/>
    <mergeCell ref="BJ448:BJ449"/>
    <mergeCell ref="BK448:BK449"/>
    <mergeCell ref="BM448:BM449"/>
    <mergeCell ref="BN448:BN449"/>
    <mergeCell ref="BB448:BB449"/>
    <mergeCell ref="BC448:BC449"/>
    <mergeCell ref="BD448:BD449"/>
    <mergeCell ref="BE448:BE449"/>
    <mergeCell ref="BF448:BF449"/>
    <mergeCell ref="BG448:BG449"/>
    <mergeCell ref="AV448:AV449"/>
    <mergeCell ref="AW448:AW449"/>
    <mergeCell ref="AX448:AX449"/>
    <mergeCell ref="AY448:AY449"/>
    <mergeCell ref="AZ448:AZ449"/>
    <mergeCell ref="BA448:BA449"/>
    <mergeCell ref="AJ448:AJ449"/>
    <mergeCell ref="AK448:AK449"/>
    <mergeCell ref="AL448:AL449"/>
    <mergeCell ref="AM448:AM449"/>
    <mergeCell ref="AO448:AO449"/>
    <mergeCell ref="AP448:AP449"/>
    <mergeCell ref="AD448:AD449"/>
    <mergeCell ref="AE448:AE449"/>
    <mergeCell ref="AF448:AF449"/>
    <mergeCell ref="AG448:AG449"/>
    <mergeCell ref="AH448:AH449"/>
    <mergeCell ref="AI448:AI449"/>
    <mergeCell ref="X448:X449"/>
    <mergeCell ref="Y448:Y449"/>
    <mergeCell ref="Z448:Z449"/>
    <mergeCell ref="AA448:AA449"/>
    <mergeCell ref="AB448:AB449"/>
    <mergeCell ref="AC448:AC449"/>
    <mergeCell ref="DG444:DG447"/>
    <mergeCell ref="DH444:DH447"/>
    <mergeCell ref="A448:A449"/>
    <mergeCell ref="B448:B449"/>
    <mergeCell ref="C448:C449"/>
    <mergeCell ref="D448:D449"/>
    <mergeCell ref="N448:N449"/>
    <mergeCell ref="O448:O449"/>
    <mergeCell ref="Q448:Q449"/>
    <mergeCell ref="R448:R449"/>
    <mergeCell ref="DA444:DA447"/>
    <mergeCell ref="DB444:DB447"/>
    <mergeCell ref="DC444:DC447"/>
    <mergeCell ref="DD444:DD447"/>
    <mergeCell ref="DE444:DE447"/>
    <mergeCell ref="DF444:DF447"/>
    <mergeCell ref="CU444:CU447"/>
    <mergeCell ref="CV444:CV447"/>
    <mergeCell ref="CW444:CW447"/>
    <mergeCell ref="CX444:CX447"/>
    <mergeCell ref="CY444:CY447"/>
    <mergeCell ref="CZ444:CZ447"/>
    <mergeCell ref="CI444:CI447"/>
    <mergeCell ref="CK444:CK447"/>
    <mergeCell ref="CL444:CL447"/>
    <mergeCell ref="CR444:CR447"/>
    <mergeCell ref="CS444:CS447"/>
    <mergeCell ref="CT444:CT447"/>
    <mergeCell ref="CC444:CC447"/>
    <mergeCell ref="CD444:CD447"/>
    <mergeCell ref="CE444:CE447"/>
    <mergeCell ref="CF444:CF447"/>
    <mergeCell ref="CG444:CG447"/>
    <mergeCell ref="CH444:CH447"/>
    <mergeCell ref="BW444:BW447"/>
    <mergeCell ref="BX444:BX447"/>
    <mergeCell ref="BY444:BY447"/>
    <mergeCell ref="BZ444:BZ447"/>
    <mergeCell ref="CA444:CA447"/>
    <mergeCell ref="CB444:CB447"/>
    <mergeCell ref="BK444:BK447"/>
    <mergeCell ref="BM444:BM447"/>
    <mergeCell ref="BN444:BN447"/>
    <mergeCell ref="BT444:BT447"/>
    <mergeCell ref="BU444:BU447"/>
    <mergeCell ref="BV444:BV447"/>
    <mergeCell ref="BE444:BE447"/>
    <mergeCell ref="BF444:BF447"/>
    <mergeCell ref="BG444:BG447"/>
    <mergeCell ref="BH444:BH447"/>
    <mergeCell ref="BI444:BI447"/>
    <mergeCell ref="BJ444:BJ447"/>
    <mergeCell ref="AX444:AX447"/>
    <mergeCell ref="AY444:AY447"/>
    <mergeCell ref="AZ444:AZ447"/>
    <mergeCell ref="BB444:BB447"/>
    <mergeCell ref="BC444:BC447"/>
    <mergeCell ref="BD444:BD447"/>
    <mergeCell ref="AL444:AL447"/>
    <mergeCell ref="AM444:AM447"/>
    <mergeCell ref="AO444:AO447"/>
    <mergeCell ref="AP444:AP447"/>
    <mergeCell ref="AV444:AV447"/>
    <mergeCell ref="AW444:AW447"/>
    <mergeCell ref="AF444:AF447"/>
    <mergeCell ref="AG444:AG447"/>
    <mergeCell ref="AH444:AH447"/>
    <mergeCell ref="AI444:AI447"/>
    <mergeCell ref="AJ444:AJ447"/>
    <mergeCell ref="AK444:AK447"/>
    <mergeCell ref="Z444:Z447"/>
    <mergeCell ref="AA444:AA447"/>
    <mergeCell ref="AB444:AB447"/>
    <mergeCell ref="AC444:AC447"/>
    <mergeCell ref="AD444:AD447"/>
    <mergeCell ref="AE444:AE447"/>
    <mergeCell ref="O444:O447"/>
    <mergeCell ref="Q444:Q447"/>
    <mergeCell ref="R444:R447"/>
    <mergeCell ref="U444:U447"/>
    <mergeCell ref="X444:X447"/>
    <mergeCell ref="Y444:Y447"/>
    <mergeCell ref="DD442:DD443"/>
    <mergeCell ref="DE442:DE443"/>
    <mergeCell ref="DF442:DF443"/>
    <mergeCell ref="DG442:DG443"/>
    <mergeCell ref="DH442:DH443"/>
    <mergeCell ref="A444:A447"/>
    <mergeCell ref="B444:B447"/>
    <mergeCell ref="C444:C447"/>
    <mergeCell ref="D444:D447"/>
    <mergeCell ref="N444:N447"/>
    <mergeCell ref="CX442:CX443"/>
    <mergeCell ref="CY442:CY443"/>
    <mergeCell ref="CZ442:CZ443"/>
    <mergeCell ref="DA442:DA443"/>
    <mergeCell ref="DB442:DB443"/>
    <mergeCell ref="DC442:DC443"/>
    <mergeCell ref="CL442:CL443"/>
    <mergeCell ref="CR442:CR443"/>
    <mergeCell ref="CS442:CS443"/>
    <mergeCell ref="CT442:CT443"/>
    <mergeCell ref="CU442:CU443"/>
    <mergeCell ref="CV442:CV443"/>
    <mergeCell ref="CE442:CE443"/>
    <mergeCell ref="CF442:CF443"/>
    <mergeCell ref="CG442:CG443"/>
    <mergeCell ref="CH442:CH443"/>
    <mergeCell ref="CI442:CI443"/>
    <mergeCell ref="CK442:CK443"/>
    <mergeCell ref="BY442:BY443"/>
    <mergeCell ref="BZ442:BZ443"/>
    <mergeCell ref="CA442:CA443"/>
    <mergeCell ref="CB442:CB443"/>
    <mergeCell ref="CC442:CC443"/>
    <mergeCell ref="CD442:CD443"/>
    <mergeCell ref="BN442:BN443"/>
    <mergeCell ref="BT442:BT443"/>
    <mergeCell ref="BU442:BU443"/>
    <mergeCell ref="BV442:BV443"/>
    <mergeCell ref="BW442:BW443"/>
    <mergeCell ref="BX442:BX443"/>
    <mergeCell ref="BG442:BG443"/>
    <mergeCell ref="BH442:BH443"/>
    <mergeCell ref="BI442:BI443"/>
    <mergeCell ref="BJ442:BJ443"/>
    <mergeCell ref="BK442:BK443"/>
    <mergeCell ref="BM442:BM443"/>
    <mergeCell ref="AZ442:AZ443"/>
    <mergeCell ref="BB442:BB443"/>
    <mergeCell ref="BC442:BC443"/>
    <mergeCell ref="BD442:BD443"/>
    <mergeCell ref="BE442:BE443"/>
    <mergeCell ref="BF442:BF443"/>
    <mergeCell ref="AO442:AO443"/>
    <mergeCell ref="AP442:AP443"/>
    <mergeCell ref="AV442:AV443"/>
    <mergeCell ref="AW442:AW443"/>
    <mergeCell ref="AX442:AX443"/>
    <mergeCell ref="AY442:AY443"/>
    <mergeCell ref="AH442:AH443"/>
    <mergeCell ref="AI442:AI443"/>
    <mergeCell ref="AJ442:AJ443"/>
    <mergeCell ref="AK442:AK443"/>
    <mergeCell ref="AL442:AL443"/>
    <mergeCell ref="AM442:AM443"/>
    <mergeCell ref="AB442:AB443"/>
    <mergeCell ref="AC442:AC443"/>
    <mergeCell ref="AD442:AD443"/>
    <mergeCell ref="AE442:AE443"/>
    <mergeCell ref="AF442:AF443"/>
    <mergeCell ref="AG442:AG443"/>
    <mergeCell ref="Q442:Q443"/>
    <mergeCell ref="R442:R443"/>
    <mergeCell ref="X442:X443"/>
    <mergeCell ref="Y442:Y443"/>
    <mergeCell ref="Z442:Z443"/>
    <mergeCell ref="AA442:AA443"/>
    <mergeCell ref="DE440:DE441"/>
    <mergeCell ref="DF440:DF441"/>
    <mergeCell ref="DG440:DG441"/>
    <mergeCell ref="DH440:DH441"/>
    <mergeCell ref="A442:A443"/>
    <mergeCell ref="B442:B443"/>
    <mergeCell ref="C442:C443"/>
    <mergeCell ref="D442:D443"/>
    <mergeCell ref="N442:N443"/>
    <mergeCell ref="O442:O443"/>
    <mergeCell ref="CY440:CY441"/>
    <mergeCell ref="CZ440:CZ441"/>
    <mergeCell ref="DA440:DA441"/>
    <mergeCell ref="DB440:DB441"/>
    <mergeCell ref="DC440:DC441"/>
    <mergeCell ref="DD440:DD441"/>
    <mergeCell ref="CR440:CR441"/>
    <mergeCell ref="CS440:CS441"/>
    <mergeCell ref="CT440:CT441"/>
    <mergeCell ref="CU440:CU441"/>
    <mergeCell ref="CV440:CV441"/>
    <mergeCell ref="CX440:CX441"/>
    <mergeCell ref="CF440:CF441"/>
    <mergeCell ref="CG440:CG441"/>
    <mergeCell ref="CH440:CH441"/>
    <mergeCell ref="CI440:CI441"/>
    <mergeCell ref="CK440:CK441"/>
    <mergeCell ref="CL440:CL441"/>
    <mergeCell ref="BZ440:BZ441"/>
    <mergeCell ref="CA440:CA441"/>
    <mergeCell ref="CB440:CB441"/>
    <mergeCell ref="CC440:CC441"/>
    <mergeCell ref="CD440:CD441"/>
    <mergeCell ref="CE440:CE441"/>
    <mergeCell ref="BN440:BN441"/>
    <mergeCell ref="BT440:BT441"/>
    <mergeCell ref="BU440:BU441"/>
    <mergeCell ref="BV440:BV441"/>
    <mergeCell ref="BW440:BW441"/>
    <mergeCell ref="BX440:BX441"/>
    <mergeCell ref="BG440:BG441"/>
    <mergeCell ref="BH440:BH441"/>
    <mergeCell ref="BI440:BI441"/>
    <mergeCell ref="BJ440:BJ441"/>
    <mergeCell ref="BK440:BK441"/>
    <mergeCell ref="BM440:BM441"/>
    <mergeCell ref="AZ440:AZ441"/>
    <mergeCell ref="BB440:BB441"/>
    <mergeCell ref="BC440:BC441"/>
    <mergeCell ref="BD440:BD441"/>
    <mergeCell ref="BE440:BE441"/>
    <mergeCell ref="BF440:BF441"/>
    <mergeCell ref="AO440:AO441"/>
    <mergeCell ref="AP440:AP441"/>
    <mergeCell ref="AV440:AV441"/>
    <mergeCell ref="AW440:AW441"/>
    <mergeCell ref="AX440:AX441"/>
    <mergeCell ref="AY440:AY441"/>
    <mergeCell ref="AH440:AH441"/>
    <mergeCell ref="AI440:AI441"/>
    <mergeCell ref="AJ440:AJ441"/>
    <mergeCell ref="AK440:AK441"/>
    <mergeCell ref="AL440:AL441"/>
    <mergeCell ref="AM440:AM441"/>
    <mergeCell ref="AB440:AB441"/>
    <mergeCell ref="AC440:AC441"/>
    <mergeCell ref="AD440:AD441"/>
    <mergeCell ref="AE440:AE441"/>
    <mergeCell ref="AF440:AF441"/>
    <mergeCell ref="AG440:AG441"/>
    <mergeCell ref="Q440:Q441"/>
    <mergeCell ref="R440:R441"/>
    <mergeCell ref="X440:X441"/>
    <mergeCell ref="Y440:Y441"/>
    <mergeCell ref="Z440:Z441"/>
    <mergeCell ref="AA440:AA441"/>
    <mergeCell ref="A440:A441"/>
    <mergeCell ref="B440:B441"/>
    <mergeCell ref="C440:C441"/>
    <mergeCell ref="D440:D441"/>
    <mergeCell ref="N440:N441"/>
    <mergeCell ref="O440:O441"/>
    <mergeCell ref="DC438:DC439"/>
    <mergeCell ref="DD438:DD439"/>
    <mergeCell ref="DE438:DE439"/>
    <mergeCell ref="DF438:DF439"/>
    <mergeCell ref="DG438:DG439"/>
    <mergeCell ref="DH438:DH439"/>
    <mergeCell ref="CV438:CV439"/>
    <mergeCell ref="CX438:CX439"/>
    <mergeCell ref="CY438:CY439"/>
    <mergeCell ref="CZ438:CZ439"/>
    <mergeCell ref="DA438:DA439"/>
    <mergeCell ref="DB438:DB439"/>
    <mergeCell ref="CK438:CK439"/>
    <mergeCell ref="CL438:CL439"/>
    <mergeCell ref="CR438:CR439"/>
    <mergeCell ref="CS438:CS439"/>
    <mergeCell ref="CT438:CT439"/>
    <mergeCell ref="CU438:CU439"/>
    <mergeCell ref="CD438:CD439"/>
    <mergeCell ref="CE438:CE439"/>
    <mergeCell ref="CF438:CF439"/>
    <mergeCell ref="CG438:CG439"/>
    <mergeCell ref="CH438:CH439"/>
    <mergeCell ref="CI438:CI439"/>
    <mergeCell ref="BX438:BX439"/>
    <mergeCell ref="BY438:BY439"/>
    <mergeCell ref="BZ438:BZ439"/>
    <mergeCell ref="CA438:CA439"/>
    <mergeCell ref="CB438:CB439"/>
    <mergeCell ref="CC438:CC439"/>
    <mergeCell ref="BM438:BM439"/>
    <mergeCell ref="BN438:BN439"/>
    <mergeCell ref="BT438:BT439"/>
    <mergeCell ref="BU438:BU439"/>
    <mergeCell ref="BV438:BV439"/>
    <mergeCell ref="BW438:BW439"/>
    <mergeCell ref="BF438:BF439"/>
    <mergeCell ref="BG438:BG439"/>
    <mergeCell ref="BH438:BH439"/>
    <mergeCell ref="BI438:BI439"/>
    <mergeCell ref="BJ438:BJ439"/>
    <mergeCell ref="BK438:BK439"/>
    <mergeCell ref="AZ438:AZ439"/>
    <mergeCell ref="BA438:BA439"/>
    <mergeCell ref="BB438:BB439"/>
    <mergeCell ref="BC438:BC439"/>
    <mergeCell ref="BD438:BD439"/>
    <mergeCell ref="BE438:BE439"/>
    <mergeCell ref="AO438:AO439"/>
    <mergeCell ref="AP438:AP439"/>
    <mergeCell ref="AV438:AV439"/>
    <mergeCell ref="AW438:AW439"/>
    <mergeCell ref="AX438:AX439"/>
    <mergeCell ref="AY438:AY439"/>
    <mergeCell ref="AH438:AH439"/>
    <mergeCell ref="AI438:AI439"/>
    <mergeCell ref="AJ438:AJ439"/>
    <mergeCell ref="AK438:AK439"/>
    <mergeCell ref="AL438:AL439"/>
    <mergeCell ref="AM438:AM439"/>
    <mergeCell ref="AB438:AB439"/>
    <mergeCell ref="AC438:AC439"/>
    <mergeCell ref="AD438:AD439"/>
    <mergeCell ref="AE438:AE439"/>
    <mergeCell ref="AF438:AF439"/>
    <mergeCell ref="AG438:AG439"/>
    <mergeCell ref="Q438:Q439"/>
    <mergeCell ref="R438:R439"/>
    <mergeCell ref="X438:X439"/>
    <mergeCell ref="Y438:Y439"/>
    <mergeCell ref="Z438:Z439"/>
    <mergeCell ref="AA438:AA439"/>
    <mergeCell ref="A438:A439"/>
    <mergeCell ref="B438:B439"/>
    <mergeCell ref="C438:C439"/>
    <mergeCell ref="D438:D439"/>
    <mergeCell ref="N438:N439"/>
    <mergeCell ref="O438:O439"/>
    <mergeCell ref="DC435:DC437"/>
    <mergeCell ref="DD435:DD437"/>
    <mergeCell ref="DE435:DE437"/>
    <mergeCell ref="DF435:DF437"/>
    <mergeCell ref="DG435:DG437"/>
    <mergeCell ref="BZ435:BZ437"/>
    <mergeCell ref="CA435:CA437"/>
    <mergeCell ref="CB435:CB437"/>
    <mergeCell ref="CC435:CC437"/>
    <mergeCell ref="CD435:CD437"/>
    <mergeCell ref="CE435:CE437"/>
    <mergeCell ref="BT435:BT437"/>
    <mergeCell ref="BU435:BU437"/>
    <mergeCell ref="BV435:BV437"/>
    <mergeCell ref="BW435:BW437"/>
    <mergeCell ref="BX435:BX437"/>
    <mergeCell ref="BY435:BY437"/>
    <mergeCell ref="BH435:BH437"/>
    <mergeCell ref="BI435:BI437"/>
    <mergeCell ref="BJ435:BJ437"/>
    <mergeCell ref="DH435:DH437"/>
    <mergeCell ref="CW435:CW437"/>
    <mergeCell ref="CX435:CX437"/>
    <mergeCell ref="CY435:CY437"/>
    <mergeCell ref="CZ435:CZ437"/>
    <mergeCell ref="DA435:DA437"/>
    <mergeCell ref="DB435:DB437"/>
    <mergeCell ref="CL435:CL437"/>
    <mergeCell ref="CR435:CR437"/>
    <mergeCell ref="CS435:CS437"/>
    <mergeCell ref="CT435:CT437"/>
    <mergeCell ref="CU435:CU437"/>
    <mergeCell ref="CV435:CV437"/>
    <mergeCell ref="CF435:CF437"/>
    <mergeCell ref="CG435:CG437"/>
    <mergeCell ref="CH435:CH437"/>
    <mergeCell ref="CI435:CI437"/>
    <mergeCell ref="CJ435:CJ437"/>
    <mergeCell ref="CK435:CK437"/>
    <mergeCell ref="BK435:BK437"/>
    <mergeCell ref="BM435:BM437"/>
    <mergeCell ref="BN435:BN437"/>
    <mergeCell ref="BB435:BB437"/>
    <mergeCell ref="BC435:BC437"/>
    <mergeCell ref="BD435:BD437"/>
    <mergeCell ref="BE435:BE437"/>
    <mergeCell ref="BF435:BF437"/>
    <mergeCell ref="BG435:BG437"/>
    <mergeCell ref="AV435:AV437"/>
    <mergeCell ref="AW435:AW437"/>
    <mergeCell ref="AX435:AX437"/>
    <mergeCell ref="AY435:AY437"/>
    <mergeCell ref="AZ435:AZ437"/>
    <mergeCell ref="BA435:BA437"/>
    <mergeCell ref="AJ435:AJ437"/>
    <mergeCell ref="AK435:AK437"/>
    <mergeCell ref="AL435:AL437"/>
    <mergeCell ref="AM435:AM437"/>
    <mergeCell ref="AO435:AO437"/>
    <mergeCell ref="AP435:AP437"/>
    <mergeCell ref="AD435:AD437"/>
    <mergeCell ref="AE435:AE437"/>
    <mergeCell ref="AF435:AF437"/>
    <mergeCell ref="AG435:AG437"/>
    <mergeCell ref="AH435:AH437"/>
    <mergeCell ref="AI435:AI437"/>
    <mergeCell ref="X435:X437"/>
    <mergeCell ref="Y435:Y437"/>
    <mergeCell ref="Z435:Z437"/>
    <mergeCell ref="AA435:AA437"/>
    <mergeCell ref="AB435:AB437"/>
    <mergeCell ref="AC435:AC437"/>
    <mergeCell ref="DG430:DG434"/>
    <mergeCell ref="DH430:DH434"/>
    <mergeCell ref="A435:A437"/>
    <mergeCell ref="B435:B437"/>
    <mergeCell ref="C435:C437"/>
    <mergeCell ref="D435:D437"/>
    <mergeCell ref="N435:N437"/>
    <mergeCell ref="O435:O437"/>
    <mergeCell ref="Q435:Q437"/>
    <mergeCell ref="R435:R437"/>
    <mergeCell ref="DA430:DA434"/>
    <mergeCell ref="DB430:DB434"/>
    <mergeCell ref="DC430:DC434"/>
    <mergeCell ref="DD430:DD434"/>
    <mergeCell ref="DE430:DE434"/>
    <mergeCell ref="DF430:DF434"/>
    <mergeCell ref="CT430:CT434"/>
    <mergeCell ref="CU430:CU434"/>
    <mergeCell ref="CV430:CV434"/>
    <mergeCell ref="CX430:CX434"/>
    <mergeCell ref="CY430:CY434"/>
    <mergeCell ref="CZ430:CZ434"/>
    <mergeCell ref="CH430:CH434"/>
    <mergeCell ref="CI430:CI434"/>
    <mergeCell ref="CK430:CK434"/>
    <mergeCell ref="CL430:CL434"/>
    <mergeCell ref="CR430:CR434"/>
    <mergeCell ref="CS430:CS434"/>
    <mergeCell ref="CB430:CB434"/>
    <mergeCell ref="CC430:CC434"/>
    <mergeCell ref="CD430:CD434"/>
    <mergeCell ref="CE430:CE434"/>
    <mergeCell ref="CF430:CF434"/>
    <mergeCell ref="CG430:CG434"/>
    <mergeCell ref="BU430:BU434"/>
    <mergeCell ref="BV430:BV434"/>
    <mergeCell ref="BW430:BW434"/>
    <mergeCell ref="BX430:BX434"/>
    <mergeCell ref="BZ430:BZ434"/>
    <mergeCell ref="CA430:CA434"/>
    <mergeCell ref="BI430:BI434"/>
    <mergeCell ref="BJ430:BJ434"/>
    <mergeCell ref="BK430:BK434"/>
    <mergeCell ref="BM430:BM434"/>
    <mergeCell ref="BN430:BN434"/>
    <mergeCell ref="BT430:BT434"/>
    <mergeCell ref="BC430:BC434"/>
    <mergeCell ref="BD430:BD434"/>
    <mergeCell ref="BE430:BE434"/>
    <mergeCell ref="BF430:BF434"/>
    <mergeCell ref="BG430:BG434"/>
    <mergeCell ref="BH430:BH434"/>
    <mergeCell ref="AV430:AV434"/>
    <mergeCell ref="AW430:AW434"/>
    <mergeCell ref="AX430:AX434"/>
    <mergeCell ref="AY430:AY434"/>
    <mergeCell ref="AZ430:AZ434"/>
    <mergeCell ref="BB430:BB434"/>
    <mergeCell ref="AJ430:AJ434"/>
    <mergeCell ref="AK430:AK434"/>
    <mergeCell ref="AL430:AL434"/>
    <mergeCell ref="AM430:AM434"/>
    <mergeCell ref="AO430:AO434"/>
    <mergeCell ref="AP430:AP434"/>
    <mergeCell ref="AD430:AD434"/>
    <mergeCell ref="AE430:AE434"/>
    <mergeCell ref="AF430:AF434"/>
    <mergeCell ref="AG430:AG434"/>
    <mergeCell ref="AH430:AH434"/>
    <mergeCell ref="AI430:AI434"/>
    <mergeCell ref="X430:X434"/>
    <mergeCell ref="Y430:Y434"/>
    <mergeCell ref="Z430:Z434"/>
    <mergeCell ref="AA430:AA434"/>
    <mergeCell ref="AB430:AB434"/>
    <mergeCell ref="AC430:AC434"/>
    <mergeCell ref="DG421:DG429"/>
    <mergeCell ref="DH421:DH429"/>
    <mergeCell ref="A430:A434"/>
    <mergeCell ref="B430:B434"/>
    <mergeCell ref="C430:C434"/>
    <mergeCell ref="D430:D434"/>
    <mergeCell ref="N430:N434"/>
    <mergeCell ref="O430:O434"/>
    <mergeCell ref="Q430:Q434"/>
    <mergeCell ref="R430:R434"/>
    <mergeCell ref="DA421:DA429"/>
    <mergeCell ref="DB421:DB429"/>
    <mergeCell ref="DC421:DC429"/>
    <mergeCell ref="DD421:DD429"/>
    <mergeCell ref="DE421:DE429"/>
    <mergeCell ref="DF421:DF429"/>
    <mergeCell ref="CT421:CT429"/>
    <mergeCell ref="CU421:CU429"/>
    <mergeCell ref="CV421:CV429"/>
    <mergeCell ref="CX421:CX429"/>
    <mergeCell ref="CY421:CY429"/>
    <mergeCell ref="CZ421:CZ429"/>
    <mergeCell ref="CH421:CH429"/>
    <mergeCell ref="CI421:CI429"/>
    <mergeCell ref="CK421:CK429"/>
    <mergeCell ref="CL421:CL429"/>
    <mergeCell ref="CR421:CR429"/>
    <mergeCell ref="CS421:CS429"/>
    <mergeCell ref="CB421:CB429"/>
    <mergeCell ref="CC421:CC429"/>
    <mergeCell ref="CD421:CD429"/>
    <mergeCell ref="CE421:CE429"/>
    <mergeCell ref="CF421:CF429"/>
    <mergeCell ref="CG421:CG429"/>
    <mergeCell ref="BU421:BU429"/>
    <mergeCell ref="BV421:BV429"/>
    <mergeCell ref="BW421:BW429"/>
    <mergeCell ref="BX421:BX429"/>
    <mergeCell ref="BZ421:BZ429"/>
    <mergeCell ref="CA421:CA429"/>
    <mergeCell ref="BI421:BI429"/>
    <mergeCell ref="BJ421:BJ429"/>
    <mergeCell ref="BK421:BK429"/>
    <mergeCell ref="BM421:BM429"/>
    <mergeCell ref="BN421:BN429"/>
    <mergeCell ref="BT421:BT429"/>
    <mergeCell ref="BC421:BC429"/>
    <mergeCell ref="BD421:BD429"/>
    <mergeCell ref="BE421:BE429"/>
    <mergeCell ref="BF421:BF429"/>
    <mergeCell ref="BG421:BG429"/>
    <mergeCell ref="BH421:BH429"/>
    <mergeCell ref="AW421:AW429"/>
    <mergeCell ref="AX421:AX429"/>
    <mergeCell ref="AY421:AY429"/>
    <mergeCell ref="AZ421:AZ429"/>
    <mergeCell ref="BA421:BA429"/>
    <mergeCell ref="BB421:BB429"/>
    <mergeCell ref="AK421:AK429"/>
    <mergeCell ref="AL421:AL429"/>
    <mergeCell ref="AM421:AM429"/>
    <mergeCell ref="AO421:AO429"/>
    <mergeCell ref="AP421:AP429"/>
    <mergeCell ref="AV421:AV429"/>
    <mergeCell ref="AE421:AE429"/>
    <mergeCell ref="AF421:AF429"/>
    <mergeCell ref="AG421:AG429"/>
    <mergeCell ref="AH421:AH429"/>
    <mergeCell ref="AI421:AI429"/>
    <mergeCell ref="AJ421:AJ429"/>
    <mergeCell ref="X421:X429"/>
    <mergeCell ref="Y421:Y429"/>
    <mergeCell ref="Z421:Z429"/>
    <mergeCell ref="AA421:AA429"/>
    <mergeCell ref="AB421:AB429"/>
    <mergeCell ref="AD421:AD429"/>
    <mergeCell ref="DG419:DG420"/>
    <mergeCell ref="DH419:DH420"/>
    <mergeCell ref="A421:A429"/>
    <mergeCell ref="B421:B429"/>
    <mergeCell ref="C421:C429"/>
    <mergeCell ref="D421:D429"/>
    <mergeCell ref="N421:N429"/>
    <mergeCell ref="O421:O429"/>
    <mergeCell ref="Q421:Q429"/>
    <mergeCell ref="R421:R429"/>
    <mergeCell ref="DA419:DA420"/>
    <mergeCell ref="DB419:DB420"/>
    <mergeCell ref="DC419:DC420"/>
    <mergeCell ref="DD419:DD420"/>
    <mergeCell ref="DE419:DE420"/>
    <mergeCell ref="DF419:DF420"/>
    <mergeCell ref="CU419:CU420"/>
    <mergeCell ref="CV419:CV420"/>
    <mergeCell ref="CW419:CW420"/>
    <mergeCell ref="CX419:CX420"/>
    <mergeCell ref="CY419:CY420"/>
    <mergeCell ref="CZ419:CZ420"/>
    <mergeCell ref="CJ419:CJ420"/>
    <mergeCell ref="CK419:CK420"/>
    <mergeCell ref="CL419:CL420"/>
    <mergeCell ref="CR419:CR420"/>
    <mergeCell ref="CS419:CS420"/>
    <mergeCell ref="CT419:CT420"/>
    <mergeCell ref="CD419:CD420"/>
    <mergeCell ref="CE419:CE420"/>
    <mergeCell ref="CF419:CF420"/>
    <mergeCell ref="CG419:CG420"/>
    <mergeCell ref="CH419:CH420"/>
    <mergeCell ref="CI419:CI420"/>
    <mergeCell ref="BX419:BX420"/>
    <mergeCell ref="BY419:BY420"/>
    <mergeCell ref="BZ419:BZ420"/>
    <mergeCell ref="CA419:CA420"/>
    <mergeCell ref="CB419:CB420"/>
    <mergeCell ref="CC419:CC420"/>
    <mergeCell ref="BM419:BM420"/>
    <mergeCell ref="BN419:BN420"/>
    <mergeCell ref="BT419:BT420"/>
    <mergeCell ref="BU419:BU420"/>
    <mergeCell ref="BV419:BV420"/>
    <mergeCell ref="BW419:BW420"/>
    <mergeCell ref="BF419:BF420"/>
    <mergeCell ref="BG419:BG420"/>
    <mergeCell ref="BH419:BH420"/>
    <mergeCell ref="BI419:BI420"/>
    <mergeCell ref="BJ419:BJ420"/>
    <mergeCell ref="BK419:BK420"/>
    <mergeCell ref="AZ419:AZ420"/>
    <mergeCell ref="BA419:BA420"/>
    <mergeCell ref="BB419:BB420"/>
    <mergeCell ref="BC419:BC420"/>
    <mergeCell ref="BD419:BD420"/>
    <mergeCell ref="BE419:BE420"/>
    <mergeCell ref="AO419:AO420"/>
    <mergeCell ref="AP419:AP420"/>
    <mergeCell ref="AV419:AV420"/>
    <mergeCell ref="AW419:AW420"/>
    <mergeCell ref="AX419:AX420"/>
    <mergeCell ref="AY419:AY420"/>
    <mergeCell ref="AH419:AH420"/>
    <mergeCell ref="AI419:AI420"/>
    <mergeCell ref="AJ419:AJ420"/>
    <mergeCell ref="AK419:AK420"/>
    <mergeCell ref="AL419:AL420"/>
    <mergeCell ref="AM419:AM420"/>
    <mergeCell ref="AB419:AB420"/>
    <mergeCell ref="AC419:AC420"/>
    <mergeCell ref="AD419:AD420"/>
    <mergeCell ref="AE419:AE420"/>
    <mergeCell ref="AF419:AF420"/>
    <mergeCell ref="AG419:AG420"/>
    <mergeCell ref="Q419:Q420"/>
    <mergeCell ref="R419:R420"/>
    <mergeCell ref="X419:X420"/>
    <mergeCell ref="Y419:Y420"/>
    <mergeCell ref="Z419:Z420"/>
    <mergeCell ref="AA419:AA420"/>
    <mergeCell ref="A419:A420"/>
    <mergeCell ref="B419:B420"/>
    <mergeCell ref="C419:C420"/>
    <mergeCell ref="D419:D420"/>
    <mergeCell ref="N419:N420"/>
    <mergeCell ref="O419:O420"/>
    <mergeCell ref="DC417:DC418"/>
    <mergeCell ref="DD417:DD418"/>
    <mergeCell ref="DE417:DE418"/>
    <mergeCell ref="DF417:DF418"/>
    <mergeCell ref="DG417:DG418"/>
    <mergeCell ref="DH417:DH418"/>
    <mergeCell ref="CV417:CV418"/>
    <mergeCell ref="CX417:CX418"/>
    <mergeCell ref="CY417:CY418"/>
    <mergeCell ref="CZ417:CZ418"/>
    <mergeCell ref="DA417:DA418"/>
    <mergeCell ref="DB417:DB418"/>
    <mergeCell ref="CK417:CK418"/>
    <mergeCell ref="CL417:CL418"/>
    <mergeCell ref="CR417:CR418"/>
    <mergeCell ref="CS417:CS418"/>
    <mergeCell ref="CT417:CT418"/>
    <mergeCell ref="CU417:CU418"/>
    <mergeCell ref="CD417:CD418"/>
    <mergeCell ref="CE417:CE418"/>
    <mergeCell ref="CF417:CF418"/>
    <mergeCell ref="CG417:CG418"/>
    <mergeCell ref="CH417:CH418"/>
    <mergeCell ref="CI417:CI418"/>
    <mergeCell ref="BX417:BX418"/>
    <mergeCell ref="BY417:BY418"/>
    <mergeCell ref="BZ417:BZ418"/>
    <mergeCell ref="CA417:CA418"/>
    <mergeCell ref="CB417:CB418"/>
    <mergeCell ref="CC417:CC418"/>
    <mergeCell ref="BM417:BM418"/>
    <mergeCell ref="BN417:BN418"/>
    <mergeCell ref="BT417:BT418"/>
    <mergeCell ref="BU417:BU418"/>
    <mergeCell ref="BV417:BV418"/>
    <mergeCell ref="BW417:BW418"/>
    <mergeCell ref="BF417:BF418"/>
    <mergeCell ref="BG417:BG418"/>
    <mergeCell ref="BH417:BH418"/>
    <mergeCell ref="BI417:BI418"/>
    <mergeCell ref="BJ417:BJ418"/>
    <mergeCell ref="BK417:BK418"/>
    <mergeCell ref="AY417:AY418"/>
    <mergeCell ref="AZ417:AZ418"/>
    <mergeCell ref="BB417:BB418"/>
    <mergeCell ref="BC417:BC418"/>
    <mergeCell ref="BD417:BD418"/>
    <mergeCell ref="BE417:BE418"/>
    <mergeCell ref="AM417:AM418"/>
    <mergeCell ref="AO417:AO418"/>
    <mergeCell ref="AP417:AP418"/>
    <mergeCell ref="AV417:AV418"/>
    <mergeCell ref="AW417:AW418"/>
    <mergeCell ref="AX417:AX418"/>
    <mergeCell ref="AG417:AG418"/>
    <mergeCell ref="AH417:AH418"/>
    <mergeCell ref="AI417:AI418"/>
    <mergeCell ref="AJ417:AJ418"/>
    <mergeCell ref="AK417:AK418"/>
    <mergeCell ref="AL417:AL418"/>
    <mergeCell ref="AA417:AA418"/>
    <mergeCell ref="AB417:AB418"/>
    <mergeCell ref="AC417:AC418"/>
    <mergeCell ref="AD417:AD418"/>
    <mergeCell ref="AE417:AE418"/>
    <mergeCell ref="AF417:AF418"/>
    <mergeCell ref="O417:O418"/>
    <mergeCell ref="Q417:Q418"/>
    <mergeCell ref="R417:R418"/>
    <mergeCell ref="X417:X418"/>
    <mergeCell ref="Y417:Y418"/>
    <mergeCell ref="Z417:Z418"/>
    <mergeCell ref="DD415:DD416"/>
    <mergeCell ref="DE415:DE416"/>
    <mergeCell ref="DF415:DF416"/>
    <mergeCell ref="DG415:DG416"/>
    <mergeCell ref="DH415:DH416"/>
    <mergeCell ref="A417:A418"/>
    <mergeCell ref="B417:B418"/>
    <mergeCell ref="C417:C418"/>
    <mergeCell ref="D417:D418"/>
    <mergeCell ref="N417:N418"/>
    <mergeCell ref="CX415:CX416"/>
    <mergeCell ref="CY415:CY416"/>
    <mergeCell ref="CZ415:CZ416"/>
    <mergeCell ref="DA415:DA416"/>
    <mergeCell ref="DB415:DB416"/>
    <mergeCell ref="DC415:DC416"/>
    <mergeCell ref="CL415:CL416"/>
    <mergeCell ref="CR415:CR416"/>
    <mergeCell ref="CS415:CS416"/>
    <mergeCell ref="CT415:CT416"/>
    <mergeCell ref="CU415:CU416"/>
    <mergeCell ref="CV415:CV416"/>
    <mergeCell ref="CE415:CE416"/>
    <mergeCell ref="CF415:CF416"/>
    <mergeCell ref="CG415:CG416"/>
    <mergeCell ref="CH415:CH416"/>
    <mergeCell ref="CI415:CI416"/>
    <mergeCell ref="CK415:CK416"/>
    <mergeCell ref="BY415:BY416"/>
    <mergeCell ref="BZ415:BZ416"/>
    <mergeCell ref="CA415:CA416"/>
    <mergeCell ref="CB415:CB416"/>
    <mergeCell ref="CC415:CC416"/>
    <mergeCell ref="CD415:CD416"/>
    <mergeCell ref="BN415:BN416"/>
    <mergeCell ref="BT415:BT416"/>
    <mergeCell ref="BU415:BU416"/>
    <mergeCell ref="BV415:BV416"/>
    <mergeCell ref="BW415:BW416"/>
    <mergeCell ref="BX415:BX416"/>
    <mergeCell ref="BF415:BF416"/>
    <mergeCell ref="BG415:BG416"/>
    <mergeCell ref="BH415:BH416"/>
    <mergeCell ref="BI415:BI416"/>
    <mergeCell ref="BJ415:BJ416"/>
    <mergeCell ref="BK415:BK416"/>
    <mergeCell ref="AZ415:AZ416"/>
    <mergeCell ref="BA415:BA416"/>
    <mergeCell ref="BB415:BB416"/>
    <mergeCell ref="BC415:BC416"/>
    <mergeCell ref="BD415:BD416"/>
    <mergeCell ref="BE415:BE416"/>
    <mergeCell ref="AO415:AO416"/>
    <mergeCell ref="AP415:AP416"/>
    <mergeCell ref="AV415:AV416"/>
    <mergeCell ref="AW415:AW416"/>
    <mergeCell ref="AX415:AX416"/>
    <mergeCell ref="AY415:AY416"/>
    <mergeCell ref="AH415:AH416"/>
    <mergeCell ref="AI415:AI416"/>
    <mergeCell ref="AJ415:AJ416"/>
    <mergeCell ref="AK415:AK416"/>
    <mergeCell ref="AL415:AL416"/>
    <mergeCell ref="AM415:AM416"/>
    <mergeCell ref="AB415:AB416"/>
    <mergeCell ref="AC415:AC416"/>
    <mergeCell ref="AD415:AD416"/>
    <mergeCell ref="AE415:AE416"/>
    <mergeCell ref="AF415:AF416"/>
    <mergeCell ref="AG415:AG416"/>
    <mergeCell ref="Q415:Q416"/>
    <mergeCell ref="R415:R416"/>
    <mergeCell ref="X415:X416"/>
    <mergeCell ref="Y415:Y416"/>
    <mergeCell ref="Z415:Z416"/>
    <mergeCell ref="AA415:AA416"/>
    <mergeCell ref="A415:A416"/>
    <mergeCell ref="B415:B416"/>
    <mergeCell ref="C415:C416"/>
    <mergeCell ref="D415:D416"/>
    <mergeCell ref="N415:N416"/>
    <mergeCell ref="O415:O416"/>
    <mergeCell ref="DC413:DC414"/>
    <mergeCell ref="DD413:DD414"/>
    <mergeCell ref="DE413:DE414"/>
    <mergeCell ref="DF413:DF414"/>
    <mergeCell ref="DG413:DG414"/>
    <mergeCell ref="DH413:DH414"/>
    <mergeCell ref="CV413:CV414"/>
    <mergeCell ref="CX413:CX414"/>
    <mergeCell ref="CY413:CY414"/>
    <mergeCell ref="CZ413:CZ414"/>
    <mergeCell ref="DA413:DA414"/>
    <mergeCell ref="DB413:DB414"/>
    <mergeCell ref="CK413:CK414"/>
    <mergeCell ref="CL413:CL414"/>
    <mergeCell ref="CR413:CR414"/>
    <mergeCell ref="CS413:CS414"/>
    <mergeCell ref="CT413:CT414"/>
    <mergeCell ref="CU413:CU414"/>
    <mergeCell ref="CW413:CW414"/>
    <mergeCell ref="CD413:CD414"/>
    <mergeCell ref="CE413:CE414"/>
    <mergeCell ref="CF413:CF414"/>
    <mergeCell ref="CG413:CG414"/>
    <mergeCell ref="CH413:CH414"/>
    <mergeCell ref="CI413:CI414"/>
    <mergeCell ref="BX413:BX414"/>
    <mergeCell ref="BY413:BY414"/>
    <mergeCell ref="BZ413:BZ414"/>
    <mergeCell ref="CA413:CA414"/>
    <mergeCell ref="CB413:CB414"/>
    <mergeCell ref="CC413:CC414"/>
    <mergeCell ref="BM413:BM414"/>
    <mergeCell ref="BN413:BN414"/>
    <mergeCell ref="BT413:BT414"/>
    <mergeCell ref="BU413:BU414"/>
    <mergeCell ref="BV413:BV414"/>
    <mergeCell ref="BW413:BW414"/>
    <mergeCell ref="BF413:BF414"/>
    <mergeCell ref="BG413:BG414"/>
    <mergeCell ref="BH413:BH414"/>
    <mergeCell ref="BI413:BI414"/>
    <mergeCell ref="BJ413:BJ414"/>
    <mergeCell ref="BK413:BK414"/>
    <mergeCell ref="AZ413:AZ414"/>
    <mergeCell ref="BA413:BA414"/>
    <mergeCell ref="BB413:BB414"/>
    <mergeCell ref="BC413:BC414"/>
    <mergeCell ref="BD413:BD414"/>
    <mergeCell ref="BE413:BE414"/>
    <mergeCell ref="AO413:AO414"/>
    <mergeCell ref="AP413:AP414"/>
    <mergeCell ref="AV413:AV414"/>
    <mergeCell ref="AW413:AW414"/>
    <mergeCell ref="AX413:AX414"/>
    <mergeCell ref="AY413:AY414"/>
    <mergeCell ref="AH413:AH414"/>
    <mergeCell ref="AI413:AI414"/>
    <mergeCell ref="AJ413:AJ414"/>
    <mergeCell ref="AK413:AK414"/>
    <mergeCell ref="AL413:AL414"/>
    <mergeCell ref="AM413:AM414"/>
    <mergeCell ref="AB413:AB414"/>
    <mergeCell ref="AC413:AC414"/>
    <mergeCell ref="AD413:AD414"/>
    <mergeCell ref="AE413:AE414"/>
    <mergeCell ref="AF413:AF414"/>
    <mergeCell ref="AG413:AG414"/>
    <mergeCell ref="Q413:Q414"/>
    <mergeCell ref="R413:R414"/>
    <mergeCell ref="X413:X414"/>
    <mergeCell ref="Y413:Y414"/>
    <mergeCell ref="Z413:Z414"/>
    <mergeCell ref="AA413:AA414"/>
    <mergeCell ref="A413:A414"/>
    <mergeCell ref="B413:B414"/>
    <mergeCell ref="C413:C414"/>
    <mergeCell ref="D413:D414"/>
    <mergeCell ref="N413:N414"/>
    <mergeCell ref="O413:O414"/>
    <mergeCell ref="DC409:DC412"/>
    <mergeCell ref="DD409:DD412"/>
    <mergeCell ref="DE409:DE412"/>
    <mergeCell ref="DF409:DF412"/>
    <mergeCell ref="DG409:DG412"/>
    <mergeCell ref="DH409:DH412"/>
    <mergeCell ref="CV409:CV412"/>
    <mergeCell ref="CX409:CX412"/>
    <mergeCell ref="CY409:CY412"/>
    <mergeCell ref="CZ409:CZ412"/>
    <mergeCell ref="DA409:DA412"/>
    <mergeCell ref="DB409:DB412"/>
    <mergeCell ref="CK409:CK412"/>
    <mergeCell ref="CL409:CL412"/>
    <mergeCell ref="CR409:CR412"/>
    <mergeCell ref="CS409:CS412"/>
    <mergeCell ref="CT409:CT412"/>
    <mergeCell ref="CU409:CU412"/>
    <mergeCell ref="CD409:CD412"/>
    <mergeCell ref="CE409:CE412"/>
    <mergeCell ref="CF409:CF412"/>
    <mergeCell ref="CG409:CG412"/>
    <mergeCell ref="CH409:CH412"/>
    <mergeCell ref="CI409:CI412"/>
    <mergeCell ref="BX409:BX412"/>
    <mergeCell ref="BY409:BY412"/>
    <mergeCell ref="BZ409:BZ412"/>
    <mergeCell ref="CA409:CA412"/>
    <mergeCell ref="CB409:CB412"/>
    <mergeCell ref="CC409:CC412"/>
    <mergeCell ref="BM409:BM412"/>
    <mergeCell ref="BN409:BN412"/>
    <mergeCell ref="BT409:BT412"/>
    <mergeCell ref="BU409:BU412"/>
    <mergeCell ref="BV409:BV412"/>
    <mergeCell ref="BW409:BW412"/>
    <mergeCell ref="BF409:BF412"/>
    <mergeCell ref="BG409:BG412"/>
    <mergeCell ref="BH409:BH412"/>
    <mergeCell ref="BI409:BI412"/>
    <mergeCell ref="BJ409:BJ412"/>
    <mergeCell ref="BK409:BK412"/>
    <mergeCell ref="AZ409:AZ412"/>
    <mergeCell ref="BA409:BA412"/>
    <mergeCell ref="BB409:BB412"/>
    <mergeCell ref="BC409:BC412"/>
    <mergeCell ref="BD409:BD412"/>
    <mergeCell ref="BE409:BE412"/>
    <mergeCell ref="AO409:AO412"/>
    <mergeCell ref="AP409:AP412"/>
    <mergeCell ref="AV409:AV412"/>
    <mergeCell ref="AW409:AW412"/>
    <mergeCell ref="AX409:AX412"/>
    <mergeCell ref="AY409:AY412"/>
    <mergeCell ref="AH409:AH412"/>
    <mergeCell ref="AI409:AI412"/>
    <mergeCell ref="AJ409:AJ412"/>
    <mergeCell ref="AK409:AK412"/>
    <mergeCell ref="AL409:AL412"/>
    <mergeCell ref="AM409:AM412"/>
    <mergeCell ref="AB409:AB412"/>
    <mergeCell ref="AC409:AC412"/>
    <mergeCell ref="AD409:AD412"/>
    <mergeCell ref="AE409:AE412"/>
    <mergeCell ref="AF409:AF412"/>
    <mergeCell ref="AG409:AG412"/>
    <mergeCell ref="Q409:Q412"/>
    <mergeCell ref="R409:R412"/>
    <mergeCell ref="X409:X412"/>
    <mergeCell ref="Y409:Y412"/>
    <mergeCell ref="Z409:Z412"/>
    <mergeCell ref="AA409:AA412"/>
    <mergeCell ref="DE405:DE408"/>
    <mergeCell ref="DF405:DF408"/>
    <mergeCell ref="DG405:DG408"/>
    <mergeCell ref="DH405:DH408"/>
    <mergeCell ref="A409:A412"/>
    <mergeCell ref="B409:B412"/>
    <mergeCell ref="C409:C412"/>
    <mergeCell ref="D409:D412"/>
    <mergeCell ref="N409:N412"/>
    <mergeCell ref="O409:O412"/>
    <mergeCell ref="CY405:CY408"/>
    <mergeCell ref="CZ405:CZ408"/>
    <mergeCell ref="DA405:DA408"/>
    <mergeCell ref="DB405:DB408"/>
    <mergeCell ref="DC405:DC408"/>
    <mergeCell ref="DD405:DD408"/>
    <mergeCell ref="CR405:CR408"/>
    <mergeCell ref="CS405:CS408"/>
    <mergeCell ref="CT405:CT408"/>
    <mergeCell ref="CU405:CU408"/>
    <mergeCell ref="CV405:CV408"/>
    <mergeCell ref="CX405:CX408"/>
    <mergeCell ref="CF405:CF408"/>
    <mergeCell ref="CG405:CG408"/>
    <mergeCell ref="CH405:CH408"/>
    <mergeCell ref="CI405:CI408"/>
    <mergeCell ref="CK405:CK408"/>
    <mergeCell ref="CL405:CL408"/>
    <mergeCell ref="BZ405:BZ408"/>
    <mergeCell ref="CA405:CA408"/>
    <mergeCell ref="CB405:CB408"/>
    <mergeCell ref="CC405:CC408"/>
    <mergeCell ref="CD405:CD408"/>
    <mergeCell ref="CE405:CE408"/>
    <mergeCell ref="BT405:BT408"/>
    <mergeCell ref="BU405:BU408"/>
    <mergeCell ref="BV405:BV408"/>
    <mergeCell ref="BW405:BW408"/>
    <mergeCell ref="BX405:BX408"/>
    <mergeCell ref="BY405:BY408"/>
    <mergeCell ref="BH405:BH408"/>
    <mergeCell ref="BI405:BI408"/>
    <mergeCell ref="BJ405:BJ408"/>
    <mergeCell ref="BK405:BK408"/>
    <mergeCell ref="BM405:BM408"/>
    <mergeCell ref="BN405:BN408"/>
    <mergeCell ref="BB405:BB408"/>
    <mergeCell ref="BC405:BC408"/>
    <mergeCell ref="BD405:BD408"/>
    <mergeCell ref="BE405:BE408"/>
    <mergeCell ref="BF405:BF408"/>
    <mergeCell ref="BG405:BG408"/>
    <mergeCell ref="AV405:AV408"/>
    <mergeCell ref="AW405:AW408"/>
    <mergeCell ref="AX405:AX408"/>
    <mergeCell ref="AY405:AY408"/>
    <mergeCell ref="AZ405:AZ408"/>
    <mergeCell ref="BA405:BA408"/>
    <mergeCell ref="AJ405:AJ408"/>
    <mergeCell ref="AK405:AK408"/>
    <mergeCell ref="AL405:AL408"/>
    <mergeCell ref="AM405:AM408"/>
    <mergeCell ref="AO405:AO408"/>
    <mergeCell ref="AP405:AP408"/>
    <mergeCell ref="AD405:AD408"/>
    <mergeCell ref="AE405:AE408"/>
    <mergeCell ref="AF405:AF408"/>
    <mergeCell ref="AG405:AG408"/>
    <mergeCell ref="AH405:AH408"/>
    <mergeCell ref="AI405:AI408"/>
    <mergeCell ref="X405:X408"/>
    <mergeCell ref="Y405:Y408"/>
    <mergeCell ref="Z405:Z408"/>
    <mergeCell ref="AA405:AA408"/>
    <mergeCell ref="AB405:AB408"/>
    <mergeCell ref="AC405:AC408"/>
    <mergeCell ref="DG401:DG404"/>
    <mergeCell ref="DH401:DH404"/>
    <mergeCell ref="A405:A408"/>
    <mergeCell ref="B405:B408"/>
    <mergeCell ref="C405:C408"/>
    <mergeCell ref="D405:D408"/>
    <mergeCell ref="N405:N408"/>
    <mergeCell ref="O405:O408"/>
    <mergeCell ref="Q405:Q408"/>
    <mergeCell ref="R405:R408"/>
    <mergeCell ref="DA401:DA404"/>
    <mergeCell ref="DB401:DB404"/>
    <mergeCell ref="DC401:DC404"/>
    <mergeCell ref="DD401:DD404"/>
    <mergeCell ref="DE401:DE404"/>
    <mergeCell ref="DF401:DF404"/>
    <mergeCell ref="CU401:CU404"/>
    <mergeCell ref="CV401:CV404"/>
    <mergeCell ref="CW401:CW404"/>
    <mergeCell ref="CX401:CX404"/>
    <mergeCell ref="CY401:CY404"/>
    <mergeCell ref="CZ401:CZ404"/>
    <mergeCell ref="CI401:CI404"/>
    <mergeCell ref="CK401:CK404"/>
    <mergeCell ref="CL401:CL404"/>
    <mergeCell ref="CR401:CR404"/>
    <mergeCell ref="CS401:CS404"/>
    <mergeCell ref="CT401:CT404"/>
    <mergeCell ref="CC401:CC404"/>
    <mergeCell ref="CD401:CD404"/>
    <mergeCell ref="CE401:CE404"/>
    <mergeCell ref="CF401:CF404"/>
    <mergeCell ref="CG401:CG404"/>
    <mergeCell ref="CH401:CH404"/>
    <mergeCell ref="BW401:BW404"/>
    <mergeCell ref="BX401:BX404"/>
    <mergeCell ref="BY401:BY404"/>
    <mergeCell ref="BZ401:BZ404"/>
    <mergeCell ref="CA401:CA404"/>
    <mergeCell ref="CB401:CB404"/>
    <mergeCell ref="BK401:BK404"/>
    <mergeCell ref="BM401:BM404"/>
    <mergeCell ref="BN401:BN404"/>
    <mergeCell ref="BT401:BT404"/>
    <mergeCell ref="BU401:BU404"/>
    <mergeCell ref="BV401:BV404"/>
    <mergeCell ref="BE401:BE404"/>
    <mergeCell ref="BF401:BF404"/>
    <mergeCell ref="BG401:BG404"/>
    <mergeCell ref="BH401:BH404"/>
    <mergeCell ref="BI401:BI404"/>
    <mergeCell ref="BJ401:BJ404"/>
    <mergeCell ref="AY401:AY404"/>
    <mergeCell ref="AZ401:AZ404"/>
    <mergeCell ref="BA401:BA404"/>
    <mergeCell ref="BB401:BB404"/>
    <mergeCell ref="BC401:BC404"/>
    <mergeCell ref="BD401:BD404"/>
    <mergeCell ref="AM401:AM404"/>
    <mergeCell ref="AO401:AO404"/>
    <mergeCell ref="AP401:AP404"/>
    <mergeCell ref="AV401:AV404"/>
    <mergeCell ref="AW401:AW404"/>
    <mergeCell ref="AX401:AX404"/>
    <mergeCell ref="AG401:AG404"/>
    <mergeCell ref="AH401:AH404"/>
    <mergeCell ref="AI401:AI404"/>
    <mergeCell ref="AJ401:AJ404"/>
    <mergeCell ref="AK401:AK404"/>
    <mergeCell ref="AL401:AL404"/>
    <mergeCell ref="AA401:AA404"/>
    <mergeCell ref="AB401:AB404"/>
    <mergeCell ref="AC401:AC404"/>
    <mergeCell ref="AD401:AD404"/>
    <mergeCell ref="AE401:AE404"/>
    <mergeCell ref="AF401:AF404"/>
    <mergeCell ref="O401:O404"/>
    <mergeCell ref="Q401:Q404"/>
    <mergeCell ref="R401:R404"/>
    <mergeCell ref="X401:X404"/>
    <mergeCell ref="Y401:Y404"/>
    <mergeCell ref="Z401:Z404"/>
    <mergeCell ref="DD397:DD400"/>
    <mergeCell ref="DE397:DE400"/>
    <mergeCell ref="DF397:DF400"/>
    <mergeCell ref="DG397:DG400"/>
    <mergeCell ref="DH397:DH400"/>
    <mergeCell ref="A401:A404"/>
    <mergeCell ref="B401:B404"/>
    <mergeCell ref="C401:C404"/>
    <mergeCell ref="D401:D404"/>
    <mergeCell ref="N401:N404"/>
    <mergeCell ref="CX397:CX400"/>
    <mergeCell ref="CY397:CY400"/>
    <mergeCell ref="CZ397:CZ400"/>
    <mergeCell ref="DA397:DA400"/>
    <mergeCell ref="DB397:DB400"/>
    <mergeCell ref="DC397:DC400"/>
    <mergeCell ref="CL397:CL400"/>
    <mergeCell ref="CR397:CR400"/>
    <mergeCell ref="CS397:CS400"/>
    <mergeCell ref="CT397:CT400"/>
    <mergeCell ref="CU397:CU400"/>
    <mergeCell ref="CV397:CV400"/>
    <mergeCell ref="CE397:CE400"/>
    <mergeCell ref="CF397:CF400"/>
    <mergeCell ref="CG397:CG400"/>
    <mergeCell ref="CH397:CH400"/>
    <mergeCell ref="CI397:CI400"/>
    <mergeCell ref="CK397:CK400"/>
    <mergeCell ref="BY397:BY400"/>
    <mergeCell ref="BZ397:BZ400"/>
    <mergeCell ref="CA397:CA400"/>
    <mergeCell ref="CB397:CB400"/>
    <mergeCell ref="CC397:CC400"/>
    <mergeCell ref="CD397:CD400"/>
    <mergeCell ref="BN397:BN400"/>
    <mergeCell ref="BT397:BT400"/>
    <mergeCell ref="BU397:BU400"/>
    <mergeCell ref="BV397:BV400"/>
    <mergeCell ref="BW397:BW400"/>
    <mergeCell ref="BX397:BX400"/>
    <mergeCell ref="BG397:BG400"/>
    <mergeCell ref="BH397:BH400"/>
    <mergeCell ref="BI397:BI400"/>
    <mergeCell ref="BJ397:BJ400"/>
    <mergeCell ref="BK397:BK400"/>
    <mergeCell ref="BM397:BM400"/>
    <mergeCell ref="BA397:BA400"/>
    <mergeCell ref="BB397:BB400"/>
    <mergeCell ref="BC397:BC400"/>
    <mergeCell ref="BD397:BD400"/>
    <mergeCell ref="BE397:BE400"/>
    <mergeCell ref="BF397:BF400"/>
    <mergeCell ref="AP397:AP400"/>
    <mergeCell ref="AV397:AV400"/>
    <mergeCell ref="AW397:AW400"/>
    <mergeCell ref="AX397:AX400"/>
    <mergeCell ref="AY397:AY400"/>
    <mergeCell ref="AZ397:AZ400"/>
    <mergeCell ref="AI397:AI400"/>
    <mergeCell ref="AJ397:AJ400"/>
    <mergeCell ref="AK397:AK400"/>
    <mergeCell ref="AL397:AL400"/>
    <mergeCell ref="AM397:AM400"/>
    <mergeCell ref="AO397:AO400"/>
    <mergeCell ref="AC397:AC400"/>
    <mergeCell ref="AD397:AD400"/>
    <mergeCell ref="AE397:AE400"/>
    <mergeCell ref="AF397:AF400"/>
    <mergeCell ref="AG397:AG400"/>
    <mergeCell ref="AH397:AH400"/>
    <mergeCell ref="R397:R400"/>
    <mergeCell ref="X397:X400"/>
    <mergeCell ref="Y397:Y400"/>
    <mergeCell ref="Z397:Z400"/>
    <mergeCell ref="AA397:AA400"/>
    <mergeCell ref="AB397:AB400"/>
    <mergeCell ref="DF393:DF396"/>
    <mergeCell ref="DG393:DG396"/>
    <mergeCell ref="DH393:DH396"/>
    <mergeCell ref="A397:A400"/>
    <mergeCell ref="B397:B400"/>
    <mergeCell ref="C397:C400"/>
    <mergeCell ref="D397:D400"/>
    <mergeCell ref="N397:N400"/>
    <mergeCell ref="O397:O400"/>
    <mergeCell ref="Q397:Q400"/>
    <mergeCell ref="CZ393:CZ396"/>
    <mergeCell ref="DA393:DA396"/>
    <mergeCell ref="DB393:DB396"/>
    <mergeCell ref="DC393:DC396"/>
    <mergeCell ref="DD393:DD396"/>
    <mergeCell ref="DE393:DE396"/>
    <mergeCell ref="CS393:CS396"/>
    <mergeCell ref="CT393:CT396"/>
    <mergeCell ref="CU393:CU396"/>
    <mergeCell ref="CV393:CV396"/>
    <mergeCell ref="CX393:CX396"/>
    <mergeCell ref="CY393:CY396"/>
    <mergeCell ref="CG393:CG396"/>
    <mergeCell ref="CH393:CH396"/>
    <mergeCell ref="CI393:CI396"/>
    <mergeCell ref="CK393:CK396"/>
    <mergeCell ref="CL393:CL396"/>
    <mergeCell ref="CR393:CR396"/>
    <mergeCell ref="CA393:CA396"/>
    <mergeCell ref="CB393:CB396"/>
    <mergeCell ref="CC393:CC396"/>
    <mergeCell ref="CD393:CD396"/>
    <mergeCell ref="CE393:CE396"/>
    <mergeCell ref="CF393:CF396"/>
    <mergeCell ref="BU393:BU396"/>
    <mergeCell ref="BV393:BV396"/>
    <mergeCell ref="BW393:BW396"/>
    <mergeCell ref="BX393:BX396"/>
    <mergeCell ref="BY393:BY396"/>
    <mergeCell ref="BZ393:BZ396"/>
    <mergeCell ref="BI393:BI396"/>
    <mergeCell ref="BJ393:BJ396"/>
    <mergeCell ref="BK393:BK396"/>
    <mergeCell ref="BM393:BM396"/>
    <mergeCell ref="BN393:BN396"/>
    <mergeCell ref="BT393:BT396"/>
    <mergeCell ref="BC393:BC396"/>
    <mergeCell ref="BD393:BD396"/>
    <mergeCell ref="BE393:BE396"/>
    <mergeCell ref="BF393:BF396"/>
    <mergeCell ref="BG393:BG396"/>
    <mergeCell ref="BH393:BH396"/>
    <mergeCell ref="AW393:AW396"/>
    <mergeCell ref="AX393:AX396"/>
    <mergeCell ref="AY393:AY396"/>
    <mergeCell ref="AZ393:AZ396"/>
    <mergeCell ref="BA393:BA396"/>
    <mergeCell ref="BB393:BB396"/>
    <mergeCell ref="AK393:AK396"/>
    <mergeCell ref="AL393:AL396"/>
    <mergeCell ref="AM393:AM396"/>
    <mergeCell ref="AO393:AO396"/>
    <mergeCell ref="AP393:AP396"/>
    <mergeCell ref="AV393:AV396"/>
    <mergeCell ref="AE393:AE396"/>
    <mergeCell ref="AF393:AF396"/>
    <mergeCell ref="AG393:AG396"/>
    <mergeCell ref="AH393:AH396"/>
    <mergeCell ref="AI393:AI396"/>
    <mergeCell ref="AJ393:AJ396"/>
    <mergeCell ref="Y393:Y396"/>
    <mergeCell ref="Z393:Z396"/>
    <mergeCell ref="AA393:AA396"/>
    <mergeCell ref="AB393:AB396"/>
    <mergeCell ref="AC393:AC396"/>
    <mergeCell ref="AD393:AD396"/>
    <mergeCell ref="DH389:DH392"/>
    <mergeCell ref="A393:A396"/>
    <mergeCell ref="B393:B396"/>
    <mergeCell ref="C393:C396"/>
    <mergeCell ref="D393:D396"/>
    <mergeCell ref="N393:N396"/>
    <mergeCell ref="O393:O396"/>
    <mergeCell ref="Q393:Q396"/>
    <mergeCell ref="R393:R396"/>
    <mergeCell ref="X393:X396"/>
    <mergeCell ref="DB389:DB392"/>
    <mergeCell ref="DC389:DC392"/>
    <mergeCell ref="DD389:DD392"/>
    <mergeCell ref="DE389:DE392"/>
    <mergeCell ref="DF389:DF392"/>
    <mergeCell ref="DG389:DG392"/>
    <mergeCell ref="CV389:CV392"/>
    <mergeCell ref="CW389:CW392"/>
    <mergeCell ref="CX389:CX392"/>
    <mergeCell ref="CY389:CY392"/>
    <mergeCell ref="CZ389:CZ392"/>
    <mergeCell ref="DA389:DA392"/>
    <mergeCell ref="CK389:CK392"/>
    <mergeCell ref="CL389:CL392"/>
    <mergeCell ref="CR389:CR392"/>
    <mergeCell ref="CS389:CS392"/>
    <mergeCell ref="CT389:CT392"/>
    <mergeCell ref="CU389:CU392"/>
    <mergeCell ref="CD389:CD392"/>
    <mergeCell ref="CE389:CE392"/>
    <mergeCell ref="CF389:CF392"/>
    <mergeCell ref="CG389:CG392"/>
    <mergeCell ref="CH389:CH392"/>
    <mergeCell ref="CI389:CI392"/>
    <mergeCell ref="BX389:BX392"/>
    <mergeCell ref="BY389:BY392"/>
    <mergeCell ref="BZ389:BZ392"/>
    <mergeCell ref="CA389:CA392"/>
    <mergeCell ref="CB389:CB392"/>
    <mergeCell ref="CC389:CC392"/>
    <mergeCell ref="BM389:BM392"/>
    <mergeCell ref="BN389:BN392"/>
    <mergeCell ref="BT389:BT392"/>
    <mergeCell ref="BU389:BU392"/>
    <mergeCell ref="BV389:BV392"/>
    <mergeCell ref="BW389:BW392"/>
    <mergeCell ref="BF389:BF392"/>
    <mergeCell ref="BG389:BG392"/>
    <mergeCell ref="BH389:BH392"/>
    <mergeCell ref="BI389:BI392"/>
    <mergeCell ref="BJ389:BJ392"/>
    <mergeCell ref="BK389:BK392"/>
    <mergeCell ref="AZ389:AZ392"/>
    <mergeCell ref="BA389:BA392"/>
    <mergeCell ref="BB389:BB392"/>
    <mergeCell ref="BC389:BC392"/>
    <mergeCell ref="BD389:BD392"/>
    <mergeCell ref="BE389:BE392"/>
    <mergeCell ref="AO389:AO392"/>
    <mergeCell ref="AP389:AP392"/>
    <mergeCell ref="AV389:AV392"/>
    <mergeCell ref="AW389:AW392"/>
    <mergeCell ref="AX389:AX392"/>
    <mergeCell ref="AY389:AY392"/>
    <mergeCell ref="AH389:AH392"/>
    <mergeCell ref="AI389:AI392"/>
    <mergeCell ref="AJ389:AJ392"/>
    <mergeCell ref="AK389:AK392"/>
    <mergeCell ref="AL389:AL392"/>
    <mergeCell ref="AM389:AM392"/>
    <mergeCell ref="AB389:AB392"/>
    <mergeCell ref="AC389:AC392"/>
    <mergeCell ref="AD389:AD392"/>
    <mergeCell ref="AE389:AE392"/>
    <mergeCell ref="AF389:AF392"/>
    <mergeCell ref="AG389:AG392"/>
    <mergeCell ref="Q389:Q392"/>
    <mergeCell ref="R389:R392"/>
    <mergeCell ref="X389:X392"/>
    <mergeCell ref="Y389:Y392"/>
    <mergeCell ref="Z389:Z392"/>
    <mergeCell ref="AA389:AA392"/>
    <mergeCell ref="DE385:DE388"/>
    <mergeCell ref="DF385:DF388"/>
    <mergeCell ref="DG385:DG388"/>
    <mergeCell ref="DH385:DH388"/>
    <mergeCell ref="A389:A392"/>
    <mergeCell ref="B389:B392"/>
    <mergeCell ref="C389:C392"/>
    <mergeCell ref="D389:D392"/>
    <mergeCell ref="N389:N392"/>
    <mergeCell ref="O389:O392"/>
    <mergeCell ref="CY385:CY388"/>
    <mergeCell ref="CZ385:CZ388"/>
    <mergeCell ref="DA385:DA388"/>
    <mergeCell ref="DB385:DB388"/>
    <mergeCell ref="DC385:DC388"/>
    <mergeCell ref="DD385:DD388"/>
    <mergeCell ref="CS385:CS388"/>
    <mergeCell ref="CT385:CT388"/>
    <mergeCell ref="CU385:CU388"/>
    <mergeCell ref="CV385:CV388"/>
    <mergeCell ref="CW385:CW388"/>
    <mergeCell ref="CX385:CX388"/>
    <mergeCell ref="CG385:CG388"/>
    <mergeCell ref="CH385:CH388"/>
    <mergeCell ref="CI385:CI388"/>
    <mergeCell ref="CK385:CK388"/>
    <mergeCell ref="CL385:CL388"/>
    <mergeCell ref="CR385:CR388"/>
    <mergeCell ref="CA385:CA388"/>
    <mergeCell ref="CB385:CB388"/>
    <mergeCell ref="CC385:CC388"/>
    <mergeCell ref="CD385:CD388"/>
    <mergeCell ref="CE385:CE388"/>
    <mergeCell ref="CF385:CF388"/>
    <mergeCell ref="BU385:BU388"/>
    <mergeCell ref="BV385:BV388"/>
    <mergeCell ref="BW385:BW388"/>
    <mergeCell ref="BX385:BX388"/>
    <mergeCell ref="BY385:BY388"/>
    <mergeCell ref="BZ385:BZ388"/>
    <mergeCell ref="BI385:BI388"/>
    <mergeCell ref="BJ385:BJ388"/>
    <mergeCell ref="BK385:BK388"/>
    <mergeCell ref="BM385:BM388"/>
    <mergeCell ref="BN385:BN388"/>
    <mergeCell ref="BT385:BT388"/>
    <mergeCell ref="BC385:BC388"/>
    <mergeCell ref="BD385:BD388"/>
    <mergeCell ref="BE385:BE388"/>
    <mergeCell ref="BF385:BF388"/>
    <mergeCell ref="BG385:BG388"/>
    <mergeCell ref="BH385:BH388"/>
    <mergeCell ref="AW385:AW388"/>
    <mergeCell ref="AX385:AX388"/>
    <mergeCell ref="AY385:AY388"/>
    <mergeCell ref="AZ385:AZ388"/>
    <mergeCell ref="BA385:BA388"/>
    <mergeCell ref="BB385:BB388"/>
    <mergeCell ref="AK385:AK388"/>
    <mergeCell ref="AL385:AL388"/>
    <mergeCell ref="AM385:AM388"/>
    <mergeCell ref="AO385:AO388"/>
    <mergeCell ref="AP385:AP388"/>
    <mergeCell ref="AV385:AV388"/>
    <mergeCell ref="AE385:AE388"/>
    <mergeCell ref="AF385:AF388"/>
    <mergeCell ref="AG385:AG388"/>
    <mergeCell ref="AH385:AH388"/>
    <mergeCell ref="AI385:AI388"/>
    <mergeCell ref="AJ385:AJ388"/>
    <mergeCell ref="Y385:Y388"/>
    <mergeCell ref="Z385:Z388"/>
    <mergeCell ref="AA385:AA388"/>
    <mergeCell ref="AB385:AB388"/>
    <mergeCell ref="AC385:AC388"/>
    <mergeCell ref="AD385:AD388"/>
    <mergeCell ref="DH381:DH384"/>
    <mergeCell ref="A385:A388"/>
    <mergeCell ref="B385:B388"/>
    <mergeCell ref="C385:C388"/>
    <mergeCell ref="D385:D388"/>
    <mergeCell ref="N385:N388"/>
    <mergeCell ref="O385:O388"/>
    <mergeCell ref="Q385:Q388"/>
    <mergeCell ref="R385:R388"/>
    <mergeCell ref="X385:X388"/>
    <mergeCell ref="DB381:DB384"/>
    <mergeCell ref="DC381:DC384"/>
    <mergeCell ref="DD381:DD384"/>
    <mergeCell ref="DE381:DE384"/>
    <mergeCell ref="DF381:DF384"/>
    <mergeCell ref="DG381:DG384"/>
    <mergeCell ref="CV381:CV384"/>
    <mergeCell ref="CW381:CW384"/>
    <mergeCell ref="CX381:CX384"/>
    <mergeCell ref="CY381:CY384"/>
    <mergeCell ref="CZ381:CZ384"/>
    <mergeCell ref="DA381:DA384"/>
    <mergeCell ref="CK381:CK384"/>
    <mergeCell ref="CL381:CL384"/>
    <mergeCell ref="CR381:CR384"/>
    <mergeCell ref="CS381:CS384"/>
    <mergeCell ref="CT381:CT384"/>
    <mergeCell ref="CU381:CU384"/>
    <mergeCell ref="CD381:CD384"/>
    <mergeCell ref="CE381:CE384"/>
    <mergeCell ref="CF381:CF384"/>
    <mergeCell ref="CG381:CG384"/>
    <mergeCell ref="CH381:CH384"/>
    <mergeCell ref="CI381:CI384"/>
    <mergeCell ref="BX381:BX384"/>
    <mergeCell ref="BY381:BY384"/>
    <mergeCell ref="BZ381:BZ384"/>
    <mergeCell ref="CA381:CA384"/>
    <mergeCell ref="CB381:CB384"/>
    <mergeCell ref="CC381:CC384"/>
    <mergeCell ref="BM381:BM384"/>
    <mergeCell ref="BN381:BN384"/>
    <mergeCell ref="BT381:BT384"/>
    <mergeCell ref="BU381:BU384"/>
    <mergeCell ref="BV381:BV384"/>
    <mergeCell ref="BW381:BW384"/>
    <mergeCell ref="BF381:BF384"/>
    <mergeCell ref="BG381:BG384"/>
    <mergeCell ref="BH381:BH384"/>
    <mergeCell ref="BI381:BI384"/>
    <mergeCell ref="BJ381:BJ384"/>
    <mergeCell ref="BK381:BK384"/>
    <mergeCell ref="AZ381:AZ384"/>
    <mergeCell ref="BA381:BA384"/>
    <mergeCell ref="BB381:BB384"/>
    <mergeCell ref="BC381:BC384"/>
    <mergeCell ref="BD381:BD384"/>
    <mergeCell ref="BE381:BE384"/>
    <mergeCell ref="AO381:AO384"/>
    <mergeCell ref="AP381:AP384"/>
    <mergeCell ref="AV381:AV384"/>
    <mergeCell ref="AW381:AW384"/>
    <mergeCell ref="AX381:AX384"/>
    <mergeCell ref="AY381:AY384"/>
    <mergeCell ref="AH381:AH384"/>
    <mergeCell ref="AI381:AI384"/>
    <mergeCell ref="AJ381:AJ384"/>
    <mergeCell ref="AK381:AK384"/>
    <mergeCell ref="AL381:AL384"/>
    <mergeCell ref="AM381:AM384"/>
    <mergeCell ref="AB381:AB384"/>
    <mergeCell ref="AC381:AC384"/>
    <mergeCell ref="AD381:AD384"/>
    <mergeCell ref="AE381:AE384"/>
    <mergeCell ref="AF381:AF384"/>
    <mergeCell ref="AG381:AG384"/>
    <mergeCell ref="Q381:Q384"/>
    <mergeCell ref="R381:R384"/>
    <mergeCell ref="X381:X384"/>
    <mergeCell ref="Y381:Y384"/>
    <mergeCell ref="Z381:Z384"/>
    <mergeCell ref="AA381:AA384"/>
    <mergeCell ref="DE377:DE380"/>
    <mergeCell ref="DF377:DF380"/>
    <mergeCell ref="DG377:DG380"/>
    <mergeCell ref="DH377:DH380"/>
    <mergeCell ref="A381:A384"/>
    <mergeCell ref="B381:B384"/>
    <mergeCell ref="C381:C384"/>
    <mergeCell ref="D381:D384"/>
    <mergeCell ref="N381:N384"/>
    <mergeCell ref="O381:O384"/>
    <mergeCell ref="CY377:CY380"/>
    <mergeCell ref="CZ377:CZ380"/>
    <mergeCell ref="DA377:DA380"/>
    <mergeCell ref="DB377:DB380"/>
    <mergeCell ref="DC377:DC380"/>
    <mergeCell ref="DD377:DD380"/>
    <mergeCell ref="CS377:CS380"/>
    <mergeCell ref="CT377:CT380"/>
    <mergeCell ref="CU377:CU380"/>
    <mergeCell ref="CV377:CV380"/>
    <mergeCell ref="CW377:CW380"/>
    <mergeCell ref="CX377:CX380"/>
    <mergeCell ref="CG377:CG380"/>
    <mergeCell ref="CH377:CH380"/>
    <mergeCell ref="CI377:CI380"/>
    <mergeCell ref="CK377:CK380"/>
    <mergeCell ref="CL377:CL380"/>
    <mergeCell ref="CR377:CR380"/>
    <mergeCell ref="CA377:CA380"/>
    <mergeCell ref="CB377:CB380"/>
    <mergeCell ref="CC377:CC380"/>
    <mergeCell ref="CD377:CD380"/>
    <mergeCell ref="CE377:CE380"/>
    <mergeCell ref="CF377:CF380"/>
    <mergeCell ref="BU377:BU380"/>
    <mergeCell ref="BV377:BV380"/>
    <mergeCell ref="BW377:BW380"/>
    <mergeCell ref="BX377:BX380"/>
    <mergeCell ref="BY377:BY380"/>
    <mergeCell ref="BZ377:BZ380"/>
    <mergeCell ref="BI377:BI380"/>
    <mergeCell ref="BJ377:BJ380"/>
    <mergeCell ref="BK377:BK380"/>
    <mergeCell ref="BM377:BM380"/>
    <mergeCell ref="BN377:BN380"/>
    <mergeCell ref="BT377:BT380"/>
    <mergeCell ref="BC377:BC380"/>
    <mergeCell ref="BD377:BD380"/>
    <mergeCell ref="BE377:BE380"/>
    <mergeCell ref="BF377:BF380"/>
    <mergeCell ref="BG377:BG380"/>
    <mergeCell ref="BH377:BH380"/>
    <mergeCell ref="AW377:AW380"/>
    <mergeCell ref="AX377:AX380"/>
    <mergeCell ref="AY377:AY380"/>
    <mergeCell ref="AZ377:AZ380"/>
    <mergeCell ref="BA377:BA380"/>
    <mergeCell ref="BB377:BB380"/>
    <mergeCell ref="AK377:AK380"/>
    <mergeCell ref="AL377:AL380"/>
    <mergeCell ref="AM377:AM380"/>
    <mergeCell ref="AO377:AO380"/>
    <mergeCell ref="AP377:AP380"/>
    <mergeCell ref="AV377:AV380"/>
    <mergeCell ref="AE377:AE380"/>
    <mergeCell ref="AF377:AF380"/>
    <mergeCell ref="AG377:AG380"/>
    <mergeCell ref="AH377:AH380"/>
    <mergeCell ref="AI377:AI380"/>
    <mergeCell ref="AJ377:AJ380"/>
    <mergeCell ref="Y377:Y380"/>
    <mergeCell ref="Z377:Z380"/>
    <mergeCell ref="AA377:AA380"/>
    <mergeCell ref="AB377:AB380"/>
    <mergeCell ref="AC377:AC380"/>
    <mergeCell ref="AD377:AD380"/>
    <mergeCell ref="DH373:DH376"/>
    <mergeCell ref="A377:A380"/>
    <mergeCell ref="B377:B380"/>
    <mergeCell ref="C377:C380"/>
    <mergeCell ref="D377:D380"/>
    <mergeCell ref="N377:N380"/>
    <mergeCell ref="O377:O380"/>
    <mergeCell ref="Q377:Q380"/>
    <mergeCell ref="R377:R380"/>
    <mergeCell ref="X377:X380"/>
    <mergeCell ref="DB373:DB376"/>
    <mergeCell ref="DC373:DC376"/>
    <mergeCell ref="DD373:DD376"/>
    <mergeCell ref="DE373:DE376"/>
    <mergeCell ref="DF373:DF376"/>
    <mergeCell ref="DG373:DG376"/>
    <mergeCell ref="CV373:CV376"/>
    <mergeCell ref="CW373:CW376"/>
    <mergeCell ref="CX373:CX376"/>
    <mergeCell ref="CY373:CY376"/>
    <mergeCell ref="CZ373:CZ376"/>
    <mergeCell ref="DA373:DA376"/>
    <mergeCell ref="CK373:CK376"/>
    <mergeCell ref="CL373:CL376"/>
    <mergeCell ref="CR373:CR376"/>
    <mergeCell ref="CS373:CS376"/>
    <mergeCell ref="CT373:CT376"/>
    <mergeCell ref="CU373:CU376"/>
    <mergeCell ref="CD373:CD376"/>
    <mergeCell ref="CE373:CE376"/>
    <mergeCell ref="CF373:CF376"/>
    <mergeCell ref="CG373:CG376"/>
    <mergeCell ref="CH373:CH376"/>
    <mergeCell ref="CI373:CI376"/>
    <mergeCell ref="BX373:BX376"/>
    <mergeCell ref="BY373:BY376"/>
    <mergeCell ref="BZ373:BZ376"/>
    <mergeCell ref="CA373:CA376"/>
    <mergeCell ref="CB373:CB376"/>
    <mergeCell ref="CC373:CC376"/>
    <mergeCell ref="BM373:BM376"/>
    <mergeCell ref="BN373:BN376"/>
    <mergeCell ref="BT373:BT376"/>
    <mergeCell ref="BU373:BU376"/>
    <mergeCell ref="BV373:BV376"/>
    <mergeCell ref="BW373:BW376"/>
    <mergeCell ref="BF373:BF376"/>
    <mergeCell ref="BG373:BG376"/>
    <mergeCell ref="BH373:BH376"/>
    <mergeCell ref="BI373:BI376"/>
    <mergeCell ref="BJ373:BJ376"/>
    <mergeCell ref="BK373:BK376"/>
    <mergeCell ref="AZ373:AZ376"/>
    <mergeCell ref="BA373:BA376"/>
    <mergeCell ref="BB373:BB376"/>
    <mergeCell ref="BC373:BC376"/>
    <mergeCell ref="BD373:BD376"/>
    <mergeCell ref="BE373:BE376"/>
    <mergeCell ref="AO373:AO376"/>
    <mergeCell ref="AP373:AP376"/>
    <mergeCell ref="AV373:AV376"/>
    <mergeCell ref="AW373:AW376"/>
    <mergeCell ref="AX373:AX376"/>
    <mergeCell ref="AY373:AY376"/>
    <mergeCell ref="AH373:AH376"/>
    <mergeCell ref="AI373:AI376"/>
    <mergeCell ref="AJ373:AJ376"/>
    <mergeCell ref="AK373:AK376"/>
    <mergeCell ref="AL373:AL376"/>
    <mergeCell ref="AM373:AM376"/>
    <mergeCell ref="AB373:AB376"/>
    <mergeCell ref="AC373:AC376"/>
    <mergeCell ref="AD373:AD376"/>
    <mergeCell ref="AE373:AE376"/>
    <mergeCell ref="AF373:AF376"/>
    <mergeCell ref="AG373:AG376"/>
    <mergeCell ref="Q373:Q376"/>
    <mergeCell ref="R373:R376"/>
    <mergeCell ref="X373:X376"/>
    <mergeCell ref="Y373:Y376"/>
    <mergeCell ref="Z373:Z376"/>
    <mergeCell ref="AA373:AA376"/>
    <mergeCell ref="DE369:DE372"/>
    <mergeCell ref="DF369:DF372"/>
    <mergeCell ref="DG369:DG372"/>
    <mergeCell ref="DH369:DH372"/>
    <mergeCell ref="A373:A376"/>
    <mergeCell ref="B373:B376"/>
    <mergeCell ref="C373:C376"/>
    <mergeCell ref="D373:D376"/>
    <mergeCell ref="N373:N376"/>
    <mergeCell ref="O373:O376"/>
    <mergeCell ref="CY369:CY372"/>
    <mergeCell ref="CZ369:CZ372"/>
    <mergeCell ref="DA369:DA372"/>
    <mergeCell ref="DB369:DB372"/>
    <mergeCell ref="DC369:DC372"/>
    <mergeCell ref="DD369:DD372"/>
    <mergeCell ref="CS369:CS372"/>
    <mergeCell ref="CT369:CT372"/>
    <mergeCell ref="CU369:CU372"/>
    <mergeCell ref="CV369:CV372"/>
    <mergeCell ref="CW369:CW372"/>
    <mergeCell ref="CX369:CX372"/>
    <mergeCell ref="CG369:CG372"/>
    <mergeCell ref="CH369:CH372"/>
    <mergeCell ref="CI369:CI372"/>
    <mergeCell ref="CK369:CK372"/>
    <mergeCell ref="CL369:CL372"/>
    <mergeCell ref="CR369:CR372"/>
    <mergeCell ref="CA369:CA372"/>
    <mergeCell ref="CB369:CB372"/>
    <mergeCell ref="CC369:CC372"/>
    <mergeCell ref="CD369:CD372"/>
    <mergeCell ref="CE369:CE372"/>
    <mergeCell ref="CF369:CF372"/>
    <mergeCell ref="BU369:BU372"/>
    <mergeCell ref="BV369:BV372"/>
    <mergeCell ref="BW369:BW372"/>
    <mergeCell ref="BX369:BX372"/>
    <mergeCell ref="BY369:BY372"/>
    <mergeCell ref="BZ369:BZ372"/>
    <mergeCell ref="BI369:BI372"/>
    <mergeCell ref="BJ369:BJ372"/>
    <mergeCell ref="BK369:BK372"/>
    <mergeCell ref="BM369:BM372"/>
    <mergeCell ref="BN369:BN372"/>
    <mergeCell ref="BT369:BT372"/>
    <mergeCell ref="BC369:BC372"/>
    <mergeCell ref="BD369:BD372"/>
    <mergeCell ref="BE369:BE372"/>
    <mergeCell ref="BF369:BF372"/>
    <mergeCell ref="BG369:BG372"/>
    <mergeCell ref="BH369:BH372"/>
    <mergeCell ref="AW369:AW372"/>
    <mergeCell ref="AX369:AX372"/>
    <mergeCell ref="AY369:AY372"/>
    <mergeCell ref="AZ369:AZ372"/>
    <mergeCell ref="BA369:BA372"/>
    <mergeCell ref="BB369:BB372"/>
    <mergeCell ref="AK369:AK372"/>
    <mergeCell ref="AL369:AL372"/>
    <mergeCell ref="AM369:AM372"/>
    <mergeCell ref="AO369:AO372"/>
    <mergeCell ref="AP369:AP372"/>
    <mergeCell ref="AV369:AV372"/>
    <mergeCell ref="AE369:AE372"/>
    <mergeCell ref="AF369:AF372"/>
    <mergeCell ref="AG369:AG372"/>
    <mergeCell ref="AH369:AH372"/>
    <mergeCell ref="AI369:AI372"/>
    <mergeCell ref="AJ369:AJ372"/>
    <mergeCell ref="Y369:Y372"/>
    <mergeCell ref="Z369:Z372"/>
    <mergeCell ref="AA369:AA372"/>
    <mergeCell ref="AB369:AB372"/>
    <mergeCell ref="AC369:AC372"/>
    <mergeCell ref="AD369:AD372"/>
    <mergeCell ref="DH365:DH368"/>
    <mergeCell ref="A369:A372"/>
    <mergeCell ref="B369:B372"/>
    <mergeCell ref="C369:C372"/>
    <mergeCell ref="D369:D372"/>
    <mergeCell ref="N369:N372"/>
    <mergeCell ref="O369:O372"/>
    <mergeCell ref="Q369:Q372"/>
    <mergeCell ref="R369:R372"/>
    <mergeCell ref="X369:X372"/>
    <mergeCell ref="DB365:DB368"/>
    <mergeCell ref="DC365:DC368"/>
    <mergeCell ref="DD365:DD368"/>
    <mergeCell ref="DE365:DE368"/>
    <mergeCell ref="DF365:DF368"/>
    <mergeCell ref="DG365:DG368"/>
    <mergeCell ref="CV365:CV368"/>
    <mergeCell ref="CW365:CW368"/>
    <mergeCell ref="CX365:CX368"/>
    <mergeCell ref="CY365:CY368"/>
    <mergeCell ref="CZ365:CZ368"/>
    <mergeCell ref="DA365:DA368"/>
    <mergeCell ref="CK365:CK368"/>
    <mergeCell ref="CL365:CL368"/>
    <mergeCell ref="CR365:CR368"/>
    <mergeCell ref="CS365:CS368"/>
    <mergeCell ref="CT365:CT368"/>
    <mergeCell ref="CU365:CU368"/>
    <mergeCell ref="CD365:CD368"/>
    <mergeCell ref="CE365:CE368"/>
    <mergeCell ref="CF365:CF368"/>
    <mergeCell ref="CG365:CG368"/>
    <mergeCell ref="CH365:CH368"/>
    <mergeCell ref="CI365:CI368"/>
    <mergeCell ref="BX365:BX368"/>
    <mergeCell ref="BY365:BY368"/>
    <mergeCell ref="BZ365:BZ368"/>
    <mergeCell ref="CA365:CA368"/>
    <mergeCell ref="CB365:CB368"/>
    <mergeCell ref="CC365:CC368"/>
    <mergeCell ref="BM365:BM368"/>
    <mergeCell ref="BN365:BN368"/>
    <mergeCell ref="BT365:BT368"/>
    <mergeCell ref="BU365:BU368"/>
    <mergeCell ref="BV365:BV368"/>
    <mergeCell ref="BW365:BW368"/>
    <mergeCell ref="BF365:BF368"/>
    <mergeCell ref="BG365:BG368"/>
    <mergeCell ref="BH365:BH368"/>
    <mergeCell ref="BI365:BI368"/>
    <mergeCell ref="BJ365:BJ368"/>
    <mergeCell ref="BK365:BK368"/>
    <mergeCell ref="AZ365:AZ368"/>
    <mergeCell ref="BA365:BA368"/>
    <mergeCell ref="BB365:BB368"/>
    <mergeCell ref="BC365:BC368"/>
    <mergeCell ref="BD365:BD368"/>
    <mergeCell ref="BE365:BE368"/>
    <mergeCell ref="AO365:AO368"/>
    <mergeCell ref="AP365:AP368"/>
    <mergeCell ref="AV365:AV368"/>
    <mergeCell ref="AW365:AW368"/>
    <mergeCell ref="AX365:AX368"/>
    <mergeCell ref="AY365:AY368"/>
    <mergeCell ref="AH365:AH368"/>
    <mergeCell ref="AI365:AI368"/>
    <mergeCell ref="AJ365:AJ368"/>
    <mergeCell ref="AK365:AK368"/>
    <mergeCell ref="AL365:AL368"/>
    <mergeCell ref="AM365:AM368"/>
    <mergeCell ref="AB365:AB368"/>
    <mergeCell ref="AC365:AC368"/>
    <mergeCell ref="AD365:AD368"/>
    <mergeCell ref="AE365:AE368"/>
    <mergeCell ref="AF365:AF368"/>
    <mergeCell ref="AG365:AG368"/>
    <mergeCell ref="Q365:Q368"/>
    <mergeCell ref="R365:R368"/>
    <mergeCell ref="X365:X368"/>
    <mergeCell ref="Y365:Y368"/>
    <mergeCell ref="Z365:Z368"/>
    <mergeCell ref="AA365:AA368"/>
    <mergeCell ref="DE361:DE364"/>
    <mergeCell ref="DF361:DF364"/>
    <mergeCell ref="DG361:DG364"/>
    <mergeCell ref="DH361:DH364"/>
    <mergeCell ref="A365:A368"/>
    <mergeCell ref="B365:B368"/>
    <mergeCell ref="C365:C368"/>
    <mergeCell ref="D365:D368"/>
    <mergeCell ref="N365:N368"/>
    <mergeCell ref="O365:O368"/>
    <mergeCell ref="CY361:CY364"/>
    <mergeCell ref="CZ361:CZ364"/>
    <mergeCell ref="DA361:DA364"/>
    <mergeCell ref="DB361:DB364"/>
    <mergeCell ref="DC361:DC364"/>
    <mergeCell ref="DD361:DD364"/>
    <mergeCell ref="CS361:CS364"/>
    <mergeCell ref="CT361:CT364"/>
    <mergeCell ref="CU361:CU364"/>
    <mergeCell ref="CV361:CV364"/>
    <mergeCell ref="CW361:CW364"/>
    <mergeCell ref="CX361:CX364"/>
    <mergeCell ref="CG361:CG364"/>
    <mergeCell ref="CH361:CH364"/>
    <mergeCell ref="CI361:CI364"/>
    <mergeCell ref="CK361:CK364"/>
    <mergeCell ref="CL361:CL364"/>
    <mergeCell ref="CR361:CR364"/>
    <mergeCell ref="CA361:CA364"/>
    <mergeCell ref="CB361:CB364"/>
    <mergeCell ref="CC361:CC364"/>
    <mergeCell ref="CD361:CD364"/>
    <mergeCell ref="CE361:CE364"/>
    <mergeCell ref="CF361:CF364"/>
    <mergeCell ref="BU361:BU364"/>
    <mergeCell ref="BV361:BV364"/>
    <mergeCell ref="BW361:BW364"/>
    <mergeCell ref="BX361:BX364"/>
    <mergeCell ref="BY361:BY364"/>
    <mergeCell ref="BZ361:BZ364"/>
    <mergeCell ref="BI361:BI364"/>
    <mergeCell ref="BJ361:BJ364"/>
    <mergeCell ref="BK361:BK364"/>
    <mergeCell ref="BM361:BM364"/>
    <mergeCell ref="BN361:BN364"/>
    <mergeCell ref="BT361:BT364"/>
    <mergeCell ref="BC361:BC364"/>
    <mergeCell ref="BD361:BD364"/>
    <mergeCell ref="BE361:BE364"/>
    <mergeCell ref="BF361:BF364"/>
    <mergeCell ref="BG361:BG364"/>
    <mergeCell ref="BH361:BH364"/>
    <mergeCell ref="AW361:AW364"/>
    <mergeCell ref="AX361:AX364"/>
    <mergeCell ref="AY361:AY364"/>
    <mergeCell ref="AZ361:AZ364"/>
    <mergeCell ref="BA361:BA364"/>
    <mergeCell ref="BB361:BB364"/>
    <mergeCell ref="AK361:AK364"/>
    <mergeCell ref="AL361:AL364"/>
    <mergeCell ref="AM361:AM364"/>
    <mergeCell ref="AO361:AO364"/>
    <mergeCell ref="AP361:AP364"/>
    <mergeCell ref="AV361:AV364"/>
    <mergeCell ref="AE361:AE364"/>
    <mergeCell ref="AF361:AF364"/>
    <mergeCell ref="AG361:AG364"/>
    <mergeCell ref="AH361:AH364"/>
    <mergeCell ref="AI361:AI364"/>
    <mergeCell ref="AJ361:AJ364"/>
    <mergeCell ref="Y361:Y364"/>
    <mergeCell ref="Z361:Z364"/>
    <mergeCell ref="AA361:AA364"/>
    <mergeCell ref="AB361:AB364"/>
    <mergeCell ref="AC361:AC364"/>
    <mergeCell ref="AD361:AD364"/>
    <mergeCell ref="DH357:DH360"/>
    <mergeCell ref="A361:A364"/>
    <mergeCell ref="B361:B364"/>
    <mergeCell ref="C361:C364"/>
    <mergeCell ref="D361:D364"/>
    <mergeCell ref="N361:N364"/>
    <mergeCell ref="O361:O364"/>
    <mergeCell ref="Q361:Q364"/>
    <mergeCell ref="R361:R364"/>
    <mergeCell ref="X361:X364"/>
    <mergeCell ref="DB357:DB360"/>
    <mergeCell ref="DC357:DC360"/>
    <mergeCell ref="DD357:DD360"/>
    <mergeCell ref="DE357:DE360"/>
    <mergeCell ref="DF357:DF360"/>
    <mergeCell ref="DG357:DG360"/>
    <mergeCell ref="CV357:CV360"/>
    <mergeCell ref="CW357:CW360"/>
    <mergeCell ref="CX357:CX360"/>
    <mergeCell ref="CY357:CY360"/>
    <mergeCell ref="CZ357:CZ360"/>
    <mergeCell ref="DA357:DA360"/>
    <mergeCell ref="CK357:CK360"/>
    <mergeCell ref="CL357:CL360"/>
    <mergeCell ref="CR357:CR360"/>
    <mergeCell ref="CS357:CS360"/>
    <mergeCell ref="CT357:CT360"/>
    <mergeCell ref="CU357:CU360"/>
    <mergeCell ref="CD357:CD360"/>
    <mergeCell ref="CE357:CE360"/>
    <mergeCell ref="CF357:CF360"/>
    <mergeCell ref="CG357:CG360"/>
    <mergeCell ref="CH357:CH360"/>
    <mergeCell ref="CI357:CI360"/>
    <mergeCell ref="BX357:BX360"/>
    <mergeCell ref="BY357:BY360"/>
    <mergeCell ref="BZ357:BZ360"/>
    <mergeCell ref="CA357:CA360"/>
    <mergeCell ref="CB357:CB360"/>
    <mergeCell ref="CC357:CC360"/>
    <mergeCell ref="BM357:BM360"/>
    <mergeCell ref="BN357:BN360"/>
    <mergeCell ref="BT357:BT360"/>
    <mergeCell ref="BU357:BU360"/>
    <mergeCell ref="BV357:BV360"/>
    <mergeCell ref="BW357:BW360"/>
    <mergeCell ref="BF357:BF360"/>
    <mergeCell ref="BG357:BG360"/>
    <mergeCell ref="BH357:BH360"/>
    <mergeCell ref="BI357:BI360"/>
    <mergeCell ref="BJ357:BJ360"/>
    <mergeCell ref="BK357:BK360"/>
    <mergeCell ref="AZ357:AZ360"/>
    <mergeCell ref="BA357:BA360"/>
    <mergeCell ref="BB357:BB360"/>
    <mergeCell ref="BC357:BC360"/>
    <mergeCell ref="BD357:BD360"/>
    <mergeCell ref="BE357:BE360"/>
    <mergeCell ref="AO357:AO360"/>
    <mergeCell ref="AP357:AP360"/>
    <mergeCell ref="AV357:AV360"/>
    <mergeCell ref="AW357:AW360"/>
    <mergeCell ref="AX357:AX360"/>
    <mergeCell ref="AY357:AY360"/>
    <mergeCell ref="AH357:AH360"/>
    <mergeCell ref="AI357:AI360"/>
    <mergeCell ref="AJ357:AJ360"/>
    <mergeCell ref="AK357:AK360"/>
    <mergeCell ref="AL357:AL360"/>
    <mergeCell ref="AM357:AM360"/>
    <mergeCell ref="AB357:AB360"/>
    <mergeCell ref="AC357:AC360"/>
    <mergeCell ref="AD357:AD360"/>
    <mergeCell ref="AE357:AE360"/>
    <mergeCell ref="AF357:AF360"/>
    <mergeCell ref="AG357:AG360"/>
    <mergeCell ref="Q357:Q360"/>
    <mergeCell ref="R357:R360"/>
    <mergeCell ref="X357:X360"/>
    <mergeCell ref="Y357:Y360"/>
    <mergeCell ref="Z357:Z360"/>
    <mergeCell ref="AA357:AA360"/>
    <mergeCell ref="DE353:DE356"/>
    <mergeCell ref="DF353:DF356"/>
    <mergeCell ref="DG353:DG356"/>
    <mergeCell ref="DH353:DH356"/>
    <mergeCell ref="A357:A360"/>
    <mergeCell ref="B357:B360"/>
    <mergeCell ref="C357:C360"/>
    <mergeCell ref="D357:D360"/>
    <mergeCell ref="N357:N360"/>
    <mergeCell ref="O357:O360"/>
    <mergeCell ref="CY353:CY356"/>
    <mergeCell ref="CZ353:CZ356"/>
    <mergeCell ref="DA353:DA356"/>
    <mergeCell ref="DB353:DB356"/>
    <mergeCell ref="DC353:DC356"/>
    <mergeCell ref="DD353:DD356"/>
    <mergeCell ref="CS353:CS356"/>
    <mergeCell ref="CT353:CT356"/>
    <mergeCell ref="CU353:CU356"/>
    <mergeCell ref="CV353:CV356"/>
    <mergeCell ref="CW353:CW356"/>
    <mergeCell ref="CX353:CX356"/>
    <mergeCell ref="CG353:CG356"/>
    <mergeCell ref="CH353:CH356"/>
    <mergeCell ref="CI353:CI356"/>
    <mergeCell ref="CK353:CK356"/>
    <mergeCell ref="CL353:CL356"/>
    <mergeCell ref="CR353:CR356"/>
    <mergeCell ref="CA353:CA356"/>
    <mergeCell ref="CB353:CB356"/>
    <mergeCell ref="CC353:CC356"/>
    <mergeCell ref="CD353:CD356"/>
    <mergeCell ref="CE353:CE356"/>
    <mergeCell ref="CF353:CF356"/>
    <mergeCell ref="BU353:BU356"/>
    <mergeCell ref="BV353:BV356"/>
    <mergeCell ref="BW353:BW356"/>
    <mergeCell ref="BX353:BX356"/>
    <mergeCell ref="BY353:BY356"/>
    <mergeCell ref="BZ353:BZ356"/>
    <mergeCell ref="BI353:BI356"/>
    <mergeCell ref="BJ353:BJ356"/>
    <mergeCell ref="BK353:BK356"/>
    <mergeCell ref="BM353:BM356"/>
    <mergeCell ref="BN353:BN356"/>
    <mergeCell ref="BT353:BT356"/>
    <mergeCell ref="BC353:BC356"/>
    <mergeCell ref="BD353:BD356"/>
    <mergeCell ref="BE353:BE356"/>
    <mergeCell ref="BF353:BF356"/>
    <mergeCell ref="BG353:BG356"/>
    <mergeCell ref="BH353:BH356"/>
    <mergeCell ref="AW353:AW356"/>
    <mergeCell ref="AX353:AX356"/>
    <mergeCell ref="AY353:AY356"/>
    <mergeCell ref="AZ353:AZ356"/>
    <mergeCell ref="BA353:BA356"/>
    <mergeCell ref="BB353:BB356"/>
    <mergeCell ref="AK353:AK356"/>
    <mergeCell ref="AL353:AL356"/>
    <mergeCell ref="AM353:AM356"/>
    <mergeCell ref="AO353:AO356"/>
    <mergeCell ref="AP353:AP356"/>
    <mergeCell ref="AV353:AV356"/>
    <mergeCell ref="AE353:AE356"/>
    <mergeCell ref="AF353:AF356"/>
    <mergeCell ref="AG353:AG356"/>
    <mergeCell ref="AH353:AH356"/>
    <mergeCell ref="AI353:AI356"/>
    <mergeCell ref="AJ353:AJ356"/>
    <mergeCell ref="Y353:Y356"/>
    <mergeCell ref="Z353:Z356"/>
    <mergeCell ref="AA353:AA356"/>
    <mergeCell ref="AB353:AB356"/>
    <mergeCell ref="AC353:AC356"/>
    <mergeCell ref="AD353:AD356"/>
    <mergeCell ref="DH349:DH352"/>
    <mergeCell ref="A353:A356"/>
    <mergeCell ref="B353:B356"/>
    <mergeCell ref="C353:C356"/>
    <mergeCell ref="D353:D356"/>
    <mergeCell ref="N353:N356"/>
    <mergeCell ref="O353:O356"/>
    <mergeCell ref="Q353:Q356"/>
    <mergeCell ref="R353:R356"/>
    <mergeCell ref="X353:X356"/>
    <mergeCell ref="DB349:DB352"/>
    <mergeCell ref="DC349:DC352"/>
    <mergeCell ref="DD349:DD352"/>
    <mergeCell ref="DE349:DE352"/>
    <mergeCell ref="DF349:DF352"/>
    <mergeCell ref="DG349:DG352"/>
    <mergeCell ref="CV349:CV352"/>
    <mergeCell ref="CW349:CW352"/>
    <mergeCell ref="CX349:CX352"/>
    <mergeCell ref="CY349:CY352"/>
    <mergeCell ref="CZ349:CZ352"/>
    <mergeCell ref="DA349:DA352"/>
    <mergeCell ref="CK349:CK352"/>
    <mergeCell ref="CL349:CL352"/>
    <mergeCell ref="CR349:CR352"/>
    <mergeCell ref="CS349:CS352"/>
    <mergeCell ref="CT349:CT352"/>
    <mergeCell ref="CU349:CU352"/>
    <mergeCell ref="CD349:CD352"/>
    <mergeCell ref="CE349:CE352"/>
    <mergeCell ref="CF349:CF352"/>
    <mergeCell ref="CG349:CG352"/>
    <mergeCell ref="CH349:CH352"/>
    <mergeCell ref="CI349:CI352"/>
    <mergeCell ref="BX349:BX352"/>
    <mergeCell ref="BY349:BY352"/>
    <mergeCell ref="BZ349:BZ352"/>
    <mergeCell ref="CA349:CA352"/>
    <mergeCell ref="CB349:CB352"/>
    <mergeCell ref="CC349:CC352"/>
    <mergeCell ref="BM349:BM352"/>
    <mergeCell ref="BN349:BN352"/>
    <mergeCell ref="BT349:BT352"/>
    <mergeCell ref="BU349:BU352"/>
    <mergeCell ref="BV349:BV352"/>
    <mergeCell ref="BW349:BW352"/>
    <mergeCell ref="BF349:BF352"/>
    <mergeCell ref="BG349:BG352"/>
    <mergeCell ref="BH349:BH352"/>
    <mergeCell ref="BI349:BI352"/>
    <mergeCell ref="BJ349:BJ352"/>
    <mergeCell ref="BK349:BK352"/>
    <mergeCell ref="AZ349:AZ352"/>
    <mergeCell ref="BA349:BA352"/>
    <mergeCell ref="BB349:BB352"/>
    <mergeCell ref="BC349:BC352"/>
    <mergeCell ref="BD349:BD352"/>
    <mergeCell ref="BE349:BE352"/>
    <mergeCell ref="AO349:AO352"/>
    <mergeCell ref="AP349:AP352"/>
    <mergeCell ref="AV349:AV352"/>
    <mergeCell ref="AW349:AW352"/>
    <mergeCell ref="AX349:AX352"/>
    <mergeCell ref="AY349:AY352"/>
    <mergeCell ref="AH349:AH352"/>
    <mergeCell ref="AI349:AI352"/>
    <mergeCell ref="AJ349:AJ352"/>
    <mergeCell ref="AK349:AK352"/>
    <mergeCell ref="AL349:AL352"/>
    <mergeCell ref="AM349:AM352"/>
    <mergeCell ref="AB349:AB352"/>
    <mergeCell ref="AC349:AC352"/>
    <mergeCell ref="AD349:AD352"/>
    <mergeCell ref="AE349:AE352"/>
    <mergeCell ref="AF349:AF352"/>
    <mergeCell ref="AG349:AG352"/>
    <mergeCell ref="Q349:Q352"/>
    <mergeCell ref="R349:R352"/>
    <mergeCell ref="X349:X352"/>
    <mergeCell ref="Y349:Y352"/>
    <mergeCell ref="Z349:Z352"/>
    <mergeCell ref="AA349:AA352"/>
    <mergeCell ref="DE345:DE348"/>
    <mergeCell ref="DF345:DF348"/>
    <mergeCell ref="DG345:DG348"/>
    <mergeCell ref="DH345:DH348"/>
    <mergeCell ref="A349:A352"/>
    <mergeCell ref="B349:B352"/>
    <mergeCell ref="C349:C352"/>
    <mergeCell ref="D349:D352"/>
    <mergeCell ref="N349:N352"/>
    <mergeCell ref="O349:O352"/>
    <mergeCell ref="CY345:CY348"/>
    <mergeCell ref="CZ345:CZ348"/>
    <mergeCell ref="DA345:DA348"/>
    <mergeCell ref="DB345:DB348"/>
    <mergeCell ref="DC345:DC348"/>
    <mergeCell ref="DD345:DD348"/>
    <mergeCell ref="CS345:CS348"/>
    <mergeCell ref="CT345:CT348"/>
    <mergeCell ref="CU345:CU348"/>
    <mergeCell ref="CV345:CV348"/>
    <mergeCell ref="CW345:CW348"/>
    <mergeCell ref="CX345:CX348"/>
    <mergeCell ref="CG345:CG348"/>
    <mergeCell ref="CH345:CH348"/>
    <mergeCell ref="CI345:CI348"/>
    <mergeCell ref="CK345:CK348"/>
    <mergeCell ref="CL345:CL348"/>
    <mergeCell ref="CR345:CR348"/>
    <mergeCell ref="CA345:CA348"/>
    <mergeCell ref="CB345:CB348"/>
    <mergeCell ref="CC345:CC348"/>
    <mergeCell ref="CD345:CD348"/>
    <mergeCell ref="CE345:CE348"/>
    <mergeCell ref="CF345:CF348"/>
    <mergeCell ref="BU345:BU348"/>
    <mergeCell ref="BV345:BV348"/>
    <mergeCell ref="BW345:BW348"/>
    <mergeCell ref="BX345:BX348"/>
    <mergeCell ref="BY345:BY348"/>
    <mergeCell ref="BZ345:BZ348"/>
    <mergeCell ref="BI345:BI348"/>
    <mergeCell ref="BJ345:BJ348"/>
    <mergeCell ref="BK345:BK348"/>
    <mergeCell ref="BM345:BM348"/>
    <mergeCell ref="BN345:BN348"/>
    <mergeCell ref="BT345:BT348"/>
    <mergeCell ref="BC345:BC348"/>
    <mergeCell ref="BD345:BD348"/>
    <mergeCell ref="BE345:BE348"/>
    <mergeCell ref="BF345:BF348"/>
    <mergeCell ref="BG345:BG348"/>
    <mergeCell ref="BH345:BH348"/>
    <mergeCell ref="AW345:AW348"/>
    <mergeCell ref="AX345:AX348"/>
    <mergeCell ref="AY345:AY348"/>
    <mergeCell ref="AZ345:AZ348"/>
    <mergeCell ref="BA345:BA348"/>
    <mergeCell ref="BB345:BB348"/>
    <mergeCell ref="AK345:AK348"/>
    <mergeCell ref="AL345:AL348"/>
    <mergeCell ref="AM345:AM348"/>
    <mergeCell ref="AO345:AO348"/>
    <mergeCell ref="AP345:AP348"/>
    <mergeCell ref="AV345:AV348"/>
    <mergeCell ref="AE345:AE348"/>
    <mergeCell ref="AF345:AF348"/>
    <mergeCell ref="AG345:AG348"/>
    <mergeCell ref="AH345:AH348"/>
    <mergeCell ref="AI345:AI348"/>
    <mergeCell ref="AJ345:AJ348"/>
    <mergeCell ref="Y345:Y348"/>
    <mergeCell ref="Z345:Z348"/>
    <mergeCell ref="AA345:AA348"/>
    <mergeCell ref="AB345:AB348"/>
    <mergeCell ref="AC345:AC348"/>
    <mergeCell ref="AD345:AD348"/>
    <mergeCell ref="DH341:DH344"/>
    <mergeCell ref="A345:A348"/>
    <mergeCell ref="B345:B348"/>
    <mergeCell ref="C345:C348"/>
    <mergeCell ref="D345:D348"/>
    <mergeCell ref="N345:N348"/>
    <mergeCell ref="O345:O348"/>
    <mergeCell ref="Q345:Q348"/>
    <mergeCell ref="R345:R348"/>
    <mergeCell ref="X345:X348"/>
    <mergeCell ref="DB341:DB344"/>
    <mergeCell ref="DC341:DC344"/>
    <mergeCell ref="DD341:DD344"/>
    <mergeCell ref="DE341:DE344"/>
    <mergeCell ref="DF341:DF344"/>
    <mergeCell ref="DG341:DG344"/>
    <mergeCell ref="CV341:CV344"/>
    <mergeCell ref="CW341:CW344"/>
    <mergeCell ref="CX341:CX344"/>
    <mergeCell ref="CY341:CY344"/>
    <mergeCell ref="CZ341:CZ344"/>
    <mergeCell ref="DA341:DA344"/>
    <mergeCell ref="CK341:CK344"/>
    <mergeCell ref="CL341:CL344"/>
    <mergeCell ref="CR341:CR344"/>
    <mergeCell ref="CS341:CS344"/>
    <mergeCell ref="CT341:CT344"/>
    <mergeCell ref="CU341:CU344"/>
    <mergeCell ref="CD341:CD344"/>
    <mergeCell ref="CE341:CE344"/>
    <mergeCell ref="CF341:CF344"/>
    <mergeCell ref="CG341:CG344"/>
    <mergeCell ref="CH341:CH344"/>
    <mergeCell ref="CI341:CI344"/>
    <mergeCell ref="BX341:BX344"/>
    <mergeCell ref="BY341:BY344"/>
    <mergeCell ref="BZ341:BZ344"/>
    <mergeCell ref="CA341:CA344"/>
    <mergeCell ref="CB341:CB344"/>
    <mergeCell ref="CC341:CC344"/>
    <mergeCell ref="BM341:BM344"/>
    <mergeCell ref="BN341:BN344"/>
    <mergeCell ref="BT341:BT344"/>
    <mergeCell ref="BU341:BU344"/>
    <mergeCell ref="BV341:BV344"/>
    <mergeCell ref="BW341:BW344"/>
    <mergeCell ref="BF341:BF344"/>
    <mergeCell ref="BG341:BG344"/>
    <mergeCell ref="BH341:BH344"/>
    <mergeCell ref="BI341:BI344"/>
    <mergeCell ref="BJ341:BJ344"/>
    <mergeCell ref="BK341:BK344"/>
    <mergeCell ref="AZ341:AZ344"/>
    <mergeCell ref="BA341:BA344"/>
    <mergeCell ref="BB341:BB344"/>
    <mergeCell ref="BC341:BC344"/>
    <mergeCell ref="BD341:BD344"/>
    <mergeCell ref="BE341:BE344"/>
    <mergeCell ref="AO341:AO344"/>
    <mergeCell ref="AP341:AP344"/>
    <mergeCell ref="AV341:AV344"/>
    <mergeCell ref="AW341:AW344"/>
    <mergeCell ref="AX341:AX344"/>
    <mergeCell ref="AY341:AY344"/>
    <mergeCell ref="AH341:AH344"/>
    <mergeCell ref="AI341:AI344"/>
    <mergeCell ref="AJ341:AJ344"/>
    <mergeCell ref="AK341:AK344"/>
    <mergeCell ref="AL341:AL344"/>
    <mergeCell ref="AM341:AM344"/>
    <mergeCell ref="AB341:AB344"/>
    <mergeCell ref="AC341:AC344"/>
    <mergeCell ref="AD341:AD344"/>
    <mergeCell ref="AE341:AE344"/>
    <mergeCell ref="AF341:AF344"/>
    <mergeCell ref="AG341:AG344"/>
    <mergeCell ref="Q341:Q344"/>
    <mergeCell ref="R341:R344"/>
    <mergeCell ref="X341:X344"/>
    <mergeCell ref="Y341:Y344"/>
    <mergeCell ref="Z341:Z344"/>
    <mergeCell ref="AA341:AA344"/>
    <mergeCell ref="A341:A344"/>
    <mergeCell ref="B341:B344"/>
    <mergeCell ref="C341:C344"/>
    <mergeCell ref="D341:D344"/>
    <mergeCell ref="N341:N344"/>
    <mergeCell ref="O341:O344"/>
    <mergeCell ref="DC337:DC340"/>
    <mergeCell ref="DD337:DD340"/>
    <mergeCell ref="DE337:DE340"/>
    <mergeCell ref="DF337:DF340"/>
    <mergeCell ref="DG337:DG340"/>
    <mergeCell ref="DH337:DH340"/>
    <mergeCell ref="CV337:CV340"/>
    <mergeCell ref="CW337:CW340"/>
    <mergeCell ref="CX337:CX340"/>
    <mergeCell ref="CY337:CY340"/>
    <mergeCell ref="DA337:DA340"/>
    <mergeCell ref="DB337:DB340"/>
    <mergeCell ref="CK337:CK340"/>
    <mergeCell ref="CL337:CL340"/>
    <mergeCell ref="CR337:CR340"/>
    <mergeCell ref="CS337:CS340"/>
    <mergeCell ref="CT337:CT340"/>
    <mergeCell ref="CU337:CU340"/>
    <mergeCell ref="CD337:CD340"/>
    <mergeCell ref="CE337:CE340"/>
    <mergeCell ref="CF337:CF340"/>
    <mergeCell ref="CG337:CG340"/>
    <mergeCell ref="CH337:CH340"/>
    <mergeCell ref="CI337:CI340"/>
    <mergeCell ref="BX337:BX340"/>
    <mergeCell ref="BY337:BY340"/>
    <mergeCell ref="BZ337:BZ340"/>
    <mergeCell ref="CA337:CA340"/>
    <mergeCell ref="CB337:CB340"/>
    <mergeCell ref="CC337:CC340"/>
    <mergeCell ref="BI337:BI340"/>
    <mergeCell ref="BJ337:BJ340"/>
    <mergeCell ref="BK337:BK340"/>
    <mergeCell ref="BU337:BU340"/>
    <mergeCell ref="BV337:BV340"/>
    <mergeCell ref="BW337:BW340"/>
    <mergeCell ref="BM337:BM340"/>
    <mergeCell ref="BN337:BN340"/>
    <mergeCell ref="BT337:BT340"/>
    <mergeCell ref="BC337:BC340"/>
    <mergeCell ref="BD337:BD340"/>
    <mergeCell ref="BE337:BE340"/>
    <mergeCell ref="BF337:BF340"/>
    <mergeCell ref="BG337:BG340"/>
    <mergeCell ref="BH337:BH340"/>
    <mergeCell ref="AW337:AW340"/>
    <mergeCell ref="AX337:AX340"/>
    <mergeCell ref="AY337:AY340"/>
    <mergeCell ref="AZ337:AZ340"/>
    <mergeCell ref="BA337:BA340"/>
    <mergeCell ref="BB337:BB340"/>
    <mergeCell ref="AK337:AK340"/>
    <mergeCell ref="AL337:AL340"/>
    <mergeCell ref="AM337:AM340"/>
    <mergeCell ref="AO337:AO340"/>
    <mergeCell ref="AP337:AP340"/>
    <mergeCell ref="AV337:AV340"/>
    <mergeCell ref="AE337:AE340"/>
    <mergeCell ref="AF337:AF340"/>
    <mergeCell ref="AG337:AG340"/>
    <mergeCell ref="AH337:AH340"/>
    <mergeCell ref="AI337:AI340"/>
    <mergeCell ref="AJ337:AJ340"/>
    <mergeCell ref="Y337:Y340"/>
    <mergeCell ref="Z337:Z340"/>
    <mergeCell ref="AA337:AA340"/>
    <mergeCell ref="AB337:AB340"/>
    <mergeCell ref="AC337:AC340"/>
    <mergeCell ref="AD337:AD340"/>
    <mergeCell ref="DH333:DH336"/>
    <mergeCell ref="A337:A340"/>
    <mergeCell ref="B337:B340"/>
    <mergeCell ref="C337:C340"/>
    <mergeCell ref="D337:D340"/>
    <mergeCell ref="N337:N340"/>
    <mergeCell ref="O337:O340"/>
    <mergeCell ref="Q337:Q340"/>
    <mergeCell ref="R337:R340"/>
    <mergeCell ref="X337:X340"/>
    <mergeCell ref="DB333:DB336"/>
    <mergeCell ref="DC333:DC336"/>
    <mergeCell ref="DD333:DD336"/>
    <mergeCell ref="DE333:DE336"/>
    <mergeCell ref="DF333:DF336"/>
    <mergeCell ref="DG333:DG336"/>
    <mergeCell ref="CV333:CV336"/>
    <mergeCell ref="CW333:CW336"/>
    <mergeCell ref="CX333:CX336"/>
    <mergeCell ref="CY333:CY336"/>
    <mergeCell ref="CZ333:CZ336"/>
    <mergeCell ref="DA333:DA336"/>
    <mergeCell ref="CK333:CK336"/>
    <mergeCell ref="CL333:CL336"/>
    <mergeCell ref="CR333:CR336"/>
    <mergeCell ref="CS333:CS336"/>
    <mergeCell ref="CT333:CT336"/>
    <mergeCell ref="CU333:CU336"/>
    <mergeCell ref="CD333:CD336"/>
    <mergeCell ref="CE333:CE336"/>
    <mergeCell ref="CF333:CF336"/>
    <mergeCell ref="CG333:CG336"/>
    <mergeCell ref="CH333:CH336"/>
    <mergeCell ref="CI333:CI336"/>
    <mergeCell ref="BX333:BX336"/>
    <mergeCell ref="BY333:BY336"/>
    <mergeCell ref="BZ333:BZ336"/>
    <mergeCell ref="CA333:CA336"/>
    <mergeCell ref="CB333:CB336"/>
    <mergeCell ref="CC333:CC336"/>
    <mergeCell ref="BM333:BM336"/>
    <mergeCell ref="BN333:BN336"/>
    <mergeCell ref="BT333:BT336"/>
    <mergeCell ref="BU333:BU336"/>
    <mergeCell ref="BV333:BV336"/>
    <mergeCell ref="BW333:BW336"/>
    <mergeCell ref="BF333:BF336"/>
    <mergeCell ref="BG333:BG336"/>
    <mergeCell ref="BH333:BH336"/>
    <mergeCell ref="BI333:BI336"/>
    <mergeCell ref="BJ333:BJ336"/>
    <mergeCell ref="BK333:BK336"/>
    <mergeCell ref="AZ333:AZ336"/>
    <mergeCell ref="BA333:BA336"/>
    <mergeCell ref="BB333:BB336"/>
    <mergeCell ref="BC333:BC336"/>
    <mergeCell ref="BD333:BD336"/>
    <mergeCell ref="BE333:BE336"/>
    <mergeCell ref="AO333:AO336"/>
    <mergeCell ref="AP333:AP336"/>
    <mergeCell ref="AV333:AV336"/>
    <mergeCell ref="AW333:AW336"/>
    <mergeCell ref="AX333:AX336"/>
    <mergeCell ref="AY333:AY336"/>
    <mergeCell ref="AH333:AH336"/>
    <mergeCell ref="AI333:AI336"/>
    <mergeCell ref="AJ333:AJ336"/>
    <mergeCell ref="AK333:AK336"/>
    <mergeCell ref="AL333:AL336"/>
    <mergeCell ref="AM333:AM336"/>
    <mergeCell ref="AB333:AB336"/>
    <mergeCell ref="AC333:AC336"/>
    <mergeCell ref="AD333:AD336"/>
    <mergeCell ref="AE333:AE336"/>
    <mergeCell ref="AF333:AF336"/>
    <mergeCell ref="AG333:AG336"/>
    <mergeCell ref="Q333:Q336"/>
    <mergeCell ref="R333:R336"/>
    <mergeCell ref="X333:X336"/>
    <mergeCell ref="Y333:Y336"/>
    <mergeCell ref="Z333:Z336"/>
    <mergeCell ref="AA333:AA336"/>
    <mergeCell ref="DE329:DE332"/>
    <mergeCell ref="DF329:DF332"/>
    <mergeCell ref="DG329:DG332"/>
    <mergeCell ref="DH329:DH332"/>
    <mergeCell ref="A333:A336"/>
    <mergeCell ref="B333:B336"/>
    <mergeCell ref="C333:C336"/>
    <mergeCell ref="D333:D336"/>
    <mergeCell ref="N333:N336"/>
    <mergeCell ref="O333:O336"/>
    <mergeCell ref="CY329:CY332"/>
    <mergeCell ref="CZ329:CZ332"/>
    <mergeCell ref="DA329:DA332"/>
    <mergeCell ref="DB329:DB332"/>
    <mergeCell ref="DC329:DC332"/>
    <mergeCell ref="DD329:DD332"/>
    <mergeCell ref="CS329:CS332"/>
    <mergeCell ref="CT329:CT332"/>
    <mergeCell ref="CU329:CU332"/>
    <mergeCell ref="CV329:CV332"/>
    <mergeCell ref="CW329:CW332"/>
    <mergeCell ref="CX329:CX332"/>
    <mergeCell ref="CG329:CG332"/>
    <mergeCell ref="CH329:CH332"/>
    <mergeCell ref="CI329:CI332"/>
    <mergeCell ref="CK329:CK332"/>
    <mergeCell ref="CL329:CL332"/>
    <mergeCell ref="CR329:CR332"/>
    <mergeCell ref="CA329:CA332"/>
    <mergeCell ref="CB329:CB332"/>
    <mergeCell ref="CC329:CC332"/>
    <mergeCell ref="CD329:CD332"/>
    <mergeCell ref="CE329:CE332"/>
    <mergeCell ref="CF329:CF332"/>
    <mergeCell ref="BU329:BU332"/>
    <mergeCell ref="BV329:BV332"/>
    <mergeCell ref="BW329:BW332"/>
    <mergeCell ref="BX329:BX332"/>
    <mergeCell ref="BY329:BY332"/>
    <mergeCell ref="BZ329:BZ332"/>
    <mergeCell ref="BI329:BI332"/>
    <mergeCell ref="BJ329:BJ332"/>
    <mergeCell ref="BK329:BK332"/>
    <mergeCell ref="BM329:BM332"/>
    <mergeCell ref="BN329:BN332"/>
    <mergeCell ref="BT329:BT332"/>
    <mergeCell ref="BC329:BC332"/>
    <mergeCell ref="BD329:BD332"/>
    <mergeCell ref="BE329:BE332"/>
    <mergeCell ref="BF329:BF332"/>
    <mergeCell ref="BG329:BG332"/>
    <mergeCell ref="BH329:BH332"/>
    <mergeCell ref="AW329:AW332"/>
    <mergeCell ref="AX329:AX332"/>
    <mergeCell ref="AY329:AY332"/>
    <mergeCell ref="AZ329:AZ332"/>
    <mergeCell ref="BA329:BA332"/>
    <mergeCell ref="BB329:BB332"/>
    <mergeCell ref="AK329:AK332"/>
    <mergeCell ref="AL329:AL332"/>
    <mergeCell ref="AM329:AM332"/>
    <mergeCell ref="AO329:AO332"/>
    <mergeCell ref="AP329:AP332"/>
    <mergeCell ref="AV329:AV332"/>
    <mergeCell ref="AE329:AE332"/>
    <mergeCell ref="AF329:AF332"/>
    <mergeCell ref="AG329:AG332"/>
    <mergeCell ref="AH329:AH332"/>
    <mergeCell ref="AI329:AI332"/>
    <mergeCell ref="AJ329:AJ332"/>
    <mergeCell ref="Y329:Y332"/>
    <mergeCell ref="Z329:Z332"/>
    <mergeCell ref="AA329:AA332"/>
    <mergeCell ref="AB329:AB332"/>
    <mergeCell ref="AC329:AC332"/>
    <mergeCell ref="AD329:AD332"/>
    <mergeCell ref="DH325:DH328"/>
    <mergeCell ref="A329:A332"/>
    <mergeCell ref="B329:B332"/>
    <mergeCell ref="C329:C332"/>
    <mergeCell ref="D329:D332"/>
    <mergeCell ref="N329:N332"/>
    <mergeCell ref="O329:O332"/>
    <mergeCell ref="Q329:Q332"/>
    <mergeCell ref="R329:R332"/>
    <mergeCell ref="X329:X332"/>
    <mergeCell ref="DB325:DB328"/>
    <mergeCell ref="DC325:DC328"/>
    <mergeCell ref="DD325:DD328"/>
    <mergeCell ref="DE325:DE328"/>
    <mergeCell ref="DF325:DF328"/>
    <mergeCell ref="DG325:DG328"/>
    <mergeCell ref="CV325:CV328"/>
    <mergeCell ref="CW325:CW328"/>
    <mergeCell ref="CX325:CX328"/>
    <mergeCell ref="CY325:CY328"/>
    <mergeCell ref="CZ325:CZ328"/>
    <mergeCell ref="DA325:DA328"/>
    <mergeCell ref="CK325:CK328"/>
    <mergeCell ref="CL325:CL328"/>
    <mergeCell ref="CR325:CR328"/>
    <mergeCell ref="CS325:CS328"/>
    <mergeCell ref="CT325:CT328"/>
    <mergeCell ref="CU325:CU328"/>
    <mergeCell ref="CD325:CD328"/>
    <mergeCell ref="CE325:CE328"/>
    <mergeCell ref="CF325:CF328"/>
    <mergeCell ref="CG325:CG328"/>
    <mergeCell ref="CH325:CH328"/>
    <mergeCell ref="CI325:CI328"/>
    <mergeCell ref="BX325:BX328"/>
    <mergeCell ref="BY325:BY328"/>
    <mergeCell ref="BZ325:BZ328"/>
    <mergeCell ref="CA325:CA328"/>
    <mergeCell ref="CB325:CB328"/>
    <mergeCell ref="CC325:CC328"/>
    <mergeCell ref="BM325:BM328"/>
    <mergeCell ref="BN325:BN328"/>
    <mergeCell ref="BT325:BT328"/>
    <mergeCell ref="BU325:BU328"/>
    <mergeCell ref="BV325:BV328"/>
    <mergeCell ref="BW325:BW328"/>
    <mergeCell ref="BF325:BF328"/>
    <mergeCell ref="BG325:BG328"/>
    <mergeCell ref="BH325:BH328"/>
    <mergeCell ref="BI325:BI328"/>
    <mergeCell ref="BJ325:BJ328"/>
    <mergeCell ref="BK325:BK328"/>
    <mergeCell ref="AZ325:AZ328"/>
    <mergeCell ref="BA325:BA328"/>
    <mergeCell ref="BB325:BB328"/>
    <mergeCell ref="BC325:BC328"/>
    <mergeCell ref="BD325:BD328"/>
    <mergeCell ref="BE325:BE328"/>
    <mergeCell ref="AO325:AO328"/>
    <mergeCell ref="AP325:AP328"/>
    <mergeCell ref="AV325:AV328"/>
    <mergeCell ref="AW325:AW328"/>
    <mergeCell ref="AX325:AX328"/>
    <mergeCell ref="AY325:AY328"/>
    <mergeCell ref="AH325:AH328"/>
    <mergeCell ref="AI325:AI328"/>
    <mergeCell ref="AJ325:AJ328"/>
    <mergeCell ref="AK325:AK328"/>
    <mergeCell ref="AL325:AL328"/>
    <mergeCell ref="AM325:AM328"/>
    <mergeCell ref="AB325:AB328"/>
    <mergeCell ref="AC325:AC328"/>
    <mergeCell ref="AD325:AD328"/>
    <mergeCell ref="AE325:AE328"/>
    <mergeCell ref="AF325:AF328"/>
    <mergeCell ref="AG325:AG328"/>
    <mergeCell ref="Q325:Q328"/>
    <mergeCell ref="R325:R328"/>
    <mergeCell ref="X325:X328"/>
    <mergeCell ref="Y325:Y328"/>
    <mergeCell ref="Z325:Z328"/>
    <mergeCell ref="AA325:AA328"/>
    <mergeCell ref="A325:A328"/>
    <mergeCell ref="B325:B328"/>
    <mergeCell ref="C325:C328"/>
    <mergeCell ref="D325:D328"/>
    <mergeCell ref="N325:N328"/>
    <mergeCell ref="O325:O328"/>
    <mergeCell ref="DC321:DC324"/>
    <mergeCell ref="DD321:DD324"/>
    <mergeCell ref="DE321:DE324"/>
    <mergeCell ref="DF321:DF324"/>
    <mergeCell ref="DG321:DG324"/>
    <mergeCell ref="BY321:BY324"/>
    <mergeCell ref="BZ321:BZ324"/>
    <mergeCell ref="CA321:CA324"/>
    <mergeCell ref="CB321:CB324"/>
    <mergeCell ref="CC321:CC324"/>
    <mergeCell ref="CD321:CD324"/>
    <mergeCell ref="BM321:BM324"/>
    <mergeCell ref="BN321:BN324"/>
    <mergeCell ref="BU321:BU324"/>
    <mergeCell ref="BV321:BV324"/>
    <mergeCell ref="BW321:BW324"/>
    <mergeCell ref="BX321:BX324"/>
    <mergeCell ref="BF321:BF324"/>
    <mergeCell ref="BG321:BG324"/>
    <mergeCell ref="BH321:BH324"/>
    <mergeCell ref="DH321:DH324"/>
    <mergeCell ref="CW321:CW324"/>
    <mergeCell ref="CX321:CX324"/>
    <mergeCell ref="CY321:CY324"/>
    <mergeCell ref="CZ321:CZ324"/>
    <mergeCell ref="DA321:DA324"/>
    <mergeCell ref="DB321:DB324"/>
    <mergeCell ref="CL321:CL324"/>
    <mergeCell ref="CR321:CR324"/>
    <mergeCell ref="CS321:CS324"/>
    <mergeCell ref="CT321:CT324"/>
    <mergeCell ref="CU321:CU324"/>
    <mergeCell ref="CV321:CV324"/>
    <mergeCell ref="CE321:CE324"/>
    <mergeCell ref="CF321:CF324"/>
    <mergeCell ref="CG321:CG324"/>
    <mergeCell ref="CH321:CH324"/>
    <mergeCell ref="CI321:CI324"/>
    <mergeCell ref="CK321:CK324"/>
    <mergeCell ref="BI321:BI324"/>
    <mergeCell ref="BJ321:BJ324"/>
    <mergeCell ref="BK321:BK324"/>
    <mergeCell ref="AZ321:AZ324"/>
    <mergeCell ref="BA321:BA324"/>
    <mergeCell ref="BB321:BB324"/>
    <mergeCell ref="BC321:BC324"/>
    <mergeCell ref="BD321:BD324"/>
    <mergeCell ref="BE321:BE324"/>
    <mergeCell ref="AO321:AO324"/>
    <mergeCell ref="AP321:AP324"/>
    <mergeCell ref="AV321:AV324"/>
    <mergeCell ref="AW321:AW324"/>
    <mergeCell ref="AX321:AX324"/>
    <mergeCell ref="AY321:AY324"/>
    <mergeCell ref="AH321:AH324"/>
    <mergeCell ref="AI321:AI324"/>
    <mergeCell ref="AJ321:AJ324"/>
    <mergeCell ref="AK321:AK324"/>
    <mergeCell ref="AL321:AL324"/>
    <mergeCell ref="AM321:AM324"/>
    <mergeCell ref="AB321:AB324"/>
    <mergeCell ref="AC321:AC324"/>
    <mergeCell ref="AD321:AD324"/>
    <mergeCell ref="AE321:AE324"/>
    <mergeCell ref="AF321:AF324"/>
    <mergeCell ref="AG321:AG324"/>
    <mergeCell ref="Q321:Q324"/>
    <mergeCell ref="R321:R324"/>
    <mergeCell ref="X321:X324"/>
    <mergeCell ref="Y321:Y324"/>
    <mergeCell ref="Z321:Z324"/>
    <mergeCell ref="AA321:AA324"/>
    <mergeCell ref="A321:A324"/>
    <mergeCell ref="B321:B324"/>
    <mergeCell ref="C321:C324"/>
    <mergeCell ref="D321:D324"/>
    <mergeCell ref="N321:N324"/>
    <mergeCell ref="O321:O324"/>
    <mergeCell ref="DC317:DC320"/>
    <mergeCell ref="DD317:DD320"/>
    <mergeCell ref="DE317:DE320"/>
    <mergeCell ref="DF317:DF320"/>
    <mergeCell ref="DG317:DG320"/>
    <mergeCell ref="DH317:DH320"/>
    <mergeCell ref="CW317:CW320"/>
    <mergeCell ref="CX317:CX320"/>
    <mergeCell ref="CY317:CY320"/>
    <mergeCell ref="CZ317:CZ320"/>
    <mergeCell ref="DA317:DA320"/>
    <mergeCell ref="DB317:DB320"/>
    <mergeCell ref="CL317:CL320"/>
    <mergeCell ref="CR317:CR320"/>
    <mergeCell ref="CS317:CS320"/>
    <mergeCell ref="CT317:CT320"/>
    <mergeCell ref="CU317:CU320"/>
    <mergeCell ref="CV317:CV320"/>
    <mergeCell ref="CE317:CE320"/>
    <mergeCell ref="CF317:CF320"/>
    <mergeCell ref="CG317:CG320"/>
    <mergeCell ref="CH317:CH320"/>
    <mergeCell ref="CI317:CI320"/>
    <mergeCell ref="CK317:CK320"/>
    <mergeCell ref="BY317:BY320"/>
    <mergeCell ref="BZ317:BZ320"/>
    <mergeCell ref="CA317:CA320"/>
    <mergeCell ref="CB317:CB320"/>
    <mergeCell ref="CC317:CC320"/>
    <mergeCell ref="CD317:CD320"/>
    <mergeCell ref="BM317:BM320"/>
    <mergeCell ref="BN317:BN320"/>
    <mergeCell ref="BU317:BU320"/>
    <mergeCell ref="BV317:BV320"/>
    <mergeCell ref="BW317:BW320"/>
    <mergeCell ref="BX317:BX320"/>
    <mergeCell ref="BF317:BF320"/>
    <mergeCell ref="BG317:BG320"/>
    <mergeCell ref="BH317:BH320"/>
    <mergeCell ref="BI317:BI320"/>
    <mergeCell ref="BJ317:BJ320"/>
    <mergeCell ref="BK317:BK320"/>
    <mergeCell ref="AZ317:AZ320"/>
    <mergeCell ref="BA317:BA320"/>
    <mergeCell ref="BB317:BB320"/>
    <mergeCell ref="BC317:BC320"/>
    <mergeCell ref="BD317:BD320"/>
    <mergeCell ref="BE317:BE320"/>
    <mergeCell ref="AO317:AO320"/>
    <mergeCell ref="AP317:AP320"/>
    <mergeCell ref="AV317:AV320"/>
    <mergeCell ref="AW317:AW320"/>
    <mergeCell ref="AX317:AX320"/>
    <mergeCell ref="AY317:AY320"/>
    <mergeCell ref="AH317:AH320"/>
    <mergeCell ref="AI317:AI320"/>
    <mergeCell ref="AJ317:AJ320"/>
    <mergeCell ref="AK317:AK320"/>
    <mergeCell ref="AL317:AL320"/>
    <mergeCell ref="AM317:AM320"/>
    <mergeCell ref="AB317:AB320"/>
    <mergeCell ref="AC317:AC320"/>
    <mergeCell ref="AD317:AD320"/>
    <mergeCell ref="AE317:AE320"/>
    <mergeCell ref="AF317:AF320"/>
    <mergeCell ref="AG317:AG320"/>
    <mergeCell ref="Q317:Q320"/>
    <mergeCell ref="R317:R320"/>
    <mergeCell ref="X317:X320"/>
    <mergeCell ref="Y317:Y320"/>
    <mergeCell ref="Z317:Z320"/>
    <mergeCell ref="AA317:AA320"/>
    <mergeCell ref="DE313:DE316"/>
    <mergeCell ref="DF313:DF316"/>
    <mergeCell ref="DG313:DG316"/>
    <mergeCell ref="DH313:DH316"/>
    <mergeCell ref="A317:A320"/>
    <mergeCell ref="B317:B320"/>
    <mergeCell ref="C317:C320"/>
    <mergeCell ref="D317:D320"/>
    <mergeCell ref="N317:N320"/>
    <mergeCell ref="O317:O320"/>
    <mergeCell ref="CY313:CY316"/>
    <mergeCell ref="CZ313:CZ316"/>
    <mergeCell ref="DA313:DA316"/>
    <mergeCell ref="DB313:DB316"/>
    <mergeCell ref="DC313:DC316"/>
    <mergeCell ref="DD313:DD316"/>
    <mergeCell ref="CS313:CS316"/>
    <mergeCell ref="CT313:CT316"/>
    <mergeCell ref="CU313:CU316"/>
    <mergeCell ref="CV313:CV316"/>
    <mergeCell ref="CW313:CW316"/>
    <mergeCell ref="CX313:CX316"/>
    <mergeCell ref="CG313:CG316"/>
    <mergeCell ref="CH313:CH316"/>
    <mergeCell ref="CI313:CI316"/>
    <mergeCell ref="CK313:CK316"/>
    <mergeCell ref="CL313:CL316"/>
    <mergeCell ref="CR313:CR316"/>
    <mergeCell ref="CA313:CA316"/>
    <mergeCell ref="CB313:CB316"/>
    <mergeCell ref="CC313:CC316"/>
    <mergeCell ref="CD313:CD316"/>
    <mergeCell ref="CE313:CE316"/>
    <mergeCell ref="CF313:CF316"/>
    <mergeCell ref="BU313:BU316"/>
    <mergeCell ref="BV313:BV316"/>
    <mergeCell ref="BW313:BW316"/>
    <mergeCell ref="BX313:BX316"/>
    <mergeCell ref="BY313:BY316"/>
    <mergeCell ref="BZ313:BZ316"/>
    <mergeCell ref="BI313:BI316"/>
    <mergeCell ref="BJ313:BJ316"/>
    <mergeCell ref="BK313:BK316"/>
    <mergeCell ref="BM313:BM316"/>
    <mergeCell ref="BN313:BN316"/>
    <mergeCell ref="BT313:BT316"/>
    <mergeCell ref="BC313:BC316"/>
    <mergeCell ref="BD313:BD316"/>
    <mergeCell ref="BE313:BE316"/>
    <mergeCell ref="BF313:BF316"/>
    <mergeCell ref="BG313:BG316"/>
    <mergeCell ref="BH313:BH316"/>
    <mergeCell ref="AW313:AW316"/>
    <mergeCell ref="AX313:AX316"/>
    <mergeCell ref="AY313:AY316"/>
    <mergeCell ref="AZ313:AZ316"/>
    <mergeCell ref="BA313:BA316"/>
    <mergeCell ref="BB313:BB316"/>
    <mergeCell ref="AK313:AK316"/>
    <mergeCell ref="AL313:AL316"/>
    <mergeCell ref="AM313:AM316"/>
    <mergeCell ref="AO313:AO316"/>
    <mergeCell ref="AP313:AP316"/>
    <mergeCell ref="AV313:AV316"/>
    <mergeCell ref="AE313:AE316"/>
    <mergeCell ref="AF313:AF316"/>
    <mergeCell ref="AG313:AG316"/>
    <mergeCell ref="AH313:AH316"/>
    <mergeCell ref="AI313:AI316"/>
    <mergeCell ref="AJ313:AJ316"/>
    <mergeCell ref="Y313:Y316"/>
    <mergeCell ref="Z313:Z316"/>
    <mergeCell ref="AA313:AA316"/>
    <mergeCell ref="AB313:AB316"/>
    <mergeCell ref="AC313:AC316"/>
    <mergeCell ref="AD313:AD316"/>
    <mergeCell ref="DH309:DH312"/>
    <mergeCell ref="A313:A316"/>
    <mergeCell ref="B313:B316"/>
    <mergeCell ref="C313:C316"/>
    <mergeCell ref="D313:D316"/>
    <mergeCell ref="N313:N316"/>
    <mergeCell ref="O313:O316"/>
    <mergeCell ref="Q313:Q316"/>
    <mergeCell ref="R313:R316"/>
    <mergeCell ref="X313:X316"/>
    <mergeCell ref="DB309:DB312"/>
    <mergeCell ref="DC309:DC312"/>
    <mergeCell ref="DD309:DD312"/>
    <mergeCell ref="DE309:DE312"/>
    <mergeCell ref="DF309:DF312"/>
    <mergeCell ref="DG309:DG312"/>
    <mergeCell ref="CV309:CV312"/>
    <mergeCell ref="CW309:CW312"/>
    <mergeCell ref="CX309:CX312"/>
    <mergeCell ref="CY309:CY312"/>
    <mergeCell ref="CZ309:CZ312"/>
    <mergeCell ref="DA309:DA312"/>
    <mergeCell ref="CK309:CK312"/>
    <mergeCell ref="CL309:CL312"/>
    <mergeCell ref="CR309:CR312"/>
    <mergeCell ref="CS309:CS312"/>
    <mergeCell ref="CT309:CT312"/>
    <mergeCell ref="CU309:CU312"/>
    <mergeCell ref="CD309:CD312"/>
    <mergeCell ref="CE309:CE312"/>
    <mergeCell ref="CF309:CF312"/>
    <mergeCell ref="CG309:CG312"/>
    <mergeCell ref="CH309:CH312"/>
    <mergeCell ref="CI309:CI312"/>
    <mergeCell ref="BX309:BX312"/>
    <mergeCell ref="BY309:BY312"/>
    <mergeCell ref="BZ309:BZ312"/>
    <mergeCell ref="CA309:CA312"/>
    <mergeCell ref="CB309:CB312"/>
    <mergeCell ref="CC309:CC312"/>
    <mergeCell ref="BM309:BM312"/>
    <mergeCell ref="BN309:BN312"/>
    <mergeCell ref="BT309:BT312"/>
    <mergeCell ref="BU309:BU312"/>
    <mergeCell ref="BV309:BV312"/>
    <mergeCell ref="BW309:BW312"/>
    <mergeCell ref="BF309:BF312"/>
    <mergeCell ref="BG309:BG312"/>
    <mergeCell ref="BH309:BH312"/>
    <mergeCell ref="BI309:BI312"/>
    <mergeCell ref="BJ309:BJ312"/>
    <mergeCell ref="BK309:BK312"/>
    <mergeCell ref="AZ309:AZ312"/>
    <mergeCell ref="BA309:BA312"/>
    <mergeCell ref="BB309:BB312"/>
    <mergeCell ref="BC309:BC312"/>
    <mergeCell ref="BD309:BD312"/>
    <mergeCell ref="BE309:BE312"/>
    <mergeCell ref="AO309:AO312"/>
    <mergeCell ref="AP309:AP312"/>
    <mergeCell ref="AV309:AV312"/>
    <mergeCell ref="AW309:AW312"/>
    <mergeCell ref="AX309:AX312"/>
    <mergeCell ref="AY309:AY312"/>
    <mergeCell ref="AH309:AH312"/>
    <mergeCell ref="AI309:AI312"/>
    <mergeCell ref="AJ309:AJ312"/>
    <mergeCell ref="AK309:AK312"/>
    <mergeCell ref="AL309:AL312"/>
    <mergeCell ref="AM309:AM312"/>
    <mergeCell ref="AB309:AB312"/>
    <mergeCell ref="AC309:AC312"/>
    <mergeCell ref="AD309:AD312"/>
    <mergeCell ref="AE309:AE312"/>
    <mergeCell ref="AF309:AF312"/>
    <mergeCell ref="AG309:AG312"/>
    <mergeCell ref="Q309:Q312"/>
    <mergeCell ref="R309:R312"/>
    <mergeCell ref="X309:X312"/>
    <mergeCell ref="Y309:Y312"/>
    <mergeCell ref="Z309:Z312"/>
    <mergeCell ref="AA309:AA312"/>
    <mergeCell ref="A309:A312"/>
    <mergeCell ref="B309:B312"/>
    <mergeCell ref="C309:C312"/>
    <mergeCell ref="D309:D312"/>
    <mergeCell ref="N309:N312"/>
    <mergeCell ref="O309:O312"/>
    <mergeCell ref="DC305:DC308"/>
    <mergeCell ref="DD305:DD308"/>
    <mergeCell ref="DE305:DE308"/>
    <mergeCell ref="DF305:DF308"/>
    <mergeCell ref="DG305:DG308"/>
    <mergeCell ref="DH305:DH308"/>
    <mergeCell ref="CW305:CW308"/>
    <mergeCell ref="CX305:CX308"/>
    <mergeCell ref="CY305:CY308"/>
    <mergeCell ref="CZ305:CZ308"/>
    <mergeCell ref="DA305:DA308"/>
    <mergeCell ref="DB305:DB308"/>
    <mergeCell ref="CL305:CL308"/>
    <mergeCell ref="CR305:CR308"/>
    <mergeCell ref="CS305:CS308"/>
    <mergeCell ref="CT305:CT308"/>
    <mergeCell ref="CU305:CU308"/>
    <mergeCell ref="CV305:CV308"/>
    <mergeCell ref="CE305:CE308"/>
    <mergeCell ref="CF305:CF308"/>
    <mergeCell ref="CG305:CG308"/>
    <mergeCell ref="CH305:CH308"/>
    <mergeCell ref="CI305:CI308"/>
    <mergeCell ref="CK305:CK308"/>
    <mergeCell ref="BY305:BY308"/>
    <mergeCell ref="BZ305:BZ308"/>
    <mergeCell ref="CA305:CA308"/>
    <mergeCell ref="CB305:CB308"/>
    <mergeCell ref="CC305:CC308"/>
    <mergeCell ref="CD305:CD308"/>
    <mergeCell ref="BN305:BN308"/>
    <mergeCell ref="BT305:BT308"/>
    <mergeCell ref="BU305:BU308"/>
    <mergeCell ref="BV305:BV308"/>
    <mergeCell ref="BW305:BW308"/>
    <mergeCell ref="BX305:BX308"/>
    <mergeCell ref="BG305:BG308"/>
    <mergeCell ref="BH305:BH308"/>
    <mergeCell ref="BI305:BI308"/>
    <mergeCell ref="BJ305:BJ308"/>
    <mergeCell ref="BK305:BK308"/>
    <mergeCell ref="BM305:BM308"/>
    <mergeCell ref="BA305:BA308"/>
    <mergeCell ref="BB305:BB308"/>
    <mergeCell ref="BC305:BC308"/>
    <mergeCell ref="BD305:BD308"/>
    <mergeCell ref="BE305:BE308"/>
    <mergeCell ref="BF305:BF308"/>
    <mergeCell ref="AP305:AP308"/>
    <mergeCell ref="AV305:AV308"/>
    <mergeCell ref="AW305:AW308"/>
    <mergeCell ref="AX305:AX308"/>
    <mergeCell ref="AY305:AY308"/>
    <mergeCell ref="AZ305:AZ308"/>
    <mergeCell ref="AI305:AI308"/>
    <mergeCell ref="AJ305:AJ308"/>
    <mergeCell ref="AK305:AK308"/>
    <mergeCell ref="AL305:AL308"/>
    <mergeCell ref="AM305:AM308"/>
    <mergeCell ref="AO305:AO308"/>
    <mergeCell ref="AC305:AC308"/>
    <mergeCell ref="AD305:AD308"/>
    <mergeCell ref="AE305:AE308"/>
    <mergeCell ref="AF305:AF308"/>
    <mergeCell ref="AG305:AG308"/>
    <mergeCell ref="AH305:AH308"/>
    <mergeCell ref="R305:R308"/>
    <mergeCell ref="X305:X308"/>
    <mergeCell ref="Y305:Y308"/>
    <mergeCell ref="Z305:Z308"/>
    <mergeCell ref="AA305:AA308"/>
    <mergeCell ref="AB305:AB308"/>
    <mergeCell ref="DF303:DF304"/>
    <mergeCell ref="DG303:DG304"/>
    <mergeCell ref="DH303:DH304"/>
    <mergeCell ref="A305:A308"/>
    <mergeCell ref="B305:B308"/>
    <mergeCell ref="C305:C308"/>
    <mergeCell ref="D305:D308"/>
    <mergeCell ref="N305:N308"/>
    <mergeCell ref="O305:O308"/>
    <mergeCell ref="Q305:Q308"/>
    <mergeCell ref="DE301:DE304"/>
    <mergeCell ref="DF301:DF302"/>
    <mergeCell ref="DG301:DG302"/>
    <mergeCell ref="DH301:DH302"/>
    <mergeCell ref="AI303:AI304"/>
    <mergeCell ref="AK303:AK304"/>
    <mergeCell ref="AL303:AL304"/>
    <mergeCell ref="AM303:AM304"/>
    <mergeCell ref="BI303:BI304"/>
    <mergeCell ref="BJ303:BJ304"/>
    <mergeCell ref="CY301:CY304"/>
    <mergeCell ref="CZ301:CZ304"/>
    <mergeCell ref="DA301:DA304"/>
    <mergeCell ref="DB301:DB304"/>
    <mergeCell ref="DC301:DC304"/>
    <mergeCell ref="DD301:DD304"/>
    <mergeCell ref="CS301:CS304"/>
    <mergeCell ref="CT301:CT304"/>
    <mergeCell ref="CU301:CU304"/>
    <mergeCell ref="CV301:CV304"/>
    <mergeCell ref="CW301:CW304"/>
    <mergeCell ref="CX301:CX304"/>
    <mergeCell ref="CG301:CG302"/>
    <mergeCell ref="CH301:CH302"/>
    <mergeCell ref="CI301:CI302"/>
    <mergeCell ref="CK301:CK304"/>
    <mergeCell ref="CL301:CL304"/>
    <mergeCell ref="CR301:CR304"/>
    <mergeCell ref="CG303:CG304"/>
    <mergeCell ref="CH303:CH304"/>
    <mergeCell ref="CI303:CI304"/>
    <mergeCell ref="CA301:CA304"/>
    <mergeCell ref="CB301:CB304"/>
    <mergeCell ref="CC301:CC304"/>
    <mergeCell ref="CD301:CD304"/>
    <mergeCell ref="CE301:CE304"/>
    <mergeCell ref="CF301:CF304"/>
    <mergeCell ref="BU301:BU304"/>
    <mergeCell ref="BV301:BV304"/>
    <mergeCell ref="BW301:BW304"/>
    <mergeCell ref="BX301:BX304"/>
    <mergeCell ref="BY301:BY304"/>
    <mergeCell ref="BZ301:BZ304"/>
    <mergeCell ref="BI301:BI302"/>
    <mergeCell ref="BJ301:BJ302"/>
    <mergeCell ref="BK301:BK302"/>
    <mergeCell ref="BM301:BM304"/>
    <mergeCell ref="BN301:BN304"/>
    <mergeCell ref="BT301:BT304"/>
    <mergeCell ref="BK303:BK304"/>
    <mergeCell ref="BC301:BC304"/>
    <mergeCell ref="BD301:BD304"/>
    <mergeCell ref="BE301:BE304"/>
    <mergeCell ref="BF301:BF304"/>
    <mergeCell ref="BG301:BG304"/>
    <mergeCell ref="BH301:BH304"/>
    <mergeCell ref="AW301:AW304"/>
    <mergeCell ref="AX301:AX304"/>
    <mergeCell ref="AY301:AY304"/>
    <mergeCell ref="AZ301:AZ304"/>
    <mergeCell ref="BA301:BA304"/>
    <mergeCell ref="BB301:BB304"/>
    <mergeCell ref="AK301:AK302"/>
    <mergeCell ref="AL301:AL302"/>
    <mergeCell ref="AM301:AM302"/>
    <mergeCell ref="AO301:AO304"/>
    <mergeCell ref="AP301:AP304"/>
    <mergeCell ref="AV301:AV304"/>
    <mergeCell ref="AE301:AE304"/>
    <mergeCell ref="AF301:AF304"/>
    <mergeCell ref="AG301:AG304"/>
    <mergeCell ref="AH301:AH304"/>
    <mergeCell ref="AI301:AI302"/>
    <mergeCell ref="AJ301:AJ304"/>
    <mergeCell ref="Y301:Y304"/>
    <mergeCell ref="Z301:Z304"/>
    <mergeCell ref="AA301:AA304"/>
    <mergeCell ref="AB301:AB304"/>
    <mergeCell ref="AC301:AC304"/>
    <mergeCell ref="AD301:AD304"/>
    <mergeCell ref="DH297:DH300"/>
    <mergeCell ref="A301:A304"/>
    <mergeCell ref="B301:B304"/>
    <mergeCell ref="C301:C304"/>
    <mergeCell ref="D301:D304"/>
    <mergeCell ref="N301:N304"/>
    <mergeCell ref="O301:O304"/>
    <mergeCell ref="Q301:Q304"/>
    <mergeCell ref="R301:R304"/>
    <mergeCell ref="X301:X304"/>
    <mergeCell ref="DB297:DB300"/>
    <mergeCell ref="DC297:DC300"/>
    <mergeCell ref="DD297:DD300"/>
    <mergeCell ref="DE297:DE300"/>
    <mergeCell ref="DF297:DF300"/>
    <mergeCell ref="DG297:DG300"/>
    <mergeCell ref="CV297:CV300"/>
    <mergeCell ref="CW297:CW300"/>
    <mergeCell ref="CX297:CX300"/>
    <mergeCell ref="CY297:CY300"/>
    <mergeCell ref="CZ297:CZ300"/>
    <mergeCell ref="DA297:DA300"/>
    <mergeCell ref="CK297:CK300"/>
    <mergeCell ref="CL297:CL300"/>
    <mergeCell ref="CR297:CR300"/>
    <mergeCell ref="CS297:CS300"/>
    <mergeCell ref="CT297:CT300"/>
    <mergeCell ref="CU297:CU300"/>
    <mergeCell ref="CD297:CD300"/>
    <mergeCell ref="CE297:CE300"/>
    <mergeCell ref="CF297:CF300"/>
    <mergeCell ref="CG297:CG300"/>
    <mergeCell ref="CH297:CH300"/>
    <mergeCell ref="CI297:CI300"/>
    <mergeCell ref="BX297:BX300"/>
    <mergeCell ref="BY297:BY300"/>
    <mergeCell ref="BZ297:BZ300"/>
    <mergeCell ref="CA297:CA300"/>
    <mergeCell ref="CB297:CB300"/>
    <mergeCell ref="CC297:CC300"/>
    <mergeCell ref="BK297:BK300"/>
    <mergeCell ref="BM297:BM300"/>
    <mergeCell ref="BN297:BN300"/>
    <mergeCell ref="BU297:BU300"/>
    <mergeCell ref="BV297:BV300"/>
    <mergeCell ref="BW297:BW300"/>
    <mergeCell ref="BE297:BE300"/>
    <mergeCell ref="BF297:BF300"/>
    <mergeCell ref="BG297:BG300"/>
    <mergeCell ref="BH297:BH300"/>
    <mergeCell ref="BI297:BI300"/>
    <mergeCell ref="BJ297:BJ300"/>
    <mergeCell ref="AY297:AY300"/>
    <mergeCell ref="AZ297:AZ300"/>
    <mergeCell ref="BA297:BA300"/>
    <mergeCell ref="BB297:BB300"/>
    <mergeCell ref="BC297:BC300"/>
    <mergeCell ref="BD297:BD300"/>
    <mergeCell ref="AM297:AM300"/>
    <mergeCell ref="AO297:AO300"/>
    <mergeCell ref="AP297:AP300"/>
    <mergeCell ref="AV297:AV300"/>
    <mergeCell ref="AW297:AW300"/>
    <mergeCell ref="AX297:AX300"/>
    <mergeCell ref="AG297:AG300"/>
    <mergeCell ref="AH297:AH300"/>
    <mergeCell ref="AI297:AI300"/>
    <mergeCell ref="AJ297:AJ300"/>
    <mergeCell ref="AK297:AK300"/>
    <mergeCell ref="AL297:AL300"/>
    <mergeCell ref="AA297:AA300"/>
    <mergeCell ref="AB297:AB300"/>
    <mergeCell ref="AC297:AC300"/>
    <mergeCell ref="AD297:AD300"/>
    <mergeCell ref="AE297:AE300"/>
    <mergeCell ref="AF297:AF300"/>
    <mergeCell ref="O297:O300"/>
    <mergeCell ref="Q297:Q300"/>
    <mergeCell ref="R297:R300"/>
    <mergeCell ref="X297:X300"/>
    <mergeCell ref="Y297:Y300"/>
    <mergeCell ref="Z297:Z300"/>
    <mergeCell ref="DD293:DD296"/>
    <mergeCell ref="DE293:DE296"/>
    <mergeCell ref="DF293:DF296"/>
    <mergeCell ref="DG293:DG296"/>
    <mergeCell ref="DH293:DH296"/>
    <mergeCell ref="A297:A300"/>
    <mergeCell ref="B297:B300"/>
    <mergeCell ref="C297:C300"/>
    <mergeCell ref="D297:D300"/>
    <mergeCell ref="N297:N300"/>
    <mergeCell ref="CX293:CX296"/>
    <mergeCell ref="CY293:CY296"/>
    <mergeCell ref="CZ293:CZ296"/>
    <mergeCell ref="DA293:DA296"/>
    <mergeCell ref="DB293:DB296"/>
    <mergeCell ref="DC293:DC296"/>
    <mergeCell ref="CR293:CR296"/>
    <mergeCell ref="CS293:CS296"/>
    <mergeCell ref="CT293:CT296"/>
    <mergeCell ref="CU293:CU296"/>
    <mergeCell ref="CV293:CV296"/>
    <mergeCell ref="CW293:CW296"/>
    <mergeCell ref="CF293:CF296"/>
    <mergeCell ref="CG293:CG296"/>
    <mergeCell ref="CH293:CH296"/>
    <mergeCell ref="CI293:CI296"/>
    <mergeCell ref="CK293:CK296"/>
    <mergeCell ref="CL293:CL296"/>
    <mergeCell ref="BZ293:BZ296"/>
    <mergeCell ref="CA293:CA296"/>
    <mergeCell ref="CB293:CB296"/>
    <mergeCell ref="CC293:CC296"/>
    <mergeCell ref="CD293:CD296"/>
    <mergeCell ref="CE293:CE296"/>
    <mergeCell ref="BT293:BT296"/>
    <mergeCell ref="BU293:BU296"/>
    <mergeCell ref="BV293:BV296"/>
    <mergeCell ref="BW293:BW296"/>
    <mergeCell ref="BX293:BX296"/>
    <mergeCell ref="BY293:BY296"/>
    <mergeCell ref="BH293:BH296"/>
    <mergeCell ref="BI293:BI296"/>
    <mergeCell ref="BJ293:BJ296"/>
    <mergeCell ref="BK293:BK296"/>
    <mergeCell ref="BM293:BM296"/>
    <mergeCell ref="BN293:BN296"/>
    <mergeCell ref="BB293:BB296"/>
    <mergeCell ref="BC293:BC296"/>
    <mergeCell ref="BD293:BD296"/>
    <mergeCell ref="BE293:BE296"/>
    <mergeCell ref="BF293:BF296"/>
    <mergeCell ref="BG293:BG296"/>
    <mergeCell ref="AV293:AV296"/>
    <mergeCell ref="AW293:AW296"/>
    <mergeCell ref="AX293:AX296"/>
    <mergeCell ref="AY293:AY296"/>
    <mergeCell ref="AZ293:AZ296"/>
    <mergeCell ref="BA293:BA296"/>
    <mergeCell ref="AJ293:AJ296"/>
    <mergeCell ref="AK293:AK296"/>
    <mergeCell ref="AL293:AL296"/>
    <mergeCell ref="AM293:AM296"/>
    <mergeCell ref="AO293:AO296"/>
    <mergeCell ref="AP293:AP296"/>
    <mergeCell ref="AD293:AD296"/>
    <mergeCell ref="AE293:AE296"/>
    <mergeCell ref="AF293:AF296"/>
    <mergeCell ref="AG293:AG296"/>
    <mergeCell ref="AH293:AH296"/>
    <mergeCell ref="AI293:AI296"/>
    <mergeCell ref="X293:X296"/>
    <mergeCell ref="Y293:Y296"/>
    <mergeCell ref="Z293:Z296"/>
    <mergeCell ref="AA293:AA296"/>
    <mergeCell ref="AB293:AB296"/>
    <mergeCell ref="AC293:AC296"/>
    <mergeCell ref="DG289:DG292"/>
    <mergeCell ref="DH289:DH292"/>
    <mergeCell ref="A293:A296"/>
    <mergeCell ref="B293:B296"/>
    <mergeCell ref="C293:C296"/>
    <mergeCell ref="D293:D296"/>
    <mergeCell ref="N293:N296"/>
    <mergeCell ref="O293:O296"/>
    <mergeCell ref="Q293:Q296"/>
    <mergeCell ref="R293:R296"/>
    <mergeCell ref="DA289:DA292"/>
    <mergeCell ref="DB289:DB292"/>
    <mergeCell ref="DC289:DC292"/>
    <mergeCell ref="DD289:DD292"/>
    <mergeCell ref="DE289:DE292"/>
    <mergeCell ref="DF289:DF292"/>
    <mergeCell ref="CU289:CU292"/>
    <mergeCell ref="CV289:CV292"/>
    <mergeCell ref="CW289:CW292"/>
    <mergeCell ref="CX289:CX292"/>
    <mergeCell ref="CY289:CY292"/>
    <mergeCell ref="CZ289:CZ292"/>
    <mergeCell ref="CI289:CI292"/>
    <mergeCell ref="CK289:CK292"/>
    <mergeCell ref="CL289:CL292"/>
    <mergeCell ref="CR289:CR292"/>
    <mergeCell ref="CS289:CS292"/>
    <mergeCell ref="CT289:CT292"/>
    <mergeCell ref="CC289:CC292"/>
    <mergeCell ref="CD289:CD292"/>
    <mergeCell ref="CE289:CE292"/>
    <mergeCell ref="CF289:CF292"/>
    <mergeCell ref="CG289:CG292"/>
    <mergeCell ref="CH289:CH292"/>
    <mergeCell ref="BW289:BW292"/>
    <mergeCell ref="BX289:BX292"/>
    <mergeCell ref="BY289:BY292"/>
    <mergeCell ref="BZ289:BZ292"/>
    <mergeCell ref="CA289:CA292"/>
    <mergeCell ref="CB289:CB292"/>
    <mergeCell ref="BK289:BK292"/>
    <mergeCell ref="BM289:BM292"/>
    <mergeCell ref="BN289:BN292"/>
    <mergeCell ref="BT289:BT292"/>
    <mergeCell ref="BU289:BU292"/>
    <mergeCell ref="BV289:BV292"/>
    <mergeCell ref="BE289:BE292"/>
    <mergeCell ref="BF289:BF292"/>
    <mergeCell ref="BG289:BG292"/>
    <mergeCell ref="BH289:BH292"/>
    <mergeCell ref="BI289:BI292"/>
    <mergeCell ref="BJ289:BJ292"/>
    <mergeCell ref="AY289:AY292"/>
    <mergeCell ref="AZ289:AZ292"/>
    <mergeCell ref="BA289:BA292"/>
    <mergeCell ref="BB289:BB292"/>
    <mergeCell ref="BC289:BC292"/>
    <mergeCell ref="BD289:BD292"/>
    <mergeCell ref="AM289:AM292"/>
    <mergeCell ref="AO289:AO292"/>
    <mergeCell ref="AP289:AP292"/>
    <mergeCell ref="AV289:AV292"/>
    <mergeCell ref="AW289:AW292"/>
    <mergeCell ref="AX289:AX292"/>
    <mergeCell ref="AG289:AG292"/>
    <mergeCell ref="AH289:AH292"/>
    <mergeCell ref="AI289:AI292"/>
    <mergeCell ref="AJ289:AJ292"/>
    <mergeCell ref="AK289:AK292"/>
    <mergeCell ref="AL289:AL292"/>
    <mergeCell ref="AA289:AA292"/>
    <mergeCell ref="AB289:AB292"/>
    <mergeCell ref="AC289:AC292"/>
    <mergeCell ref="AD289:AD292"/>
    <mergeCell ref="AE289:AE292"/>
    <mergeCell ref="AF289:AF292"/>
    <mergeCell ref="O289:O292"/>
    <mergeCell ref="Q289:Q292"/>
    <mergeCell ref="R289:R292"/>
    <mergeCell ref="X289:X292"/>
    <mergeCell ref="Y289:Y292"/>
    <mergeCell ref="Z289:Z292"/>
    <mergeCell ref="DD285:DD288"/>
    <mergeCell ref="DE285:DE288"/>
    <mergeCell ref="DF285:DF288"/>
    <mergeCell ref="DG285:DG288"/>
    <mergeCell ref="DH285:DH288"/>
    <mergeCell ref="A289:A292"/>
    <mergeCell ref="B289:B292"/>
    <mergeCell ref="C289:C292"/>
    <mergeCell ref="D289:D292"/>
    <mergeCell ref="N289:N292"/>
    <mergeCell ref="CX285:CX288"/>
    <mergeCell ref="CY285:CY288"/>
    <mergeCell ref="CZ285:CZ288"/>
    <mergeCell ref="DA285:DA288"/>
    <mergeCell ref="DB285:DB288"/>
    <mergeCell ref="DC285:DC288"/>
    <mergeCell ref="CR285:CR288"/>
    <mergeCell ref="CS285:CS288"/>
    <mergeCell ref="CT285:CT288"/>
    <mergeCell ref="CU285:CU288"/>
    <mergeCell ref="CV285:CV288"/>
    <mergeCell ref="CW285:CW288"/>
    <mergeCell ref="CF285:CF288"/>
    <mergeCell ref="CG285:CG288"/>
    <mergeCell ref="CH285:CH288"/>
    <mergeCell ref="CI285:CI288"/>
    <mergeCell ref="CK285:CK288"/>
    <mergeCell ref="CL285:CL288"/>
    <mergeCell ref="BZ285:BZ288"/>
    <mergeCell ref="CA285:CA288"/>
    <mergeCell ref="CB285:CB288"/>
    <mergeCell ref="CC285:CC288"/>
    <mergeCell ref="CD285:CD288"/>
    <mergeCell ref="CE285:CE288"/>
    <mergeCell ref="BT285:BT288"/>
    <mergeCell ref="BU285:BU288"/>
    <mergeCell ref="BV285:BV288"/>
    <mergeCell ref="BW285:BW288"/>
    <mergeCell ref="BX285:BX288"/>
    <mergeCell ref="BY285:BY288"/>
    <mergeCell ref="BH285:BH288"/>
    <mergeCell ref="BI285:BI288"/>
    <mergeCell ref="BJ285:BJ288"/>
    <mergeCell ref="BK285:BK288"/>
    <mergeCell ref="BM285:BM288"/>
    <mergeCell ref="BN285:BN288"/>
    <mergeCell ref="BB285:BB288"/>
    <mergeCell ref="BC285:BC288"/>
    <mergeCell ref="BD285:BD288"/>
    <mergeCell ref="BE285:BE288"/>
    <mergeCell ref="BF285:BF288"/>
    <mergeCell ref="BG285:BG288"/>
    <mergeCell ref="AV285:AV288"/>
    <mergeCell ref="AW285:AW288"/>
    <mergeCell ref="AX285:AX288"/>
    <mergeCell ref="AY285:AY288"/>
    <mergeCell ref="AZ285:AZ288"/>
    <mergeCell ref="BA285:BA288"/>
    <mergeCell ref="AJ285:AJ288"/>
    <mergeCell ref="AK285:AK288"/>
    <mergeCell ref="AL285:AL288"/>
    <mergeCell ref="AM285:AM288"/>
    <mergeCell ref="AO285:AO288"/>
    <mergeCell ref="AP285:AP288"/>
    <mergeCell ref="AD285:AD288"/>
    <mergeCell ref="AE285:AE288"/>
    <mergeCell ref="AF285:AF288"/>
    <mergeCell ref="AG285:AG288"/>
    <mergeCell ref="AH285:AH288"/>
    <mergeCell ref="AI285:AI288"/>
    <mergeCell ref="X285:X288"/>
    <mergeCell ref="Y285:Y288"/>
    <mergeCell ref="Z285:Z288"/>
    <mergeCell ref="AA285:AA288"/>
    <mergeCell ref="AB285:AB288"/>
    <mergeCell ref="AC285:AC288"/>
    <mergeCell ref="DG281:DG284"/>
    <mergeCell ref="DH281:DH284"/>
    <mergeCell ref="A285:A288"/>
    <mergeCell ref="B285:B288"/>
    <mergeCell ref="C285:C288"/>
    <mergeCell ref="D285:D288"/>
    <mergeCell ref="N285:N288"/>
    <mergeCell ref="O285:O288"/>
    <mergeCell ref="Q285:Q288"/>
    <mergeCell ref="R285:R288"/>
    <mergeCell ref="DA281:DA284"/>
    <mergeCell ref="DB281:DB284"/>
    <mergeCell ref="DC281:DC284"/>
    <mergeCell ref="DD281:DD284"/>
    <mergeCell ref="DE281:DE284"/>
    <mergeCell ref="DF281:DF284"/>
    <mergeCell ref="CU281:CU284"/>
    <mergeCell ref="CV281:CV284"/>
    <mergeCell ref="CW281:CW284"/>
    <mergeCell ref="CX281:CX284"/>
    <mergeCell ref="CY281:CY284"/>
    <mergeCell ref="CZ281:CZ284"/>
    <mergeCell ref="CI281:CI284"/>
    <mergeCell ref="CK281:CK284"/>
    <mergeCell ref="CL281:CL284"/>
    <mergeCell ref="CR281:CR284"/>
    <mergeCell ref="CS281:CS284"/>
    <mergeCell ref="CT281:CT284"/>
    <mergeCell ref="CC281:CC284"/>
    <mergeCell ref="CD281:CD284"/>
    <mergeCell ref="CE281:CE284"/>
    <mergeCell ref="CF281:CF284"/>
    <mergeCell ref="CG281:CG284"/>
    <mergeCell ref="CH281:CH284"/>
    <mergeCell ref="BW281:BW284"/>
    <mergeCell ref="BX281:BX284"/>
    <mergeCell ref="BY281:BY284"/>
    <mergeCell ref="BZ281:BZ284"/>
    <mergeCell ref="CA281:CA284"/>
    <mergeCell ref="CB281:CB284"/>
    <mergeCell ref="BK281:BK284"/>
    <mergeCell ref="BM281:BM284"/>
    <mergeCell ref="BN281:BN284"/>
    <mergeCell ref="BT281:BT284"/>
    <mergeCell ref="BU281:BU284"/>
    <mergeCell ref="BV281:BV284"/>
    <mergeCell ref="BE281:BE284"/>
    <mergeCell ref="BF281:BF284"/>
    <mergeCell ref="BG281:BG284"/>
    <mergeCell ref="BH281:BH284"/>
    <mergeCell ref="BI281:BI284"/>
    <mergeCell ref="BJ281:BJ284"/>
    <mergeCell ref="AY281:AY284"/>
    <mergeCell ref="AZ281:AZ284"/>
    <mergeCell ref="BA281:BA284"/>
    <mergeCell ref="BB281:BB284"/>
    <mergeCell ref="BC281:BC284"/>
    <mergeCell ref="BD281:BD284"/>
    <mergeCell ref="AM281:AM284"/>
    <mergeCell ref="AO281:AO284"/>
    <mergeCell ref="AP281:AP284"/>
    <mergeCell ref="AV281:AV284"/>
    <mergeCell ref="AW281:AW284"/>
    <mergeCell ref="AX281:AX284"/>
    <mergeCell ref="AG281:AG284"/>
    <mergeCell ref="AH281:AH284"/>
    <mergeCell ref="AI281:AI284"/>
    <mergeCell ref="AJ281:AJ284"/>
    <mergeCell ref="AK281:AK284"/>
    <mergeCell ref="AL281:AL284"/>
    <mergeCell ref="AA281:AA284"/>
    <mergeCell ref="AB281:AB284"/>
    <mergeCell ref="AC281:AC284"/>
    <mergeCell ref="AD281:AD284"/>
    <mergeCell ref="AE281:AE284"/>
    <mergeCell ref="AF281:AF284"/>
    <mergeCell ref="O281:O284"/>
    <mergeCell ref="Q281:Q284"/>
    <mergeCell ref="R281:R284"/>
    <mergeCell ref="X281:X284"/>
    <mergeCell ref="Y281:Y284"/>
    <mergeCell ref="Z281:Z284"/>
    <mergeCell ref="DD277:DD280"/>
    <mergeCell ref="DE277:DE280"/>
    <mergeCell ref="DF277:DF280"/>
    <mergeCell ref="DG277:DG280"/>
    <mergeCell ref="DH277:DH280"/>
    <mergeCell ref="A281:A284"/>
    <mergeCell ref="B281:B284"/>
    <mergeCell ref="C281:C284"/>
    <mergeCell ref="D281:D284"/>
    <mergeCell ref="N281:N284"/>
    <mergeCell ref="CX277:CX280"/>
    <mergeCell ref="CY277:CY280"/>
    <mergeCell ref="CZ277:CZ280"/>
    <mergeCell ref="DA277:DA280"/>
    <mergeCell ref="DB277:DB280"/>
    <mergeCell ref="DC277:DC280"/>
    <mergeCell ref="CR277:CR280"/>
    <mergeCell ref="CS277:CS280"/>
    <mergeCell ref="CT277:CT280"/>
    <mergeCell ref="CU277:CU280"/>
    <mergeCell ref="CV277:CV280"/>
    <mergeCell ref="CW277:CW280"/>
    <mergeCell ref="CF277:CF280"/>
    <mergeCell ref="CG277:CG280"/>
    <mergeCell ref="CH277:CH280"/>
    <mergeCell ref="CI277:CI280"/>
    <mergeCell ref="CK277:CK280"/>
    <mergeCell ref="CL277:CL280"/>
    <mergeCell ref="BZ277:BZ280"/>
    <mergeCell ref="CA277:CA280"/>
    <mergeCell ref="CB277:CB280"/>
    <mergeCell ref="CC277:CC280"/>
    <mergeCell ref="CD277:CD280"/>
    <mergeCell ref="CE277:CE280"/>
    <mergeCell ref="BT277:BT280"/>
    <mergeCell ref="BU277:BU280"/>
    <mergeCell ref="BV277:BV280"/>
    <mergeCell ref="BW277:BW280"/>
    <mergeCell ref="BX277:BX280"/>
    <mergeCell ref="BY277:BY280"/>
    <mergeCell ref="BH277:BH280"/>
    <mergeCell ref="BI277:BI280"/>
    <mergeCell ref="BJ277:BJ280"/>
    <mergeCell ref="BK277:BK280"/>
    <mergeCell ref="BM277:BM280"/>
    <mergeCell ref="BN277:BN280"/>
    <mergeCell ref="BB277:BB280"/>
    <mergeCell ref="BC277:BC280"/>
    <mergeCell ref="BD277:BD280"/>
    <mergeCell ref="BE277:BE280"/>
    <mergeCell ref="BF277:BF280"/>
    <mergeCell ref="BG277:BG280"/>
    <mergeCell ref="AV277:AV280"/>
    <mergeCell ref="AW277:AW280"/>
    <mergeCell ref="AX277:AX280"/>
    <mergeCell ref="AY277:AY280"/>
    <mergeCell ref="AZ277:AZ280"/>
    <mergeCell ref="BA277:BA280"/>
    <mergeCell ref="AJ277:AJ280"/>
    <mergeCell ref="AK277:AK280"/>
    <mergeCell ref="AL277:AL280"/>
    <mergeCell ref="AM277:AM280"/>
    <mergeCell ref="AO277:AO280"/>
    <mergeCell ref="AP277:AP280"/>
    <mergeCell ref="AD277:AD280"/>
    <mergeCell ref="AE277:AE280"/>
    <mergeCell ref="AF277:AF280"/>
    <mergeCell ref="AG277:AG280"/>
    <mergeCell ref="AH277:AH280"/>
    <mergeCell ref="AI277:AI280"/>
    <mergeCell ref="O277:O280"/>
    <mergeCell ref="Q277:Q280"/>
    <mergeCell ref="R277:R280"/>
    <mergeCell ref="X277:X280"/>
    <mergeCell ref="Y277:Y280"/>
    <mergeCell ref="Z277:Z280"/>
    <mergeCell ref="DD273:DD276"/>
    <mergeCell ref="DE273:DE276"/>
    <mergeCell ref="DF273:DF276"/>
    <mergeCell ref="DG273:DG276"/>
    <mergeCell ref="DH273:DH276"/>
    <mergeCell ref="A277:A280"/>
    <mergeCell ref="B277:B280"/>
    <mergeCell ref="C277:C280"/>
    <mergeCell ref="D277:D280"/>
    <mergeCell ref="N277:N280"/>
    <mergeCell ref="CX273:CX276"/>
    <mergeCell ref="CY273:CY276"/>
    <mergeCell ref="CZ273:CZ276"/>
    <mergeCell ref="DA273:DA276"/>
    <mergeCell ref="DB273:DB276"/>
    <mergeCell ref="DC273:DC276"/>
    <mergeCell ref="CR273:CR276"/>
    <mergeCell ref="CS273:CS276"/>
    <mergeCell ref="CT273:CT276"/>
    <mergeCell ref="CU273:CU276"/>
    <mergeCell ref="CV273:CV276"/>
    <mergeCell ref="CW273:CW276"/>
    <mergeCell ref="CF273:CF276"/>
    <mergeCell ref="CG273:CG276"/>
    <mergeCell ref="CH273:CH276"/>
    <mergeCell ref="CI273:CI276"/>
    <mergeCell ref="CK273:CK276"/>
    <mergeCell ref="CL273:CL276"/>
    <mergeCell ref="BZ273:BZ276"/>
    <mergeCell ref="CA273:CA276"/>
    <mergeCell ref="CB273:CB276"/>
    <mergeCell ref="CC273:CC276"/>
    <mergeCell ref="CD273:CD276"/>
    <mergeCell ref="CE273:CE276"/>
    <mergeCell ref="BT273:BT276"/>
    <mergeCell ref="BU273:BU276"/>
    <mergeCell ref="BV273:BV276"/>
    <mergeCell ref="BW273:BW276"/>
    <mergeCell ref="BX273:BX276"/>
    <mergeCell ref="BY273:BY276"/>
    <mergeCell ref="BH273:BH276"/>
    <mergeCell ref="BI273:BI276"/>
    <mergeCell ref="BJ273:BJ276"/>
    <mergeCell ref="BK273:BK276"/>
    <mergeCell ref="BM273:BM276"/>
    <mergeCell ref="BN273:BN276"/>
    <mergeCell ref="BB273:BB276"/>
    <mergeCell ref="BC273:BC276"/>
    <mergeCell ref="BD273:BD276"/>
    <mergeCell ref="BE273:BE276"/>
    <mergeCell ref="BF273:BF276"/>
    <mergeCell ref="BG273:BG276"/>
    <mergeCell ref="AV273:AV276"/>
    <mergeCell ref="AW273:AW276"/>
    <mergeCell ref="AX273:AX276"/>
    <mergeCell ref="AY273:AY276"/>
    <mergeCell ref="AZ273:AZ276"/>
    <mergeCell ref="BA273:BA276"/>
    <mergeCell ref="AJ273:AJ276"/>
    <mergeCell ref="AK273:AK276"/>
    <mergeCell ref="AL273:AL276"/>
    <mergeCell ref="AM273:AM276"/>
    <mergeCell ref="AO273:AO276"/>
    <mergeCell ref="AP273:AP276"/>
    <mergeCell ref="AD273:AD276"/>
    <mergeCell ref="AE273:AE276"/>
    <mergeCell ref="AF273:AF276"/>
    <mergeCell ref="AG273:AG276"/>
    <mergeCell ref="AH273:AH276"/>
    <mergeCell ref="AI273:AI276"/>
    <mergeCell ref="X273:X276"/>
    <mergeCell ref="Y273:Y276"/>
    <mergeCell ref="Z273:Z276"/>
    <mergeCell ref="AA273:AA276"/>
    <mergeCell ref="AB273:AB276"/>
    <mergeCell ref="AC273:AC280"/>
    <mergeCell ref="AA277:AA280"/>
    <mergeCell ref="AB277:AB280"/>
    <mergeCell ref="DG269:DG272"/>
    <mergeCell ref="DH269:DH272"/>
    <mergeCell ref="A273:A276"/>
    <mergeCell ref="B273:B276"/>
    <mergeCell ref="C273:C276"/>
    <mergeCell ref="D273:D276"/>
    <mergeCell ref="N273:N276"/>
    <mergeCell ref="O273:O276"/>
    <mergeCell ref="Q273:Q276"/>
    <mergeCell ref="R273:R276"/>
    <mergeCell ref="DA269:DA272"/>
    <mergeCell ref="DB269:DB272"/>
    <mergeCell ref="DC269:DC272"/>
    <mergeCell ref="DD269:DD272"/>
    <mergeCell ref="DE269:DE272"/>
    <mergeCell ref="DF269:DF272"/>
    <mergeCell ref="CU269:CU272"/>
    <mergeCell ref="CV269:CV272"/>
    <mergeCell ref="CW269:CW272"/>
    <mergeCell ref="CX269:CX272"/>
    <mergeCell ref="CY269:CY272"/>
    <mergeCell ref="CZ269:CZ272"/>
    <mergeCell ref="CI269:CI272"/>
    <mergeCell ref="CK269:CK272"/>
    <mergeCell ref="CL269:CL272"/>
    <mergeCell ref="CR269:CR272"/>
    <mergeCell ref="CS269:CS272"/>
    <mergeCell ref="CT269:CT272"/>
    <mergeCell ref="CC269:CC272"/>
    <mergeCell ref="CD269:CD272"/>
    <mergeCell ref="CE269:CE272"/>
    <mergeCell ref="CF269:CF272"/>
    <mergeCell ref="CG269:CG272"/>
    <mergeCell ref="CH269:CH272"/>
    <mergeCell ref="BW269:BW272"/>
    <mergeCell ref="BX269:BX272"/>
    <mergeCell ref="BY269:BY272"/>
    <mergeCell ref="BZ269:BZ272"/>
    <mergeCell ref="CA269:CA272"/>
    <mergeCell ref="CB269:CB272"/>
    <mergeCell ref="BK269:BK272"/>
    <mergeCell ref="BM269:BM272"/>
    <mergeCell ref="BN269:BN272"/>
    <mergeCell ref="BT269:BT272"/>
    <mergeCell ref="BU269:BU272"/>
    <mergeCell ref="BV269:BV272"/>
    <mergeCell ref="BE269:BE272"/>
    <mergeCell ref="BF269:BF272"/>
    <mergeCell ref="BG269:BG272"/>
    <mergeCell ref="BH269:BH272"/>
    <mergeCell ref="BI269:BI272"/>
    <mergeCell ref="BJ269:BJ272"/>
    <mergeCell ref="AY269:AY272"/>
    <mergeCell ref="AZ269:AZ272"/>
    <mergeCell ref="BA269:BA272"/>
    <mergeCell ref="BB269:BB272"/>
    <mergeCell ref="BC269:BC272"/>
    <mergeCell ref="BD269:BD272"/>
    <mergeCell ref="AM269:AM272"/>
    <mergeCell ref="AO269:AO272"/>
    <mergeCell ref="AP269:AP272"/>
    <mergeCell ref="AV269:AV272"/>
    <mergeCell ref="AW269:AW272"/>
    <mergeCell ref="AX269:AX272"/>
    <mergeCell ref="AG269:AG272"/>
    <mergeCell ref="AH269:AH272"/>
    <mergeCell ref="AI269:AI272"/>
    <mergeCell ref="AJ269:AJ272"/>
    <mergeCell ref="AK269:AK272"/>
    <mergeCell ref="AL269:AL272"/>
    <mergeCell ref="AA269:AA272"/>
    <mergeCell ref="AB269:AB272"/>
    <mergeCell ref="AC269:AC272"/>
    <mergeCell ref="AD269:AD272"/>
    <mergeCell ref="AE269:AE272"/>
    <mergeCell ref="AF269:AF272"/>
    <mergeCell ref="O269:O272"/>
    <mergeCell ref="Q269:Q272"/>
    <mergeCell ref="R269:R272"/>
    <mergeCell ref="X269:X272"/>
    <mergeCell ref="Y269:Y272"/>
    <mergeCell ref="Z269:Z272"/>
    <mergeCell ref="DD265:DD268"/>
    <mergeCell ref="DE265:DE268"/>
    <mergeCell ref="DF265:DF268"/>
    <mergeCell ref="DG265:DG268"/>
    <mergeCell ref="DH265:DH268"/>
    <mergeCell ref="A269:A272"/>
    <mergeCell ref="B269:B272"/>
    <mergeCell ref="C269:C272"/>
    <mergeCell ref="D269:D272"/>
    <mergeCell ref="N269:N272"/>
    <mergeCell ref="CX265:CX268"/>
    <mergeCell ref="CY265:CY268"/>
    <mergeCell ref="CZ265:CZ268"/>
    <mergeCell ref="DA265:DA268"/>
    <mergeCell ref="DB265:DB268"/>
    <mergeCell ref="DC265:DC268"/>
    <mergeCell ref="CR265:CR268"/>
    <mergeCell ref="CS265:CS268"/>
    <mergeCell ref="CT265:CT268"/>
    <mergeCell ref="CU265:CU268"/>
    <mergeCell ref="CV265:CV268"/>
    <mergeCell ref="CW265:CW268"/>
    <mergeCell ref="CF265:CF268"/>
    <mergeCell ref="CG265:CG268"/>
    <mergeCell ref="CH265:CH268"/>
    <mergeCell ref="CI265:CI268"/>
    <mergeCell ref="CK265:CK268"/>
    <mergeCell ref="CL265:CL268"/>
    <mergeCell ref="BZ265:BZ268"/>
    <mergeCell ref="CA265:CA268"/>
    <mergeCell ref="CB265:CB268"/>
    <mergeCell ref="CC265:CC268"/>
    <mergeCell ref="CD265:CD268"/>
    <mergeCell ref="CE265:CE268"/>
    <mergeCell ref="BT265:BT268"/>
    <mergeCell ref="BU265:BU268"/>
    <mergeCell ref="BV265:BV268"/>
    <mergeCell ref="BW265:BW268"/>
    <mergeCell ref="BX265:BX268"/>
    <mergeCell ref="BY265:BY268"/>
    <mergeCell ref="BH265:BH268"/>
    <mergeCell ref="BI265:BI268"/>
    <mergeCell ref="BJ265:BJ268"/>
    <mergeCell ref="BK265:BK268"/>
    <mergeCell ref="BM265:BM268"/>
    <mergeCell ref="BN265:BN268"/>
    <mergeCell ref="BB265:BB268"/>
    <mergeCell ref="BC265:BC268"/>
    <mergeCell ref="BD265:BD268"/>
    <mergeCell ref="BE265:BE268"/>
    <mergeCell ref="BF265:BF268"/>
    <mergeCell ref="BG265:BG268"/>
    <mergeCell ref="AV265:AV268"/>
    <mergeCell ref="AW265:AW268"/>
    <mergeCell ref="AX265:AX268"/>
    <mergeCell ref="AY265:AY268"/>
    <mergeCell ref="AZ265:AZ268"/>
    <mergeCell ref="BA265:BA268"/>
    <mergeCell ref="AJ265:AJ268"/>
    <mergeCell ref="AK265:AK268"/>
    <mergeCell ref="AL265:AL268"/>
    <mergeCell ref="AM265:AM268"/>
    <mergeCell ref="AO265:AO268"/>
    <mergeCell ref="AP265:AP268"/>
    <mergeCell ref="AD265:AD268"/>
    <mergeCell ref="AE265:AE268"/>
    <mergeCell ref="AF265:AF268"/>
    <mergeCell ref="AG265:AG268"/>
    <mergeCell ref="AH265:AH268"/>
    <mergeCell ref="AI265:AI268"/>
    <mergeCell ref="X265:X268"/>
    <mergeCell ref="Y265:Y268"/>
    <mergeCell ref="Z265:Z268"/>
    <mergeCell ref="AA265:AA268"/>
    <mergeCell ref="AB265:AB268"/>
    <mergeCell ref="AC265:AC268"/>
    <mergeCell ref="DG261:DG264"/>
    <mergeCell ref="DH261:DH264"/>
    <mergeCell ref="A265:A268"/>
    <mergeCell ref="B265:B268"/>
    <mergeCell ref="C265:C268"/>
    <mergeCell ref="D265:D268"/>
    <mergeCell ref="N265:N268"/>
    <mergeCell ref="O265:O268"/>
    <mergeCell ref="Q265:Q268"/>
    <mergeCell ref="R265:R268"/>
    <mergeCell ref="DA261:DA264"/>
    <mergeCell ref="DB261:DB264"/>
    <mergeCell ref="DC261:DC264"/>
    <mergeCell ref="DD261:DD264"/>
    <mergeCell ref="DE261:DE264"/>
    <mergeCell ref="DF261:DF264"/>
    <mergeCell ref="CU261:CU264"/>
    <mergeCell ref="CV261:CV264"/>
    <mergeCell ref="CW261:CW264"/>
    <mergeCell ref="CX261:CX264"/>
    <mergeCell ref="CY261:CY264"/>
    <mergeCell ref="CZ261:CZ264"/>
    <mergeCell ref="CI261:CI264"/>
    <mergeCell ref="CK261:CK264"/>
    <mergeCell ref="CL261:CL264"/>
    <mergeCell ref="CR261:CR264"/>
    <mergeCell ref="CS261:CS264"/>
    <mergeCell ref="CT261:CT264"/>
    <mergeCell ref="CC261:CC264"/>
    <mergeCell ref="CD261:CD264"/>
    <mergeCell ref="CE261:CE264"/>
    <mergeCell ref="CF261:CF264"/>
    <mergeCell ref="CG261:CG264"/>
    <mergeCell ref="CH261:CH264"/>
    <mergeCell ref="BW261:BW264"/>
    <mergeCell ref="BX261:BX264"/>
    <mergeCell ref="BY261:BY264"/>
    <mergeCell ref="BZ261:BZ264"/>
    <mergeCell ref="CA261:CA264"/>
    <mergeCell ref="CB261:CB264"/>
    <mergeCell ref="BK261:BK264"/>
    <mergeCell ref="BM261:BM264"/>
    <mergeCell ref="BN261:BN264"/>
    <mergeCell ref="BT261:BT264"/>
    <mergeCell ref="BU261:BU264"/>
    <mergeCell ref="BV261:BV264"/>
    <mergeCell ref="BE261:BE264"/>
    <mergeCell ref="BF261:BF264"/>
    <mergeCell ref="BG261:BG264"/>
    <mergeCell ref="BH261:BH264"/>
    <mergeCell ref="BI261:BI264"/>
    <mergeCell ref="BJ261:BJ264"/>
    <mergeCell ref="AY261:AY264"/>
    <mergeCell ref="AZ261:AZ264"/>
    <mergeCell ref="BA261:BA264"/>
    <mergeCell ref="BB261:BB264"/>
    <mergeCell ref="BC261:BC264"/>
    <mergeCell ref="BD261:BD264"/>
    <mergeCell ref="AM261:AM264"/>
    <mergeCell ref="AO261:AO264"/>
    <mergeCell ref="AP261:AP264"/>
    <mergeCell ref="AV261:AV264"/>
    <mergeCell ref="AW261:AW264"/>
    <mergeCell ref="AX261:AX264"/>
    <mergeCell ref="AG261:AG264"/>
    <mergeCell ref="AH261:AH264"/>
    <mergeCell ref="AI261:AI264"/>
    <mergeCell ref="AJ261:AJ264"/>
    <mergeCell ref="AK261:AK264"/>
    <mergeCell ref="AL261:AL264"/>
    <mergeCell ref="AA261:AA264"/>
    <mergeCell ref="AB261:AB264"/>
    <mergeCell ref="AC261:AC264"/>
    <mergeCell ref="AD261:AD264"/>
    <mergeCell ref="AE261:AE264"/>
    <mergeCell ref="AF261:AF264"/>
    <mergeCell ref="O261:O264"/>
    <mergeCell ref="Q261:Q264"/>
    <mergeCell ref="R261:R264"/>
    <mergeCell ref="X261:X264"/>
    <mergeCell ref="Y261:Y264"/>
    <mergeCell ref="Z261:Z264"/>
    <mergeCell ref="DD257:DD260"/>
    <mergeCell ref="DE257:DE260"/>
    <mergeCell ref="DF257:DF260"/>
    <mergeCell ref="DG257:DG260"/>
    <mergeCell ref="DH257:DH260"/>
    <mergeCell ref="A261:A264"/>
    <mergeCell ref="B261:B264"/>
    <mergeCell ref="C261:C264"/>
    <mergeCell ref="D261:D264"/>
    <mergeCell ref="N261:N264"/>
    <mergeCell ref="CX257:CX260"/>
    <mergeCell ref="CY257:CY260"/>
    <mergeCell ref="CZ257:CZ260"/>
    <mergeCell ref="DA257:DA260"/>
    <mergeCell ref="DB257:DB260"/>
    <mergeCell ref="DC257:DC260"/>
    <mergeCell ref="CR257:CR260"/>
    <mergeCell ref="CS257:CS260"/>
    <mergeCell ref="CT257:CT260"/>
    <mergeCell ref="CU257:CU260"/>
    <mergeCell ref="CV257:CV260"/>
    <mergeCell ref="CW257:CW260"/>
    <mergeCell ref="CF257:CF260"/>
    <mergeCell ref="CG257:CG260"/>
    <mergeCell ref="CH257:CH260"/>
    <mergeCell ref="CI257:CI260"/>
    <mergeCell ref="CK257:CK260"/>
    <mergeCell ref="CL257:CL260"/>
    <mergeCell ref="BZ257:BZ260"/>
    <mergeCell ref="CA257:CA260"/>
    <mergeCell ref="CB257:CB260"/>
    <mergeCell ref="CC257:CC260"/>
    <mergeCell ref="CD257:CD260"/>
    <mergeCell ref="CE257:CE260"/>
    <mergeCell ref="BT257:BT260"/>
    <mergeCell ref="BU257:BU260"/>
    <mergeCell ref="BV257:BV260"/>
    <mergeCell ref="BW257:BW260"/>
    <mergeCell ref="BX257:BX260"/>
    <mergeCell ref="BY257:BY260"/>
    <mergeCell ref="BH257:BH260"/>
    <mergeCell ref="BI257:BI260"/>
    <mergeCell ref="BJ257:BJ260"/>
    <mergeCell ref="BK257:BK260"/>
    <mergeCell ref="BM257:BM260"/>
    <mergeCell ref="BN257:BN260"/>
    <mergeCell ref="BB257:BB260"/>
    <mergeCell ref="BC257:BC260"/>
    <mergeCell ref="BD257:BD260"/>
    <mergeCell ref="BE257:BE260"/>
    <mergeCell ref="BF257:BF260"/>
    <mergeCell ref="BG257:BG260"/>
    <mergeCell ref="AV257:AV260"/>
    <mergeCell ref="AW257:AW260"/>
    <mergeCell ref="AX257:AX260"/>
    <mergeCell ref="AY257:AY260"/>
    <mergeCell ref="AZ257:AZ260"/>
    <mergeCell ref="BA257:BA260"/>
    <mergeCell ref="AJ257:AJ260"/>
    <mergeCell ref="AK257:AK260"/>
    <mergeCell ref="AL257:AL260"/>
    <mergeCell ref="AM257:AM260"/>
    <mergeCell ref="AO257:AO260"/>
    <mergeCell ref="AP257:AP260"/>
    <mergeCell ref="AD257:AD260"/>
    <mergeCell ref="AE257:AE260"/>
    <mergeCell ref="AF257:AF260"/>
    <mergeCell ref="AG257:AG260"/>
    <mergeCell ref="AH257:AH260"/>
    <mergeCell ref="AI257:AI260"/>
    <mergeCell ref="X257:X260"/>
    <mergeCell ref="Y257:Y260"/>
    <mergeCell ref="Z257:Z260"/>
    <mergeCell ref="AA257:AA260"/>
    <mergeCell ref="AB257:AB260"/>
    <mergeCell ref="AC257:AC260"/>
    <mergeCell ref="DG253:DG256"/>
    <mergeCell ref="DH253:DH256"/>
    <mergeCell ref="A257:A260"/>
    <mergeCell ref="B257:B260"/>
    <mergeCell ref="C257:C260"/>
    <mergeCell ref="D257:D260"/>
    <mergeCell ref="N257:N260"/>
    <mergeCell ref="O257:O260"/>
    <mergeCell ref="Q257:Q260"/>
    <mergeCell ref="R257:R260"/>
    <mergeCell ref="DA253:DA256"/>
    <mergeCell ref="DB253:DB256"/>
    <mergeCell ref="DC253:DC256"/>
    <mergeCell ref="DD253:DD256"/>
    <mergeCell ref="DE253:DE256"/>
    <mergeCell ref="DF253:DF256"/>
    <mergeCell ref="CU253:CU256"/>
    <mergeCell ref="CV253:CV256"/>
    <mergeCell ref="CW253:CW256"/>
    <mergeCell ref="CX253:CX256"/>
    <mergeCell ref="CY253:CY256"/>
    <mergeCell ref="CZ253:CZ256"/>
    <mergeCell ref="CI253:CI256"/>
    <mergeCell ref="CK253:CK256"/>
    <mergeCell ref="CL253:CL256"/>
    <mergeCell ref="CR253:CR256"/>
    <mergeCell ref="CS253:CS256"/>
    <mergeCell ref="CT253:CT256"/>
    <mergeCell ref="CC253:CC256"/>
    <mergeCell ref="CD253:CD256"/>
    <mergeCell ref="CE253:CE256"/>
    <mergeCell ref="CF253:CF256"/>
    <mergeCell ref="CG253:CG256"/>
    <mergeCell ref="CH253:CH256"/>
    <mergeCell ref="BW253:BW256"/>
    <mergeCell ref="BX253:BX256"/>
    <mergeCell ref="BY253:BY256"/>
    <mergeCell ref="BZ253:BZ256"/>
    <mergeCell ref="CA253:CA256"/>
    <mergeCell ref="CB253:CB256"/>
    <mergeCell ref="BK253:BK256"/>
    <mergeCell ref="BM253:BM256"/>
    <mergeCell ref="BN253:BN256"/>
    <mergeCell ref="BT253:BT256"/>
    <mergeCell ref="BU253:BU256"/>
    <mergeCell ref="BV253:BV256"/>
    <mergeCell ref="BE253:BE256"/>
    <mergeCell ref="BF253:BF256"/>
    <mergeCell ref="BG253:BG256"/>
    <mergeCell ref="BH253:BH256"/>
    <mergeCell ref="BI253:BI256"/>
    <mergeCell ref="BJ253:BJ256"/>
    <mergeCell ref="AY253:AY256"/>
    <mergeCell ref="AZ253:AZ256"/>
    <mergeCell ref="BA253:BA256"/>
    <mergeCell ref="BB253:BB256"/>
    <mergeCell ref="BC253:BC256"/>
    <mergeCell ref="BD253:BD256"/>
    <mergeCell ref="AM253:AM256"/>
    <mergeCell ref="AO253:AO256"/>
    <mergeCell ref="AP253:AP256"/>
    <mergeCell ref="AV253:AV256"/>
    <mergeCell ref="AW253:AW256"/>
    <mergeCell ref="AX253:AX256"/>
    <mergeCell ref="AG253:AG256"/>
    <mergeCell ref="AH253:AH256"/>
    <mergeCell ref="AI253:AI256"/>
    <mergeCell ref="AJ253:AJ256"/>
    <mergeCell ref="AK253:AK256"/>
    <mergeCell ref="AL253:AL256"/>
    <mergeCell ref="AA253:AA256"/>
    <mergeCell ref="AB253:AB256"/>
    <mergeCell ref="AC253:AC256"/>
    <mergeCell ref="AD253:AD256"/>
    <mergeCell ref="AE253:AE256"/>
    <mergeCell ref="AF253:AF256"/>
    <mergeCell ref="O253:O256"/>
    <mergeCell ref="Q253:Q256"/>
    <mergeCell ref="R253:R256"/>
    <mergeCell ref="X253:X256"/>
    <mergeCell ref="Y253:Y256"/>
    <mergeCell ref="Z253:Z256"/>
    <mergeCell ref="DD249:DD252"/>
    <mergeCell ref="DE249:DE252"/>
    <mergeCell ref="DF249:DF252"/>
    <mergeCell ref="DG249:DG252"/>
    <mergeCell ref="DH249:DH252"/>
    <mergeCell ref="A253:A256"/>
    <mergeCell ref="B253:B256"/>
    <mergeCell ref="C253:C256"/>
    <mergeCell ref="D253:D256"/>
    <mergeCell ref="N253:N256"/>
    <mergeCell ref="CX249:CX252"/>
    <mergeCell ref="CY249:CY252"/>
    <mergeCell ref="CZ249:CZ252"/>
    <mergeCell ref="DA249:DA252"/>
    <mergeCell ref="DB249:DB252"/>
    <mergeCell ref="DC249:DC252"/>
    <mergeCell ref="CR249:CR252"/>
    <mergeCell ref="CS249:CS252"/>
    <mergeCell ref="CT249:CT252"/>
    <mergeCell ref="CU249:CU252"/>
    <mergeCell ref="CV249:CV252"/>
    <mergeCell ref="CW249:CW252"/>
    <mergeCell ref="CF249:CF252"/>
    <mergeCell ref="CG249:CG252"/>
    <mergeCell ref="CH249:CH252"/>
    <mergeCell ref="CI249:CI252"/>
    <mergeCell ref="CK249:CK252"/>
    <mergeCell ref="CL249:CL252"/>
    <mergeCell ref="BZ249:BZ252"/>
    <mergeCell ref="CA249:CA252"/>
    <mergeCell ref="CB249:CB252"/>
    <mergeCell ref="CC249:CC252"/>
    <mergeCell ref="CD249:CD252"/>
    <mergeCell ref="CE249:CE252"/>
    <mergeCell ref="BT249:BT252"/>
    <mergeCell ref="BU249:BU252"/>
    <mergeCell ref="BV249:BV252"/>
    <mergeCell ref="BW249:BW252"/>
    <mergeCell ref="BX249:BX252"/>
    <mergeCell ref="BY249:BY252"/>
    <mergeCell ref="BH249:BH252"/>
    <mergeCell ref="BI249:BI252"/>
    <mergeCell ref="BJ249:BJ252"/>
    <mergeCell ref="BK249:BK252"/>
    <mergeCell ref="BM249:BM252"/>
    <mergeCell ref="BN249:BN252"/>
    <mergeCell ref="BB249:BB252"/>
    <mergeCell ref="BC249:BC252"/>
    <mergeCell ref="BD249:BD252"/>
    <mergeCell ref="BE249:BE252"/>
    <mergeCell ref="BF249:BF252"/>
    <mergeCell ref="BG249:BG252"/>
    <mergeCell ref="AV249:AV252"/>
    <mergeCell ref="AW249:AW252"/>
    <mergeCell ref="AX249:AX252"/>
    <mergeCell ref="AY249:AY252"/>
    <mergeCell ref="AZ249:AZ252"/>
    <mergeCell ref="BA249:BA252"/>
    <mergeCell ref="AJ249:AJ252"/>
    <mergeCell ref="AK249:AK252"/>
    <mergeCell ref="AL249:AL252"/>
    <mergeCell ref="AM249:AM252"/>
    <mergeCell ref="AO249:AO252"/>
    <mergeCell ref="AP249:AP252"/>
    <mergeCell ref="AD249:AD252"/>
    <mergeCell ref="AE249:AE252"/>
    <mergeCell ref="AF249:AF252"/>
    <mergeCell ref="AG249:AG252"/>
    <mergeCell ref="AH249:AH252"/>
    <mergeCell ref="AI249:AI252"/>
    <mergeCell ref="X249:X252"/>
    <mergeCell ref="Y249:Y252"/>
    <mergeCell ref="Z249:Z252"/>
    <mergeCell ref="AA249:AA252"/>
    <mergeCell ref="AB249:AB252"/>
    <mergeCell ref="AC249:AC252"/>
    <mergeCell ref="DG245:DG248"/>
    <mergeCell ref="DH245:DH248"/>
    <mergeCell ref="A249:A252"/>
    <mergeCell ref="B249:B252"/>
    <mergeCell ref="C249:C252"/>
    <mergeCell ref="D249:D252"/>
    <mergeCell ref="N249:N252"/>
    <mergeCell ref="O249:O252"/>
    <mergeCell ref="Q249:Q252"/>
    <mergeCell ref="R249:R252"/>
    <mergeCell ref="DA245:DA248"/>
    <mergeCell ref="DB245:DB248"/>
    <mergeCell ref="DC245:DC248"/>
    <mergeCell ref="DD245:DD248"/>
    <mergeCell ref="DE245:DE248"/>
    <mergeCell ref="DF245:DF248"/>
    <mergeCell ref="CU245:CU248"/>
    <mergeCell ref="CV245:CV248"/>
    <mergeCell ref="CW245:CW248"/>
    <mergeCell ref="CX245:CX248"/>
    <mergeCell ref="CY245:CY248"/>
    <mergeCell ref="CZ245:CZ248"/>
    <mergeCell ref="CI245:CI248"/>
    <mergeCell ref="CK245:CK248"/>
    <mergeCell ref="CL245:CL248"/>
    <mergeCell ref="CR245:CR248"/>
    <mergeCell ref="CS245:CS248"/>
    <mergeCell ref="CT245:CT248"/>
    <mergeCell ref="CC245:CC248"/>
    <mergeCell ref="CD245:CD248"/>
    <mergeCell ref="CE245:CE248"/>
    <mergeCell ref="CF245:CF248"/>
    <mergeCell ref="CG245:CG248"/>
    <mergeCell ref="CH245:CH248"/>
    <mergeCell ref="BW245:BW248"/>
    <mergeCell ref="BX245:BX248"/>
    <mergeCell ref="BY245:BY248"/>
    <mergeCell ref="BZ245:BZ248"/>
    <mergeCell ref="CA245:CA248"/>
    <mergeCell ref="CB245:CB248"/>
    <mergeCell ref="BK245:BK248"/>
    <mergeCell ref="BM245:BM248"/>
    <mergeCell ref="BN245:BN248"/>
    <mergeCell ref="BT245:BT248"/>
    <mergeCell ref="BU245:BU248"/>
    <mergeCell ref="BV245:BV248"/>
    <mergeCell ref="BE245:BE248"/>
    <mergeCell ref="BF245:BF248"/>
    <mergeCell ref="BG245:BG248"/>
    <mergeCell ref="BH245:BH248"/>
    <mergeCell ref="BI245:BI248"/>
    <mergeCell ref="BJ245:BJ248"/>
    <mergeCell ref="AY245:AY248"/>
    <mergeCell ref="AZ245:AZ248"/>
    <mergeCell ref="BA245:BA248"/>
    <mergeCell ref="BB245:BB248"/>
    <mergeCell ref="BC245:BC248"/>
    <mergeCell ref="BD245:BD248"/>
    <mergeCell ref="AM245:AM248"/>
    <mergeCell ref="AO245:AO248"/>
    <mergeCell ref="AP245:AP248"/>
    <mergeCell ref="AV245:AV248"/>
    <mergeCell ref="AW245:AW248"/>
    <mergeCell ref="AX245:AX248"/>
    <mergeCell ref="AG245:AG248"/>
    <mergeCell ref="AH245:AH248"/>
    <mergeCell ref="AI245:AI248"/>
    <mergeCell ref="AJ245:AJ248"/>
    <mergeCell ref="AK245:AK248"/>
    <mergeCell ref="AL245:AL248"/>
    <mergeCell ref="AA245:AA248"/>
    <mergeCell ref="AB245:AB248"/>
    <mergeCell ref="AC245:AC248"/>
    <mergeCell ref="AD245:AD248"/>
    <mergeCell ref="AE245:AE248"/>
    <mergeCell ref="AF245:AF248"/>
    <mergeCell ref="O245:O248"/>
    <mergeCell ref="Q245:Q248"/>
    <mergeCell ref="R245:R248"/>
    <mergeCell ref="X245:X248"/>
    <mergeCell ref="Y245:Y248"/>
    <mergeCell ref="Z245:Z248"/>
    <mergeCell ref="DD241:DD244"/>
    <mergeCell ref="DE241:DE244"/>
    <mergeCell ref="DF241:DF244"/>
    <mergeCell ref="DG241:DG244"/>
    <mergeCell ref="DH241:DH244"/>
    <mergeCell ref="A245:A248"/>
    <mergeCell ref="B245:B248"/>
    <mergeCell ref="C245:C248"/>
    <mergeCell ref="D245:D248"/>
    <mergeCell ref="N245:N248"/>
    <mergeCell ref="CX241:CX244"/>
    <mergeCell ref="CY241:CY244"/>
    <mergeCell ref="CZ241:CZ244"/>
    <mergeCell ref="DA241:DA244"/>
    <mergeCell ref="DB241:DB244"/>
    <mergeCell ref="DC241:DC244"/>
    <mergeCell ref="CR241:CR244"/>
    <mergeCell ref="CS241:CS244"/>
    <mergeCell ref="CT241:CT244"/>
    <mergeCell ref="CU241:CU244"/>
    <mergeCell ref="CV241:CV244"/>
    <mergeCell ref="CW241:CW244"/>
    <mergeCell ref="CF241:CF244"/>
    <mergeCell ref="CG241:CG244"/>
    <mergeCell ref="CH241:CH244"/>
    <mergeCell ref="CI241:CI244"/>
    <mergeCell ref="CK241:CK244"/>
    <mergeCell ref="CL241:CL244"/>
    <mergeCell ref="BZ241:BZ244"/>
    <mergeCell ref="CA241:CA244"/>
    <mergeCell ref="CB241:CB244"/>
    <mergeCell ref="CC241:CC244"/>
    <mergeCell ref="CD241:CD244"/>
    <mergeCell ref="CE241:CE244"/>
    <mergeCell ref="BT241:BT244"/>
    <mergeCell ref="BU241:BU244"/>
    <mergeCell ref="BV241:BV244"/>
    <mergeCell ref="BW241:BW244"/>
    <mergeCell ref="BX241:BX244"/>
    <mergeCell ref="BY241:BY244"/>
    <mergeCell ref="BH241:BH244"/>
    <mergeCell ref="BI241:BI244"/>
    <mergeCell ref="BJ241:BJ244"/>
    <mergeCell ref="BK241:BK244"/>
    <mergeCell ref="BM241:BM244"/>
    <mergeCell ref="BN241:BN244"/>
    <mergeCell ref="BB241:BB244"/>
    <mergeCell ref="BC241:BC244"/>
    <mergeCell ref="BD241:BD244"/>
    <mergeCell ref="BE241:BE244"/>
    <mergeCell ref="BF241:BF244"/>
    <mergeCell ref="BG241:BG244"/>
    <mergeCell ref="AV241:AV244"/>
    <mergeCell ref="AW241:AW244"/>
    <mergeCell ref="AX241:AX244"/>
    <mergeCell ref="AY241:AY244"/>
    <mergeCell ref="AZ241:AZ244"/>
    <mergeCell ref="BA241:BA244"/>
    <mergeCell ref="AJ241:AJ244"/>
    <mergeCell ref="AK241:AK244"/>
    <mergeCell ref="AL241:AL244"/>
    <mergeCell ref="AM241:AM244"/>
    <mergeCell ref="AO241:AO244"/>
    <mergeCell ref="AP241:AP244"/>
    <mergeCell ref="AD241:AD244"/>
    <mergeCell ref="AE241:AE244"/>
    <mergeCell ref="AF241:AF244"/>
    <mergeCell ref="AG241:AG244"/>
    <mergeCell ref="AH241:AH244"/>
    <mergeCell ref="AI241:AI244"/>
    <mergeCell ref="X241:X244"/>
    <mergeCell ref="Y241:Y244"/>
    <mergeCell ref="Z241:Z244"/>
    <mergeCell ref="AA241:AA244"/>
    <mergeCell ref="AB241:AB244"/>
    <mergeCell ref="AC241:AC244"/>
    <mergeCell ref="DG237:DG240"/>
    <mergeCell ref="DH237:DH240"/>
    <mergeCell ref="A241:A244"/>
    <mergeCell ref="B241:B244"/>
    <mergeCell ref="C241:C244"/>
    <mergeCell ref="D241:D244"/>
    <mergeCell ref="N241:N244"/>
    <mergeCell ref="O241:O244"/>
    <mergeCell ref="Q241:Q244"/>
    <mergeCell ref="R241:R244"/>
    <mergeCell ref="DA237:DA240"/>
    <mergeCell ref="DB237:DB240"/>
    <mergeCell ref="DC237:DC240"/>
    <mergeCell ref="DD237:DD240"/>
    <mergeCell ref="DE237:DE240"/>
    <mergeCell ref="DF237:DF240"/>
    <mergeCell ref="CU237:CU240"/>
    <mergeCell ref="CV237:CV240"/>
    <mergeCell ref="CW237:CW240"/>
    <mergeCell ref="CX237:CX240"/>
    <mergeCell ref="CY237:CY240"/>
    <mergeCell ref="CZ237:CZ240"/>
    <mergeCell ref="CI237:CI240"/>
    <mergeCell ref="CK237:CK240"/>
    <mergeCell ref="CL237:CL240"/>
    <mergeCell ref="CR237:CR240"/>
    <mergeCell ref="CS237:CS240"/>
    <mergeCell ref="CT237:CT240"/>
    <mergeCell ref="CC237:CC240"/>
    <mergeCell ref="CD237:CD240"/>
    <mergeCell ref="CE237:CE240"/>
    <mergeCell ref="CF237:CF240"/>
    <mergeCell ref="CG237:CG240"/>
    <mergeCell ref="CH237:CH240"/>
    <mergeCell ref="BW237:BW240"/>
    <mergeCell ref="BX237:BX240"/>
    <mergeCell ref="BY237:BY240"/>
    <mergeCell ref="BZ237:BZ240"/>
    <mergeCell ref="CA237:CA240"/>
    <mergeCell ref="CB237:CB240"/>
    <mergeCell ref="BK237:BK240"/>
    <mergeCell ref="BM237:BM240"/>
    <mergeCell ref="BN237:BN240"/>
    <mergeCell ref="BT237:BT240"/>
    <mergeCell ref="BU237:BU240"/>
    <mergeCell ref="BV237:BV240"/>
    <mergeCell ref="BE237:BE240"/>
    <mergeCell ref="BF237:BF240"/>
    <mergeCell ref="BG237:BG240"/>
    <mergeCell ref="BH237:BH240"/>
    <mergeCell ref="BI237:BI240"/>
    <mergeCell ref="BJ237:BJ240"/>
    <mergeCell ref="AY237:AY240"/>
    <mergeCell ref="AZ237:AZ240"/>
    <mergeCell ref="BA237:BA240"/>
    <mergeCell ref="BB237:BB240"/>
    <mergeCell ref="BC237:BC240"/>
    <mergeCell ref="BD237:BD240"/>
    <mergeCell ref="AM237:AM240"/>
    <mergeCell ref="AO237:AO240"/>
    <mergeCell ref="AP237:AP240"/>
    <mergeCell ref="AV237:AV240"/>
    <mergeCell ref="AW237:AW240"/>
    <mergeCell ref="AX237:AX240"/>
    <mergeCell ref="AG237:AG240"/>
    <mergeCell ref="AH237:AH240"/>
    <mergeCell ref="AI237:AI240"/>
    <mergeCell ref="AJ237:AJ240"/>
    <mergeCell ref="AK237:AK240"/>
    <mergeCell ref="AL237:AL240"/>
    <mergeCell ref="AA237:AA240"/>
    <mergeCell ref="AB237:AB240"/>
    <mergeCell ref="AC237:AC240"/>
    <mergeCell ref="AD237:AD240"/>
    <mergeCell ref="AE237:AE240"/>
    <mergeCell ref="AF237:AF240"/>
    <mergeCell ref="O237:O240"/>
    <mergeCell ref="Q237:Q240"/>
    <mergeCell ref="R237:R240"/>
    <mergeCell ref="X237:X240"/>
    <mergeCell ref="Y237:Y240"/>
    <mergeCell ref="Z237:Z240"/>
    <mergeCell ref="DD233:DD236"/>
    <mergeCell ref="DE233:DE236"/>
    <mergeCell ref="DF233:DF236"/>
    <mergeCell ref="DG233:DG236"/>
    <mergeCell ref="DH233:DH236"/>
    <mergeCell ref="A237:A240"/>
    <mergeCell ref="B237:B240"/>
    <mergeCell ref="C237:C240"/>
    <mergeCell ref="D237:D240"/>
    <mergeCell ref="N237:N240"/>
    <mergeCell ref="CX233:CX236"/>
    <mergeCell ref="CY233:CY236"/>
    <mergeCell ref="CZ233:CZ236"/>
    <mergeCell ref="DA233:DA236"/>
    <mergeCell ref="DB233:DB236"/>
    <mergeCell ref="DC233:DC236"/>
    <mergeCell ref="CR233:CR236"/>
    <mergeCell ref="CS233:CS236"/>
    <mergeCell ref="CT233:CT236"/>
    <mergeCell ref="CU233:CU236"/>
    <mergeCell ref="CV233:CV236"/>
    <mergeCell ref="CW233:CW236"/>
    <mergeCell ref="CF233:CF236"/>
    <mergeCell ref="CG233:CG236"/>
    <mergeCell ref="CH233:CH236"/>
    <mergeCell ref="CI233:CI236"/>
    <mergeCell ref="CK233:CK236"/>
    <mergeCell ref="CL233:CL236"/>
    <mergeCell ref="BZ233:BZ236"/>
    <mergeCell ref="CA233:CA236"/>
    <mergeCell ref="CB233:CB236"/>
    <mergeCell ref="CC233:CC236"/>
    <mergeCell ref="CD233:CD236"/>
    <mergeCell ref="CE233:CE236"/>
    <mergeCell ref="BT233:BT236"/>
    <mergeCell ref="BU233:BU236"/>
    <mergeCell ref="BV233:BV236"/>
    <mergeCell ref="BW233:BW236"/>
    <mergeCell ref="BX233:BX236"/>
    <mergeCell ref="BY233:BY236"/>
    <mergeCell ref="BH233:BH236"/>
    <mergeCell ref="BI233:BI236"/>
    <mergeCell ref="BJ233:BJ236"/>
    <mergeCell ref="BK233:BK236"/>
    <mergeCell ref="BM233:BM236"/>
    <mergeCell ref="BN233:BN236"/>
    <mergeCell ref="BB233:BB236"/>
    <mergeCell ref="BC233:BC236"/>
    <mergeCell ref="BD233:BD236"/>
    <mergeCell ref="BE233:BE236"/>
    <mergeCell ref="BF233:BF236"/>
    <mergeCell ref="BG233:BG236"/>
    <mergeCell ref="AV233:AV236"/>
    <mergeCell ref="AW233:AW236"/>
    <mergeCell ref="AX233:AX236"/>
    <mergeCell ref="AY233:AY236"/>
    <mergeCell ref="AZ233:AZ236"/>
    <mergeCell ref="BA233:BA236"/>
    <mergeCell ref="AJ233:AJ236"/>
    <mergeCell ref="AK233:AK236"/>
    <mergeCell ref="AL233:AL236"/>
    <mergeCell ref="AM233:AM236"/>
    <mergeCell ref="AO233:AO236"/>
    <mergeCell ref="AP233:AP236"/>
    <mergeCell ref="AD233:AD236"/>
    <mergeCell ref="AE233:AE236"/>
    <mergeCell ref="AF233:AF236"/>
    <mergeCell ref="AG233:AG236"/>
    <mergeCell ref="AH233:AH236"/>
    <mergeCell ref="AI233:AI236"/>
    <mergeCell ref="X233:X236"/>
    <mergeCell ref="Y233:Y236"/>
    <mergeCell ref="Z233:Z236"/>
    <mergeCell ref="AA233:AA236"/>
    <mergeCell ref="AB233:AB236"/>
    <mergeCell ref="AC233:AC236"/>
    <mergeCell ref="DG229:DG232"/>
    <mergeCell ref="DH229:DH232"/>
    <mergeCell ref="A233:A236"/>
    <mergeCell ref="B233:B236"/>
    <mergeCell ref="C233:C236"/>
    <mergeCell ref="D233:D236"/>
    <mergeCell ref="N233:N236"/>
    <mergeCell ref="O233:O236"/>
    <mergeCell ref="Q233:Q236"/>
    <mergeCell ref="R233:R236"/>
    <mergeCell ref="DA229:DA232"/>
    <mergeCell ref="DB229:DB232"/>
    <mergeCell ref="DC229:DC232"/>
    <mergeCell ref="DD229:DD232"/>
    <mergeCell ref="DE229:DE232"/>
    <mergeCell ref="DF229:DF232"/>
    <mergeCell ref="CU229:CU232"/>
    <mergeCell ref="CV229:CV232"/>
    <mergeCell ref="CW229:CW232"/>
    <mergeCell ref="CX229:CX232"/>
    <mergeCell ref="CY229:CY232"/>
    <mergeCell ref="CZ229:CZ232"/>
    <mergeCell ref="CI229:CI232"/>
    <mergeCell ref="CK229:CK232"/>
    <mergeCell ref="CL229:CL232"/>
    <mergeCell ref="CR229:CR232"/>
    <mergeCell ref="CS229:CS232"/>
    <mergeCell ref="CT229:CT232"/>
    <mergeCell ref="CC229:CC232"/>
    <mergeCell ref="CD229:CD232"/>
    <mergeCell ref="CE229:CE232"/>
    <mergeCell ref="CF229:CF232"/>
    <mergeCell ref="CG229:CG232"/>
    <mergeCell ref="CH229:CH232"/>
    <mergeCell ref="BW229:BW232"/>
    <mergeCell ref="BX229:BX232"/>
    <mergeCell ref="BY229:BY232"/>
    <mergeCell ref="BZ229:BZ232"/>
    <mergeCell ref="CA229:CA232"/>
    <mergeCell ref="CB229:CB232"/>
    <mergeCell ref="BK229:BK232"/>
    <mergeCell ref="BM229:BM232"/>
    <mergeCell ref="BN229:BN232"/>
    <mergeCell ref="BT229:BT232"/>
    <mergeCell ref="BU229:BU232"/>
    <mergeCell ref="BV229:BV232"/>
    <mergeCell ref="BE229:BE232"/>
    <mergeCell ref="BF229:BF232"/>
    <mergeCell ref="BG229:BG232"/>
    <mergeCell ref="BH229:BH232"/>
    <mergeCell ref="BI229:BI232"/>
    <mergeCell ref="BJ229:BJ232"/>
    <mergeCell ref="AY229:AY232"/>
    <mergeCell ref="AZ229:AZ232"/>
    <mergeCell ref="BA229:BA232"/>
    <mergeCell ref="BB229:BB232"/>
    <mergeCell ref="BC229:BC232"/>
    <mergeCell ref="BD229:BD232"/>
    <mergeCell ref="AM229:AM232"/>
    <mergeCell ref="AO229:AO232"/>
    <mergeCell ref="AP229:AP232"/>
    <mergeCell ref="AV229:AV232"/>
    <mergeCell ref="AW229:AW232"/>
    <mergeCell ref="AX229:AX232"/>
    <mergeCell ref="AG229:AG232"/>
    <mergeCell ref="AH229:AH232"/>
    <mergeCell ref="AI229:AI232"/>
    <mergeCell ref="AJ229:AJ232"/>
    <mergeCell ref="AK229:AK232"/>
    <mergeCell ref="AL229:AL232"/>
    <mergeCell ref="AA229:AA232"/>
    <mergeCell ref="AB229:AB232"/>
    <mergeCell ref="AC229:AC232"/>
    <mergeCell ref="AD229:AD232"/>
    <mergeCell ref="AE229:AE232"/>
    <mergeCell ref="AF229:AF232"/>
    <mergeCell ref="O229:O232"/>
    <mergeCell ref="Q229:Q232"/>
    <mergeCell ref="R229:R232"/>
    <mergeCell ref="X229:X232"/>
    <mergeCell ref="Y229:Y232"/>
    <mergeCell ref="Z229:Z232"/>
    <mergeCell ref="DD225:DD228"/>
    <mergeCell ref="DE225:DE228"/>
    <mergeCell ref="DF225:DF228"/>
    <mergeCell ref="DG225:DG228"/>
    <mergeCell ref="DH225:DH228"/>
    <mergeCell ref="A229:A232"/>
    <mergeCell ref="B229:B232"/>
    <mergeCell ref="C229:C232"/>
    <mergeCell ref="D229:D232"/>
    <mergeCell ref="N229:N232"/>
    <mergeCell ref="CX225:CX228"/>
    <mergeCell ref="CY225:CY228"/>
    <mergeCell ref="CZ225:CZ228"/>
    <mergeCell ref="DA225:DA228"/>
    <mergeCell ref="DB225:DB228"/>
    <mergeCell ref="DC225:DC228"/>
    <mergeCell ref="CR225:CR228"/>
    <mergeCell ref="CS225:CS228"/>
    <mergeCell ref="CT225:CT228"/>
    <mergeCell ref="CU225:CU228"/>
    <mergeCell ref="CV225:CV228"/>
    <mergeCell ref="CW225:CW228"/>
    <mergeCell ref="CF225:CF228"/>
    <mergeCell ref="CG225:CG228"/>
    <mergeCell ref="CH225:CH228"/>
    <mergeCell ref="CI225:CI228"/>
    <mergeCell ref="CK225:CK228"/>
    <mergeCell ref="CL225:CL228"/>
    <mergeCell ref="BZ225:BZ228"/>
    <mergeCell ref="CA225:CA228"/>
    <mergeCell ref="CB225:CB228"/>
    <mergeCell ref="CC225:CC228"/>
    <mergeCell ref="CD225:CD228"/>
    <mergeCell ref="CE225:CE228"/>
    <mergeCell ref="BT225:BT228"/>
    <mergeCell ref="BU225:BU228"/>
    <mergeCell ref="BV225:BV228"/>
    <mergeCell ref="BW225:BW228"/>
    <mergeCell ref="BX225:BX228"/>
    <mergeCell ref="BY225:BY228"/>
    <mergeCell ref="BH225:BH228"/>
    <mergeCell ref="BI225:BI228"/>
    <mergeCell ref="BJ225:BJ228"/>
    <mergeCell ref="BK225:BK228"/>
    <mergeCell ref="BM225:BM228"/>
    <mergeCell ref="BN225:BN228"/>
    <mergeCell ref="BB225:BB228"/>
    <mergeCell ref="BC225:BC228"/>
    <mergeCell ref="BD225:BD228"/>
    <mergeCell ref="BE225:BE228"/>
    <mergeCell ref="BF225:BF228"/>
    <mergeCell ref="BG225:BG228"/>
    <mergeCell ref="AV225:AV228"/>
    <mergeCell ref="AW225:AW228"/>
    <mergeCell ref="AX225:AX228"/>
    <mergeCell ref="AY225:AY228"/>
    <mergeCell ref="AZ225:AZ228"/>
    <mergeCell ref="BA225:BA228"/>
    <mergeCell ref="AJ225:AJ228"/>
    <mergeCell ref="AK225:AK228"/>
    <mergeCell ref="AL225:AL228"/>
    <mergeCell ref="AM225:AM228"/>
    <mergeCell ref="AO225:AO228"/>
    <mergeCell ref="AP225:AP228"/>
    <mergeCell ref="AD225:AD228"/>
    <mergeCell ref="AE225:AE228"/>
    <mergeCell ref="AF225:AF228"/>
    <mergeCell ref="AG225:AG228"/>
    <mergeCell ref="AH225:AH228"/>
    <mergeCell ref="AI225:AI228"/>
    <mergeCell ref="X225:X228"/>
    <mergeCell ref="Y225:Y228"/>
    <mergeCell ref="Z225:Z228"/>
    <mergeCell ref="AA225:AA228"/>
    <mergeCell ref="AB225:AB228"/>
    <mergeCell ref="AC225:AC228"/>
    <mergeCell ref="DG221:DG224"/>
    <mergeCell ref="DH221:DH224"/>
    <mergeCell ref="A225:A228"/>
    <mergeCell ref="B225:B228"/>
    <mergeCell ref="C225:C228"/>
    <mergeCell ref="D225:D228"/>
    <mergeCell ref="N225:N228"/>
    <mergeCell ref="O225:O228"/>
    <mergeCell ref="Q225:Q228"/>
    <mergeCell ref="R225:R228"/>
    <mergeCell ref="DA221:DA224"/>
    <mergeCell ref="DB221:DB224"/>
    <mergeCell ref="DC221:DC224"/>
    <mergeCell ref="DD221:DD224"/>
    <mergeCell ref="DE221:DE224"/>
    <mergeCell ref="DF221:DF224"/>
    <mergeCell ref="CU221:CU224"/>
    <mergeCell ref="CV221:CV224"/>
    <mergeCell ref="CW221:CW224"/>
    <mergeCell ref="CX221:CX224"/>
    <mergeCell ref="AY221:AY224"/>
    <mergeCell ref="AZ221:AZ224"/>
    <mergeCell ref="BA221:BA224"/>
    <mergeCell ref="BB221:BB224"/>
    <mergeCell ref="BC221:BC224"/>
    <mergeCell ref="BD221:BD224"/>
    <mergeCell ref="CY221:CY224"/>
    <mergeCell ref="CZ221:CZ224"/>
    <mergeCell ref="CI221:CI224"/>
    <mergeCell ref="CK221:CK224"/>
    <mergeCell ref="CL221:CL224"/>
    <mergeCell ref="CR221:CR224"/>
    <mergeCell ref="CS221:CS224"/>
    <mergeCell ref="CT221:CT224"/>
    <mergeCell ref="CC221:CC224"/>
    <mergeCell ref="CD221:CD224"/>
    <mergeCell ref="CE221:CE224"/>
    <mergeCell ref="CF221:CF224"/>
    <mergeCell ref="CG221:CG224"/>
    <mergeCell ref="CH221:CH224"/>
    <mergeCell ref="BW221:BW224"/>
    <mergeCell ref="BX221:BX224"/>
    <mergeCell ref="BY221:BY224"/>
    <mergeCell ref="BZ221:BZ224"/>
    <mergeCell ref="CA221:CA224"/>
    <mergeCell ref="CB221:CB224"/>
    <mergeCell ref="CH218:CH220"/>
    <mergeCell ref="CI218:CI220"/>
    <mergeCell ref="AM221:AM224"/>
    <mergeCell ref="AO221:AO224"/>
    <mergeCell ref="AP221:AP224"/>
    <mergeCell ref="AV221:AV224"/>
    <mergeCell ref="AW221:AW224"/>
    <mergeCell ref="AX221:AX224"/>
    <mergeCell ref="AG221:AG224"/>
    <mergeCell ref="AH221:AH224"/>
    <mergeCell ref="AI221:AI224"/>
    <mergeCell ref="AJ221:AJ224"/>
    <mergeCell ref="AK221:AK224"/>
    <mergeCell ref="AL221:AL224"/>
    <mergeCell ref="AA221:AA224"/>
    <mergeCell ref="AB221:AB224"/>
    <mergeCell ref="AC221:AC224"/>
    <mergeCell ref="AD221:AD224"/>
    <mergeCell ref="AE221:AE224"/>
    <mergeCell ref="AF221:AF224"/>
    <mergeCell ref="BK221:BK224"/>
    <mergeCell ref="BM221:BM224"/>
    <mergeCell ref="BN221:BN224"/>
    <mergeCell ref="BT221:BT224"/>
    <mergeCell ref="BU221:BU224"/>
    <mergeCell ref="BV221:BV224"/>
    <mergeCell ref="BE221:BE224"/>
    <mergeCell ref="BF221:BF224"/>
    <mergeCell ref="BG221:BG224"/>
    <mergeCell ref="BH221:BH224"/>
    <mergeCell ref="BI221:BI224"/>
    <mergeCell ref="BJ221:BJ224"/>
    <mergeCell ref="BI218:BI220"/>
    <mergeCell ref="BJ218:BJ220"/>
    <mergeCell ref="O221:O224"/>
    <mergeCell ref="Q221:Q224"/>
    <mergeCell ref="R221:R224"/>
    <mergeCell ref="X221:X224"/>
    <mergeCell ref="Y221:Y224"/>
    <mergeCell ref="Z221:Z224"/>
    <mergeCell ref="DD218:DD220"/>
    <mergeCell ref="DE218:DE220"/>
    <mergeCell ref="DF218:DF220"/>
    <mergeCell ref="DG218:DG220"/>
    <mergeCell ref="DH218:DH220"/>
    <mergeCell ref="A221:A224"/>
    <mergeCell ref="B221:B224"/>
    <mergeCell ref="C221:C224"/>
    <mergeCell ref="D221:D224"/>
    <mergeCell ref="N221:N224"/>
    <mergeCell ref="CX218:CX220"/>
    <mergeCell ref="CY218:CY220"/>
    <mergeCell ref="CZ218:CZ220"/>
    <mergeCell ref="DA218:DA220"/>
    <mergeCell ref="DB218:DB220"/>
    <mergeCell ref="DC218:DC220"/>
    <mergeCell ref="CR218:CR220"/>
    <mergeCell ref="CS218:CS220"/>
    <mergeCell ref="CT218:CT220"/>
    <mergeCell ref="CU218:CU220"/>
    <mergeCell ref="CV218:CV220"/>
    <mergeCell ref="CW218:CW220"/>
    <mergeCell ref="CF218:CF220"/>
    <mergeCell ref="CG218:CG220"/>
    <mergeCell ref="AY218:AY220"/>
    <mergeCell ref="AZ218:AZ220"/>
    <mergeCell ref="BA218:BA220"/>
    <mergeCell ref="BB218:BB220"/>
    <mergeCell ref="BC218:BC220"/>
    <mergeCell ref="BD218:BD220"/>
    <mergeCell ref="AO218:AO220"/>
    <mergeCell ref="AP218:AP220"/>
    <mergeCell ref="AV218:AV220"/>
    <mergeCell ref="AW218:AW220"/>
    <mergeCell ref="AX218:AX220"/>
    <mergeCell ref="AG218:AG220"/>
    <mergeCell ref="AH218:AH220"/>
    <mergeCell ref="AI218:AI220"/>
    <mergeCell ref="CK218:CK220"/>
    <mergeCell ref="CL218:CL220"/>
    <mergeCell ref="BZ218:BZ220"/>
    <mergeCell ref="CA218:CA220"/>
    <mergeCell ref="CB218:CB220"/>
    <mergeCell ref="CC218:CC220"/>
    <mergeCell ref="CD218:CD220"/>
    <mergeCell ref="CE218:CE220"/>
    <mergeCell ref="BK218:BK220"/>
    <mergeCell ref="BU218:BU220"/>
    <mergeCell ref="BV218:BV220"/>
    <mergeCell ref="BW218:BW220"/>
    <mergeCell ref="BX218:BX220"/>
    <mergeCell ref="BY218:BY220"/>
    <mergeCell ref="BE218:BE220"/>
    <mergeCell ref="BF218:BF220"/>
    <mergeCell ref="BG218:BG220"/>
    <mergeCell ref="BH218:BH220"/>
    <mergeCell ref="AA218:AA220"/>
    <mergeCell ref="AB218:AB220"/>
    <mergeCell ref="AC218:AC220"/>
    <mergeCell ref="AD218:AD220"/>
    <mergeCell ref="AE218:AE220"/>
    <mergeCell ref="AF218:AF220"/>
    <mergeCell ref="O218:O220"/>
    <mergeCell ref="Q218:Q220"/>
    <mergeCell ref="R218:R220"/>
    <mergeCell ref="X218:X220"/>
    <mergeCell ref="Y218:Y220"/>
    <mergeCell ref="Z218:Z220"/>
    <mergeCell ref="DD215:DD217"/>
    <mergeCell ref="DE215:DE217"/>
    <mergeCell ref="DF215:DF217"/>
    <mergeCell ref="DG215:DG217"/>
    <mergeCell ref="DH215:DH217"/>
    <mergeCell ref="BW215:BW217"/>
    <mergeCell ref="BX215:BX217"/>
    <mergeCell ref="BY215:BY217"/>
    <mergeCell ref="BE215:BE217"/>
    <mergeCell ref="BF215:BF217"/>
    <mergeCell ref="BG215:BG217"/>
    <mergeCell ref="BH215:BH217"/>
    <mergeCell ref="BI215:BI217"/>
    <mergeCell ref="BJ215:BJ217"/>
    <mergeCell ref="AY215:AY217"/>
    <mergeCell ref="AZ215:AZ217"/>
    <mergeCell ref="BA215:BA217"/>
    <mergeCell ref="BB215:BB217"/>
    <mergeCell ref="BC215:BC217"/>
    <mergeCell ref="BD215:BD217"/>
    <mergeCell ref="A218:A220"/>
    <mergeCell ref="B218:B220"/>
    <mergeCell ref="C218:C220"/>
    <mergeCell ref="D218:D220"/>
    <mergeCell ref="N218:N220"/>
    <mergeCell ref="CX215:CX217"/>
    <mergeCell ref="CY215:CY217"/>
    <mergeCell ref="CZ215:CZ217"/>
    <mergeCell ref="DA215:DA217"/>
    <mergeCell ref="DB215:DB217"/>
    <mergeCell ref="DC215:DC217"/>
    <mergeCell ref="CR215:CR217"/>
    <mergeCell ref="CS215:CS217"/>
    <mergeCell ref="CT215:CT217"/>
    <mergeCell ref="CU215:CU217"/>
    <mergeCell ref="CV215:CV217"/>
    <mergeCell ref="CW215:CW217"/>
    <mergeCell ref="CF215:CF217"/>
    <mergeCell ref="CG215:CG217"/>
    <mergeCell ref="CH215:CH217"/>
    <mergeCell ref="CI215:CI217"/>
    <mergeCell ref="CK215:CK217"/>
    <mergeCell ref="CL215:CL217"/>
    <mergeCell ref="BZ215:BZ217"/>
    <mergeCell ref="CA215:CA217"/>
    <mergeCell ref="CB215:CB217"/>
    <mergeCell ref="CC215:CC217"/>
    <mergeCell ref="CD215:CD217"/>
    <mergeCell ref="CE215:CE217"/>
    <mergeCell ref="BK215:BK217"/>
    <mergeCell ref="BU215:BU217"/>
    <mergeCell ref="BV215:BV217"/>
    <mergeCell ref="AM215:AM217"/>
    <mergeCell ref="AO215:AO217"/>
    <mergeCell ref="AP215:AP217"/>
    <mergeCell ref="AV215:AV217"/>
    <mergeCell ref="AW215:AW217"/>
    <mergeCell ref="AX215:AX217"/>
    <mergeCell ref="AG215:AG217"/>
    <mergeCell ref="AH215:AH217"/>
    <mergeCell ref="AI215:AI217"/>
    <mergeCell ref="AJ215:AJ217"/>
    <mergeCell ref="AK215:AK217"/>
    <mergeCell ref="AL215:AL217"/>
    <mergeCell ref="AA215:AA217"/>
    <mergeCell ref="AB215:AB217"/>
    <mergeCell ref="AC215:AC217"/>
    <mergeCell ref="AD215:AD217"/>
    <mergeCell ref="AE215:AE217"/>
    <mergeCell ref="AF215:AF217"/>
    <mergeCell ref="O215:O217"/>
    <mergeCell ref="Q215:Q217"/>
    <mergeCell ref="R215:R217"/>
    <mergeCell ref="X215:X217"/>
    <mergeCell ref="Y215:Y217"/>
    <mergeCell ref="Z215:Z217"/>
    <mergeCell ref="DD212:DD214"/>
    <mergeCell ref="DE212:DE214"/>
    <mergeCell ref="DF212:DF214"/>
    <mergeCell ref="DG212:DG214"/>
    <mergeCell ref="DH212:DH214"/>
    <mergeCell ref="A215:A217"/>
    <mergeCell ref="B215:B217"/>
    <mergeCell ref="C215:C217"/>
    <mergeCell ref="D215:D217"/>
    <mergeCell ref="N215:N217"/>
    <mergeCell ref="CX212:CX214"/>
    <mergeCell ref="CY212:CY214"/>
    <mergeCell ref="CZ212:CZ214"/>
    <mergeCell ref="DA212:DA214"/>
    <mergeCell ref="DB212:DB214"/>
    <mergeCell ref="DC212:DC214"/>
    <mergeCell ref="CR212:CR214"/>
    <mergeCell ref="CS212:CS214"/>
    <mergeCell ref="CT212:CT214"/>
    <mergeCell ref="CU212:CU214"/>
    <mergeCell ref="CV212:CV214"/>
    <mergeCell ref="CW212:CW214"/>
    <mergeCell ref="CF212:CF214"/>
    <mergeCell ref="CG212:CG214"/>
    <mergeCell ref="CH212:CH214"/>
    <mergeCell ref="CI212:CI214"/>
    <mergeCell ref="CK212:CK214"/>
    <mergeCell ref="CL212:CL214"/>
    <mergeCell ref="BZ212:BZ214"/>
    <mergeCell ref="CA212:CA214"/>
    <mergeCell ref="CB212:CB214"/>
    <mergeCell ref="CC212:CC214"/>
    <mergeCell ref="CD212:CD214"/>
    <mergeCell ref="CE212:CE214"/>
    <mergeCell ref="BK212:BK214"/>
    <mergeCell ref="BU212:BU214"/>
    <mergeCell ref="BV212:BV214"/>
    <mergeCell ref="BW212:BW214"/>
    <mergeCell ref="BX212:BX214"/>
    <mergeCell ref="BY212:BY214"/>
    <mergeCell ref="BE212:BE214"/>
    <mergeCell ref="BF212:BF214"/>
    <mergeCell ref="BG212:BG214"/>
    <mergeCell ref="BH212:BH214"/>
    <mergeCell ref="BI212:BI214"/>
    <mergeCell ref="BJ212:BJ214"/>
    <mergeCell ref="AY212:AY214"/>
    <mergeCell ref="AZ212:AZ214"/>
    <mergeCell ref="BA212:BA214"/>
    <mergeCell ref="BB212:BB214"/>
    <mergeCell ref="BC212:BC214"/>
    <mergeCell ref="BD212:BD214"/>
    <mergeCell ref="AM212:AM214"/>
    <mergeCell ref="AO212:AO214"/>
    <mergeCell ref="AP212:AP214"/>
    <mergeCell ref="AV212:AV214"/>
    <mergeCell ref="AW212:AW214"/>
    <mergeCell ref="AX212:AX214"/>
    <mergeCell ref="AG212:AG214"/>
    <mergeCell ref="AH212:AH214"/>
    <mergeCell ref="AI212:AI214"/>
    <mergeCell ref="AJ212:AJ214"/>
    <mergeCell ref="AK212:AK214"/>
    <mergeCell ref="AL212:AL214"/>
    <mergeCell ref="AA212:AA214"/>
    <mergeCell ref="AB212:AB214"/>
    <mergeCell ref="AC212:AC214"/>
    <mergeCell ref="AD212:AD214"/>
    <mergeCell ref="AE212:AE214"/>
    <mergeCell ref="AF212:AF214"/>
    <mergeCell ref="O212:O214"/>
    <mergeCell ref="Q212:Q214"/>
    <mergeCell ref="R212:R214"/>
    <mergeCell ref="X212:X214"/>
    <mergeCell ref="Y212:Y214"/>
    <mergeCell ref="Z212:Z214"/>
    <mergeCell ref="DD209:DD211"/>
    <mergeCell ref="DE209:DE211"/>
    <mergeCell ref="DF209:DF211"/>
    <mergeCell ref="DG209:DG211"/>
    <mergeCell ref="DH209:DH211"/>
    <mergeCell ref="BW209:BW211"/>
    <mergeCell ref="BX209:BX211"/>
    <mergeCell ref="BY209:BY211"/>
    <mergeCell ref="BE209:BE211"/>
    <mergeCell ref="BF209:BF211"/>
    <mergeCell ref="BG209:BG211"/>
    <mergeCell ref="BH209:BH211"/>
    <mergeCell ref="BI209:BI211"/>
    <mergeCell ref="BJ209:BJ211"/>
    <mergeCell ref="AY209:AY211"/>
    <mergeCell ref="AZ209:AZ211"/>
    <mergeCell ref="BA209:BA211"/>
    <mergeCell ref="BB209:BB211"/>
    <mergeCell ref="BC209:BC211"/>
    <mergeCell ref="BD209:BD211"/>
    <mergeCell ref="A212:A214"/>
    <mergeCell ref="B212:B214"/>
    <mergeCell ref="C212:C214"/>
    <mergeCell ref="D212:D214"/>
    <mergeCell ref="N212:N214"/>
    <mergeCell ref="CX209:CX211"/>
    <mergeCell ref="CY209:CY211"/>
    <mergeCell ref="CZ209:CZ211"/>
    <mergeCell ref="DA209:DA211"/>
    <mergeCell ref="DB209:DB211"/>
    <mergeCell ref="DC209:DC211"/>
    <mergeCell ref="CR209:CR211"/>
    <mergeCell ref="CS209:CS211"/>
    <mergeCell ref="CT209:CT211"/>
    <mergeCell ref="CU209:CU211"/>
    <mergeCell ref="CV209:CV211"/>
    <mergeCell ref="CW209:CW211"/>
    <mergeCell ref="CF209:CF211"/>
    <mergeCell ref="CG209:CG211"/>
    <mergeCell ref="CH209:CH211"/>
    <mergeCell ref="CI209:CI211"/>
    <mergeCell ref="CK209:CK211"/>
    <mergeCell ref="CL209:CL211"/>
    <mergeCell ref="BZ209:BZ211"/>
    <mergeCell ref="CA209:CA211"/>
    <mergeCell ref="CB209:CB211"/>
    <mergeCell ref="CC209:CC211"/>
    <mergeCell ref="CD209:CD211"/>
    <mergeCell ref="CE209:CE211"/>
    <mergeCell ref="BK209:BK211"/>
    <mergeCell ref="BU209:BU211"/>
    <mergeCell ref="BV209:BV211"/>
    <mergeCell ref="AM209:AM211"/>
    <mergeCell ref="AO209:AO211"/>
    <mergeCell ref="AP209:AP211"/>
    <mergeCell ref="AV209:AV211"/>
    <mergeCell ref="AW209:AW211"/>
    <mergeCell ref="AX209:AX211"/>
    <mergeCell ref="AG209:AG211"/>
    <mergeCell ref="AH209:AH211"/>
    <mergeCell ref="AI209:AI211"/>
    <mergeCell ref="AJ209:AJ211"/>
    <mergeCell ref="AK209:AK211"/>
    <mergeCell ref="AL209:AL211"/>
    <mergeCell ref="AA209:AA211"/>
    <mergeCell ref="AB209:AB211"/>
    <mergeCell ref="AC209:AC211"/>
    <mergeCell ref="AD209:AD211"/>
    <mergeCell ref="AE209:AE211"/>
    <mergeCell ref="AF209:AF211"/>
    <mergeCell ref="O209:O211"/>
    <mergeCell ref="Q209:Q211"/>
    <mergeCell ref="R209:R211"/>
    <mergeCell ref="X209:X211"/>
    <mergeCell ref="Y209:Y211"/>
    <mergeCell ref="Z209:Z211"/>
    <mergeCell ref="DD206:DD208"/>
    <mergeCell ref="DE206:DE208"/>
    <mergeCell ref="DF206:DF208"/>
    <mergeCell ref="DG206:DG208"/>
    <mergeCell ref="DH206:DH208"/>
    <mergeCell ref="A209:A211"/>
    <mergeCell ref="B209:B211"/>
    <mergeCell ref="C209:C211"/>
    <mergeCell ref="D209:D211"/>
    <mergeCell ref="N209:N211"/>
    <mergeCell ref="CX206:CX208"/>
    <mergeCell ref="CY206:CY208"/>
    <mergeCell ref="CZ206:CZ208"/>
    <mergeCell ref="DA206:DA208"/>
    <mergeCell ref="DB206:DB208"/>
    <mergeCell ref="DC206:DC208"/>
    <mergeCell ref="CR206:CR208"/>
    <mergeCell ref="CS206:CS208"/>
    <mergeCell ref="CT206:CT208"/>
    <mergeCell ref="CU206:CU208"/>
    <mergeCell ref="CV206:CV208"/>
    <mergeCell ref="CW206:CW208"/>
    <mergeCell ref="CG206:CG208"/>
    <mergeCell ref="CH206:CH208"/>
    <mergeCell ref="CI206:CI208"/>
    <mergeCell ref="CJ206:CJ208"/>
    <mergeCell ref="CK206:CK208"/>
    <mergeCell ref="CL206:CL208"/>
    <mergeCell ref="CA206:CA208"/>
    <mergeCell ref="CB206:CB208"/>
    <mergeCell ref="CC206:CC208"/>
    <mergeCell ref="CD206:CD208"/>
    <mergeCell ref="CE206:CE208"/>
    <mergeCell ref="CF206:CF208"/>
    <mergeCell ref="BU206:BU208"/>
    <mergeCell ref="BV206:BV208"/>
    <mergeCell ref="BW206:BW208"/>
    <mergeCell ref="BX206:BX208"/>
    <mergeCell ref="BY206:BY208"/>
    <mergeCell ref="BZ206:BZ208"/>
    <mergeCell ref="BF206:BF208"/>
    <mergeCell ref="BG206:BG208"/>
    <mergeCell ref="BH206:BH208"/>
    <mergeCell ref="BI206:BI208"/>
    <mergeCell ref="BJ206:BJ208"/>
    <mergeCell ref="BK206:BK208"/>
    <mergeCell ref="BM206:BM208"/>
    <mergeCell ref="BN206:BN208"/>
    <mergeCell ref="AZ206:AZ208"/>
    <mergeCell ref="BA206:BA208"/>
    <mergeCell ref="BB206:BB208"/>
    <mergeCell ref="BC206:BC208"/>
    <mergeCell ref="BD206:BD208"/>
    <mergeCell ref="BE206:BE208"/>
    <mergeCell ref="AO206:AO208"/>
    <mergeCell ref="AP206:AP208"/>
    <mergeCell ref="AV206:AV208"/>
    <mergeCell ref="AW206:AW208"/>
    <mergeCell ref="AX206:AX208"/>
    <mergeCell ref="AY206:AY208"/>
    <mergeCell ref="AH206:AH208"/>
    <mergeCell ref="AI206:AI208"/>
    <mergeCell ref="AJ206:AJ208"/>
    <mergeCell ref="AK206:AK208"/>
    <mergeCell ref="AL206:AL208"/>
    <mergeCell ref="AM206:AM208"/>
    <mergeCell ref="AB206:AB208"/>
    <mergeCell ref="AC206:AC208"/>
    <mergeCell ref="AD206:AD208"/>
    <mergeCell ref="AE206:AE208"/>
    <mergeCell ref="AF206:AF208"/>
    <mergeCell ref="AG206:AG208"/>
    <mergeCell ref="Q206:Q208"/>
    <mergeCell ref="R206:R208"/>
    <mergeCell ref="X206:X208"/>
    <mergeCell ref="Y206:Y208"/>
    <mergeCell ref="Z206:Z208"/>
    <mergeCell ref="AA206:AA208"/>
    <mergeCell ref="A206:A208"/>
    <mergeCell ref="B206:B208"/>
    <mergeCell ref="C206:C208"/>
    <mergeCell ref="D206:D208"/>
    <mergeCell ref="N206:N208"/>
    <mergeCell ref="O206:O208"/>
    <mergeCell ref="DC203:DC205"/>
    <mergeCell ref="DD203:DD205"/>
    <mergeCell ref="DE203:DE205"/>
    <mergeCell ref="DF203:DF205"/>
    <mergeCell ref="DG203:DG205"/>
    <mergeCell ref="DH203:DH205"/>
    <mergeCell ref="CW203:CW205"/>
    <mergeCell ref="CX203:CX205"/>
    <mergeCell ref="CY203:CY205"/>
    <mergeCell ref="CZ203:CZ205"/>
    <mergeCell ref="DA203:DA205"/>
    <mergeCell ref="DB203:DB205"/>
    <mergeCell ref="CL203:CL205"/>
    <mergeCell ref="CR203:CR205"/>
    <mergeCell ref="CS203:CS205"/>
    <mergeCell ref="CT203:CT205"/>
    <mergeCell ref="CU203:CU205"/>
    <mergeCell ref="CV203:CV205"/>
    <mergeCell ref="CF203:CF205"/>
    <mergeCell ref="CG203:CG205"/>
    <mergeCell ref="CH203:CH205"/>
    <mergeCell ref="CI203:CI205"/>
    <mergeCell ref="CJ203:CJ205"/>
    <mergeCell ref="CK203:CK205"/>
    <mergeCell ref="BZ203:BZ205"/>
    <mergeCell ref="CA203:CA205"/>
    <mergeCell ref="CB203:CB205"/>
    <mergeCell ref="CC203:CC205"/>
    <mergeCell ref="CD203:CD205"/>
    <mergeCell ref="CE203:CE205"/>
    <mergeCell ref="BK203:BK205"/>
    <mergeCell ref="BU203:BU205"/>
    <mergeCell ref="BV203:BV205"/>
    <mergeCell ref="BW203:BW205"/>
    <mergeCell ref="BX203:BX205"/>
    <mergeCell ref="BY203:BY205"/>
    <mergeCell ref="BE203:BE205"/>
    <mergeCell ref="BF203:BF205"/>
    <mergeCell ref="BG203:BG205"/>
    <mergeCell ref="BH203:BH205"/>
    <mergeCell ref="BI203:BI205"/>
    <mergeCell ref="BJ203:BJ205"/>
    <mergeCell ref="AY203:AY205"/>
    <mergeCell ref="AZ203:AZ205"/>
    <mergeCell ref="BA203:BA205"/>
    <mergeCell ref="BB203:BB205"/>
    <mergeCell ref="BC203:BC205"/>
    <mergeCell ref="BD203:BD205"/>
    <mergeCell ref="AM203:AM205"/>
    <mergeCell ref="AO203:AO205"/>
    <mergeCell ref="AP203:AP205"/>
    <mergeCell ref="AV203:AV205"/>
    <mergeCell ref="AW203:AW205"/>
    <mergeCell ref="AX203:AX205"/>
    <mergeCell ref="AG203:AG205"/>
    <mergeCell ref="AH203:AH205"/>
    <mergeCell ref="AI203:AI205"/>
    <mergeCell ref="AJ203:AJ205"/>
    <mergeCell ref="AK203:AK205"/>
    <mergeCell ref="AL203:AL205"/>
    <mergeCell ref="AA203:AA205"/>
    <mergeCell ref="AB203:AB205"/>
    <mergeCell ref="AC203:AC205"/>
    <mergeCell ref="AD203:AD205"/>
    <mergeCell ref="AE203:AE205"/>
    <mergeCell ref="AF203:AF205"/>
    <mergeCell ref="O203:O205"/>
    <mergeCell ref="Q203:Q205"/>
    <mergeCell ref="R203:R205"/>
    <mergeCell ref="X203:X205"/>
    <mergeCell ref="Y203:Y205"/>
    <mergeCell ref="Z203:Z205"/>
    <mergeCell ref="DD200:DD202"/>
    <mergeCell ref="DE200:DE202"/>
    <mergeCell ref="DF200:DF202"/>
    <mergeCell ref="DG200:DG202"/>
    <mergeCell ref="DH200:DH202"/>
    <mergeCell ref="A203:A205"/>
    <mergeCell ref="B203:B205"/>
    <mergeCell ref="C203:C205"/>
    <mergeCell ref="D203:D205"/>
    <mergeCell ref="N203:N205"/>
    <mergeCell ref="CX200:CX202"/>
    <mergeCell ref="CY200:CY202"/>
    <mergeCell ref="CZ200:CZ202"/>
    <mergeCell ref="DA200:DA202"/>
    <mergeCell ref="DB200:DB202"/>
    <mergeCell ref="DC200:DC202"/>
    <mergeCell ref="CR200:CR202"/>
    <mergeCell ref="CS200:CS202"/>
    <mergeCell ref="CT200:CT202"/>
    <mergeCell ref="CU200:CU202"/>
    <mergeCell ref="CV200:CV202"/>
    <mergeCell ref="CW200:CW202"/>
    <mergeCell ref="CG200:CG202"/>
    <mergeCell ref="CH200:CH202"/>
    <mergeCell ref="CI200:CI202"/>
    <mergeCell ref="CJ200:CJ202"/>
    <mergeCell ref="CK200:CK202"/>
    <mergeCell ref="CL200:CL202"/>
    <mergeCell ref="CA200:CA202"/>
    <mergeCell ref="CB200:CB202"/>
    <mergeCell ref="CC200:CC202"/>
    <mergeCell ref="CD200:CD202"/>
    <mergeCell ref="CE200:CE202"/>
    <mergeCell ref="CF200:CF202"/>
    <mergeCell ref="BU200:BU202"/>
    <mergeCell ref="BV200:BV202"/>
    <mergeCell ref="BW200:BW202"/>
    <mergeCell ref="BX200:BX202"/>
    <mergeCell ref="BY200:BY202"/>
    <mergeCell ref="BZ200:BZ202"/>
    <mergeCell ref="BF200:BF202"/>
    <mergeCell ref="BG200:BG202"/>
    <mergeCell ref="BH200:BH202"/>
    <mergeCell ref="BI200:BI202"/>
    <mergeCell ref="BJ200:BJ202"/>
    <mergeCell ref="BK200:BK202"/>
    <mergeCell ref="AZ200:AZ202"/>
    <mergeCell ref="BA200:BA202"/>
    <mergeCell ref="BB200:BB202"/>
    <mergeCell ref="BC200:BC202"/>
    <mergeCell ref="BD200:BD202"/>
    <mergeCell ref="BE200:BE202"/>
    <mergeCell ref="AO200:AO202"/>
    <mergeCell ref="AP200:AP202"/>
    <mergeCell ref="AV200:AV202"/>
    <mergeCell ref="AW200:AW202"/>
    <mergeCell ref="AX200:AX202"/>
    <mergeCell ref="AY200:AY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Q200:Q202"/>
    <mergeCell ref="R200:R202"/>
    <mergeCell ref="X200:X202"/>
    <mergeCell ref="Y200:Y202"/>
    <mergeCell ref="Z200:Z202"/>
    <mergeCell ref="AA200:AA202"/>
    <mergeCell ref="DE197:DE199"/>
    <mergeCell ref="DF197:DF199"/>
    <mergeCell ref="DG197:DG199"/>
    <mergeCell ref="DH197:DH199"/>
    <mergeCell ref="A200:A202"/>
    <mergeCell ref="B200:B202"/>
    <mergeCell ref="C200:C202"/>
    <mergeCell ref="D200:D202"/>
    <mergeCell ref="N200:N202"/>
    <mergeCell ref="O200:O202"/>
    <mergeCell ref="CY197:CY199"/>
    <mergeCell ref="CZ197:CZ199"/>
    <mergeCell ref="DA197:DA199"/>
    <mergeCell ref="DB197:DB199"/>
    <mergeCell ref="DC197:DC199"/>
    <mergeCell ref="DD197:DD199"/>
    <mergeCell ref="CS197:CS199"/>
    <mergeCell ref="CT197:CT199"/>
    <mergeCell ref="CU197:CU199"/>
    <mergeCell ref="CV197:CV199"/>
    <mergeCell ref="CW197:CW199"/>
    <mergeCell ref="CX197:CX199"/>
    <mergeCell ref="CG197:CG199"/>
    <mergeCell ref="CH197:CH199"/>
    <mergeCell ref="CI197:CI199"/>
    <mergeCell ref="CK197:CK199"/>
    <mergeCell ref="CL197:CL199"/>
    <mergeCell ref="CR197:CR199"/>
    <mergeCell ref="CA197:CA199"/>
    <mergeCell ref="CB197:CB199"/>
    <mergeCell ref="CC197:CC199"/>
    <mergeCell ref="CD197:CD199"/>
    <mergeCell ref="CE197:CE199"/>
    <mergeCell ref="CF197:CF199"/>
    <mergeCell ref="BU197:BU199"/>
    <mergeCell ref="BV197:BV199"/>
    <mergeCell ref="BW197:BW199"/>
    <mergeCell ref="BX197:BX199"/>
    <mergeCell ref="BY197:BY199"/>
    <mergeCell ref="BZ197:BZ199"/>
    <mergeCell ref="BF197:BF199"/>
    <mergeCell ref="BG197:BG199"/>
    <mergeCell ref="BH197:BH199"/>
    <mergeCell ref="BI197:BI199"/>
    <mergeCell ref="BJ197:BJ199"/>
    <mergeCell ref="BK197:BK199"/>
    <mergeCell ref="AZ197:AZ199"/>
    <mergeCell ref="BA197:BA199"/>
    <mergeCell ref="BB197:BB199"/>
    <mergeCell ref="BC197:BC199"/>
    <mergeCell ref="BD197:BD199"/>
    <mergeCell ref="BE197:BE199"/>
    <mergeCell ref="AO197:AO199"/>
    <mergeCell ref="AP197:AP199"/>
    <mergeCell ref="AV197:AV199"/>
    <mergeCell ref="AW197:AW199"/>
    <mergeCell ref="AX197:AX199"/>
    <mergeCell ref="AY197:AY199"/>
    <mergeCell ref="AH197:AH199"/>
    <mergeCell ref="AI197:AI199"/>
    <mergeCell ref="AJ197:AJ199"/>
    <mergeCell ref="AK197:AK199"/>
    <mergeCell ref="AL197:AL199"/>
    <mergeCell ref="AM197:AM199"/>
    <mergeCell ref="AB197:AB199"/>
    <mergeCell ref="AC197:AC199"/>
    <mergeCell ref="AD197:AD199"/>
    <mergeCell ref="AE197:AE199"/>
    <mergeCell ref="AF197:AF199"/>
    <mergeCell ref="AG197:AG199"/>
    <mergeCell ref="Q197:Q199"/>
    <mergeCell ref="R197:R199"/>
    <mergeCell ref="X197:X199"/>
    <mergeCell ref="Y197:Y199"/>
    <mergeCell ref="Z197:Z199"/>
    <mergeCell ref="AA197:AA199"/>
    <mergeCell ref="DE194:DE196"/>
    <mergeCell ref="DF194:DF196"/>
    <mergeCell ref="DG194:DG196"/>
    <mergeCell ref="DH194:DH196"/>
    <mergeCell ref="A197:A199"/>
    <mergeCell ref="B197:B199"/>
    <mergeCell ref="C197:C199"/>
    <mergeCell ref="D197:D199"/>
    <mergeCell ref="N197:N199"/>
    <mergeCell ref="O197:O199"/>
    <mergeCell ref="CY194:CY196"/>
    <mergeCell ref="CZ194:CZ196"/>
    <mergeCell ref="DA194:DA196"/>
    <mergeCell ref="DB194:DB196"/>
    <mergeCell ref="DC194:DC196"/>
    <mergeCell ref="DD194:DD196"/>
    <mergeCell ref="CS194:CS196"/>
    <mergeCell ref="CT194:CT196"/>
    <mergeCell ref="CU194:CU196"/>
    <mergeCell ref="CV194:CV196"/>
    <mergeCell ref="CX194:CX196"/>
    <mergeCell ref="CG194:CG196"/>
    <mergeCell ref="CH194:CH196"/>
    <mergeCell ref="CI194:CI196"/>
    <mergeCell ref="CK194:CK196"/>
    <mergeCell ref="CL194:CL196"/>
    <mergeCell ref="CR194:CR196"/>
    <mergeCell ref="CA194:CA196"/>
    <mergeCell ref="CB194:CB196"/>
    <mergeCell ref="CC194:CC196"/>
    <mergeCell ref="CD194:CD196"/>
    <mergeCell ref="CE194:CE196"/>
    <mergeCell ref="CF194:CF196"/>
    <mergeCell ref="BU194:BU196"/>
    <mergeCell ref="BV194:BV196"/>
    <mergeCell ref="BW194:BW196"/>
    <mergeCell ref="BX194:BX196"/>
    <mergeCell ref="BY194:BY196"/>
    <mergeCell ref="BZ194:BZ196"/>
    <mergeCell ref="BF194:BF196"/>
    <mergeCell ref="BG194:BG196"/>
    <mergeCell ref="BH194:BH196"/>
    <mergeCell ref="BI194:BI196"/>
    <mergeCell ref="BJ194:BJ196"/>
    <mergeCell ref="BK194:BK196"/>
    <mergeCell ref="AZ194:AZ196"/>
    <mergeCell ref="BA194:BA196"/>
    <mergeCell ref="BB194:BB196"/>
    <mergeCell ref="BC194:BC196"/>
    <mergeCell ref="BD194:BD196"/>
    <mergeCell ref="BE194:BE196"/>
    <mergeCell ref="AO194:AO196"/>
    <mergeCell ref="AP194:AP196"/>
    <mergeCell ref="AV194:AV196"/>
    <mergeCell ref="AW194:AW196"/>
    <mergeCell ref="AX194:AX196"/>
    <mergeCell ref="AY194:AY196"/>
    <mergeCell ref="AH194:AH196"/>
    <mergeCell ref="AI194:AI196"/>
    <mergeCell ref="AJ194:AJ196"/>
    <mergeCell ref="AK194:AK196"/>
    <mergeCell ref="AL194:AL196"/>
    <mergeCell ref="AM194:AM196"/>
    <mergeCell ref="AB194:AB196"/>
    <mergeCell ref="AC194:AC196"/>
    <mergeCell ref="AD194:AD196"/>
    <mergeCell ref="AE194:AE196"/>
    <mergeCell ref="AF194:AF196"/>
    <mergeCell ref="AG194:AG196"/>
    <mergeCell ref="Q194:Q196"/>
    <mergeCell ref="R194:R196"/>
    <mergeCell ref="X194:X196"/>
    <mergeCell ref="Y194:Y196"/>
    <mergeCell ref="Z194:Z196"/>
    <mergeCell ref="AA194:AA196"/>
    <mergeCell ref="A194:A196"/>
    <mergeCell ref="B194:B196"/>
    <mergeCell ref="C194:C196"/>
    <mergeCell ref="D194:D196"/>
    <mergeCell ref="N194:N196"/>
    <mergeCell ref="O194:O196"/>
    <mergeCell ref="DC191:DC193"/>
    <mergeCell ref="DD191:DD193"/>
    <mergeCell ref="DE191:DE193"/>
    <mergeCell ref="DF191:DF193"/>
    <mergeCell ref="DG191:DG193"/>
    <mergeCell ref="DH191:DH193"/>
    <mergeCell ref="CV191:CV193"/>
    <mergeCell ref="CX191:CX193"/>
    <mergeCell ref="CY191:CY193"/>
    <mergeCell ref="CZ191:CZ193"/>
    <mergeCell ref="DA191:DA193"/>
    <mergeCell ref="DB191:DB193"/>
    <mergeCell ref="CK191:CK193"/>
    <mergeCell ref="CL191:CL193"/>
    <mergeCell ref="CR191:CR193"/>
    <mergeCell ref="CS191:CS193"/>
    <mergeCell ref="CT191:CT193"/>
    <mergeCell ref="CU191:CU193"/>
    <mergeCell ref="CD191:CD193"/>
    <mergeCell ref="CE191:CE193"/>
    <mergeCell ref="CF191:CF193"/>
    <mergeCell ref="CG191:CG193"/>
    <mergeCell ref="CH191:CH193"/>
    <mergeCell ref="CI191:CI193"/>
    <mergeCell ref="BX191:BX193"/>
    <mergeCell ref="BY191:BY193"/>
    <mergeCell ref="BZ191:BZ193"/>
    <mergeCell ref="CA191:CA193"/>
    <mergeCell ref="CB191:CB193"/>
    <mergeCell ref="CC191:CC193"/>
    <mergeCell ref="BI191:BI193"/>
    <mergeCell ref="BJ191:BJ193"/>
    <mergeCell ref="BK191:BK193"/>
    <mergeCell ref="BU191:BU193"/>
    <mergeCell ref="BV191:BV193"/>
    <mergeCell ref="BW191:BW193"/>
    <mergeCell ref="BC191:BC193"/>
    <mergeCell ref="BD191:BD193"/>
    <mergeCell ref="BE191:BE193"/>
    <mergeCell ref="BF191:BF193"/>
    <mergeCell ref="BG191:BG193"/>
    <mergeCell ref="BH191:BH193"/>
    <mergeCell ref="AW191:AW193"/>
    <mergeCell ref="AX191:AX193"/>
    <mergeCell ref="AY191:AY193"/>
    <mergeCell ref="AZ191:AZ193"/>
    <mergeCell ref="BA191:BA193"/>
    <mergeCell ref="BB191:BB193"/>
    <mergeCell ref="AK191:AK193"/>
    <mergeCell ref="AL191:AL193"/>
    <mergeCell ref="AM191:AM193"/>
    <mergeCell ref="AO191:AO193"/>
    <mergeCell ref="AP191:AP193"/>
    <mergeCell ref="AV191:AV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DH188:DH190"/>
    <mergeCell ref="A191:A193"/>
    <mergeCell ref="B191:B193"/>
    <mergeCell ref="C191:C193"/>
    <mergeCell ref="D191:D193"/>
    <mergeCell ref="N191:N193"/>
    <mergeCell ref="O191:O193"/>
    <mergeCell ref="Q191:Q193"/>
    <mergeCell ref="R191:R193"/>
    <mergeCell ref="X191:X193"/>
    <mergeCell ref="DB188:DB190"/>
    <mergeCell ref="DC188:DC190"/>
    <mergeCell ref="DD188:DD190"/>
    <mergeCell ref="DE188:DE190"/>
    <mergeCell ref="DF188:DF190"/>
    <mergeCell ref="DG188:DG190"/>
    <mergeCell ref="CU188:CU190"/>
    <mergeCell ref="CV188:CV190"/>
    <mergeCell ref="CX188:CX190"/>
    <mergeCell ref="CY188:CY190"/>
    <mergeCell ref="CZ188:CZ190"/>
    <mergeCell ref="DA188:DA190"/>
    <mergeCell ref="CI188:CI190"/>
    <mergeCell ref="CK188:CK190"/>
    <mergeCell ref="CL188:CL190"/>
    <mergeCell ref="CR188:CR190"/>
    <mergeCell ref="CS188:CS190"/>
    <mergeCell ref="CT188:CT190"/>
    <mergeCell ref="CC188:CC190"/>
    <mergeCell ref="CD188:CD190"/>
    <mergeCell ref="CE188:CE190"/>
    <mergeCell ref="CF188:CF190"/>
    <mergeCell ref="CG188:CG190"/>
    <mergeCell ref="CH188:CH190"/>
    <mergeCell ref="BW188:BW190"/>
    <mergeCell ref="BX188:BX190"/>
    <mergeCell ref="BY188:BY190"/>
    <mergeCell ref="BZ188:BZ190"/>
    <mergeCell ref="CA188:CA190"/>
    <mergeCell ref="CB188:CB190"/>
    <mergeCell ref="BH188:BH190"/>
    <mergeCell ref="BI188:BI190"/>
    <mergeCell ref="BJ188:BJ190"/>
    <mergeCell ref="BK188:BK190"/>
    <mergeCell ref="BU188:BU190"/>
    <mergeCell ref="BV188:BV190"/>
    <mergeCell ref="BB188:BB190"/>
    <mergeCell ref="BC188:BC190"/>
    <mergeCell ref="BD188:BD190"/>
    <mergeCell ref="BE188:BE190"/>
    <mergeCell ref="BF188:BF190"/>
    <mergeCell ref="BG188:BG190"/>
    <mergeCell ref="AV188:AV190"/>
    <mergeCell ref="AW188:AW190"/>
    <mergeCell ref="AX188:AX190"/>
    <mergeCell ref="AY188:AY190"/>
    <mergeCell ref="AZ188:AZ190"/>
    <mergeCell ref="BA188:BA190"/>
    <mergeCell ref="AJ188:AJ190"/>
    <mergeCell ref="AK188:AK190"/>
    <mergeCell ref="AL188:AL190"/>
    <mergeCell ref="AM188:AM190"/>
    <mergeCell ref="AO188:AO190"/>
    <mergeCell ref="AP188:AP190"/>
    <mergeCell ref="AD188:AD190"/>
    <mergeCell ref="AE188:AE190"/>
    <mergeCell ref="AF188:AF190"/>
    <mergeCell ref="AG188:AG190"/>
    <mergeCell ref="AH188:AH190"/>
    <mergeCell ref="AI188:AI190"/>
    <mergeCell ref="X188:X190"/>
    <mergeCell ref="Y188:Y190"/>
    <mergeCell ref="Z188:Z190"/>
    <mergeCell ref="AA188:AA190"/>
    <mergeCell ref="AB188:AB190"/>
    <mergeCell ref="AC188:AC190"/>
    <mergeCell ref="DG185:DG187"/>
    <mergeCell ref="DH185:DH187"/>
    <mergeCell ref="A188:A190"/>
    <mergeCell ref="B188:B190"/>
    <mergeCell ref="C188:C190"/>
    <mergeCell ref="D188:D190"/>
    <mergeCell ref="N188:N190"/>
    <mergeCell ref="O188:O190"/>
    <mergeCell ref="Q188:Q190"/>
    <mergeCell ref="R188:R190"/>
    <mergeCell ref="DA185:DA187"/>
    <mergeCell ref="DB185:DB187"/>
    <mergeCell ref="DC185:DC187"/>
    <mergeCell ref="DD185:DD187"/>
    <mergeCell ref="DE185:DE187"/>
    <mergeCell ref="DF185:DF187"/>
    <mergeCell ref="CT185:CT187"/>
    <mergeCell ref="CU185:CU187"/>
    <mergeCell ref="CV185:CV187"/>
    <mergeCell ref="CX185:CX187"/>
    <mergeCell ref="CY185:CY187"/>
    <mergeCell ref="CZ185:CZ187"/>
    <mergeCell ref="CH185:CH187"/>
    <mergeCell ref="CI185:CI187"/>
    <mergeCell ref="CK185:CK187"/>
    <mergeCell ref="CL185:CL187"/>
    <mergeCell ref="CR185:CR187"/>
    <mergeCell ref="CS185:CS187"/>
    <mergeCell ref="CB185:CB187"/>
    <mergeCell ref="CC185:CC187"/>
    <mergeCell ref="CD185:CD187"/>
    <mergeCell ref="CE185:CE187"/>
    <mergeCell ref="CF185:CF187"/>
    <mergeCell ref="CG185:CG187"/>
    <mergeCell ref="BV185:BV187"/>
    <mergeCell ref="BW185:BW187"/>
    <mergeCell ref="BX185:BX187"/>
    <mergeCell ref="BY185:BY187"/>
    <mergeCell ref="BZ185:BZ187"/>
    <mergeCell ref="CA185:CA187"/>
    <mergeCell ref="BG185:BG187"/>
    <mergeCell ref="BH185:BH187"/>
    <mergeCell ref="BI185:BI187"/>
    <mergeCell ref="BJ185:BJ187"/>
    <mergeCell ref="BK185:BK187"/>
    <mergeCell ref="BU185:BU187"/>
    <mergeCell ref="BA185:BA187"/>
    <mergeCell ref="BB185:BB187"/>
    <mergeCell ref="BC185:BC187"/>
    <mergeCell ref="BD185:BD187"/>
    <mergeCell ref="BE185:BE187"/>
    <mergeCell ref="BF185:BF187"/>
    <mergeCell ref="AP185:AP187"/>
    <mergeCell ref="AV185:AV187"/>
    <mergeCell ref="AW185:AW187"/>
    <mergeCell ref="AX185:AX187"/>
    <mergeCell ref="AY185:AY187"/>
    <mergeCell ref="AZ185:AZ187"/>
    <mergeCell ref="AI185:AI187"/>
    <mergeCell ref="AJ185:AJ187"/>
    <mergeCell ref="AK185:AK187"/>
    <mergeCell ref="AL185:AL187"/>
    <mergeCell ref="AM185:AM187"/>
    <mergeCell ref="AO185:AO187"/>
    <mergeCell ref="AC185:AC187"/>
    <mergeCell ref="AD185:AD187"/>
    <mergeCell ref="AE185:AE187"/>
    <mergeCell ref="AF185:AF187"/>
    <mergeCell ref="AG185:AG187"/>
    <mergeCell ref="AH185:AH187"/>
    <mergeCell ref="R185:R187"/>
    <mergeCell ref="X185:X187"/>
    <mergeCell ref="Y185:Y187"/>
    <mergeCell ref="Z185:Z187"/>
    <mergeCell ref="AA185:AA187"/>
    <mergeCell ref="AB185:AB187"/>
    <mergeCell ref="DF182:DF184"/>
    <mergeCell ref="DG182:DG184"/>
    <mergeCell ref="DH182:DH184"/>
    <mergeCell ref="A185:A187"/>
    <mergeCell ref="B185:B187"/>
    <mergeCell ref="C185:C187"/>
    <mergeCell ref="D185:D187"/>
    <mergeCell ref="N185:N187"/>
    <mergeCell ref="O185:O187"/>
    <mergeCell ref="Q185:Q187"/>
    <mergeCell ref="CZ182:CZ184"/>
    <mergeCell ref="DA182:DA184"/>
    <mergeCell ref="DB182:DB184"/>
    <mergeCell ref="DC182:DC184"/>
    <mergeCell ref="DD182:DD184"/>
    <mergeCell ref="DE182:DE184"/>
    <mergeCell ref="CS182:CS184"/>
    <mergeCell ref="CT182:CT184"/>
    <mergeCell ref="CU182:CU184"/>
    <mergeCell ref="CV182:CV184"/>
    <mergeCell ref="CX182:CX184"/>
    <mergeCell ref="CY182:CY184"/>
    <mergeCell ref="CG182:CG184"/>
    <mergeCell ref="CH182:CH184"/>
    <mergeCell ref="CI182:CI184"/>
    <mergeCell ref="CK182:CK184"/>
    <mergeCell ref="CL182:CL184"/>
    <mergeCell ref="CR182:CR184"/>
    <mergeCell ref="CA182:CA184"/>
    <mergeCell ref="CB182:CB184"/>
    <mergeCell ref="CC182:CC184"/>
    <mergeCell ref="CD182:CD184"/>
    <mergeCell ref="CE182:CE184"/>
    <mergeCell ref="CF182:CF184"/>
    <mergeCell ref="BU182:BU184"/>
    <mergeCell ref="BV182:BV184"/>
    <mergeCell ref="BW182:BW184"/>
    <mergeCell ref="BX182:BX184"/>
    <mergeCell ref="BY182:BY184"/>
    <mergeCell ref="BZ182:BZ184"/>
    <mergeCell ref="BF182:BF184"/>
    <mergeCell ref="BG182:BG184"/>
    <mergeCell ref="BH182:BH184"/>
    <mergeCell ref="BI182:BI184"/>
    <mergeCell ref="BJ182:BJ184"/>
    <mergeCell ref="BK182:BK184"/>
    <mergeCell ref="AZ182:AZ184"/>
    <mergeCell ref="BA182:BA184"/>
    <mergeCell ref="BB182:BB184"/>
    <mergeCell ref="BC182:BC184"/>
    <mergeCell ref="BD182:BD184"/>
    <mergeCell ref="BE182:BE184"/>
    <mergeCell ref="AO182:AO184"/>
    <mergeCell ref="AP182:AP184"/>
    <mergeCell ref="AV182:AV184"/>
    <mergeCell ref="AW182:AW184"/>
    <mergeCell ref="AX182:AX184"/>
    <mergeCell ref="AY182:AY184"/>
    <mergeCell ref="AH182:AH184"/>
    <mergeCell ref="AI182:AI184"/>
    <mergeCell ref="AJ182:AJ184"/>
    <mergeCell ref="AK182:AK184"/>
    <mergeCell ref="AL182:AL184"/>
    <mergeCell ref="AM182:AM184"/>
    <mergeCell ref="AB182:AB184"/>
    <mergeCell ref="AC182:AC184"/>
    <mergeCell ref="AD182:AD184"/>
    <mergeCell ref="AE182:AE184"/>
    <mergeCell ref="AF182:AF184"/>
    <mergeCell ref="AG182:AG184"/>
    <mergeCell ref="Q182:Q184"/>
    <mergeCell ref="R182:R184"/>
    <mergeCell ref="X182:X184"/>
    <mergeCell ref="Y182:Y184"/>
    <mergeCell ref="Z182:Z184"/>
    <mergeCell ref="AA182:AA184"/>
    <mergeCell ref="A182:A184"/>
    <mergeCell ref="B182:B184"/>
    <mergeCell ref="C182:C184"/>
    <mergeCell ref="D182:D184"/>
    <mergeCell ref="N182:N184"/>
    <mergeCell ref="O182:O184"/>
    <mergeCell ref="DC179:DC181"/>
    <mergeCell ref="DD179:DD181"/>
    <mergeCell ref="DE179:DE181"/>
    <mergeCell ref="DF179:DF181"/>
    <mergeCell ref="DG179:DG181"/>
    <mergeCell ref="DH179:DH181"/>
    <mergeCell ref="CV179:CV181"/>
    <mergeCell ref="CX179:CX181"/>
    <mergeCell ref="CY179:CY181"/>
    <mergeCell ref="CZ179:CZ181"/>
    <mergeCell ref="DA179:DA181"/>
    <mergeCell ref="DB179:DB181"/>
    <mergeCell ref="CK179:CK181"/>
    <mergeCell ref="CL179:CL181"/>
    <mergeCell ref="CR179:CR181"/>
    <mergeCell ref="CS179:CS181"/>
    <mergeCell ref="CT179:CT181"/>
    <mergeCell ref="CU179:CU181"/>
    <mergeCell ref="CD179:CD181"/>
    <mergeCell ref="CE179:CE181"/>
    <mergeCell ref="CF179:CF181"/>
    <mergeCell ref="CG179:CG181"/>
    <mergeCell ref="CH179:CH181"/>
    <mergeCell ref="CI179:CI181"/>
    <mergeCell ref="BX179:BX181"/>
    <mergeCell ref="BY179:BY181"/>
    <mergeCell ref="BZ179:BZ181"/>
    <mergeCell ref="CA179:CA181"/>
    <mergeCell ref="CB179:CB181"/>
    <mergeCell ref="CC179:CC181"/>
    <mergeCell ref="BI179:BI181"/>
    <mergeCell ref="BJ179:BJ181"/>
    <mergeCell ref="BK179:BK181"/>
    <mergeCell ref="BU179:BU181"/>
    <mergeCell ref="BV179:BV181"/>
    <mergeCell ref="BW179:BW181"/>
    <mergeCell ref="BC179:BC181"/>
    <mergeCell ref="BD179:BD181"/>
    <mergeCell ref="BE179:BE181"/>
    <mergeCell ref="BF179:BF181"/>
    <mergeCell ref="BG179:BG181"/>
    <mergeCell ref="BH179:BH181"/>
    <mergeCell ref="AW179:AW181"/>
    <mergeCell ref="AX179:AX181"/>
    <mergeCell ref="AY179:AY181"/>
    <mergeCell ref="AZ179:AZ181"/>
    <mergeCell ref="BA179:BA181"/>
    <mergeCell ref="BB179:BB181"/>
    <mergeCell ref="BM179:BM181"/>
    <mergeCell ref="BN179:BN181"/>
    <mergeCell ref="BT179:BT181"/>
    <mergeCell ref="AK179:AK181"/>
    <mergeCell ref="AL179:AL181"/>
    <mergeCell ref="AM179:AM181"/>
    <mergeCell ref="AO179:AO181"/>
    <mergeCell ref="AP179:AP181"/>
    <mergeCell ref="AV179:AV181"/>
    <mergeCell ref="AE179:AE181"/>
    <mergeCell ref="AF179:AF181"/>
    <mergeCell ref="AG179:AG181"/>
    <mergeCell ref="AH179:AH181"/>
    <mergeCell ref="AI179:AI181"/>
    <mergeCell ref="AJ179:AJ181"/>
    <mergeCell ref="Y179:Y181"/>
    <mergeCell ref="Z179:Z181"/>
    <mergeCell ref="AA179:AA181"/>
    <mergeCell ref="AB179:AB181"/>
    <mergeCell ref="AC179:AC181"/>
    <mergeCell ref="AD179:AD181"/>
    <mergeCell ref="DH176:DH178"/>
    <mergeCell ref="A179:A181"/>
    <mergeCell ref="B179:B181"/>
    <mergeCell ref="C179:C181"/>
    <mergeCell ref="D179:D181"/>
    <mergeCell ref="N179:N181"/>
    <mergeCell ref="O179:O181"/>
    <mergeCell ref="Q179:Q181"/>
    <mergeCell ref="R179:R181"/>
    <mergeCell ref="X179:X181"/>
    <mergeCell ref="DB176:DB178"/>
    <mergeCell ref="DC176:DC178"/>
    <mergeCell ref="DD176:DD178"/>
    <mergeCell ref="DE176:DE178"/>
    <mergeCell ref="DF176:DF178"/>
    <mergeCell ref="DG176:DG178"/>
    <mergeCell ref="CU176:CU178"/>
    <mergeCell ref="CV176:CV178"/>
    <mergeCell ref="CX176:CX178"/>
    <mergeCell ref="CY176:CY178"/>
    <mergeCell ref="CZ176:CZ178"/>
    <mergeCell ref="DA176:DA178"/>
    <mergeCell ref="CJ176:CJ178"/>
    <mergeCell ref="CK176:CK178"/>
    <mergeCell ref="CL176:CL178"/>
    <mergeCell ref="CR176:CR178"/>
    <mergeCell ref="CS176:CS178"/>
    <mergeCell ref="CT176:CT178"/>
    <mergeCell ref="CD176:CD178"/>
    <mergeCell ref="CE176:CE178"/>
    <mergeCell ref="CF176:CF178"/>
    <mergeCell ref="CG176:CG178"/>
    <mergeCell ref="CH176:CH178"/>
    <mergeCell ref="CI176:CI178"/>
    <mergeCell ref="BX176:BX178"/>
    <mergeCell ref="BY176:BY178"/>
    <mergeCell ref="BZ176:BZ178"/>
    <mergeCell ref="CA176:CA178"/>
    <mergeCell ref="CB176:CB178"/>
    <mergeCell ref="CC176:CC178"/>
    <mergeCell ref="BI176:BI178"/>
    <mergeCell ref="BJ176:BJ178"/>
    <mergeCell ref="BK176:BK178"/>
    <mergeCell ref="BU176:BU178"/>
    <mergeCell ref="BV176:BV178"/>
    <mergeCell ref="BW176:BW178"/>
    <mergeCell ref="BC176:BC178"/>
    <mergeCell ref="BD176:BD178"/>
    <mergeCell ref="BE176:BE178"/>
    <mergeCell ref="BF176:BF178"/>
    <mergeCell ref="BG176:BG178"/>
    <mergeCell ref="BH176:BH178"/>
    <mergeCell ref="BM176:BM178"/>
    <mergeCell ref="BN176:BN178"/>
    <mergeCell ref="BT176:BT178"/>
    <mergeCell ref="AW176:AW178"/>
    <mergeCell ref="AX176:AX178"/>
    <mergeCell ref="AY176:AY178"/>
    <mergeCell ref="AZ176:AZ178"/>
    <mergeCell ref="BA176:BA178"/>
    <mergeCell ref="BB176:BB178"/>
    <mergeCell ref="AK176:AK178"/>
    <mergeCell ref="AL176:AL178"/>
    <mergeCell ref="AM176:AM178"/>
    <mergeCell ref="AO176:AO178"/>
    <mergeCell ref="AP176:AP178"/>
    <mergeCell ref="AV176:AV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DH173:DH175"/>
    <mergeCell ref="A176:A178"/>
    <mergeCell ref="B176:B178"/>
    <mergeCell ref="C176:C178"/>
    <mergeCell ref="D176:D178"/>
    <mergeCell ref="N176:N178"/>
    <mergeCell ref="O176:O178"/>
    <mergeCell ref="Q176:Q178"/>
    <mergeCell ref="R176:R178"/>
    <mergeCell ref="X176:X178"/>
    <mergeCell ref="DB173:DB175"/>
    <mergeCell ref="DC173:DC175"/>
    <mergeCell ref="DD173:DD175"/>
    <mergeCell ref="DE173:DE175"/>
    <mergeCell ref="DF173:DF175"/>
    <mergeCell ref="DG173:DG175"/>
    <mergeCell ref="CV173:CV175"/>
    <mergeCell ref="CW173:CW175"/>
    <mergeCell ref="CX173:CX175"/>
    <mergeCell ref="CY173:CY175"/>
    <mergeCell ref="CZ173:CZ175"/>
    <mergeCell ref="DA173:DA175"/>
    <mergeCell ref="CK173:CK175"/>
    <mergeCell ref="CL173:CL175"/>
    <mergeCell ref="CR173:CR175"/>
    <mergeCell ref="CS173:CS175"/>
    <mergeCell ref="CD173:CD175"/>
    <mergeCell ref="CE173:CE175"/>
    <mergeCell ref="CF173:CF175"/>
    <mergeCell ref="CG173:CG175"/>
    <mergeCell ref="CH173:CH175"/>
    <mergeCell ref="CI173:CI175"/>
    <mergeCell ref="BX173:BX175"/>
    <mergeCell ref="BY173:BY175"/>
    <mergeCell ref="BZ173:BZ175"/>
    <mergeCell ref="CA173:CA175"/>
    <mergeCell ref="CB173:CB175"/>
    <mergeCell ref="CC173:CC175"/>
    <mergeCell ref="BI173:BI175"/>
    <mergeCell ref="BJ173:BJ175"/>
    <mergeCell ref="BK173:BK175"/>
    <mergeCell ref="BU173:BU175"/>
    <mergeCell ref="BV173:BV175"/>
    <mergeCell ref="BW173:BW175"/>
    <mergeCell ref="BM173:BM175"/>
    <mergeCell ref="BN173:BN175"/>
    <mergeCell ref="BT173:BT174"/>
    <mergeCell ref="BC173:BC175"/>
    <mergeCell ref="BD173:BD175"/>
    <mergeCell ref="BE173:BE175"/>
    <mergeCell ref="BF173:BF175"/>
    <mergeCell ref="BG173:BG175"/>
    <mergeCell ref="BH173:BH175"/>
    <mergeCell ref="AW173:AW175"/>
    <mergeCell ref="AX173:AX175"/>
    <mergeCell ref="AY173:AY175"/>
    <mergeCell ref="AZ173:AZ175"/>
    <mergeCell ref="BA173:BA175"/>
    <mergeCell ref="BB173:BB175"/>
    <mergeCell ref="AK173:AK175"/>
    <mergeCell ref="AL173:AL175"/>
    <mergeCell ref="AM173:AM175"/>
    <mergeCell ref="AO173:AO175"/>
    <mergeCell ref="AP173:AP175"/>
    <mergeCell ref="AV173:AV175"/>
    <mergeCell ref="AE173:AE175"/>
    <mergeCell ref="AF173:AF175"/>
    <mergeCell ref="AG173:AG175"/>
    <mergeCell ref="AH173:AH175"/>
    <mergeCell ref="AI173:AI175"/>
    <mergeCell ref="AJ173:AJ175"/>
    <mergeCell ref="Y173:Y175"/>
    <mergeCell ref="Z173:Z175"/>
    <mergeCell ref="AA173:AA175"/>
    <mergeCell ref="AB173:AB175"/>
    <mergeCell ref="AC173:AC175"/>
    <mergeCell ref="AD173:AD175"/>
    <mergeCell ref="DH170:DH172"/>
    <mergeCell ref="A173:A175"/>
    <mergeCell ref="B173:B175"/>
    <mergeCell ref="C173:C175"/>
    <mergeCell ref="D173:D175"/>
    <mergeCell ref="N173:N175"/>
    <mergeCell ref="O173:O175"/>
    <mergeCell ref="Q173:Q175"/>
    <mergeCell ref="R173:R175"/>
    <mergeCell ref="X173:X175"/>
    <mergeCell ref="DB170:DB172"/>
    <mergeCell ref="DC170:DC172"/>
    <mergeCell ref="DD170:DD172"/>
    <mergeCell ref="DE170:DE172"/>
    <mergeCell ref="DF170:DF172"/>
    <mergeCell ref="DG170:DG172"/>
    <mergeCell ref="CU170:CU172"/>
    <mergeCell ref="CV170:CV172"/>
    <mergeCell ref="CX170:CX172"/>
    <mergeCell ref="CY170:CY172"/>
    <mergeCell ref="CZ170:CZ172"/>
    <mergeCell ref="DA170:DA172"/>
    <mergeCell ref="CI170:CI172"/>
    <mergeCell ref="CK170:CK172"/>
    <mergeCell ref="CL170:CL172"/>
    <mergeCell ref="CR170:CR172"/>
    <mergeCell ref="CS170:CS172"/>
    <mergeCell ref="CT170:CT172"/>
    <mergeCell ref="CC170:CC172"/>
    <mergeCell ref="CD170:CD172"/>
    <mergeCell ref="CE170:CE172"/>
    <mergeCell ref="CF170:CF172"/>
    <mergeCell ref="CG170:CG172"/>
    <mergeCell ref="CH170:CH172"/>
    <mergeCell ref="BW170:BW172"/>
    <mergeCell ref="BX170:BX172"/>
    <mergeCell ref="BY170:BY172"/>
    <mergeCell ref="BZ170:BZ172"/>
    <mergeCell ref="CA170:CA172"/>
    <mergeCell ref="CB170:CB172"/>
    <mergeCell ref="BH170:BH172"/>
    <mergeCell ref="BI170:BI172"/>
    <mergeCell ref="BJ170:BJ172"/>
    <mergeCell ref="BK170:BK172"/>
    <mergeCell ref="BU170:BU172"/>
    <mergeCell ref="BV170:BV172"/>
    <mergeCell ref="BB170:BB172"/>
    <mergeCell ref="BC170:BC172"/>
    <mergeCell ref="BD170:BD172"/>
    <mergeCell ref="BE170:BE172"/>
    <mergeCell ref="BF170:BF172"/>
    <mergeCell ref="BG170:BG172"/>
    <mergeCell ref="AV170:AV172"/>
    <mergeCell ref="AW170:AW172"/>
    <mergeCell ref="AX170:AX172"/>
    <mergeCell ref="AY170:AY172"/>
    <mergeCell ref="AZ170:AZ172"/>
    <mergeCell ref="BA170:BA172"/>
    <mergeCell ref="BM170:BM172"/>
    <mergeCell ref="BN170:BN172"/>
    <mergeCell ref="BT170:BT171"/>
    <mergeCell ref="AJ170:AJ172"/>
    <mergeCell ref="AK170:AK172"/>
    <mergeCell ref="AL170:AL172"/>
    <mergeCell ref="AM170:AM172"/>
    <mergeCell ref="AO170:AO172"/>
    <mergeCell ref="AP170:AP172"/>
    <mergeCell ref="AD170:AD172"/>
    <mergeCell ref="AE170:AE172"/>
    <mergeCell ref="AF170:AF172"/>
    <mergeCell ref="AG170:AG172"/>
    <mergeCell ref="AH170:AH172"/>
    <mergeCell ref="AI170:AI172"/>
    <mergeCell ref="X170:X172"/>
    <mergeCell ref="Y170:Y172"/>
    <mergeCell ref="Z170:Z172"/>
    <mergeCell ref="AA170:AA172"/>
    <mergeCell ref="AB170:AB172"/>
    <mergeCell ref="AC170:AC172"/>
    <mergeCell ref="DG167:DG169"/>
    <mergeCell ref="DH167:DH169"/>
    <mergeCell ref="A170:A172"/>
    <mergeCell ref="B170:B172"/>
    <mergeCell ref="C170:C172"/>
    <mergeCell ref="D170:D172"/>
    <mergeCell ref="N170:N172"/>
    <mergeCell ref="O170:O172"/>
    <mergeCell ref="Q170:Q172"/>
    <mergeCell ref="R170:R172"/>
    <mergeCell ref="DA167:DA169"/>
    <mergeCell ref="DB167:DB169"/>
    <mergeCell ref="DC167:DC169"/>
    <mergeCell ref="DD167:DD169"/>
    <mergeCell ref="DE167:DE169"/>
    <mergeCell ref="DF167:DF169"/>
    <mergeCell ref="CT167:CT169"/>
    <mergeCell ref="CU167:CU169"/>
    <mergeCell ref="CV167:CV169"/>
    <mergeCell ref="CX167:CX169"/>
    <mergeCell ref="CY167:CY169"/>
    <mergeCell ref="CZ167:CZ169"/>
    <mergeCell ref="CH167:CH169"/>
    <mergeCell ref="CI167:CI169"/>
    <mergeCell ref="CK167:CK169"/>
    <mergeCell ref="CL167:CL169"/>
    <mergeCell ref="CR167:CR169"/>
    <mergeCell ref="CS167:CS169"/>
    <mergeCell ref="CB167:CB169"/>
    <mergeCell ref="CC167:CC169"/>
    <mergeCell ref="CD167:CD169"/>
    <mergeCell ref="CE167:CE169"/>
    <mergeCell ref="CF167:CF169"/>
    <mergeCell ref="CG167:CG169"/>
    <mergeCell ref="BV167:BV169"/>
    <mergeCell ref="BW167:BW169"/>
    <mergeCell ref="BX167:BX169"/>
    <mergeCell ref="BY167:BY169"/>
    <mergeCell ref="BZ167:BZ169"/>
    <mergeCell ref="CA167:CA169"/>
    <mergeCell ref="BG167:BG169"/>
    <mergeCell ref="BH167:BH169"/>
    <mergeCell ref="BI167:BI169"/>
    <mergeCell ref="BJ167:BJ169"/>
    <mergeCell ref="BK167:BK169"/>
    <mergeCell ref="BU167:BU169"/>
    <mergeCell ref="BA167:BA169"/>
    <mergeCell ref="BB167:BB169"/>
    <mergeCell ref="BC167:BC169"/>
    <mergeCell ref="BD167:BD169"/>
    <mergeCell ref="BE167:BE169"/>
    <mergeCell ref="BF167:BF169"/>
    <mergeCell ref="BM167:BM169"/>
    <mergeCell ref="BN167:BN169"/>
    <mergeCell ref="BT167:BT169"/>
    <mergeCell ref="AP167:AP169"/>
    <mergeCell ref="AV167:AV169"/>
    <mergeCell ref="AW167:AW169"/>
    <mergeCell ref="AX167:AX169"/>
    <mergeCell ref="AY167:AY169"/>
    <mergeCell ref="AZ167:AZ169"/>
    <mergeCell ref="AI167:AI169"/>
    <mergeCell ref="AJ167:AJ169"/>
    <mergeCell ref="AK167:AK169"/>
    <mergeCell ref="AL167:AL169"/>
    <mergeCell ref="AM167:AM169"/>
    <mergeCell ref="AO167:AO169"/>
    <mergeCell ref="AC167:AC169"/>
    <mergeCell ref="AD167:AD169"/>
    <mergeCell ref="AE167:AE169"/>
    <mergeCell ref="AF167:AF169"/>
    <mergeCell ref="AG167:AG169"/>
    <mergeCell ref="AH167:AH169"/>
    <mergeCell ref="R167:R169"/>
    <mergeCell ref="X167:X169"/>
    <mergeCell ref="Y167:Y169"/>
    <mergeCell ref="Z167:Z169"/>
    <mergeCell ref="AA167:AA169"/>
    <mergeCell ref="AB167:AB169"/>
    <mergeCell ref="DF164:DF166"/>
    <mergeCell ref="DG164:DG166"/>
    <mergeCell ref="DH164:DH166"/>
    <mergeCell ref="A167:A169"/>
    <mergeCell ref="B167:B169"/>
    <mergeCell ref="C167:C169"/>
    <mergeCell ref="D167:D169"/>
    <mergeCell ref="N167:N169"/>
    <mergeCell ref="O167:O169"/>
    <mergeCell ref="Q167:Q169"/>
    <mergeCell ref="CZ164:CZ166"/>
    <mergeCell ref="DA164:DA166"/>
    <mergeCell ref="DB164:DB166"/>
    <mergeCell ref="DC164:DC166"/>
    <mergeCell ref="DD164:DD166"/>
    <mergeCell ref="DE164:DE166"/>
    <mergeCell ref="CS164:CS166"/>
    <mergeCell ref="CT164:CT166"/>
    <mergeCell ref="CU164:CU166"/>
    <mergeCell ref="CV164:CV166"/>
    <mergeCell ref="CX164:CX166"/>
    <mergeCell ref="CY164:CY166"/>
    <mergeCell ref="CG164:CG166"/>
    <mergeCell ref="CH164:CH166"/>
    <mergeCell ref="CI164:CI166"/>
    <mergeCell ref="CK164:CK166"/>
    <mergeCell ref="CL164:CL166"/>
    <mergeCell ref="CR164:CR166"/>
    <mergeCell ref="CA164:CA166"/>
    <mergeCell ref="CB164:CB166"/>
    <mergeCell ref="CC164:CC166"/>
    <mergeCell ref="CD164:CD166"/>
    <mergeCell ref="CE164:CE166"/>
    <mergeCell ref="CF164:CF166"/>
    <mergeCell ref="BU164:BU166"/>
    <mergeCell ref="BV164:BV166"/>
    <mergeCell ref="BW164:BW166"/>
    <mergeCell ref="BX164:BX166"/>
    <mergeCell ref="BY164:BY166"/>
    <mergeCell ref="BZ164:BZ166"/>
    <mergeCell ref="BF164:BF166"/>
    <mergeCell ref="BG164:BG166"/>
    <mergeCell ref="BH164:BH166"/>
    <mergeCell ref="BI164:BI166"/>
    <mergeCell ref="BJ164:BJ166"/>
    <mergeCell ref="BK164:BK166"/>
    <mergeCell ref="BN164:BN166"/>
    <mergeCell ref="BM164:BM166"/>
    <mergeCell ref="BT164:BT166"/>
    <mergeCell ref="AZ164:AZ166"/>
    <mergeCell ref="BA164:BA166"/>
    <mergeCell ref="BB164:BB166"/>
    <mergeCell ref="BC164:BC166"/>
    <mergeCell ref="BD164:BD166"/>
    <mergeCell ref="BE164:BE166"/>
    <mergeCell ref="AO164:AO166"/>
    <mergeCell ref="AP164:AP166"/>
    <mergeCell ref="AV164:AV166"/>
    <mergeCell ref="AW164:AW166"/>
    <mergeCell ref="AX164:AX166"/>
    <mergeCell ref="AY164:AY166"/>
    <mergeCell ref="AH164:AH166"/>
    <mergeCell ref="AI164:AI166"/>
    <mergeCell ref="AJ164:AJ166"/>
    <mergeCell ref="AK164:AK166"/>
    <mergeCell ref="AL164:AL166"/>
    <mergeCell ref="AM164:AM166"/>
    <mergeCell ref="AB164:AB166"/>
    <mergeCell ref="AC164:AC166"/>
    <mergeCell ref="AD164:AD166"/>
    <mergeCell ref="AE164:AE166"/>
    <mergeCell ref="AF164:AF166"/>
    <mergeCell ref="AG164:AG166"/>
    <mergeCell ref="Q164:Q166"/>
    <mergeCell ref="R164:R166"/>
    <mergeCell ref="X164:X166"/>
    <mergeCell ref="Y164:Y166"/>
    <mergeCell ref="Z164:Z166"/>
    <mergeCell ref="AA164:AA166"/>
    <mergeCell ref="A164:A166"/>
    <mergeCell ref="B164:B166"/>
    <mergeCell ref="C164:C166"/>
    <mergeCell ref="D164:D166"/>
    <mergeCell ref="N164:N166"/>
    <mergeCell ref="O164:O166"/>
    <mergeCell ref="DC161:DC163"/>
    <mergeCell ref="DD161:DD163"/>
    <mergeCell ref="DE161:DE163"/>
    <mergeCell ref="DF161:DF163"/>
    <mergeCell ref="DG161:DG163"/>
    <mergeCell ref="DH161:DH163"/>
    <mergeCell ref="CV161:CV163"/>
    <mergeCell ref="CX161:CX163"/>
    <mergeCell ref="CY161:CY163"/>
    <mergeCell ref="CZ161:CZ163"/>
    <mergeCell ref="DA161:DA163"/>
    <mergeCell ref="DB161:DB163"/>
    <mergeCell ref="CK161:CK163"/>
    <mergeCell ref="CL161:CL163"/>
    <mergeCell ref="CR161:CR163"/>
    <mergeCell ref="CS161:CS163"/>
    <mergeCell ref="CT161:CT163"/>
    <mergeCell ref="CU161:CU163"/>
    <mergeCell ref="CD161:CD163"/>
    <mergeCell ref="CE161:CE163"/>
    <mergeCell ref="CF161:CF163"/>
    <mergeCell ref="CG161:CG163"/>
    <mergeCell ref="CH161:CH163"/>
    <mergeCell ref="CI161:CI163"/>
    <mergeCell ref="BX161:BX163"/>
    <mergeCell ref="BY161:BY163"/>
    <mergeCell ref="BZ161:BZ163"/>
    <mergeCell ref="CA161:CA163"/>
    <mergeCell ref="CB161:CB163"/>
    <mergeCell ref="CC161:CC163"/>
    <mergeCell ref="BI161:BI163"/>
    <mergeCell ref="BJ161:BJ163"/>
    <mergeCell ref="BK161:BK163"/>
    <mergeCell ref="BU161:BU163"/>
    <mergeCell ref="BV161:BV163"/>
    <mergeCell ref="BW161:BW163"/>
    <mergeCell ref="BM161:BM163"/>
    <mergeCell ref="BN161:BN163"/>
    <mergeCell ref="BT161:BT163"/>
    <mergeCell ref="BC161:BC163"/>
    <mergeCell ref="BD161:BD163"/>
    <mergeCell ref="BE161:BE163"/>
    <mergeCell ref="BF161:BF163"/>
    <mergeCell ref="BG161:BG163"/>
    <mergeCell ref="BH161:BH163"/>
    <mergeCell ref="AW161:AW163"/>
    <mergeCell ref="AX161:AX163"/>
    <mergeCell ref="AY161:AY163"/>
    <mergeCell ref="AZ161:AZ163"/>
    <mergeCell ref="BA161:BA163"/>
    <mergeCell ref="BB161:BB163"/>
    <mergeCell ref="AK161:AK163"/>
    <mergeCell ref="AL161:AL163"/>
    <mergeCell ref="AM161:AM163"/>
    <mergeCell ref="AO161:AO163"/>
    <mergeCell ref="AP161:AP163"/>
    <mergeCell ref="AV161:AV163"/>
    <mergeCell ref="AE161:AE163"/>
    <mergeCell ref="AF161:AF163"/>
    <mergeCell ref="AG161:AG163"/>
    <mergeCell ref="AH161:AH163"/>
    <mergeCell ref="AI161:AI163"/>
    <mergeCell ref="AJ161:AJ163"/>
    <mergeCell ref="Y161:Y163"/>
    <mergeCell ref="Z161:Z163"/>
    <mergeCell ref="AA161:AA163"/>
    <mergeCell ref="AB161:AB163"/>
    <mergeCell ref="AC161:AC163"/>
    <mergeCell ref="AD161:AD163"/>
    <mergeCell ref="DH158:DH160"/>
    <mergeCell ref="A161:A163"/>
    <mergeCell ref="B161:B163"/>
    <mergeCell ref="C161:C163"/>
    <mergeCell ref="D161:D163"/>
    <mergeCell ref="N161:N163"/>
    <mergeCell ref="O161:O163"/>
    <mergeCell ref="Q161:Q163"/>
    <mergeCell ref="R161:R163"/>
    <mergeCell ref="X161:X163"/>
    <mergeCell ref="DB158:DB160"/>
    <mergeCell ref="DC158:DC160"/>
    <mergeCell ref="DD158:DD160"/>
    <mergeCell ref="DE158:DE160"/>
    <mergeCell ref="DF158:DF160"/>
    <mergeCell ref="DG158:DG160"/>
    <mergeCell ref="CU158:CU160"/>
    <mergeCell ref="CV158:CV160"/>
    <mergeCell ref="CX158:CX160"/>
    <mergeCell ref="CY158:CY160"/>
    <mergeCell ref="CZ158:CZ160"/>
    <mergeCell ref="DA158:DA160"/>
    <mergeCell ref="CI158:CI160"/>
    <mergeCell ref="CK158:CK160"/>
    <mergeCell ref="CL158:CL160"/>
    <mergeCell ref="CR158:CR160"/>
    <mergeCell ref="CS158:CS160"/>
    <mergeCell ref="CT158:CT160"/>
    <mergeCell ref="CC158:CC160"/>
    <mergeCell ref="CD158:CD160"/>
    <mergeCell ref="CE158:CE160"/>
    <mergeCell ref="CF158:CF160"/>
    <mergeCell ref="CG158:CG160"/>
    <mergeCell ref="CH158:CH160"/>
    <mergeCell ref="BW158:BW160"/>
    <mergeCell ref="BX158:BX160"/>
    <mergeCell ref="BY158:BY160"/>
    <mergeCell ref="BZ158:BZ160"/>
    <mergeCell ref="CA158:CA160"/>
    <mergeCell ref="CB158:CB160"/>
    <mergeCell ref="BH158:BH160"/>
    <mergeCell ref="BI158:BI160"/>
    <mergeCell ref="BJ158:BJ160"/>
    <mergeCell ref="BK158:BK160"/>
    <mergeCell ref="BU158:BU160"/>
    <mergeCell ref="BV158:BV160"/>
    <mergeCell ref="BB158:BB160"/>
    <mergeCell ref="BC158:BC160"/>
    <mergeCell ref="BD158:BD160"/>
    <mergeCell ref="BE158:BE160"/>
    <mergeCell ref="BF158:BF160"/>
    <mergeCell ref="BG158:BG160"/>
    <mergeCell ref="AV158:AV160"/>
    <mergeCell ref="AW158:AW160"/>
    <mergeCell ref="AX158:AX160"/>
    <mergeCell ref="AY158:AY160"/>
    <mergeCell ref="AZ158:AZ160"/>
    <mergeCell ref="BA158:BA160"/>
    <mergeCell ref="BM158:BM160"/>
    <mergeCell ref="BN158:BN160"/>
    <mergeCell ref="BT158:BT160"/>
    <mergeCell ref="AJ158:AJ160"/>
    <mergeCell ref="AK158:AK160"/>
    <mergeCell ref="AL158:AL160"/>
    <mergeCell ref="AM158:AM160"/>
    <mergeCell ref="AO158:AO160"/>
    <mergeCell ref="AP158:AP160"/>
    <mergeCell ref="AD158:AD160"/>
    <mergeCell ref="AE158:AE160"/>
    <mergeCell ref="AF158:AF160"/>
    <mergeCell ref="AG158:AG160"/>
    <mergeCell ref="AH158:AH160"/>
    <mergeCell ref="AI158:AI160"/>
    <mergeCell ref="X158:X160"/>
    <mergeCell ref="Y158:Y160"/>
    <mergeCell ref="Z158:Z160"/>
    <mergeCell ref="AA158:AA160"/>
    <mergeCell ref="AB158:AB160"/>
    <mergeCell ref="AC158:AC160"/>
    <mergeCell ref="DG155:DG157"/>
    <mergeCell ref="DH155:DH157"/>
    <mergeCell ref="A158:A160"/>
    <mergeCell ref="B158:B160"/>
    <mergeCell ref="C158:C160"/>
    <mergeCell ref="D158:D160"/>
    <mergeCell ref="N158:N160"/>
    <mergeCell ref="O158:O160"/>
    <mergeCell ref="Q158:Q160"/>
    <mergeCell ref="R158:R160"/>
    <mergeCell ref="DA155:DA157"/>
    <mergeCell ref="DB155:DB157"/>
    <mergeCell ref="DC155:DC157"/>
    <mergeCell ref="DD155:DD157"/>
    <mergeCell ref="DE155:DE157"/>
    <mergeCell ref="DF155:DF157"/>
    <mergeCell ref="CT155:CT157"/>
    <mergeCell ref="CU155:CU157"/>
    <mergeCell ref="CV155:CV157"/>
    <mergeCell ref="CX155:CX157"/>
    <mergeCell ref="CY155:CY157"/>
    <mergeCell ref="CZ155:CZ157"/>
    <mergeCell ref="CH155:CH157"/>
    <mergeCell ref="CI155:CI157"/>
    <mergeCell ref="CK155:CK157"/>
    <mergeCell ref="CL155:CL157"/>
    <mergeCell ref="CR155:CR157"/>
    <mergeCell ref="CS155:CS157"/>
    <mergeCell ref="CB155:CB157"/>
    <mergeCell ref="CC155:CC157"/>
    <mergeCell ref="CD155:CD157"/>
    <mergeCell ref="CE155:CE157"/>
    <mergeCell ref="CF155:CF157"/>
    <mergeCell ref="CG155:CG157"/>
    <mergeCell ref="BV155:BV157"/>
    <mergeCell ref="BW155:BW157"/>
    <mergeCell ref="BX155:BX157"/>
    <mergeCell ref="BY155:BY157"/>
    <mergeCell ref="BZ155:BZ157"/>
    <mergeCell ref="CA155:CA157"/>
    <mergeCell ref="BG155:BG157"/>
    <mergeCell ref="BH155:BH157"/>
    <mergeCell ref="BI155:BI157"/>
    <mergeCell ref="BJ155:BJ157"/>
    <mergeCell ref="BK155:BK157"/>
    <mergeCell ref="BU155:BU157"/>
    <mergeCell ref="BA155:BA157"/>
    <mergeCell ref="BB155:BB157"/>
    <mergeCell ref="BC155:BC157"/>
    <mergeCell ref="BD155:BD157"/>
    <mergeCell ref="BE155:BE157"/>
    <mergeCell ref="BF155:BF157"/>
    <mergeCell ref="BM155:BM157"/>
    <mergeCell ref="BN155:BN157"/>
    <mergeCell ref="BT155:BT157"/>
    <mergeCell ref="AP155:AP157"/>
    <mergeCell ref="AV155:AV157"/>
    <mergeCell ref="AW155:AW157"/>
    <mergeCell ref="AX155:AX157"/>
    <mergeCell ref="AY155:AY157"/>
    <mergeCell ref="AZ155:AZ157"/>
    <mergeCell ref="AI155:AI157"/>
    <mergeCell ref="AJ155:AJ157"/>
    <mergeCell ref="AK155:AK157"/>
    <mergeCell ref="AL155:AL157"/>
    <mergeCell ref="AM155:AM157"/>
    <mergeCell ref="AO155:AO157"/>
    <mergeCell ref="AC155:AC157"/>
    <mergeCell ref="AD155:AD157"/>
    <mergeCell ref="AE155:AE157"/>
    <mergeCell ref="AF155:AF157"/>
    <mergeCell ref="AG155:AG157"/>
    <mergeCell ref="AH155:AH157"/>
    <mergeCell ref="R155:R157"/>
    <mergeCell ref="X155:X157"/>
    <mergeCell ref="Y155:Y157"/>
    <mergeCell ref="Z155:Z157"/>
    <mergeCell ref="AA155:AA157"/>
    <mergeCell ref="AB155:AB157"/>
    <mergeCell ref="DF152:DF154"/>
    <mergeCell ref="DG152:DG154"/>
    <mergeCell ref="DH152:DH154"/>
    <mergeCell ref="A155:A157"/>
    <mergeCell ref="B155:B157"/>
    <mergeCell ref="C155:C157"/>
    <mergeCell ref="D155:D157"/>
    <mergeCell ref="N155:N157"/>
    <mergeCell ref="O155:O157"/>
    <mergeCell ref="Q155:Q157"/>
    <mergeCell ref="CZ152:CZ154"/>
    <mergeCell ref="DA152:DA154"/>
    <mergeCell ref="DB152:DB154"/>
    <mergeCell ref="DC152:DC154"/>
    <mergeCell ref="DD152:DD154"/>
    <mergeCell ref="DE152:DE154"/>
    <mergeCell ref="CS152:CS154"/>
    <mergeCell ref="CT152:CT154"/>
    <mergeCell ref="CU152:CU154"/>
    <mergeCell ref="CV152:CV154"/>
    <mergeCell ref="CX152:CX154"/>
    <mergeCell ref="CY152:CY154"/>
    <mergeCell ref="CG152:CG154"/>
    <mergeCell ref="CH152:CH154"/>
    <mergeCell ref="CI152:CI154"/>
    <mergeCell ref="CK152:CK154"/>
    <mergeCell ref="CL152:CL154"/>
    <mergeCell ref="CR152:CR154"/>
    <mergeCell ref="CA152:CA154"/>
    <mergeCell ref="CB152:CB154"/>
    <mergeCell ref="CC152:CC154"/>
    <mergeCell ref="CD152:CD154"/>
    <mergeCell ref="CE152:CE154"/>
    <mergeCell ref="CF152:CF154"/>
    <mergeCell ref="BU152:BU154"/>
    <mergeCell ref="BV152:BV154"/>
    <mergeCell ref="BW152:BW154"/>
    <mergeCell ref="BX152:BX154"/>
    <mergeCell ref="BY152:BY154"/>
    <mergeCell ref="BZ152:BZ154"/>
    <mergeCell ref="BF152:BF154"/>
    <mergeCell ref="BG152:BG154"/>
    <mergeCell ref="BH152:BH154"/>
    <mergeCell ref="BI152:BI154"/>
    <mergeCell ref="BJ152:BJ154"/>
    <mergeCell ref="BK152:BK154"/>
    <mergeCell ref="BN152:BN154"/>
    <mergeCell ref="BM152:BM154"/>
    <mergeCell ref="BT152:BT154"/>
    <mergeCell ref="AZ152:AZ154"/>
    <mergeCell ref="BA152:BA154"/>
    <mergeCell ref="BB152:BB154"/>
    <mergeCell ref="BC152:BC154"/>
    <mergeCell ref="BD152:BD154"/>
    <mergeCell ref="BE152:BE154"/>
    <mergeCell ref="AO152:AO154"/>
    <mergeCell ref="AP152:AP154"/>
    <mergeCell ref="AV152:AV154"/>
    <mergeCell ref="AW152:AW154"/>
    <mergeCell ref="AX152:AX154"/>
    <mergeCell ref="AY152:AY154"/>
    <mergeCell ref="AH152:AH154"/>
    <mergeCell ref="AI152:AI154"/>
    <mergeCell ref="AJ152:AJ154"/>
    <mergeCell ref="AK152:AK154"/>
    <mergeCell ref="AL152:AL154"/>
    <mergeCell ref="AM152:AM154"/>
    <mergeCell ref="AB152:AB154"/>
    <mergeCell ref="AC152:AC154"/>
    <mergeCell ref="AD152:AD154"/>
    <mergeCell ref="AE152:AE154"/>
    <mergeCell ref="AF152:AF154"/>
    <mergeCell ref="AG152:AG154"/>
    <mergeCell ref="Q152:Q154"/>
    <mergeCell ref="R152:R154"/>
    <mergeCell ref="X152:X154"/>
    <mergeCell ref="Y152:Y154"/>
    <mergeCell ref="Z152:Z154"/>
    <mergeCell ref="AA152:AA154"/>
    <mergeCell ref="A152:A154"/>
    <mergeCell ref="B152:B154"/>
    <mergeCell ref="C152:C154"/>
    <mergeCell ref="D152:D154"/>
    <mergeCell ref="N152:N154"/>
    <mergeCell ref="O152:O154"/>
    <mergeCell ref="DC149:DC151"/>
    <mergeCell ref="DD149:DD151"/>
    <mergeCell ref="DE149:DE151"/>
    <mergeCell ref="DF149:DF151"/>
    <mergeCell ref="DG149:DG151"/>
    <mergeCell ref="DH149:DH151"/>
    <mergeCell ref="CV149:CV151"/>
    <mergeCell ref="CX149:CX151"/>
    <mergeCell ref="CY149:CY151"/>
    <mergeCell ref="CZ149:CZ151"/>
    <mergeCell ref="DA149:DA151"/>
    <mergeCell ref="DB149:DB151"/>
    <mergeCell ref="CK149:CK151"/>
    <mergeCell ref="CL149:CL151"/>
    <mergeCell ref="CR149:CR151"/>
    <mergeCell ref="CS149:CS151"/>
    <mergeCell ref="CT149:CT151"/>
    <mergeCell ref="CU149:CU151"/>
    <mergeCell ref="CW149:CW151"/>
    <mergeCell ref="CD149:CD151"/>
    <mergeCell ref="CE149:CE151"/>
    <mergeCell ref="CF149:CF151"/>
    <mergeCell ref="CG149:CG151"/>
    <mergeCell ref="CH149:CH151"/>
    <mergeCell ref="CI149:CI151"/>
    <mergeCell ref="BX149:BX151"/>
    <mergeCell ref="BY149:BY151"/>
    <mergeCell ref="BZ149:BZ151"/>
    <mergeCell ref="CA149:CA151"/>
    <mergeCell ref="CB149:CB151"/>
    <mergeCell ref="CC149:CC151"/>
    <mergeCell ref="BI149:BI151"/>
    <mergeCell ref="BJ149:BJ151"/>
    <mergeCell ref="BK149:BK151"/>
    <mergeCell ref="BU149:BU151"/>
    <mergeCell ref="BV149:BV151"/>
    <mergeCell ref="BW149:BW151"/>
    <mergeCell ref="BN149:BN151"/>
    <mergeCell ref="BT149:BT151"/>
    <mergeCell ref="BM149:BM151"/>
    <mergeCell ref="BC149:BC151"/>
    <mergeCell ref="BD149:BD151"/>
    <mergeCell ref="BE149:BE151"/>
    <mergeCell ref="BF149:BF151"/>
    <mergeCell ref="BG149:BG151"/>
    <mergeCell ref="BH149:BH151"/>
    <mergeCell ref="AW149:AW151"/>
    <mergeCell ref="AX149:AX151"/>
    <mergeCell ref="AY149:AY151"/>
    <mergeCell ref="AZ149:AZ151"/>
    <mergeCell ref="BA149:BA151"/>
    <mergeCell ref="BB149:BB151"/>
    <mergeCell ref="AK149:AK151"/>
    <mergeCell ref="AL149:AL151"/>
    <mergeCell ref="AM149:AM151"/>
    <mergeCell ref="AO149:AO151"/>
    <mergeCell ref="AP149:AP151"/>
    <mergeCell ref="AV149:AV151"/>
    <mergeCell ref="AE149:AE151"/>
    <mergeCell ref="AF149:AF151"/>
    <mergeCell ref="AG149:AG151"/>
    <mergeCell ref="AH149:AH151"/>
    <mergeCell ref="AI149:AI151"/>
    <mergeCell ref="AJ149:AJ151"/>
    <mergeCell ref="Y149:Y151"/>
    <mergeCell ref="Z149:Z151"/>
    <mergeCell ref="AA149:AA151"/>
    <mergeCell ref="AB149:AB151"/>
    <mergeCell ref="AC149:AC151"/>
    <mergeCell ref="AD149:AD151"/>
    <mergeCell ref="DH142:DH148"/>
    <mergeCell ref="A149:A151"/>
    <mergeCell ref="B149:B151"/>
    <mergeCell ref="C149:C151"/>
    <mergeCell ref="D149:D151"/>
    <mergeCell ref="N149:N151"/>
    <mergeCell ref="O149:O151"/>
    <mergeCell ref="Q149:Q151"/>
    <mergeCell ref="R149:R151"/>
    <mergeCell ref="X149:X151"/>
    <mergeCell ref="DB142:DB148"/>
    <mergeCell ref="DC142:DC148"/>
    <mergeCell ref="DD142:DD148"/>
    <mergeCell ref="DE142:DE148"/>
    <mergeCell ref="DF142:DF148"/>
    <mergeCell ref="DG142:DG148"/>
    <mergeCell ref="CU142:CU148"/>
    <mergeCell ref="CV142:CV148"/>
    <mergeCell ref="CX142:CX148"/>
    <mergeCell ref="CY142:CY148"/>
    <mergeCell ref="CZ142:CZ148"/>
    <mergeCell ref="DA142:DA148"/>
    <mergeCell ref="CI142:CI148"/>
    <mergeCell ref="CK142:CK148"/>
    <mergeCell ref="CL142:CL148"/>
    <mergeCell ref="CR142:CR148"/>
    <mergeCell ref="CS142:CS148"/>
    <mergeCell ref="CT142:CT148"/>
    <mergeCell ref="CC142:CC148"/>
    <mergeCell ref="CD142:CD148"/>
    <mergeCell ref="CE142:CE148"/>
    <mergeCell ref="CF142:CF148"/>
    <mergeCell ref="CG142:CG148"/>
    <mergeCell ref="CH142:CH148"/>
    <mergeCell ref="BW142:BW148"/>
    <mergeCell ref="BX142:BX148"/>
    <mergeCell ref="BY142:BY148"/>
    <mergeCell ref="BZ142:BZ148"/>
    <mergeCell ref="CA142:CA148"/>
    <mergeCell ref="CB142:CB148"/>
    <mergeCell ref="BK142:BK148"/>
    <mergeCell ref="BM142:BM148"/>
    <mergeCell ref="BN142:BN148"/>
    <mergeCell ref="BT142:BT148"/>
    <mergeCell ref="BU142:BU148"/>
    <mergeCell ref="BV142:BV148"/>
    <mergeCell ref="BE142:BE148"/>
    <mergeCell ref="BF142:BF148"/>
    <mergeCell ref="BG142:BG148"/>
    <mergeCell ref="BH142:BH148"/>
    <mergeCell ref="BI142:BI148"/>
    <mergeCell ref="BJ142:BJ148"/>
    <mergeCell ref="AY142:AY148"/>
    <mergeCell ref="AZ142:AZ148"/>
    <mergeCell ref="BA142:BA148"/>
    <mergeCell ref="BB142:BB148"/>
    <mergeCell ref="BC142:BC148"/>
    <mergeCell ref="BD142:BD148"/>
    <mergeCell ref="AM142:AM148"/>
    <mergeCell ref="AO142:AO148"/>
    <mergeCell ref="AP142:AP148"/>
    <mergeCell ref="AV142:AV148"/>
    <mergeCell ref="AW142:AW148"/>
    <mergeCell ref="AX142:AX148"/>
    <mergeCell ref="AG142:AG148"/>
    <mergeCell ref="AH142:AH148"/>
    <mergeCell ref="AI142:AI148"/>
    <mergeCell ref="AJ142:AJ148"/>
    <mergeCell ref="AK142:AK148"/>
    <mergeCell ref="AL142:AL148"/>
    <mergeCell ref="AA142:AA148"/>
    <mergeCell ref="AB142:AB148"/>
    <mergeCell ref="AC142:AC148"/>
    <mergeCell ref="AD142:AD148"/>
    <mergeCell ref="AE142:AE148"/>
    <mergeCell ref="AF142:AF148"/>
    <mergeCell ref="O142:O148"/>
    <mergeCell ref="Q142:Q148"/>
    <mergeCell ref="R142:R148"/>
    <mergeCell ref="X142:X148"/>
    <mergeCell ref="Y142:Y148"/>
    <mergeCell ref="Z142:Z148"/>
    <mergeCell ref="DE138:DE141"/>
    <mergeCell ref="DF138:DF141"/>
    <mergeCell ref="DG138:DG141"/>
    <mergeCell ref="DH138:DH141"/>
    <mergeCell ref="CL140:CL141"/>
    <mergeCell ref="A142:A148"/>
    <mergeCell ref="B142:B148"/>
    <mergeCell ref="C142:C148"/>
    <mergeCell ref="D142:D148"/>
    <mergeCell ref="N142:N148"/>
    <mergeCell ref="CY138:CY141"/>
    <mergeCell ref="CZ138:CZ141"/>
    <mergeCell ref="DA138:DA141"/>
    <mergeCell ref="DB138:DB141"/>
    <mergeCell ref="DC138:DC141"/>
    <mergeCell ref="DD138:DD141"/>
    <mergeCell ref="CR138:CR141"/>
    <mergeCell ref="CS138:CS141"/>
    <mergeCell ref="CT138:CT141"/>
    <mergeCell ref="CU138:CU141"/>
    <mergeCell ref="CV138:CV141"/>
    <mergeCell ref="CX138:CX141"/>
    <mergeCell ref="CF138:CF141"/>
    <mergeCell ref="CG138:CG141"/>
    <mergeCell ref="CH138:CH141"/>
    <mergeCell ref="CI138:CI141"/>
    <mergeCell ref="CK138:CK141"/>
    <mergeCell ref="CL138:CL139"/>
    <mergeCell ref="BZ138:BZ141"/>
    <mergeCell ref="CA138:CA141"/>
    <mergeCell ref="CB138:CB141"/>
    <mergeCell ref="CC138:CC141"/>
    <mergeCell ref="CD138:CD141"/>
    <mergeCell ref="CE138:CE141"/>
    <mergeCell ref="BT138:BT141"/>
    <mergeCell ref="BU138:BU141"/>
    <mergeCell ref="BV138:BV141"/>
    <mergeCell ref="BW138:BW141"/>
    <mergeCell ref="BX138:BX141"/>
    <mergeCell ref="BY138:BY141"/>
    <mergeCell ref="BH138:BH141"/>
    <mergeCell ref="BI138:BI141"/>
    <mergeCell ref="BJ138:BJ141"/>
    <mergeCell ref="BK138:BK141"/>
    <mergeCell ref="BM138:BM141"/>
    <mergeCell ref="BN138:BN141"/>
    <mergeCell ref="BB138:BB141"/>
    <mergeCell ref="BC138:BC141"/>
    <mergeCell ref="BD138:BD141"/>
    <mergeCell ref="BE138:BE141"/>
    <mergeCell ref="BF138:BF141"/>
    <mergeCell ref="BG138:BG141"/>
    <mergeCell ref="AP138:AP141"/>
    <mergeCell ref="AV138:AV141"/>
    <mergeCell ref="AW138:AW141"/>
    <mergeCell ref="AX138:AX141"/>
    <mergeCell ref="AY138:AY141"/>
    <mergeCell ref="AZ138:AZ141"/>
    <mergeCell ref="AI138:AI141"/>
    <mergeCell ref="AJ138:AJ141"/>
    <mergeCell ref="AK138:AK141"/>
    <mergeCell ref="AL138:AL141"/>
    <mergeCell ref="AM138:AM141"/>
    <mergeCell ref="AO138:AO141"/>
    <mergeCell ref="AC138:AC141"/>
    <mergeCell ref="AD138:AD141"/>
    <mergeCell ref="AE138:AE141"/>
    <mergeCell ref="AF138:AF141"/>
    <mergeCell ref="AG138:AG141"/>
    <mergeCell ref="AH138:AH141"/>
    <mergeCell ref="R138:R141"/>
    <mergeCell ref="X138:X141"/>
    <mergeCell ref="Y138:Y141"/>
    <mergeCell ref="Z138:Z141"/>
    <mergeCell ref="AA138:AA141"/>
    <mergeCell ref="AB138:AB141"/>
    <mergeCell ref="DF136:DF137"/>
    <mergeCell ref="DG136:DG137"/>
    <mergeCell ref="DH136:DH137"/>
    <mergeCell ref="A138:A141"/>
    <mergeCell ref="B138:B141"/>
    <mergeCell ref="C138:C141"/>
    <mergeCell ref="D138:D141"/>
    <mergeCell ref="N138:N141"/>
    <mergeCell ref="O138:O141"/>
    <mergeCell ref="Q138:Q141"/>
    <mergeCell ref="CZ136:CZ137"/>
    <mergeCell ref="DA136:DA137"/>
    <mergeCell ref="DB136:DB137"/>
    <mergeCell ref="DC136:DC137"/>
    <mergeCell ref="DD136:DD137"/>
    <mergeCell ref="DE136:DE137"/>
    <mergeCell ref="CS136:CS137"/>
    <mergeCell ref="CT136:CT137"/>
    <mergeCell ref="CU136:CU137"/>
    <mergeCell ref="CV136:CV137"/>
    <mergeCell ref="CX136:CX137"/>
    <mergeCell ref="CY136:CY137"/>
    <mergeCell ref="CG136:CG137"/>
    <mergeCell ref="CH136:CH137"/>
    <mergeCell ref="CI136:CI137"/>
    <mergeCell ref="CK136:CK137"/>
    <mergeCell ref="CL136:CL137"/>
    <mergeCell ref="CR136:CR137"/>
    <mergeCell ref="CA136:CA137"/>
    <mergeCell ref="CB136:CB137"/>
    <mergeCell ref="CC136:CC137"/>
    <mergeCell ref="CD136:CD137"/>
    <mergeCell ref="CE136:CE137"/>
    <mergeCell ref="CF136:CF137"/>
    <mergeCell ref="BU136:BU137"/>
    <mergeCell ref="BV136:BV137"/>
    <mergeCell ref="BW136:BW137"/>
    <mergeCell ref="BX136:BX137"/>
    <mergeCell ref="BY136:BY137"/>
    <mergeCell ref="BZ136:BZ137"/>
    <mergeCell ref="BH136:BH137"/>
    <mergeCell ref="BI136:BI137"/>
    <mergeCell ref="BJ136:BJ137"/>
    <mergeCell ref="BK136:BK137"/>
    <mergeCell ref="BM136:BM137"/>
    <mergeCell ref="BT136:BT137"/>
    <mergeCell ref="BB136:BB137"/>
    <mergeCell ref="BC136:BC137"/>
    <mergeCell ref="BD136:BD137"/>
    <mergeCell ref="BE136:BE137"/>
    <mergeCell ref="BF136:BF137"/>
    <mergeCell ref="BG136:BG137"/>
    <mergeCell ref="AV136:AV137"/>
    <mergeCell ref="AW136:AW137"/>
    <mergeCell ref="AX136:AX137"/>
    <mergeCell ref="AY136:AY137"/>
    <mergeCell ref="AZ136:AZ137"/>
    <mergeCell ref="BA136:BA137"/>
    <mergeCell ref="AJ136:AJ137"/>
    <mergeCell ref="AK136:AK137"/>
    <mergeCell ref="AL136:AL137"/>
    <mergeCell ref="AM136:AM137"/>
    <mergeCell ref="AO136:AO137"/>
    <mergeCell ref="AP136:AP137"/>
    <mergeCell ref="AD136:AD137"/>
    <mergeCell ref="AE136:AE137"/>
    <mergeCell ref="AF136:AF137"/>
    <mergeCell ref="AG136:AG137"/>
    <mergeCell ref="AH136:AH137"/>
    <mergeCell ref="AI136:AI137"/>
    <mergeCell ref="X136:X137"/>
    <mergeCell ref="Y136:Y137"/>
    <mergeCell ref="Z136:Z137"/>
    <mergeCell ref="AA136:AA137"/>
    <mergeCell ref="AB136:AB137"/>
    <mergeCell ref="AC136:AC137"/>
    <mergeCell ref="DG127:DG134"/>
    <mergeCell ref="DH127:DH134"/>
    <mergeCell ref="A136:A137"/>
    <mergeCell ref="B136:B137"/>
    <mergeCell ref="C136:C137"/>
    <mergeCell ref="D136:D137"/>
    <mergeCell ref="N136:N137"/>
    <mergeCell ref="O136:O137"/>
    <mergeCell ref="Q136:Q137"/>
    <mergeCell ref="R136:R137"/>
    <mergeCell ref="DA127:DA134"/>
    <mergeCell ref="DB127:DB134"/>
    <mergeCell ref="DC127:DC134"/>
    <mergeCell ref="DD127:DD134"/>
    <mergeCell ref="DE127:DE134"/>
    <mergeCell ref="DF127:DF134"/>
    <mergeCell ref="CT127:CT134"/>
    <mergeCell ref="CU127:CU134"/>
    <mergeCell ref="CV127:CV134"/>
    <mergeCell ref="CX127:CX134"/>
    <mergeCell ref="CY127:CY134"/>
    <mergeCell ref="CZ127:CZ134"/>
    <mergeCell ref="CH127:CH134"/>
    <mergeCell ref="CI127:CI134"/>
    <mergeCell ref="CK127:CK134"/>
    <mergeCell ref="CL127:CL134"/>
    <mergeCell ref="CR127:CR134"/>
    <mergeCell ref="CS127:CS134"/>
    <mergeCell ref="CB127:CB134"/>
    <mergeCell ref="CC127:CC134"/>
    <mergeCell ref="CD127:CD134"/>
    <mergeCell ref="CE127:CE134"/>
    <mergeCell ref="CF127:CF134"/>
    <mergeCell ref="CG127:CG134"/>
    <mergeCell ref="BV127:BV134"/>
    <mergeCell ref="BW127:BW134"/>
    <mergeCell ref="BX127:BX134"/>
    <mergeCell ref="BY127:BY134"/>
    <mergeCell ref="BZ127:BZ134"/>
    <mergeCell ref="CA127:CA134"/>
    <mergeCell ref="BG127:BG134"/>
    <mergeCell ref="BH127:BH134"/>
    <mergeCell ref="BI127:BI134"/>
    <mergeCell ref="BJ127:BJ134"/>
    <mergeCell ref="BK127:BK134"/>
    <mergeCell ref="BU127:BU134"/>
    <mergeCell ref="AZ127:AZ134"/>
    <mergeCell ref="BB127:BB134"/>
    <mergeCell ref="BC127:BC134"/>
    <mergeCell ref="BD127:BD134"/>
    <mergeCell ref="BE127:BE134"/>
    <mergeCell ref="BF127:BF134"/>
    <mergeCell ref="BM127:BM134"/>
    <mergeCell ref="BN127:BN134"/>
    <mergeCell ref="BT127:BT134"/>
    <mergeCell ref="AO127:AO134"/>
    <mergeCell ref="AP127:AP134"/>
    <mergeCell ref="AV127:AV134"/>
    <mergeCell ref="AW127:AW134"/>
    <mergeCell ref="AX127:AX134"/>
    <mergeCell ref="AY127:AY134"/>
    <mergeCell ref="AH127:AH134"/>
    <mergeCell ref="AI127:AI134"/>
    <mergeCell ref="AJ127:AJ134"/>
    <mergeCell ref="AK127:AK134"/>
    <mergeCell ref="AL127:AL134"/>
    <mergeCell ref="AM127:AM134"/>
    <mergeCell ref="AB127:AB134"/>
    <mergeCell ref="AC127:AC134"/>
    <mergeCell ref="AD127:AD134"/>
    <mergeCell ref="AE127:AE134"/>
    <mergeCell ref="AF127:AF134"/>
    <mergeCell ref="AG127:AG134"/>
    <mergeCell ref="Q127:Q134"/>
    <mergeCell ref="R127:R134"/>
    <mergeCell ref="X127:X134"/>
    <mergeCell ref="Y127:Y134"/>
    <mergeCell ref="Z127:Z134"/>
    <mergeCell ref="AA127:AA134"/>
    <mergeCell ref="DE124:DE126"/>
    <mergeCell ref="DF124:DF126"/>
    <mergeCell ref="DG124:DG126"/>
    <mergeCell ref="DH124:DH126"/>
    <mergeCell ref="A127:A134"/>
    <mergeCell ref="B127:B134"/>
    <mergeCell ref="C127:C134"/>
    <mergeCell ref="D127:D134"/>
    <mergeCell ref="N127:N134"/>
    <mergeCell ref="O127:O134"/>
    <mergeCell ref="CY124:CY126"/>
    <mergeCell ref="CZ124:CZ126"/>
    <mergeCell ref="DA124:DA126"/>
    <mergeCell ref="DB124:DB126"/>
    <mergeCell ref="DC124:DC126"/>
    <mergeCell ref="DD124:DD126"/>
    <mergeCell ref="CR124:CR126"/>
    <mergeCell ref="CS124:CS126"/>
    <mergeCell ref="CT124:CT126"/>
    <mergeCell ref="CU124:CU126"/>
    <mergeCell ref="CV124:CV126"/>
    <mergeCell ref="CX124:CX126"/>
    <mergeCell ref="CF124:CF126"/>
    <mergeCell ref="CG124:CG126"/>
    <mergeCell ref="CH124:CH126"/>
    <mergeCell ref="CI124:CI126"/>
    <mergeCell ref="CK124:CK126"/>
    <mergeCell ref="CL124:CL126"/>
    <mergeCell ref="BZ124:BZ126"/>
    <mergeCell ref="CA124:CA126"/>
    <mergeCell ref="CB124:CB126"/>
    <mergeCell ref="CC124:CC126"/>
    <mergeCell ref="CD124:CD126"/>
    <mergeCell ref="CE124:CE126"/>
    <mergeCell ref="BK124:BK126"/>
    <mergeCell ref="BU124:BU126"/>
    <mergeCell ref="BV124:BV126"/>
    <mergeCell ref="BW124:BW126"/>
    <mergeCell ref="BX124:BX126"/>
    <mergeCell ref="BY124:BY126"/>
    <mergeCell ref="BE124:BE126"/>
    <mergeCell ref="BF124:BF126"/>
    <mergeCell ref="BG124:BG126"/>
    <mergeCell ref="BH124:BH126"/>
    <mergeCell ref="BI124:BI126"/>
    <mergeCell ref="BJ124:BJ126"/>
    <mergeCell ref="BN124:BN126"/>
    <mergeCell ref="BT124:BT126"/>
    <mergeCell ref="AY124:AY126"/>
    <mergeCell ref="AZ124:AZ126"/>
    <mergeCell ref="BA124:BA126"/>
    <mergeCell ref="BB124:BB126"/>
    <mergeCell ref="BC124:BC126"/>
    <mergeCell ref="BD124:BD126"/>
    <mergeCell ref="AM124:AM126"/>
    <mergeCell ref="AO124:AO126"/>
    <mergeCell ref="AP124:AP126"/>
    <mergeCell ref="AV124:AV126"/>
    <mergeCell ref="AW124:AW126"/>
    <mergeCell ref="AX124:AX126"/>
    <mergeCell ref="AG124:AG126"/>
    <mergeCell ref="AH124:AH126"/>
    <mergeCell ref="AI124:AI126"/>
    <mergeCell ref="AJ124:AJ126"/>
    <mergeCell ref="AK124:AK126"/>
    <mergeCell ref="AL124:AL126"/>
    <mergeCell ref="AA124:AA126"/>
    <mergeCell ref="AB124:AB126"/>
    <mergeCell ref="AC124:AC126"/>
    <mergeCell ref="AD124:AD126"/>
    <mergeCell ref="AE124:AE126"/>
    <mergeCell ref="AF124:AF126"/>
    <mergeCell ref="O124:O126"/>
    <mergeCell ref="Q124:Q126"/>
    <mergeCell ref="R124:R126"/>
    <mergeCell ref="X124:X126"/>
    <mergeCell ref="Y124:Y126"/>
    <mergeCell ref="Z124:Z126"/>
    <mergeCell ref="DD116:DD118"/>
    <mergeCell ref="DE116:DE118"/>
    <mergeCell ref="DF116:DF118"/>
    <mergeCell ref="DG116:DG118"/>
    <mergeCell ref="DH116:DH118"/>
    <mergeCell ref="BV116:BV118"/>
    <mergeCell ref="BW116:BW118"/>
    <mergeCell ref="BX116:BX118"/>
    <mergeCell ref="BG116:BG118"/>
    <mergeCell ref="BH116:BH118"/>
    <mergeCell ref="BI116:BI118"/>
    <mergeCell ref="BJ116:BJ118"/>
    <mergeCell ref="BK116:BK118"/>
    <mergeCell ref="BM116:BM118"/>
    <mergeCell ref="BA116:BA118"/>
    <mergeCell ref="BB116:BB118"/>
    <mergeCell ref="BC116:BC118"/>
    <mergeCell ref="BD116:BD118"/>
    <mergeCell ref="BE116:BE118"/>
    <mergeCell ref="BF116:BF118"/>
    <mergeCell ref="A124:A126"/>
    <mergeCell ref="B124:B126"/>
    <mergeCell ref="C124:C126"/>
    <mergeCell ref="D124:D126"/>
    <mergeCell ref="N124:N126"/>
    <mergeCell ref="CX116:CX118"/>
    <mergeCell ref="CY116:CY118"/>
    <mergeCell ref="CZ116:CZ118"/>
    <mergeCell ref="DA116:DA118"/>
    <mergeCell ref="DB116:DB118"/>
    <mergeCell ref="DC116:DC118"/>
    <mergeCell ref="CL116:CL118"/>
    <mergeCell ref="CR116:CR118"/>
    <mergeCell ref="CS116:CS118"/>
    <mergeCell ref="CT116:CT118"/>
    <mergeCell ref="CU116:CU118"/>
    <mergeCell ref="CV116:CV118"/>
    <mergeCell ref="CE116:CE118"/>
    <mergeCell ref="CF116:CF118"/>
    <mergeCell ref="CG116:CG118"/>
    <mergeCell ref="CH116:CH118"/>
    <mergeCell ref="CI116:CI118"/>
    <mergeCell ref="CK116:CK118"/>
    <mergeCell ref="BY116:BY118"/>
    <mergeCell ref="BZ116:BZ118"/>
    <mergeCell ref="CA116:CA118"/>
    <mergeCell ref="CB116:CB118"/>
    <mergeCell ref="CC116:CC118"/>
    <mergeCell ref="CD116:CD118"/>
    <mergeCell ref="BN116:BN118"/>
    <mergeCell ref="BT116:BT118"/>
    <mergeCell ref="BU116:BU118"/>
    <mergeCell ref="AP116:AP118"/>
    <mergeCell ref="AV116:AV118"/>
    <mergeCell ref="AW116:AW118"/>
    <mergeCell ref="AX116:AX118"/>
    <mergeCell ref="AY116:AY118"/>
    <mergeCell ref="AZ116:AZ118"/>
    <mergeCell ref="AI116:AI118"/>
    <mergeCell ref="AJ116:AJ118"/>
    <mergeCell ref="AK116:AK118"/>
    <mergeCell ref="AL116:AL118"/>
    <mergeCell ref="AM116:AM118"/>
    <mergeCell ref="AO116:AO118"/>
    <mergeCell ref="AC116:AC118"/>
    <mergeCell ref="AD116:AD118"/>
    <mergeCell ref="AE116:AE118"/>
    <mergeCell ref="AF116:AF118"/>
    <mergeCell ref="AG116:AG118"/>
    <mergeCell ref="AH116:AH118"/>
    <mergeCell ref="R116:R118"/>
    <mergeCell ref="X116:X118"/>
    <mergeCell ref="Y116:Y118"/>
    <mergeCell ref="Z116:Z118"/>
    <mergeCell ref="AA116:AA118"/>
    <mergeCell ref="AB116:AB118"/>
    <mergeCell ref="DF114:DF115"/>
    <mergeCell ref="DG114:DG115"/>
    <mergeCell ref="DH114:DH115"/>
    <mergeCell ref="A116:A118"/>
    <mergeCell ref="B116:B118"/>
    <mergeCell ref="C116:C118"/>
    <mergeCell ref="D116:D118"/>
    <mergeCell ref="N116:N118"/>
    <mergeCell ref="O116:O118"/>
    <mergeCell ref="Q116:Q118"/>
    <mergeCell ref="CZ114:CZ115"/>
    <mergeCell ref="DA114:DA115"/>
    <mergeCell ref="DB114:DB115"/>
    <mergeCell ref="DC114:DC115"/>
    <mergeCell ref="DD114:DD115"/>
    <mergeCell ref="DE114:DE115"/>
    <mergeCell ref="CS114:CS115"/>
    <mergeCell ref="CT114:CT115"/>
    <mergeCell ref="CU114:CU115"/>
    <mergeCell ref="CV114:CV115"/>
    <mergeCell ref="CX114:CX115"/>
    <mergeCell ref="CY114:CY115"/>
    <mergeCell ref="CG114:CG115"/>
    <mergeCell ref="CH114:CH115"/>
    <mergeCell ref="CI114:CI115"/>
    <mergeCell ref="CK114:CK115"/>
    <mergeCell ref="CL114:CL115"/>
    <mergeCell ref="CR114:CR115"/>
    <mergeCell ref="CA114:CA115"/>
    <mergeCell ref="CB114:CB115"/>
    <mergeCell ref="CC114:CC115"/>
    <mergeCell ref="CD114:CD115"/>
    <mergeCell ref="CE114:CE115"/>
    <mergeCell ref="CF114:CF115"/>
    <mergeCell ref="BU114:BU115"/>
    <mergeCell ref="BV114:BV115"/>
    <mergeCell ref="BW114:BW115"/>
    <mergeCell ref="BX114:BX115"/>
    <mergeCell ref="BY114:BY115"/>
    <mergeCell ref="BZ114:BZ115"/>
    <mergeCell ref="BI114:BI115"/>
    <mergeCell ref="BJ114:BJ115"/>
    <mergeCell ref="BK114:BK115"/>
    <mergeCell ref="BM114:BM115"/>
    <mergeCell ref="BN114:BN115"/>
    <mergeCell ref="BT114:BT115"/>
    <mergeCell ref="BC114:BC115"/>
    <mergeCell ref="BD114:BD115"/>
    <mergeCell ref="BE114:BE115"/>
    <mergeCell ref="BF114:BF115"/>
    <mergeCell ref="BG114:BG115"/>
    <mergeCell ref="BH114:BH115"/>
    <mergeCell ref="AW114:AW115"/>
    <mergeCell ref="AX114:AX115"/>
    <mergeCell ref="AY114:AY115"/>
    <mergeCell ref="AZ114:AZ115"/>
    <mergeCell ref="BA114:BA115"/>
    <mergeCell ref="BB114:BB115"/>
    <mergeCell ref="AK114:AK115"/>
    <mergeCell ref="AL114:AL115"/>
    <mergeCell ref="AM114:AM115"/>
    <mergeCell ref="AO114:AO115"/>
    <mergeCell ref="AP114:AP115"/>
    <mergeCell ref="AV114:AV115"/>
    <mergeCell ref="AE114:AE115"/>
    <mergeCell ref="AF114:AF115"/>
    <mergeCell ref="AG114:AG115"/>
    <mergeCell ref="AH114:AH115"/>
    <mergeCell ref="AI114:AI115"/>
    <mergeCell ref="AJ114:AJ115"/>
    <mergeCell ref="Y114:Y115"/>
    <mergeCell ref="Z114:Z115"/>
    <mergeCell ref="AA114:AA115"/>
    <mergeCell ref="AB114:AB115"/>
    <mergeCell ref="AC114:AC115"/>
    <mergeCell ref="AD114:AD115"/>
    <mergeCell ref="DH112:DH113"/>
    <mergeCell ref="A114:A115"/>
    <mergeCell ref="B114:B115"/>
    <mergeCell ref="C114:C115"/>
    <mergeCell ref="D114:D115"/>
    <mergeCell ref="N114:N115"/>
    <mergeCell ref="O114:O115"/>
    <mergeCell ref="Q114:Q115"/>
    <mergeCell ref="R114:R115"/>
    <mergeCell ref="X114:X115"/>
    <mergeCell ref="DB112:DB113"/>
    <mergeCell ref="DC112:DC113"/>
    <mergeCell ref="DD112:DD113"/>
    <mergeCell ref="DE112:DE113"/>
    <mergeCell ref="DF112:DF113"/>
    <mergeCell ref="DG112:DG113"/>
    <mergeCell ref="CU112:CU113"/>
    <mergeCell ref="CV112:CV113"/>
    <mergeCell ref="CX112:CX113"/>
    <mergeCell ref="CY112:CY113"/>
    <mergeCell ref="CZ112:CZ113"/>
    <mergeCell ref="DA112:DA113"/>
    <mergeCell ref="CI112:CI113"/>
    <mergeCell ref="CK112:CK113"/>
    <mergeCell ref="CL112:CL113"/>
    <mergeCell ref="CR112:CR113"/>
    <mergeCell ref="CS112:CS113"/>
    <mergeCell ref="CT112:CT113"/>
    <mergeCell ref="CC112:CC113"/>
    <mergeCell ref="CD112:CD113"/>
    <mergeCell ref="CE112:CE113"/>
    <mergeCell ref="CF112:CF113"/>
    <mergeCell ref="CG112:CG113"/>
    <mergeCell ref="CH112:CH113"/>
    <mergeCell ref="BW112:BW113"/>
    <mergeCell ref="BX112:BX113"/>
    <mergeCell ref="BY112:BY113"/>
    <mergeCell ref="BZ112:BZ113"/>
    <mergeCell ref="CA112:CA113"/>
    <mergeCell ref="CB112:CB113"/>
    <mergeCell ref="AK112:AK113"/>
    <mergeCell ref="AL112:AL113"/>
    <mergeCell ref="Q112:Q113"/>
    <mergeCell ref="R112:R113"/>
    <mergeCell ref="X112:X113"/>
    <mergeCell ref="Y112:Y113"/>
    <mergeCell ref="Z112:Z113"/>
    <mergeCell ref="AA112:AA113"/>
    <mergeCell ref="BK112:BK113"/>
    <mergeCell ref="BM112:BM113"/>
    <mergeCell ref="BN112:BN113"/>
    <mergeCell ref="BT112:BT113"/>
    <mergeCell ref="BU112:BU113"/>
    <mergeCell ref="BV112:BV113"/>
    <mergeCell ref="BE112:BE113"/>
    <mergeCell ref="BF112:BF113"/>
    <mergeCell ref="BG112:BG113"/>
    <mergeCell ref="BH112:BH113"/>
    <mergeCell ref="BI112:BI113"/>
    <mergeCell ref="BJ112:BJ113"/>
    <mergeCell ref="AY112:AY113"/>
    <mergeCell ref="AZ112:AZ113"/>
    <mergeCell ref="BA112:BA113"/>
    <mergeCell ref="BB112:BB113"/>
    <mergeCell ref="BC112:BC113"/>
    <mergeCell ref="BD112:BD113"/>
    <mergeCell ref="A112:A113"/>
    <mergeCell ref="B112:B113"/>
    <mergeCell ref="C112:C113"/>
    <mergeCell ref="D112:D113"/>
    <mergeCell ref="N112:N113"/>
    <mergeCell ref="O112:O113"/>
    <mergeCell ref="DC109:DC111"/>
    <mergeCell ref="DD109:DD111"/>
    <mergeCell ref="DE109:DE111"/>
    <mergeCell ref="DF109:DF111"/>
    <mergeCell ref="DG109:DG111"/>
    <mergeCell ref="DH109:DH111"/>
    <mergeCell ref="CV109:CV111"/>
    <mergeCell ref="CX109:CX111"/>
    <mergeCell ref="CY109:CY111"/>
    <mergeCell ref="CZ109:CZ111"/>
    <mergeCell ref="DA109:DA111"/>
    <mergeCell ref="DB109:DB111"/>
    <mergeCell ref="CK109:CK111"/>
    <mergeCell ref="CL109:CL111"/>
    <mergeCell ref="CR109:CR111"/>
    <mergeCell ref="CS109:CS111"/>
    <mergeCell ref="CT109:CT111"/>
    <mergeCell ref="CU109:CU111"/>
    <mergeCell ref="CD109:CD111"/>
    <mergeCell ref="CE109:CE111"/>
    <mergeCell ref="CF109:CF111"/>
    <mergeCell ref="CG109:CG111"/>
    <mergeCell ref="CH109:CH111"/>
    <mergeCell ref="CI109:CI111"/>
    <mergeCell ref="BX109:BX111"/>
    <mergeCell ref="BY109:BY111"/>
    <mergeCell ref="BZ109:BZ111"/>
    <mergeCell ref="CA109:CA111"/>
    <mergeCell ref="CB109:CB111"/>
    <mergeCell ref="CC109:CC111"/>
    <mergeCell ref="BM109:BM111"/>
    <mergeCell ref="BN109:BN111"/>
    <mergeCell ref="BT109:BT111"/>
    <mergeCell ref="BU109:BU111"/>
    <mergeCell ref="BV109:BV111"/>
    <mergeCell ref="BW109:BW111"/>
    <mergeCell ref="BF109:BF111"/>
    <mergeCell ref="BG109:BG111"/>
    <mergeCell ref="BH109:BH111"/>
    <mergeCell ref="BI109:BI111"/>
    <mergeCell ref="BJ109:BJ111"/>
    <mergeCell ref="BK109:BK111"/>
    <mergeCell ref="AZ109:AZ111"/>
    <mergeCell ref="BA109:BA111"/>
    <mergeCell ref="BB109:BB111"/>
    <mergeCell ref="BC109:BC111"/>
    <mergeCell ref="BD109:BD111"/>
    <mergeCell ref="BE109:BE111"/>
    <mergeCell ref="AO109:AO111"/>
    <mergeCell ref="AP109:AP111"/>
    <mergeCell ref="AV109:AV111"/>
    <mergeCell ref="AW109:AW111"/>
    <mergeCell ref="AX109:AX111"/>
    <mergeCell ref="AY109:AY111"/>
    <mergeCell ref="AH109:AH111"/>
    <mergeCell ref="AI109:AI111"/>
    <mergeCell ref="AJ109:AJ111"/>
    <mergeCell ref="AK109:AK111"/>
    <mergeCell ref="AL109:AL111"/>
    <mergeCell ref="AM109:AM111"/>
    <mergeCell ref="AB109:AB111"/>
    <mergeCell ref="AC109:AC113"/>
    <mergeCell ref="AD109:AD111"/>
    <mergeCell ref="AE109:AE111"/>
    <mergeCell ref="AF109:AF111"/>
    <mergeCell ref="AG109:AG111"/>
    <mergeCell ref="AB112:AB113"/>
    <mergeCell ref="AD112:AD113"/>
    <mergeCell ref="AE112:AE113"/>
    <mergeCell ref="AF112:AF113"/>
    <mergeCell ref="AM112:AM113"/>
    <mergeCell ref="AO112:AO113"/>
    <mergeCell ref="AP112:AP113"/>
    <mergeCell ref="AV112:AV113"/>
    <mergeCell ref="AW112:AW113"/>
    <mergeCell ref="AX112:AX113"/>
    <mergeCell ref="AG112:AG113"/>
    <mergeCell ref="AH112:AH113"/>
    <mergeCell ref="AI112:AI113"/>
    <mergeCell ref="AJ112:AJ113"/>
    <mergeCell ref="Q109:Q111"/>
    <mergeCell ref="R109:R111"/>
    <mergeCell ref="X109:X111"/>
    <mergeCell ref="Y109:Y111"/>
    <mergeCell ref="Z109:Z111"/>
    <mergeCell ref="AA109:AA111"/>
    <mergeCell ref="A109:A111"/>
    <mergeCell ref="B109:B111"/>
    <mergeCell ref="C109:C111"/>
    <mergeCell ref="D109:D111"/>
    <mergeCell ref="N109:N111"/>
    <mergeCell ref="O109:O111"/>
    <mergeCell ref="DC106:DC108"/>
    <mergeCell ref="DD106:DD108"/>
    <mergeCell ref="DE106:DE108"/>
    <mergeCell ref="DF106:DF108"/>
    <mergeCell ref="DG106:DG108"/>
    <mergeCell ref="BX106:BX108"/>
    <mergeCell ref="BY106:BY108"/>
    <mergeCell ref="BZ106:BZ108"/>
    <mergeCell ref="CA106:CA108"/>
    <mergeCell ref="CB106:CB108"/>
    <mergeCell ref="CC106:CC108"/>
    <mergeCell ref="BM106:BM108"/>
    <mergeCell ref="BN106:BN108"/>
    <mergeCell ref="BT106:BT108"/>
    <mergeCell ref="BU106:BU108"/>
    <mergeCell ref="BV106:BV108"/>
    <mergeCell ref="BW106:BW108"/>
    <mergeCell ref="BF106:BF108"/>
    <mergeCell ref="BG106:BG108"/>
    <mergeCell ref="BH106:BH108"/>
    <mergeCell ref="DH106:DH108"/>
    <mergeCell ref="CV106:CV108"/>
    <mergeCell ref="CX106:CX108"/>
    <mergeCell ref="CY106:CY108"/>
    <mergeCell ref="CZ106:CZ108"/>
    <mergeCell ref="DA106:DA108"/>
    <mergeCell ref="DB106:DB108"/>
    <mergeCell ref="CK106:CK108"/>
    <mergeCell ref="CL106:CL108"/>
    <mergeCell ref="CR106:CR108"/>
    <mergeCell ref="CS106:CS108"/>
    <mergeCell ref="CT106:CT108"/>
    <mergeCell ref="CU106:CU108"/>
    <mergeCell ref="CD106:CD108"/>
    <mergeCell ref="CE106:CE108"/>
    <mergeCell ref="CF106:CF108"/>
    <mergeCell ref="CG106:CG108"/>
    <mergeCell ref="CH106:CH108"/>
    <mergeCell ref="CI106:CI108"/>
    <mergeCell ref="BI106:BI108"/>
    <mergeCell ref="BJ106:BJ108"/>
    <mergeCell ref="BK106:BK108"/>
    <mergeCell ref="AZ106:AZ108"/>
    <mergeCell ref="BA106:BA108"/>
    <mergeCell ref="BB106:BB108"/>
    <mergeCell ref="BC106:BC108"/>
    <mergeCell ref="BD106:BD108"/>
    <mergeCell ref="BE106:BE108"/>
    <mergeCell ref="AO106:AO108"/>
    <mergeCell ref="AP106:AP108"/>
    <mergeCell ref="AV106:AV108"/>
    <mergeCell ref="AW106:AW108"/>
    <mergeCell ref="AX106:AX108"/>
    <mergeCell ref="AY106:AY108"/>
    <mergeCell ref="AH106:AH108"/>
    <mergeCell ref="AI106:AI108"/>
    <mergeCell ref="AJ106:AJ108"/>
    <mergeCell ref="AK106:AK108"/>
    <mergeCell ref="AL106:AL108"/>
    <mergeCell ref="AM106:AM108"/>
    <mergeCell ref="AB106:AB108"/>
    <mergeCell ref="AC106:AC108"/>
    <mergeCell ref="AD106:AD108"/>
    <mergeCell ref="AE106:AE108"/>
    <mergeCell ref="AF106:AF108"/>
    <mergeCell ref="AG106:AG108"/>
    <mergeCell ref="Q106:Q108"/>
    <mergeCell ref="R106:R108"/>
    <mergeCell ref="X106:X108"/>
    <mergeCell ref="Y106:Y108"/>
    <mergeCell ref="Z106:Z108"/>
    <mergeCell ref="AA106:AA108"/>
    <mergeCell ref="A106:A108"/>
    <mergeCell ref="B106:B108"/>
    <mergeCell ref="C106:C108"/>
    <mergeCell ref="D106:D108"/>
    <mergeCell ref="N106:N108"/>
    <mergeCell ref="O106:O108"/>
    <mergeCell ref="DC104:DC105"/>
    <mergeCell ref="DD104:DD105"/>
    <mergeCell ref="DE104:DE105"/>
    <mergeCell ref="DF104:DF105"/>
    <mergeCell ref="DG104:DG105"/>
    <mergeCell ref="DH104:DH105"/>
    <mergeCell ref="CV104:CV105"/>
    <mergeCell ref="CX104:CX105"/>
    <mergeCell ref="CY104:CY105"/>
    <mergeCell ref="CZ104:CZ105"/>
    <mergeCell ref="DA104:DA105"/>
    <mergeCell ref="DB104:DB105"/>
    <mergeCell ref="CK104:CK105"/>
    <mergeCell ref="CL104:CL105"/>
    <mergeCell ref="CR104:CR105"/>
    <mergeCell ref="CS104:CS105"/>
    <mergeCell ref="CT104:CT105"/>
    <mergeCell ref="CU104:CU105"/>
    <mergeCell ref="CD104:CD105"/>
    <mergeCell ref="CE104:CE105"/>
    <mergeCell ref="CF104:CF105"/>
    <mergeCell ref="CG104:CG105"/>
    <mergeCell ref="CH104:CH105"/>
    <mergeCell ref="CI104:CI105"/>
    <mergeCell ref="BX104:BX105"/>
    <mergeCell ref="BY104:BY105"/>
    <mergeCell ref="BZ104:BZ105"/>
    <mergeCell ref="CA104:CA105"/>
    <mergeCell ref="CB104:CB105"/>
    <mergeCell ref="CC104:CC105"/>
    <mergeCell ref="BM104:BM105"/>
    <mergeCell ref="BN104:BN105"/>
    <mergeCell ref="BT104:BT105"/>
    <mergeCell ref="BU104:BU105"/>
    <mergeCell ref="BV104:BV105"/>
    <mergeCell ref="BW104:BW105"/>
    <mergeCell ref="BF104:BF105"/>
    <mergeCell ref="BG104:BG105"/>
    <mergeCell ref="BH104:BH105"/>
    <mergeCell ref="BI104:BI105"/>
    <mergeCell ref="BJ104:BJ105"/>
    <mergeCell ref="BK104:BK105"/>
    <mergeCell ref="AZ104:AZ105"/>
    <mergeCell ref="BA104:BA105"/>
    <mergeCell ref="BB104:BB105"/>
    <mergeCell ref="BC104:BC105"/>
    <mergeCell ref="BD104:BD105"/>
    <mergeCell ref="BE104:BE105"/>
    <mergeCell ref="AO104:AO105"/>
    <mergeCell ref="AP104:AP105"/>
    <mergeCell ref="AV104:AV105"/>
    <mergeCell ref="AW104:AW105"/>
    <mergeCell ref="AX104:AX105"/>
    <mergeCell ref="AY104:AY105"/>
    <mergeCell ref="AH104:AH105"/>
    <mergeCell ref="AI104:AI105"/>
    <mergeCell ref="AJ104:AJ105"/>
    <mergeCell ref="AK104:AK105"/>
    <mergeCell ref="AL104:AL105"/>
    <mergeCell ref="AM104:AM105"/>
    <mergeCell ref="AB104:AB105"/>
    <mergeCell ref="AC104:AC105"/>
    <mergeCell ref="AD104:AD105"/>
    <mergeCell ref="AE104:AE105"/>
    <mergeCell ref="AF104:AF105"/>
    <mergeCell ref="AG104:AG105"/>
    <mergeCell ref="Q104:Q105"/>
    <mergeCell ref="R104:R105"/>
    <mergeCell ref="X104:X105"/>
    <mergeCell ref="Y104:Y105"/>
    <mergeCell ref="Z104:Z105"/>
    <mergeCell ref="AA104:AA105"/>
    <mergeCell ref="A104:A105"/>
    <mergeCell ref="B104:B105"/>
    <mergeCell ref="C104:C105"/>
    <mergeCell ref="D104:D105"/>
    <mergeCell ref="N104:N105"/>
    <mergeCell ref="O104:O105"/>
    <mergeCell ref="DC101:DC103"/>
    <mergeCell ref="DD101:DD103"/>
    <mergeCell ref="DE101:DE103"/>
    <mergeCell ref="DF101:DF103"/>
    <mergeCell ref="DG101:DG103"/>
    <mergeCell ref="DH101:DH103"/>
    <mergeCell ref="CV101:CV103"/>
    <mergeCell ref="CX101:CX103"/>
    <mergeCell ref="CY101:CY103"/>
    <mergeCell ref="CZ101:CZ103"/>
    <mergeCell ref="DA101:DA103"/>
    <mergeCell ref="DB101:DB103"/>
    <mergeCell ref="CK101:CK103"/>
    <mergeCell ref="CL101:CL103"/>
    <mergeCell ref="CR101:CR103"/>
    <mergeCell ref="CS101:CS103"/>
    <mergeCell ref="CT101:CT103"/>
    <mergeCell ref="CU101:CU103"/>
    <mergeCell ref="CD101:CD103"/>
    <mergeCell ref="CE101:CE103"/>
    <mergeCell ref="CF101:CF103"/>
    <mergeCell ref="CG101:CG103"/>
    <mergeCell ref="CH101:CH103"/>
    <mergeCell ref="CI101:CI103"/>
    <mergeCell ref="BX101:BX103"/>
    <mergeCell ref="BY101:BY103"/>
    <mergeCell ref="BZ101:BZ103"/>
    <mergeCell ref="CA101:CA103"/>
    <mergeCell ref="CB101:CB103"/>
    <mergeCell ref="CC101:CC103"/>
    <mergeCell ref="BM101:BM103"/>
    <mergeCell ref="BN101:BN103"/>
    <mergeCell ref="BT101:BT103"/>
    <mergeCell ref="BU101:BU103"/>
    <mergeCell ref="BV101:BV103"/>
    <mergeCell ref="BW101:BW103"/>
    <mergeCell ref="BF101:BF103"/>
    <mergeCell ref="BG101:BG103"/>
    <mergeCell ref="BH101:BH103"/>
    <mergeCell ref="BI101:BI103"/>
    <mergeCell ref="BJ101:BJ103"/>
    <mergeCell ref="BK101:BK103"/>
    <mergeCell ref="AZ101:AZ103"/>
    <mergeCell ref="BA101:BA103"/>
    <mergeCell ref="BB101:BB103"/>
    <mergeCell ref="BC101:BC103"/>
    <mergeCell ref="BD101:BD103"/>
    <mergeCell ref="BE101:BE103"/>
    <mergeCell ref="AO101:AO103"/>
    <mergeCell ref="AP101:AP103"/>
    <mergeCell ref="AV101:AV103"/>
    <mergeCell ref="AW101:AW103"/>
    <mergeCell ref="AX101:AX103"/>
    <mergeCell ref="AY101:AY103"/>
    <mergeCell ref="AH101:AH103"/>
    <mergeCell ref="AI101:AI103"/>
    <mergeCell ref="AJ101:AJ103"/>
    <mergeCell ref="AK101:AK103"/>
    <mergeCell ref="AL101:AL103"/>
    <mergeCell ref="AM101:AM103"/>
    <mergeCell ref="AB101:AB103"/>
    <mergeCell ref="AC101:AC103"/>
    <mergeCell ref="AD101:AD103"/>
    <mergeCell ref="AE101:AE103"/>
    <mergeCell ref="AF101:AF103"/>
    <mergeCell ref="AG101:AG103"/>
    <mergeCell ref="Q101:Q103"/>
    <mergeCell ref="R101:R103"/>
    <mergeCell ref="X101:X103"/>
    <mergeCell ref="Y101:Y103"/>
    <mergeCell ref="Z101:Z103"/>
    <mergeCell ref="AA101:AA103"/>
    <mergeCell ref="A101:A103"/>
    <mergeCell ref="B101:B103"/>
    <mergeCell ref="C101:C103"/>
    <mergeCell ref="D101:D103"/>
    <mergeCell ref="N101:N103"/>
    <mergeCell ref="O101:O103"/>
    <mergeCell ref="DC98:DC100"/>
    <mergeCell ref="DD98:DD100"/>
    <mergeCell ref="DE98:DE100"/>
    <mergeCell ref="DF98:DF100"/>
    <mergeCell ref="DG98:DG100"/>
    <mergeCell ref="BX98:BX100"/>
    <mergeCell ref="BY98:BY100"/>
    <mergeCell ref="BZ98:BZ100"/>
    <mergeCell ref="CA98:CA100"/>
    <mergeCell ref="CB98:CB100"/>
    <mergeCell ref="CC98:CC100"/>
    <mergeCell ref="BM98:BM100"/>
    <mergeCell ref="BN98:BN100"/>
    <mergeCell ref="BT98:BT100"/>
    <mergeCell ref="BU98:BU100"/>
    <mergeCell ref="BV98:BV100"/>
    <mergeCell ref="BW98:BW100"/>
    <mergeCell ref="BF98:BF100"/>
    <mergeCell ref="BG98:BG100"/>
    <mergeCell ref="BH98:BH100"/>
    <mergeCell ref="DH98:DH100"/>
    <mergeCell ref="CV98:CV100"/>
    <mergeCell ref="CX98:CX100"/>
    <mergeCell ref="CY98:CY100"/>
    <mergeCell ref="CZ98:CZ100"/>
    <mergeCell ref="DA98:DA100"/>
    <mergeCell ref="DB98:DB100"/>
    <mergeCell ref="CK98:CK100"/>
    <mergeCell ref="CL98:CL100"/>
    <mergeCell ref="CR98:CR100"/>
    <mergeCell ref="CS98:CS100"/>
    <mergeCell ref="CT98:CT100"/>
    <mergeCell ref="CU98:CU100"/>
    <mergeCell ref="CD98:CD100"/>
    <mergeCell ref="CE98:CE100"/>
    <mergeCell ref="CF98:CF100"/>
    <mergeCell ref="CG98:CG100"/>
    <mergeCell ref="CH98:CH100"/>
    <mergeCell ref="CI98:CI100"/>
    <mergeCell ref="BI98:BI100"/>
    <mergeCell ref="BJ98:BJ100"/>
    <mergeCell ref="BK98:BK100"/>
    <mergeCell ref="AZ98:AZ100"/>
    <mergeCell ref="BA98:BA100"/>
    <mergeCell ref="BB98:BB100"/>
    <mergeCell ref="BC98:BC100"/>
    <mergeCell ref="BD98:BD100"/>
    <mergeCell ref="BE98:BE100"/>
    <mergeCell ref="AO98:AO100"/>
    <mergeCell ref="AP98:AP100"/>
    <mergeCell ref="AV98:AV100"/>
    <mergeCell ref="AW98:AW100"/>
    <mergeCell ref="AX98:AX100"/>
    <mergeCell ref="AY98:AY100"/>
    <mergeCell ref="AH98:AH100"/>
    <mergeCell ref="AI98:AI100"/>
    <mergeCell ref="AJ98:AJ100"/>
    <mergeCell ref="AK98:AK100"/>
    <mergeCell ref="AL98:AL100"/>
    <mergeCell ref="AM98:AM100"/>
    <mergeCell ref="AB98:AB100"/>
    <mergeCell ref="AC98:AC100"/>
    <mergeCell ref="AD98:AD100"/>
    <mergeCell ref="AE98:AE100"/>
    <mergeCell ref="AF98:AF100"/>
    <mergeCell ref="AG98:AG100"/>
    <mergeCell ref="Q98:Q100"/>
    <mergeCell ref="R98:R100"/>
    <mergeCell ref="X98:X100"/>
    <mergeCell ref="Y98:Y100"/>
    <mergeCell ref="Z98:Z100"/>
    <mergeCell ref="AA98:AA100"/>
    <mergeCell ref="DE94:DE97"/>
    <mergeCell ref="DF94:DF97"/>
    <mergeCell ref="DG94:DG97"/>
    <mergeCell ref="DH94:DH97"/>
    <mergeCell ref="A98:A100"/>
    <mergeCell ref="B98:B100"/>
    <mergeCell ref="C98:C100"/>
    <mergeCell ref="D98:D100"/>
    <mergeCell ref="N98:N100"/>
    <mergeCell ref="O98:O100"/>
    <mergeCell ref="CY94:CY97"/>
    <mergeCell ref="CZ94:CZ97"/>
    <mergeCell ref="DA94:DA97"/>
    <mergeCell ref="DB94:DB97"/>
    <mergeCell ref="DC94:DC97"/>
    <mergeCell ref="DD94:DD97"/>
    <mergeCell ref="CR94:CR97"/>
    <mergeCell ref="CS94:CS97"/>
    <mergeCell ref="CT94:CT97"/>
    <mergeCell ref="CU94:CU97"/>
    <mergeCell ref="CV94:CV97"/>
    <mergeCell ref="CX94:CX97"/>
    <mergeCell ref="CF94:CF97"/>
    <mergeCell ref="CG94:CG97"/>
    <mergeCell ref="CH94:CH97"/>
    <mergeCell ref="CI94:CI97"/>
    <mergeCell ref="CK94:CK97"/>
    <mergeCell ref="CL94:CL97"/>
    <mergeCell ref="BZ94:BZ97"/>
    <mergeCell ref="CA94:CA97"/>
    <mergeCell ref="CB94:CB97"/>
    <mergeCell ref="CC94:CC97"/>
    <mergeCell ref="CD94:CD97"/>
    <mergeCell ref="CE94:CE97"/>
    <mergeCell ref="BT94:BT97"/>
    <mergeCell ref="BU94:BU97"/>
    <mergeCell ref="BV94:BV97"/>
    <mergeCell ref="BW94:BW97"/>
    <mergeCell ref="BX94:BX97"/>
    <mergeCell ref="BY94:BY97"/>
    <mergeCell ref="BH94:BH97"/>
    <mergeCell ref="BI94:BI97"/>
    <mergeCell ref="BJ94:BJ97"/>
    <mergeCell ref="BK94:BK97"/>
    <mergeCell ref="BM94:BM97"/>
    <mergeCell ref="BN94:BN97"/>
    <mergeCell ref="BB94:BB97"/>
    <mergeCell ref="BC94:BC97"/>
    <mergeCell ref="BD94:BD97"/>
    <mergeCell ref="BE94:BE97"/>
    <mergeCell ref="BF94:BF97"/>
    <mergeCell ref="BG94:BG97"/>
    <mergeCell ref="AV94:AV97"/>
    <mergeCell ref="AW94:AW97"/>
    <mergeCell ref="AX94:AX97"/>
    <mergeCell ref="AY94:AY97"/>
    <mergeCell ref="AZ94:AZ97"/>
    <mergeCell ref="BA94:BA97"/>
    <mergeCell ref="AJ94:AJ97"/>
    <mergeCell ref="AK94:AK97"/>
    <mergeCell ref="AL94:AL97"/>
    <mergeCell ref="AM94:AM97"/>
    <mergeCell ref="AO94:AO97"/>
    <mergeCell ref="AP94:AP97"/>
    <mergeCell ref="AD94:AD97"/>
    <mergeCell ref="AE94:AE97"/>
    <mergeCell ref="AF94:AF97"/>
    <mergeCell ref="AG94:AG97"/>
    <mergeCell ref="AH94:AH97"/>
    <mergeCell ref="AI94:AI97"/>
    <mergeCell ref="X94:X97"/>
    <mergeCell ref="Y94:Y97"/>
    <mergeCell ref="Z94:Z97"/>
    <mergeCell ref="AA94:AA97"/>
    <mergeCell ref="AB94:AB97"/>
    <mergeCell ref="AC94:AC97"/>
    <mergeCell ref="DH92:DH93"/>
    <mergeCell ref="AN93:AN94"/>
    <mergeCell ref="A94:A97"/>
    <mergeCell ref="B94:B97"/>
    <mergeCell ref="C94:C97"/>
    <mergeCell ref="D94:D97"/>
    <mergeCell ref="N94:N97"/>
    <mergeCell ref="O94:O97"/>
    <mergeCell ref="Q94:Q97"/>
    <mergeCell ref="R94:R97"/>
    <mergeCell ref="DB92:DB93"/>
    <mergeCell ref="DC92:DC93"/>
    <mergeCell ref="DD92:DD93"/>
    <mergeCell ref="DE92:DE93"/>
    <mergeCell ref="DF92:DF93"/>
    <mergeCell ref="DG92:DG93"/>
    <mergeCell ref="CU92:CU93"/>
    <mergeCell ref="CV92:CV93"/>
    <mergeCell ref="CX92:CX93"/>
    <mergeCell ref="CY92:CY93"/>
    <mergeCell ref="CZ92:CZ93"/>
    <mergeCell ref="DA92:DA93"/>
    <mergeCell ref="CI92:CI93"/>
    <mergeCell ref="CK92:CK93"/>
    <mergeCell ref="CL92:CL93"/>
    <mergeCell ref="CR92:CR93"/>
    <mergeCell ref="CS92:CS93"/>
    <mergeCell ref="CT92:CT93"/>
    <mergeCell ref="CC92:CC93"/>
    <mergeCell ref="CD92:CD93"/>
    <mergeCell ref="CE92:CE93"/>
    <mergeCell ref="CF92:CF93"/>
    <mergeCell ref="CG92:CG93"/>
    <mergeCell ref="CH92:CH93"/>
    <mergeCell ref="BW92:BW93"/>
    <mergeCell ref="BX92:BX93"/>
    <mergeCell ref="BY92:BY93"/>
    <mergeCell ref="BZ92:BZ93"/>
    <mergeCell ref="CA92:CA93"/>
    <mergeCell ref="CB92:CB93"/>
    <mergeCell ref="BK92:BK93"/>
    <mergeCell ref="BM92:BM93"/>
    <mergeCell ref="BN92:BN93"/>
    <mergeCell ref="BT92:BT93"/>
    <mergeCell ref="BU92:BU93"/>
    <mergeCell ref="BV92:BV93"/>
    <mergeCell ref="BE92:BE93"/>
    <mergeCell ref="BF92:BF93"/>
    <mergeCell ref="BG92:BG93"/>
    <mergeCell ref="BH92:BH93"/>
    <mergeCell ref="BI92:BI93"/>
    <mergeCell ref="BJ92:BJ93"/>
    <mergeCell ref="AY92:AY93"/>
    <mergeCell ref="AZ92:AZ93"/>
    <mergeCell ref="BA92:BA93"/>
    <mergeCell ref="BB92:BB93"/>
    <mergeCell ref="BC92:BC93"/>
    <mergeCell ref="BD92:BD93"/>
    <mergeCell ref="AM92:AM93"/>
    <mergeCell ref="AO92:AO93"/>
    <mergeCell ref="AP92:AP93"/>
    <mergeCell ref="AV92:AV93"/>
    <mergeCell ref="AW92:AW93"/>
    <mergeCell ref="AX92:AX93"/>
    <mergeCell ref="AG92:AG93"/>
    <mergeCell ref="AH92:AH93"/>
    <mergeCell ref="AI92:AI93"/>
    <mergeCell ref="AJ92:AJ93"/>
    <mergeCell ref="AK92:AK93"/>
    <mergeCell ref="AL92:AL93"/>
    <mergeCell ref="AA92:AA93"/>
    <mergeCell ref="AB92:AB93"/>
    <mergeCell ref="AC92:AC93"/>
    <mergeCell ref="AD92:AD93"/>
    <mergeCell ref="AE92:AE93"/>
    <mergeCell ref="AF92:AF93"/>
    <mergeCell ref="O92:O93"/>
    <mergeCell ref="Q92:Q93"/>
    <mergeCell ref="R92:R93"/>
    <mergeCell ref="X92:X93"/>
    <mergeCell ref="Y92:Y93"/>
    <mergeCell ref="Z92:Z93"/>
    <mergeCell ref="DF84:DF90"/>
    <mergeCell ref="DG84:DG90"/>
    <mergeCell ref="DH84:DH90"/>
    <mergeCell ref="AN85:AN87"/>
    <mergeCell ref="AN88:AN92"/>
    <mergeCell ref="BX84:BX90"/>
    <mergeCell ref="BY84:BY90"/>
    <mergeCell ref="BZ84:BZ90"/>
    <mergeCell ref="BI84:BI90"/>
    <mergeCell ref="BJ84:BJ90"/>
    <mergeCell ref="BK84:BK90"/>
    <mergeCell ref="BM84:BM90"/>
    <mergeCell ref="BN84:BN90"/>
    <mergeCell ref="BT84:BT90"/>
    <mergeCell ref="BC84:BC90"/>
    <mergeCell ref="BD84:BD90"/>
    <mergeCell ref="BE84:BE90"/>
    <mergeCell ref="BF84:BF90"/>
    <mergeCell ref="BG84:BG90"/>
    <mergeCell ref="BH84:BH90"/>
    <mergeCell ref="A92:A93"/>
    <mergeCell ref="B92:B93"/>
    <mergeCell ref="C92:C93"/>
    <mergeCell ref="D92:D93"/>
    <mergeCell ref="N92:N93"/>
    <mergeCell ref="CZ84:CZ90"/>
    <mergeCell ref="DA84:DA90"/>
    <mergeCell ref="DB84:DB90"/>
    <mergeCell ref="DC84:DC90"/>
    <mergeCell ref="DD84:DD90"/>
    <mergeCell ref="DE84:DE90"/>
    <mergeCell ref="CS84:CS90"/>
    <mergeCell ref="CT84:CT90"/>
    <mergeCell ref="CU84:CU90"/>
    <mergeCell ref="CV84:CV90"/>
    <mergeCell ref="CX84:CX90"/>
    <mergeCell ref="CY84:CY90"/>
    <mergeCell ref="CG84:CG90"/>
    <mergeCell ref="CH84:CH90"/>
    <mergeCell ref="CI84:CI90"/>
    <mergeCell ref="CK84:CK90"/>
    <mergeCell ref="CL84:CL90"/>
    <mergeCell ref="CR84:CR90"/>
    <mergeCell ref="CA84:CA90"/>
    <mergeCell ref="CB84:CB90"/>
    <mergeCell ref="CC84:CC90"/>
    <mergeCell ref="CD84:CD90"/>
    <mergeCell ref="CE84:CE90"/>
    <mergeCell ref="CF84:CF90"/>
    <mergeCell ref="BU84:BU90"/>
    <mergeCell ref="BV84:BV90"/>
    <mergeCell ref="BW84:BW90"/>
    <mergeCell ref="AW84:AW90"/>
    <mergeCell ref="AX84:AX90"/>
    <mergeCell ref="AY84:AY90"/>
    <mergeCell ref="AZ84:AZ90"/>
    <mergeCell ref="BA84:BA90"/>
    <mergeCell ref="BB84:BB90"/>
    <mergeCell ref="AK84:AK90"/>
    <mergeCell ref="AL84:AL90"/>
    <mergeCell ref="AM84:AM90"/>
    <mergeCell ref="AO84:AO90"/>
    <mergeCell ref="AP84:AP90"/>
    <mergeCell ref="AV84:AV90"/>
    <mergeCell ref="AE84:AE90"/>
    <mergeCell ref="AF84:AF90"/>
    <mergeCell ref="AG84:AG90"/>
    <mergeCell ref="AH84:AH90"/>
    <mergeCell ref="AI84:AI90"/>
    <mergeCell ref="AJ84:AJ90"/>
    <mergeCell ref="Y84:Y90"/>
    <mergeCell ref="Z84:Z90"/>
    <mergeCell ref="AA84:AA90"/>
    <mergeCell ref="AB84:AB90"/>
    <mergeCell ref="AC84:AC90"/>
    <mergeCell ref="AD84:AD90"/>
    <mergeCell ref="DH81:DH83"/>
    <mergeCell ref="A84:A90"/>
    <mergeCell ref="B84:B90"/>
    <mergeCell ref="C84:C90"/>
    <mergeCell ref="D84:D90"/>
    <mergeCell ref="N84:N90"/>
    <mergeCell ref="O84:O90"/>
    <mergeCell ref="Q84:Q90"/>
    <mergeCell ref="R84:R90"/>
    <mergeCell ref="X84:X90"/>
    <mergeCell ref="DB81:DB83"/>
    <mergeCell ref="DC81:DC83"/>
    <mergeCell ref="DD81:DD83"/>
    <mergeCell ref="DE81:DE83"/>
    <mergeCell ref="DF81:DF83"/>
    <mergeCell ref="DG81:DG83"/>
    <mergeCell ref="CU81:CU83"/>
    <mergeCell ref="CV81:CV83"/>
    <mergeCell ref="CX81:CX83"/>
    <mergeCell ref="CY81:CY83"/>
    <mergeCell ref="CZ81:CZ83"/>
    <mergeCell ref="DA81:DA83"/>
    <mergeCell ref="CI81:CI83"/>
    <mergeCell ref="CK81:CK83"/>
    <mergeCell ref="CL81:CL83"/>
    <mergeCell ref="CR81:CR83"/>
    <mergeCell ref="CS81:CS83"/>
    <mergeCell ref="CT81:CT83"/>
    <mergeCell ref="CC81:CC83"/>
    <mergeCell ref="CD81:CD83"/>
    <mergeCell ref="CE81:CE83"/>
    <mergeCell ref="CF81:CF83"/>
    <mergeCell ref="CG81:CG83"/>
    <mergeCell ref="CH81:CH83"/>
    <mergeCell ref="BW81:BW83"/>
    <mergeCell ref="BX81:BX83"/>
    <mergeCell ref="BY81:BY83"/>
    <mergeCell ref="BZ81:BZ83"/>
    <mergeCell ref="CA81:CA83"/>
    <mergeCell ref="CB81:CB83"/>
    <mergeCell ref="BK81:BK83"/>
    <mergeCell ref="BM81:BM83"/>
    <mergeCell ref="BN81:BN83"/>
    <mergeCell ref="BT81:BT83"/>
    <mergeCell ref="BU81:BU83"/>
    <mergeCell ref="BV81:BV83"/>
    <mergeCell ref="BE81:BE83"/>
    <mergeCell ref="BF81:BF83"/>
    <mergeCell ref="BG81:BG83"/>
    <mergeCell ref="BH81:BH83"/>
    <mergeCell ref="BI81:BI83"/>
    <mergeCell ref="BJ81:BJ83"/>
    <mergeCell ref="AY81:AY83"/>
    <mergeCell ref="AZ81:AZ83"/>
    <mergeCell ref="BA81:BA83"/>
    <mergeCell ref="BB81:BB83"/>
    <mergeCell ref="BC81:BC83"/>
    <mergeCell ref="BD81:BD83"/>
    <mergeCell ref="AN81:AN83"/>
    <mergeCell ref="AO81:AO83"/>
    <mergeCell ref="AP81:AP83"/>
    <mergeCell ref="AV81:AV83"/>
    <mergeCell ref="AW81:AW83"/>
    <mergeCell ref="AX81:AX83"/>
    <mergeCell ref="AH81:AH83"/>
    <mergeCell ref="AI81:AI83"/>
    <mergeCell ref="AJ81:AJ83"/>
    <mergeCell ref="AK81:AK83"/>
    <mergeCell ref="AL81:AL83"/>
    <mergeCell ref="AM81:AM83"/>
    <mergeCell ref="AB81:AB83"/>
    <mergeCell ref="AC81:AC83"/>
    <mergeCell ref="AD81:AD83"/>
    <mergeCell ref="AE81:AE83"/>
    <mergeCell ref="AF81:AF83"/>
    <mergeCell ref="AG81:AG83"/>
    <mergeCell ref="Q81:Q83"/>
    <mergeCell ref="R81:R83"/>
    <mergeCell ref="X81:X83"/>
    <mergeCell ref="Y81:Y83"/>
    <mergeCell ref="Z81:Z83"/>
    <mergeCell ref="AA81:AA83"/>
    <mergeCell ref="A81:A83"/>
    <mergeCell ref="B81:B83"/>
    <mergeCell ref="C81:C83"/>
    <mergeCell ref="D81:D83"/>
    <mergeCell ref="N81:N83"/>
    <mergeCell ref="O81:O83"/>
    <mergeCell ref="DC76:DC80"/>
    <mergeCell ref="DD76:DD80"/>
    <mergeCell ref="DE76:DE80"/>
    <mergeCell ref="DF76:DF80"/>
    <mergeCell ref="DG76:DG80"/>
    <mergeCell ref="DH76:DH80"/>
    <mergeCell ref="CW76:CW80"/>
    <mergeCell ref="CX76:CX80"/>
    <mergeCell ref="CY76:CY80"/>
    <mergeCell ref="CZ76:CZ80"/>
    <mergeCell ref="DA76:DA80"/>
    <mergeCell ref="DB76:DB80"/>
    <mergeCell ref="CL76:CL80"/>
    <mergeCell ref="CR76:CR80"/>
    <mergeCell ref="CS76:CS80"/>
    <mergeCell ref="CT76:CT80"/>
    <mergeCell ref="CU76:CU80"/>
    <mergeCell ref="CV76:CV80"/>
    <mergeCell ref="CF76:CF80"/>
    <mergeCell ref="CG76:CG80"/>
    <mergeCell ref="CH76:CH80"/>
    <mergeCell ref="CI76:CI80"/>
    <mergeCell ref="CJ76:CJ80"/>
    <mergeCell ref="CK76:CK80"/>
    <mergeCell ref="BZ76:BZ80"/>
    <mergeCell ref="CA76:CA80"/>
    <mergeCell ref="CB76:CB80"/>
    <mergeCell ref="CC76:CC80"/>
    <mergeCell ref="CD76:CD80"/>
    <mergeCell ref="CE76:CE80"/>
    <mergeCell ref="BT76:BT80"/>
    <mergeCell ref="BU76:BU80"/>
    <mergeCell ref="BV76:BV80"/>
    <mergeCell ref="BW76:BW80"/>
    <mergeCell ref="BX76:BX80"/>
    <mergeCell ref="BY76:BY80"/>
    <mergeCell ref="BH76:BH80"/>
    <mergeCell ref="BI76:BI80"/>
    <mergeCell ref="BJ76:BJ80"/>
    <mergeCell ref="BK76:BK80"/>
    <mergeCell ref="BM76:BM80"/>
    <mergeCell ref="BN76:BN80"/>
    <mergeCell ref="BB76:BB80"/>
    <mergeCell ref="BC76:BC80"/>
    <mergeCell ref="BD76:BD80"/>
    <mergeCell ref="BE76:BE80"/>
    <mergeCell ref="BF76:BF80"/>
    <mergeCell ref="BG76:BG80"/>
    <mergeCell ref="AV76:AV80"/>
    <mergeCell ref="AW76:AW80"/>
    <mergeCell ref="AX76:AX80"/>
    <mergeCell ref="AY76:AY80"/>
    <mergeCell ref="AZ76:AZ80"/>
    <mergeCell ref="BA76:BA80"/>
    <mergeCell ref="AJ76:AJ80"/>
    <mergeCell ref="AK76:AK80"/>
    <mergeCell ref="AL76:AL80"/>
    <mergeCell ref="AM76:AM80"/>
    <mergeCell ref="AO76:AO80"/>
    <mergeCell ref="AP76:AP80"/>
    <mergeCell ref="AN77:AN80"/>
    <mergeCell ref="AD76:AD80"/>
    <mergeCell ref="AE76:AE80"/>
    <mergeCell ref="AF76:AF80"/>
    <mergeCell ref="AG76:AG80"/>
    <mergeCell ref="AH76:AH80"/>
    <mergeCell ref="AI76:AI80"/>
    <mergeCell ref="X76:X80"/>
    <mergeCell ref="Y76:Y80"/>
    <mergeCell ref="Z76:Z80"/>
    <mergeCell ref="AA76:AA80"/>
    <mergeCell ref="AB76:AB80"/>
    <mergeCell ref="AC76:AC80"/>
    <mergeCell ref="DH71:DH73"/>
    <mergeCell ref="AN74:AN76"/>
    <mergeCell ref="A76:A80"/>
    <mergeCell ref="B76:B80"/>
    <mergeCell ref="C76:C80"/>
    <mergeCell ref="D76:D80"/>
    <mergeCell ref="N76:N80"/>
    <mergeCell ref="O76:O80"/>
    <mergeCell ref="Q76:Q80"/>
    <mergeCell ref="R76:R80"/>
    <mergeCell ref="DB71:DB73"/>
    <mergeCell ref="DC71:DC73"/>
    <mergeCell ref="DD71:DD73"/>
    <mergeCell ref="DE71:DE73"/>
    <mergeCell ref="DF71:DF73"/>
    <mergeCell ref="DG71:DG73"/>
    <mergeCell ref="CU71:CU73"/>
    <mergeCell ref="CV71:CV73"/>
    <mergeCell ref="CX71:CX73"/>
    <mergeCell ref="CY71:CY73"/>
    <mergeCell ref="CZ71:CZ73"/>
    <mergeCell ref="DA71:DA73"/>
    <mergeCell ref="CI71:CI73"/>
    <mergeCell ref="CK71:CK73"/>
    <mergeCell ref="CL71:CL73"/>
    <mergeCell ref="CR71:CR73"/>
    <mergeCell ref="CS71:CS73"/>
    <mergeCell ref="CT71:CT73"/>
    <mergeCell ref="CC71:CC73"/>
    <mergeCell ref="CD71:CD73"/>
    <mergeCell ref="CE71:CE73"/>
    <mergeCell ref="CF71:CF73"/>
    <mergeCell ref="CG71:CG73"/>
    <mergeCell ref="CH71:CH73"/>
    <mergeCell ref="BW71:BW73"/>
    <mergeCell ref="BX71:BX73"/>
    <mergeCell ref="BY71:BY73"/>
    <mergeCell ref="BZ71:BZ73"/>
    <mergeCell ref="CA71:CA73"/>
    <mergeCell ref="CB71:CB73"/>
    <mergeCell ref="BK71:BK73"/>
    <mergeCell ref="BM71:BM73"/>
    <mergeCell ref="BN71:BN73"/>
    <mergeCell ref="BT71:BT73"/>
    <mergeCell ref="BU71:BU73"/>
    <mergeCell ref="BV71:BV73"/>
    <mergeCell ref="BE71:BE73"/>
    <mergeCell ref="BF71:BF73"/>
    <mergeCell ref="BG71:BG73"/>
    <mergeCell ref="BH71:BH73"/>
    <mergeCell ref="BI71:BI73"/>
    <mergeCell ref="BJ71:BJ73"/>
    <mergeCell ref="AY71:AY73"/>
    <mergeCell ref="AZ71:AZ73"/>
    <mergeCell ref="BA71:BA73"/>
    <mergeCell ref="BB71:BB73"/>
    <mergeCell ref="BC71:BC73"/>
    <mergeCell ref="BD71:BD73"/>
    <mergeCell ref="AN71:AN73"/>
    <mergeCell ref="AO71:AO73"/>
    <mergeCell ref="AP71:AP73"/>
    <mergeCell ref="AV71:AV73"/>
    <mergeCell ref="AW71:AW73"/>
    <mergeCell ref="AX71:AX73"/>
    <mergeCell ref="AH71:AH73"/>
    <mergeCell ref="AI71:AI73"/>
    <mergeCell ref="AJ71:AJ73"/>
    <mergeCell ref="AK71:AK73"/>
    <mergeCell ref="AL71:AL73"/>
    <mergeCell ref="AM71:AM73"/>
    <mergeCell ref="AB71:AB73"/>
    <mergeCell ref="AC71:AC73"/>
    <mergeCell ref="AD71:AD73"/>
    <mergeCell ref="AE71:AE73"/>
    <mergeCell ref="AF71:AF73"/>
    <mergeCell ref="AG71:AG73"/>
    <mergeCell ref="Q71:Q73"/>
    <mergeCell ref="R71:R73"/>
    <mergeCell ref="X71:X73"/>
    <mergeCell ref="Y71:Y73"/>
    <mergeCell ref="Z71:Z73"/>
    <mergeCell ref="AA71:AA73"/>
    <mergeCell ref="A71:A73"/>
    <mergeCell ref="B71:B73"/>
    <mergeCell ref="C71:C73"/>
    <mergeCell ref="D71:D73"/>
    <mergeCell ref="N71:N73"/>
    <mergeCell ref="O71:O73"/>
    <mergeCell ref="DC69:DC70"/>
    <mergeCell ref="DD69:DD70"/>
    <mergeCell ref="DE69:DE70"/>
    <mergeCell ref="DF69:DF70"/>
    <mergeCell ref="DG69:DG70"/>
    <mergeCell ref="DH69:DH70"/>
    <mergeCell ref="CV69:CV70"/>
    <mergeCell ref="CX69:CX70"/>
    <mergeCell ref="CY69:CY70"/>
    <mergeCell ref="CZ69:CZ70"/>
    <mergeCell ref="DA69:DA70"/>
    <mergeCell ref="DB69:DB70"/>
    <mergeCell ref="CK69:CK70"/>
    <mergeCell ref="CL69:CL70"/>
    <mergeCell ref="CR69:CR70"/>
    <mergeCell ref="CS69:CS70"/>
    <mergeCell ref="CT69:CT70"/>
    <mergeCell ref="CU69:CU70"/>
    <mergeCell ref="CD69:CD70"/>
    <mergeCell ref="CE69:CE70"/>
    <mergeCell ref="CF69:CF70"/>
    <mergeCell ref="CG69:CG70"/>
    <mergeCell ref="CH69:CH70"/>
    <mergeCell ref="CI69:CI70"/>
    <mergeCell ref="BX69:BX70"/>
    <mergeCell ref="BY69:BY70"/>
    <mergeCell ref="BZ69:BZ70"/>
    <mergeCell ref="CA69:CA70"/>
    <mergeCell ref="CB69:CB70"/>
    <mergeCell ref="CC69:CC70"/>
    <mergeCell ref="BM69:BM70"/>
    <mergeCell ref="BN69:BN70"/>
    <mergeCell ref="BT69:BT70"/>
    <mergeCell ref="BU69:BU70"/>
    <mergeCell ref="BV69:BV70"/>
    <mergeCell ref="BW69:BW70"/>
    <mergeCell ref="BF69:BF70"/>
    <mergeCell ref="BG69:BG70"/>
    <mergeCell ref="BH69:BH70"/>
    <mergeCell ref="BI69:BI70"/>
    <mergeCell ref="BJ69:BJ70"/>
    <mergeCell ref="BK69:BK70"/>
    <mergeCell ref="AZ69:AZ70"/>
    <mergeCell ref="BA69:BA70"/>
    <mergeCell ref="BB69:BB70"/>
    <mergeCell ref="BC69:BC70"/>
    <mergeCell ref="BD69:BD70"/>
    <mergeCell ref="BE69:BE70"/>
    <mergeCell ref="AO69:AO70"/>
    <mergeCell ref="AP69:AP70"/>
    <mergeCell ref="AV69:AV70"/>
    <mergeCell ref="AW69:AW70"/>
    <mergeCell ref="AX69:AX70"/>
    <mergeCell ref="AY69:AY70"/>
    <mergeCell ref="AI69:AI70"/>
    <mergeCell ref="AJ69:AJ70"/>
    <mergeCell ref="AK69:AK70"/>
    <mergeCell ref="AL69:AL70"/>
    <mergeCell ref="AM69:AM70"/>
    <mergeCell ref="AN69:AN70"/>
    <mergeCell ref="AC69:AC70"/>
    <mergeCell ref="AD69:AD70"/>
    <mergeCell ref="AE69:AE70"/>
    <mergeCell ref="AF69:AF70"/>
    <mergeCell ref="AG69:AG70"/>
    <mergeCell ref="AH69:AH70"/>
    <mergeCell ref="R69:R70"/>
    <mergeCell ref="X69:X70"/>
    <mergeCell ref="Y69:Y70"/>
    <mergeCell ref="Z69:Z70"/>
    <mergeCell ref="AA69:AA70"/>
    <mergeCell ref="AB69:AB70"/>
    <mergeCell ref="DG64:DG68"/>
    <mergeCell ref="DH64:DH68"/>
    <mergeCell ref="AN65:AN68"/>
    <mergeCell ref="A69:A70"/>
    <mergeCell ref="B69:B70"/>
    <mergeCell ref="C69:C70"/>
    <mergeCell ref="D69:D70"/>
    <mergeCell ref="N69:N70"/>
    <mergeCell ref="O69:O70"/>
    <mergeCell ref="Q69:Q70"/>
    <mergeCell ref="DA64:DA68"/>
    <mergeCell ref="DB64:DB68"/>
    <mergeCell ref="DC64:DC68"/>
    <mergeCell ref="DD64:DD68"/>
    <mergeCell ref="DE64:DE68"/>
    <mergeCell ref="DF64:DF68"/>
    <mergeCell ref="CT64:CT68"/>
    <mergeCell ref="CU64:CU68"/>
    <mergeCell ref="CV64:CV68"/>
    <mergeCell ref="CX64:CX68"/>
    <mergeCell ref="CY64:CY68"/>
    <mergeCell ref="CZ64:CZ68"/>
    <mergeCell ref="CH64:CH68"/>
    <mergeCell ref="CI64:CI68"/>
    <mergeCell ref="CK64:CK68"/>
    <mergeCell ref="CL64:CL68"/>
    <mergeCell ref="CR64:CR68"/>
    <mergeCell ref="CS64:CS68"/>
    <mergeCell ref="CB64:CB68"/>
    <mergeCell ref="CC64:CC68"/>
    <mergeCell ref="CD64:CD68"/>
    <mergeCell ref="CE64:CE68"/>
    <mergeCell ref="CF64:CF68"/>
    <mergeCell ref="CG64:CG68"/>
    <mergeCell ref="BV64:BV68"/>
    <mergeCell ref="BW64:BW68"/>
    <mergeCell ref="BX64:BX68"/>
    <mergeCell ref="BY64:BY68"/>
    <mergeCell ref="BZ64:BZ68"/>
    <mergeCell ref="CA64:CA68"/>
    <mergeCell ref="BJ64:BJ68"/>
    <mergeCell ref="BK64:BK68"/>
    <mergeCell ref="BM64:BM68"/>
    <mergeCell ref="BN64:BN68"/>
    <mergeCell ref="BT64:BT68"/>
    <mergeCell ref="BU64:BU68"/>
    <mergeCell ref="BD64:BD68"/>
    <mergeCell ref="BE64:BE68"/>
    <mergeCell ref="BF64:BF68"/>
    <mergeCell ref="BG64:BG68"/>
    <mergeCell ref="BH64:BH68"/>
    <mergeCell ref="BI64:BI68"/>
    <mergeCell ref="AX64:AX68"/>
    <mergeCell ref="AY64:AY68"/>
    <mergeCell ref="AZ64:AZ68"/>
    <mergeCell ref="BA64:BA68"/>
    <mergeCell ref="BB64:BB68"/>
    <mergeCell ref="BC64:BC68"/>
    <mergeCell ref="AH64:AH68"/>
    <mergeCell ref="AI64:AI68"/>
    <mergeCell ref="AJ64:AJ68"/>
    <mergeCell ref="AK64:AK68"/>
    <mergeCell ref="AL64:AL68"/>
    <mergeCell ref="AM64:AM68"/>
    <mergeCell ref="AB64:AB68"/>
    <mergeCell ref="AC64:AC68"/>
    <mergeCell ref="AD64:AD68"/>
    <mergeCell ref="AE64:AE68"/>
    <mergeCell ref="AF64:AF68"/>
    <mergeCell ref="AG64:AG68"/>
    <mergeCell ref="Q64:Q68"/>
    <mergeCell ref="R64:R68"/>
    <mergeCell ref="X64:X68"/>
    <mergeCell ref="Y64:Y68"/>
    <mergeCell ref="Z64:Z68"/>
    <mergeCell ref="AA64:AA68"/>
    <mergeCell ref="A64:A68"/>
    <mergeCell ref="B64:B68"/>
    <mergeCell ref="C64:C68"/>
    <mergeCell ref="D64:D68"/>
    <mergeCell ref="N64:N68"/>
    <mergeCell ref="O64:O68"/>
    <mergeCell ref="DD59:DD61"/>
    <mergeCell ref="DE59:DE61"/>
    <mergeCell ref="DF59:DF61"/>
    <mergeCell ref="DG59:DG61"/>
    <mergeCell ref="DH59:DH61"/>
    <mergeCell ref="AN61:AN64"/>
    <mergeCell ref="AO64:AO68"/>
    <mergeCell ref="AP64:AP68"/>
    <mergeCell ref="AV64:AV68"/>
    <mergeCell ref="AW64:AW68"/>
    <mergeCell ref="CX59:CX61"/>
    <mergeCell ref="CY59:CY61"/>
    <mergeCell ref="CZ59:CZ61"/>
    <mergeCell ref="DA59:DA61"/>
    <mergeCell ref="DB59:DB61"/>
    <mergeCell ref="DC59:DC61"/>
    <mergeCell ref="CL59:CL61"/>
    <mergeCell ref="CR59:CR61"/>
    <mergeCell ref="CS59:CS61"/>
    <mergeCell ref="CT59:CT61"/>
    <mergeCell ref="CU59:CU61"/>
    <mergeCell ref="CV59:CV61"/>
    <mergeCell ref="CE59:CE61"/>
    <mergeCell ref="CF59:CF61"/>
    <mergeCell ref="CG59:CG61"/>
    <mergeCell ref="CH59:CH61"/>
    <mergeCell ref="CI59:CI61"/>
    <mergeCell ref="CK59:CK61"/>
    <mergeCell ref="BY59:BY61"/>
    <mergeCell ref="BZ59:BZ61"/>
    <mergeCell ref="CA59:CA61"/>
    <mergeCell ref="CB59:CB61"/>
    <mergeCell ref="CC59:CC61"/>
    <mergeCell ref="CD59:CD61"/>
    <mergeCell ref="BN59:BN61"/>
    <mergeCell ref="BT59:BT61"/>
    <mergeCell ref="BU59:BU61"/>
    <mergeCell ref="BV59:BV61"/>
    <mergeCell ref="BW59:BW61"/>
    <mergeCell ref="BX59:BX61"/>
    <mergeCell ref="BG59:BG61"/>
    <mergeCell ref="BH59:BH61"/>
    <mergeCell ref="BI59:BI61"/>
    <mergeCell ref="BJ59:BJ61"/>
    <mergeCell ref="BK59:BK61"/>
    <mergeCell ref="BM59:BM61"/>
    <mergeCell ref="BA59:BA61"/>
    <mergeCell ref="BB59:BB61"/>
    <mergeCell ref="BC59:BC61"/>
    <mergeCell ref="BD59:BD61"/>
    <mergeCell ref="BE59:BE61"/>
    <mergeCell ref="BF59:BF61"/>
    <mergeCell ref="AP59:AP61"/>
    <mergeCell ref="AV59:AV61"/>
    <mergeCell ref="AW59:AW61"/>
    <mergeCell ref="AX59:AX61"/>
    <mergeCell ref="AY59:AY61"/>
    <mergeCell ref="AZ59:AZ61"/>
    <mergeCell ref="AI59:AI61"/>
    <mergeCell ref="AJ59:AJ61"/>
    <mergeCell ref="AK59:AK61"/>
    <mergeCell ref="AL59:AL61"/>
    <mergeCell ref="AM59:AM61"/>
    <mergeCell ref="AO59:AO61"/>
    <mergeCell ref="AC59:AC61"/>
    <mergeCell ref="AD59:AD61"/>
    <mergeCell ref="AE59:AE61"/>
    <mergeCell ref="AF59:AF61"/>
    <mergeCell ref="AG59:AG61"/>
    <mergeCell ref="AH59:AH61"/>
    <mergeCell ref="R59:R61"/>
    <mergeCell ref="X59:X61"/>
    <mergeCell ref="Y59:Y61"/>
    <mergeCell ref="Z59:Z61"/>
    <mergeCell ref="AA59:AA61"/>
    <mergeCell ref="AB59:AB61"/>
    <mergeCell ref="AN54:AN55"/>
    <mergeCell ref="AN56:AN57"/>
    <mergeCell ref="AN58:AN60"/>
    <mergeCell ref="A59:A61"/>
    <mergeCell ref="B59:B61"/>
    <mergeCell ref="C59:C61"/>
    <mergeCell ref="D59:D61"/>
    <mergeCell ref="N59:N61"/>
    <mergeCell ref="O59:O61"/>
    <mergeCell ref="Q59:Q61"/>
    <mergeCell ref="DC53:DC58"/>
    <mergeCell ref="CD53:CD58"/>
    <mergeCell ref="CE53:CE58"/>
    <mergeCell ref="CF53:CF58"/>
    <mergeCell ref="CG53:CG58"/>
    <mergeCell ref="CH53:CH58"/>
    <mergeCell ref="CI53:CI58"/>
    <mergeCell ref="BX53:BX58"/>
    <mergeCell ref="BY53:BY58"/>
    <mergeCell ref="BZ53:BZ58"/>
    <mergeCell ref="CA53:CA58"/>
    <mergeCell ref="CB53:CB58"/>
    <mergeCell ref="CC53:CC58"/>
    <mergeCell ref="BM53:BM58"/>
    <mergeCell ref="BN53:BN58"/>
    <mergeCell ref="BT53:BT58"/>
    <mergeCell ref="DD53:DD58"/>
    <mergeCell ref="DE53:DE58"/>
    <mergeCell ref="DF53:DF58"/>
    <mergeCell ref="DG53:DG58"/>
    <mergeCell ref="DH53:DH58"/>
    <mergeCell ref="CV53:CV58"/>
    <mergeCell ref="CX53:CX58"/>
    <mergeCell ref="CY53:CY58"/>
    <mergeCell ref="CZ53:CZ58"/>
    <mergeCell ref="DA53:DA58"/>
    <mergeCell ref="DB53:DB58"/>
    <mergeCell ref="CK53:CK58"/>
    <mergeCell ref="CL53:CL58"/>
    <mergeCell ref="CR53:CR58"/>
    <mergeCell ref="CS53:CS58"/>
    <mergeCell ref="CT53:CT58"/>
    <mergeCell ref="CU53:CU58"/>
    <mergeCell ref="AB53:AB58"/>
    <mergeCell ref="AC53:AC58"/>
    <mergeCell ref="AD53:AD58"/>
    <mergeCell ref="AE53:AE58"/>
    <mergeCell ref="AF53:AF58"/>
    <mergeCell ref="AG53:AG58"/>
    <mergeCell ref="Q53:Q58"/>
    <mergeCell ref="R53:R58"/>
    <mergeCell ref="X53:X58"/>
    <mergeCell ref="Y53:Y58"/>
    <mergeCell ref="Z53:Z58"/>
    <mergeCell ref="AA53:AA58"/>
    <mergeCell ref="BU53:BU58"/>
    <mergeCell ref="BV53:BV58"/>
    <mergeCell ref="BW53:BW58"/>
    <mergeCell ref="BF53:BF58"/>
    <mergeCell ref="BG53:BG58"/>
    <mergeCell ref="BH53:BH58"/>
    <mergeCell ref="BI53:BI58"/>
    <mergeCell ref="BJ53:BJ58"/>
    <mergeCell ref="BK53:BK58"/>
    <mergeCell ref="AZ53:AZ58"/>
    <mergeCell ref="BA53:BA58"/>
    <mergeCell ref="BB53:BB58"/>
    <mergeCell ref="BC53:BC58"/>
    <mergeCell ref="BD53:BD58"/>
    <mergeCell ref="BE53:BE58"/>
    <mergeCell ref="AO53:AO58"/>
    <mergeCell ref="AP53:AP58"/>
    <mergeCell ref="AV53:AV58"/>
    <mergeCell ref="AW53:AW58"/>
    <mergeCell ref="AX53:AX58"/>
    <mergeCell ref="A53:A58"/>
    <mergeCell ref="B53:B58"/>
    <mergeCell ref="C53:C58"/>
    <mergeCell ref="D53:D58"/>
    <mergeCell ref="N53:N58"/>
    <mergeCell ref="O53:O58"/>
    <mergeCell ref="DC48:DC52"/>
    <mergeCell ref="DD48:DD52"/>
    <mergeCell ref="DE48:DE52"/>
    <mergeCell ref="DF48:DF52"/>
    <mergeCell ref="DG48:DG52"/>
    <mergeCell ref="DH48:DH52"/>
    <mergeCell ref="CV48:CV52"/>
    <mergeCell ref="CX48:CX52"/>
    <mergeCell ref="CY48:CY52"/>
    <mergeCell ref="CZ48:CZ52"/>
    <mergeCell ref="DA48:DA52"/>
    <mergeCell ref="DB48:DB52"/>
    <mergeCell ref="CK48:CK52"/>
    <mergeCell ref="CL48:CL52"/>
    <mergeCell ref="CR48:CR52"/>
    <mergeCell ref="CS48:CS52"/>
    <mergeCell ref="CT48:CT52"/>
    <mergeCell ref="CU48:CU52"/>
    <mergeCell ref="CD48:CD52"/>
    <mergeCell ref="CE48:CE52"/>
    <mergeCell ref="CF48:CF52"/>
    <mergeCell ref="CG48:CG52"/>
    <mergeCell ref="CH48:CH52"/>
    <mergeCell ref="CI48:CI52"/>
    <mergeCell ref="BX48:BX52"/>
    <mergeCell ref="BY48:BY52"/>
    <mergeCell ref="BZ48:BZ52"/>
    <mergeCell ref="CA48:CA52"/>
    <mergeCell ref="CB48:CB52"/>
    <mergeCell ref="CC48:CC52"/>
    <mergeCell ref="BM48:BM52"/>
    <mergeCell ref="BN48:BN52"/>
    <mergeCell ref="BT48:BT52"/>
    <mergeCell ref="BU48:BU52"/>
    <mergeCell ref="BV48:BV52"/>
    <mergeCell ref="BW48:BW52"/>
    <mergeCell ref="BF48:BF52"/>
    <mergeCell ref="BG48:BG52"/>
    <mergeCell ref="BH48:BH52"/>
    <mergeCell ref="BI48:BI52"/>
    <mergeCell ref="BJ48:BJ52"/>
    <mergeCell ref="BK48:BK52"/>
    <mergeCell ref="AZ48:AZ52"/>
    <mergeCell ref="BA48:BA52"/>
    <mergeCell ref="BB48:BB52"/>
    <mergeCell ref="BC48:BC52"/>
    <mergeCell ref="BD48:BD52"/>
    <mergeCell ref="BE48:BE52"/>
    <mergeCell ref="AO48:AO52"/>
    <mergeCell ref="AP48:AP52"/>
    <mergeCell ref="AV48:AV52"/>
    <mergeCell ref="AW48:AW52"/>
    <mergeCell ref="AX48:AX52"/>
    <mergeCell ref="AY48:AY52"/>
    <mergeCell ref="AI48:AI52"/>
    <mergeCell ref="AJ48:AJ52"/>
    <mergeCell ref="AK48:AK52"/>
    <mergeCell ref="AL48:AL52"/>
    <mergeCell ref="AM48:AM52"/>
    <mergeCell ref="AN48:AN49"/>
    <mergeCell ref="AN50:AN51"/>
    <mergeCell ref="AN52:AN53"/>
    <mergeCell ref="AC48:AC52"/>
    <mergeCell ref="AD48:AD52"/>
    <mergeCell ref="AE48:AE52"/>
    <mergeCell ref="AF48:AF52"/>
    <mergeCell ref="AG48:AG52"/>
    <mergeCell ref="AH48:AH52"/>
    <mergeCell ref="AH53:AH58"/>
    <mergeCell ref="AI53:AI58"/>
    <mergeCell ref="AJ53:AJ58"/>
    <mergeCell ref="AK53:AK58"/>
    <mergeCell ref="AL53:AL58"/>
    <mergeCell ref="AM53:AM58"/>
    <mergeCell ref="AY53:AY58"/>
    <mergeCell ref="R48:R52"/>
    <mergeCell ref="X48:X52"/>
    <mergeCell ref="Y48:Y52"/>
    <mergeCell ref="Z48:Z52"/>
    <mergeCell ref="AA48:AA52"/>
    <mergeCell ref="AB48:AB52"/>
    <mergeCell ref="DG43:DG47"/>
    <mergeCell ref="DH43:DH47"/>
    <mergeCell ref="AN45:AN47"/>
    <mergeCell ref="A48:A52"/>
    <mergeCell ref="B48:B52"/>
    <mergeCell ref="C48:C52"/>
    <mergeCell ref="D48:D52"/>
    <mergeCell ref="N48:N52"/>
    <mergeCell ref="O48:O52"/>
    <mergeCell ref="Q48:Q52"/>
    <mergeCell ref="DA43:DA47"/>
    <mergeCell ref="DB43:DB47"/>
    <mergeCell ref="DC43:DC47"/>
    <mergeCell ref="DD43:DD47"/>
    <mergeCell ref="DE43:DE47"/>
    <mergeCell ref="DF43:DF47"/>
    <mergeCell ref="CT43:CT47"/>
    <mergeCell ref="CU43:CU47"/>
    <mergeCell ref="CV43:CV47"/>
    <mergeCell ref="CX43:CX47"/>
    <mergeCell ref="CY43:CY47"/>
    <mergeCell ref="CZ43:CZ47"/>
    <mergeCell ref="CI43:CI47"/>
    <mergeCell ref="CJ43:CJ47"/>
    <mergeCell ref="CK43:CK47"/>
    <mergeCell ref="CL43:CL47"/>
    <mergeCell ref="CR43:CR47"/>
    <mergeCell ref="CS43:CS47"/>
    <mergeCell ref="CC43:CC47"/>
    <mergeCell ref="CD43:CD47"/>
    <mergeCell ref="CE43:CE47"/>
    <mergeCell ref="CF43:CF47"/>
    <mergeCell ref="CG43:CG47"/>
    <mergeCell ref="CH43:CH47"/>
    <mergeCell ref="BW43:BW47"/>
    <mergeCell ref="BX43:BX47"/>
    <mergeCell ref="BY43:BY47"/>
    <mergeCell ref="BZ43:BZ47"/>
    <mergeCell ref="CA43:CA47"/>
    <mergeCell ref="CB43:CB47"/>
    <mergeCell ref="BK43:BK47"/>
    <mergeCell ref="BM43:BM47"/>
    <mergeCell ref="BN43:BN47"/>
    <mergeCell ref="BT43:BT47"/>
    <mergeCell ref="BU43:BU47"/>
    <mergeCell ref="BV43:BV47"/>
    <mergeCell ref="BE43:BE47"/>
    <mergeCell ref="BF43:BF47"/>
    <mergeCell ref="BG43:BG47"/>
    <mergeCell ref="BH43:BH47"/>
    <mergeCell ref="BI43:BI47"/>
    <mergeCell ref="BJ43:BJ47"/>
    <mergeCell ref="AY43:AY47"/>
    <mergeCell ref="AZ43:AZ47"/>
    <mergeCell ref="BA43:BA47"/>
    <mergeCell ref="BB43:BB47"/>
    <mergeCell ref="BC43:BC47"/>
    <mergeCell ref="BD43:BD47"/>
    <mergeCell ref="AN43:AN44"/>
    <mergeCell ref="AO43:AO47"/>
    <mergeCell ref="AP43:AP47"/>
    <mergeCell ref="AV43:AV47"/>
    <mergeCell ref="AW43:AW47"/>
    <mergeCell ref="AX43:AX47"/>
    <mergeCell ref="AH43:AH47"/>
    <mergeCell ref="AI43:AI47"/>
    <mergeCell ref="AJ43:AJ47"/>
    <mergeCell ref="AK43:AK47"/>
    <mergeCell ref="AL43:AL47"/>
    <mergeCell ref="AM43:AM47"/>
    <mergeCell ref="AB43:AB47"/>
    <mergeCell ref="AC43:AC47"/>
    <mergeCell ref="AD43:AD47"/>
    <mergeCell ref="AE43:AE47"/>
    <mergeCell ref="AF43:AF47"/>
    <mergeCell ref="AG43:AG47"/>
    <mergeCell ref="Q43:Q47"/>
    <mergeCell ref="R43:R47"/>
    <mergeCell ref="X43:X47"/>
    <mergeCell ref="Y43:Y47"/>
    <mergeCell ref="Z43:Z47"/>
    <mergeCell ref="AA43:AA47"/>
    <mergeCell ref="A43:A47"/>
    <mergeCell ref="B43:B47"/>
    <mergeCell ref="C43:C47"/>
    <mergeCell ref="D43:D47"/>
    <mergeCell ref="N43:N47"/>
    <mergeCell ref="O43:O47"/>
    <mergeCell ref="DC41:DC42"/>
    <mergeCell ref="DD41:DD42"/>
    <mergeCell ref="DE41:DE42"/>
    <mergeCell ref="DF41:DF42"/>
    <mergeCell ref="DG41:DG42"/>
    <mergeCell ref="DH41:DH42"/>
    <mergeCell ref="CV41:CV42"/>
    <mergeCell ref="CX41:CX42"/>
    <mergeCell ref="CY41:CY42"/>
    <mergeCell ref="CZ41:CZ42"/>
    <mergeCell ref="DA41:DA42"/>
    <mergeCell ref="DB41:DB42"/>
    <mergeCell ref="CK41:CK42"/>
    <mergeCell ref="CL41:CL42"/>
    <mergeCell ref="CR41:CR42"/>
    <mergeCell ref="CS41:CS42"/>
    <mergeCell ref="CT41:CT42"/>
    <mergeCell ref="CU41:CU42"/>
    <mergeCell ref="CD41:CD42"/>
    <mergeCell ref="CE41:CE42"/>
    <mergeCell ref="CF41:CF42"/>
    <mergeCell ref="CG41:CG42"/>
    <mergeCell ref="CH41:CH42"/>
    <mergeCell ref="CI41:CI42"/>
    <mergeCell ref="BX41:BX42"/>
    <mergeCell ref="BY41:BY42"/>
    <mergeCell ref="BZ41:BZ42"/>
    <mergeCell ref="CA41:CA42"/>
    <mergeCell ref="CB41:CB42"/>
    <mergeCell ref="CC41:CC42"/>
    <mergeCell ref="BM41:BM42"/>
    <mergeCell ref="BN41:BN42"/>
    <mergeCell ref="BT41:BT42"/>
    <mergeCell ref="BU41:BU42"/>
    <mergeCell ref="BV41:BV42"/>
    <mergeCell ref="BW41:BW42"/>
    <mergeCell ref="BF41:BF42"/>
    <mergeCell ref="BG41:BG42"/>
    <mergeCell ref="BH41:BH42"/>
    <mergeCell ref="BI41:BI42"/>
    <mergeCell ref="BJ41:BJ42"/>
    <mergeCell ref="BK41:BK42"/>
    <mergeCell ref="AZ41:AZ42"/>
    <mergeCell ref="BA41:BA42"/>
    <mergeCell ref="BB41:BB42"/>
    <mergeCell ref="BC41:BC42"/>
    <mergeCell ref="BD41:BD42"/>
    <mergeCell ref="BE41:BE42"/>
    <mergeCell ref="AO41:AO42"/>
    <mergeCell ref="AP41:AP42"/>
    <mergeCell ref="AV41:AV42"/>
    <mergeCell ref="AW41:AW42"/>
    <mergeCell ref="AX41:AX42"/>
    <mergeCell ref="AY41:AY42"/>
    <mergeCell ref="AH41:AH42"/>
    <mergeCell ref="AI41:AI42"/>
    <mergeCell ref="AJ41:AJ42"/>
    <mergeCell ref="AK41:AK42"/>
    <mergeCell ref="AL41:AL42"/>
    <mergeCell ref="AM41:AM42"/>
    <mergeCell ref="AB41:AB42"/>
    <mergeCell ref="AC41:AC42"/>
    <mergeCell ref="AD41:AD42"/>
    <mergeCell ref="AE41:AE42"/>
    <mergeCell ref="AF41:AF42"/>
    <mergeCell ref="AG41:AG42"/>
    <mergeCell ref="Q41:Q42"/>
    <mergeCell ref="R41:R42"/>
    <mergeCell ref="X41:X42"/>
    <mergeCell ref="Y41:Y42"/>
    <mergeCell ref="Z41:Z42"/>
    <mergeCell ref="AA41:AA42"/>
    <mergeCell ref="A41:A42"/>
    <mergeCell ref="B41:B42"/>
    <mergeCell ref="C41:C42"/>
    <mergeCell ref="D41:D42"/>
    <mergeCell ref="N41:N42"/>
    <mergeCell ref="O41:O42"/>
    <mergeCell ref="DC39:DC40"/>
    <mergeCell ref="DD39:DD40"/>
    <mergeCell ref="DE39:DE40"/>
    <mergeCell ref="DF39:DF40"/>
    <mergeCell ref="DG39:DG40"/>
    <mergeCell ref="BX39:BX40"/>
    <mergeCell ref="BY39:BY40"/>
    <mergeCell ref="BZ39:BZ40"/>
    <mergeCell ref="CA39:CA40"/>
    <mergeCell ref="CB39:CB40"/>
    <mergeCell ref="CC39:CC40"/>
    <mergeCell ref="BM39:BM40"/>
    <mergeCell ref="BN39:BN40"/>
    <mergeCell ref="BT39:BT40"/>
    <mergeCell ref="BU39:BU40"/>
    <mergeCell ref="BV39:BV40"/>
    <mergeCell ref="BW39:BW40"/>
    <mergeCell ref="BF39:BF40"/>
    <mergeCell ref="BG39:BG40"/>
    <mergeCell ref="BH39:BH40"/>
    <mergeCell ref="DH39:DH40"/>
    <mergeCell ref="CV39:CV40"/>
    <mergeCell ref="CX39:CX40"/>
    <mergeCell ref="CY39:CY40"/>
    <mergeCell ref="CZ39:CZ40"/>
    <mergeCell ref="DA39:DA40"/>
    <mergeCell ref="DB39:DB40"/>
    <mergeCell ref="CK39:CK40"/>
    <mergeCell ref="CL39:CL40"/>
    <mergeCell ref="CR39:CR40"/>
    <mergeCell ref="CS39:CS40"/>
    <mergeCell ref="CT39:CT40"/>
    <mergeCell ref="CU39:CU40"/>
    <mergeCell ref="CD39:CD40"/>
    <mergeCell ref="CE39:CE40"/>
    <mergeCell ref="CF39:CF40"/>
    <mergeCell ref="CG39:CG40"/>
    <mergeCell ref="CH39:CH40"/>
    <mergeCell ref="CI39:CI40"/>
    <mergeCell ref="BI39:BI40"/>
    <mergeCell ref="BJ39:BJ40"/>
    <mergeCell ref="BK39:BK40"/>
    <mergeCell ref="AZ39:AZ40"/>
    <mergeCell ref="BA39:BA40"/>
    <mergeCell ref="BB39:BB40"/>
    <mergeCell ref="BC39:BC40"/>
    <mergeCell ref="BD39:BD40"/>
    <mergeCell ref="BE39:BE40"/>
    <mergeCell ref="AO39:AO40"/>
    <mergeCell ref="AP39:AP40"/>
    <mergeCell ref="AV39:AV40"/>
    <mergeCell ref="AW39:AW40"/>
    <mergeCell ref="AX39:AX40"/>
    <mergeCell ref="AY39:AY40"/>
    <mergeCell ref="AH39:AH40"/>
    <mergeCell ref="AI39:AI40"/>
    <mergeCell ref="AJ39:AJ40"/>
    <mergeCell ref="AK39:AK40"/>
    <mergeCell ref="AL39:AL40"/>
    <mergeCell ref="AM39:AM40"/>
    <mergeCell ref="AB39:AB40"/>
    <mergeCell ref="AC39:AC40"/>
    <mergeCell ref="AD39:AD40"/>
    <mergeCell ref="AE39:AE40"/>
    <mergeCell ref="AF39:AF40"/>
    <mergeCell ref="AG39:AG40"/>
    <mergeCell ref="Q39:Q40"/>
    <mergeCell ref="R39:R40"/>
    <mergeCell ref="X39:X40"/>
    <mergeCell ref="Y39:Y40"/>
    <mergeCell ref="Z39:Z40"/>
    <mergeCell ref="AA39:AA40"/>
    <mergeCell ref="A39:A40"/>
    <mergeCell ref="B39:B40"/>
    <mergeCell ref="C39:C40"/>
    <mergeCell ref="D39:D40"/>
    <mergeCell ref="N39:N40"/>
    <mergeCell ref="O39:O40"/>
    <mergeCell ref="DC35:DC38"/>
    <mergeCell ref="DD35:DD38"/>
    <mergeCell ref="DE35:DE38"/>
    <mergeCell ref="DF35:DF38"/>
    <mergeCell ref="DG35:DG38"/>
    <mergeCell ref="DH35:DH38"/>
    <mergeCell ref="CV35:CV38"/>
    <mergeCell ref="CX35:CX38"/>
    <mergeCell ref="CY35:CY38"/>
    <mergeCell ref="CZ35:CZ38"/>
    <mergeCell ref="DA35:DA38"/>
    <mergeCell ref="DB35:DB38"/>
    <mergeCell ref="CK35:CK38"/>
    <mergeCell ref="CL35:CL38"/>
    <mergeCell ref="CR35:CR38"/>
    <mergeCell ref="CS35:CS38"/>
    <mergeCell ref="CT35:CT38"/>
    <mergeCell ref="CU35:CU38"/>
    <mergeCell ref="CD35:CD38"/>
    <mergeCell ref="CE35:CE38"/>
    <mergeCell ref="CF35:CF38"/>
    <mergeCell ref="CG35:CG38"/>
    <mergeCell ref="CH35:CH38"/>
    <mergeCell ref="CI35:CI38"/>
    <mergeCell ref="BX35:BX38"/>
    <mergeCell ref="BY35:BY38"/>
    <mergeCell ref="BZ35:BZ38"/>
    <mergeCell ref="CA35:CA38"/>
    <mergeCell ref="CB35:CB38"/>
    <mergeCell ref="CC35:CC38"/>
    <mergeCell ref="BM35:BM38"/>
    <mergeCell ref="BN35:BN38"/>
    <mergeCell ref="BT35:BT38"/>
    <mergeCell ref="BU35:BU38"/>
    <mergeCell ref="BV35:BV38"/>
    <mergeCell ref="BW35:BW38"/>
    <mergeCell ref="BF35:BF38"/>
    <mergeCell ref="BG35:BG38"/>
    <mergeCell ref="BH35:BH38"/>
    <mergeCell ref="BI35:BI38"/>
    <mergeCell ref="BJ35:BJ38"/>
    <mergeCell ref="BK35:BK38"/>
    <mergeCell ref="AZ35:AZ38"/>
    <mergeCell ref="BA35:BA38"/>
    <mergeCell ref="BB35:BB38"/>
    <mergeCell ref="BC35:BC38"/>
    <mergeCell ref="BD35:BD38"/>
    <mergeCell ref="BE35:BE38"/>
    <mergeCell ref="AO35:AO38"/>
    <mergeCell ref="AP35:AP38"/>
    <mergeCell ref="AV35:AV38"/>
    <mergeCell ref="AW35:AW38"/>
    <mergeCell ref="AX35:AX38"/>
    <mergeCell ref="AY35:AY38"/>
    <mergeCell ref="AH35:AH38"/>
    <mergeCell ref="AI35:AI38"/>
    <mergeCell ref="AJ35:AJ38"/>
    <mergeCell ref="AK35:AK38"/>
    <mergeCell ref="AL35:AL38"/>
    <mergeCell ref="AM35:AM38"/>
    <mergeCell ref="AB35:AB38"/>
    <mergeCell ref="AC35:AC38"/>
    <mergeCell ref="AD35:AD38"/>
    <mergeCell ref="AE35:AE38"/>
    <mergeCell ref="AF35:AF38"/>
    <mergeCell ref="AG35:AG38"/>
    <mergeCell ref="Q35:Q38"/>
    <mergeCell ref="R35:R38"/>
    <mergeCell ref="X35:X38"/>
    <mergeCell ref="Y35:Y38"/>
    <mergeCell ref="Z35:Z38"/>
    <mergeCell ref="AA35:AA38"/>
    <mergeCell ref="A35:A38"/>
    <mergeCell ref="B35:B38"/>
    <mergeCell ref="C35:C38"/>
    <mergeCell ref="D35:D38"/>
    <mergeCell ref="N35:N38"/>
    <mergeCell ref="O35:O38"/>
    <mergeCell ref="DC30:DC34"/>
    <mergeCell ref="DD30:DD34"/>
    <mergeCell ref="DE30:DE34"/>
    <mergeCell ref="DF30:DF34"/>
    <mergeCell ref="DG30:DG34"/>
    <mergeCell ref="DH30:DH34"/>
    <mergeCell ref="CV30:CV34"/>
    <mergeCell ref="CX30:CX34"/>
    <mergeCell ref="CY30:CY34"/>
    <mergeCell ref="CZ30:CZ34"/>
    <mergeCell ref="DA30:DA34"/>
    <mergeCell ref="DB30:DB34"/>
    <mergeCell ref="CK30:CK34"/>
    <mergeCell ref="CL30:CL34"/>
    <mergeCell ref="CR30:CR34"/>
    <mergeCell ref="CS30:CS34"/>
    <mergeCell ref="CT30:CT34"/>
    <mergeCell ref="CU30:CU34"/>
    <mergeCell ref="CD30:CD34"/>
    <mergeCell ref="CE30:CE34"/>
    <mergeCell ref="CF30:CF34"/>
    <mergeCell ref="CG30:CG34"/>
    <mergeCell ref="CH30:CH34"/>
    <mergeCell ref="CI30:CI34"/>
    <mergeCell ref="BX30:BX34"/>
    <mergeCell ref="BY30:BY34"/>
    <mergeCell ref="BZ30:BZ34"/>
    <mergeCell ref="CA30:CA34"/>
    <mergeCell ref="CB30:CB34"/>
    <mergeCell ref="CC30:CC34"/>
    <mergeCell ref="BM30:BM34"/>
    <mergeCell ref="BN30:BN34"/>
    <mergeCell ref="BT30:BT34"/>
    <mergeCell ref="BU30:BU34"/>
    <mergeCell ref="BV30:BV34"/>
    <mergeCell ref="BW30:BW34"/>
    <mergeCell ref="BF30:BF34"/>
    <mergeCell ref="BG30:BG34"/>
    <mergeCell ref="BH30:BH34"/>
    <mergeCell ref="BI30:BI34"/>
    <mergeCell ref="BJ30:BJ34"/>
    <mergeCell ref="BK30:BK34"/>
    <mergeCell ref="AZ30:AZ34"/>
    <mergeCell ref="BA30:BA34"/>
    <mergeCell ref="BB30:BB34"/>
    <mergeCell ref="BC30:BC34"/>
    <mergeCell ref="BD30:BD34"/>
    <mergeCell ref="BE30:BE34"/>
    <mergeCell ref="AO30:AO34"/>
    <mergeCell ref="AP30:AP34"/>
    <mergeCell ref="AV30:AV34"/>
    <mergeCell ref="AW30:AW34"/>
    <mergeCell ref="AX30:AX34"/>
    <mergeCell ref="AY30:AY34"/>
    <mergeCell ref="AH30:AH34"/>
    <mergeCell ref="AI30:AI34"/>
    <mergeCell ref="AJ30:AJ34"/>
    <mergeCell ref="AK30:AK34"/>
    <mergeCell ref="AL30:AL34"/>
    <mergeCell ref="AM30:AM34"/>
    <mergeCell ref="AB30:AB34"/>
    <mergeCell ref="AC30:AC34"/>
    <mergeCell ref="AD30:AD34"/>
    <mergeCell ref="AE30:AE34"/>
    <mergeCell ref="AF30:AF34"/>
    <mergeCell ref="AG30:AG34"/>
    <mergeCell ref="Q30:Q34"/>
    <mergeCell ref="R30:R34"/>
    <mergeCell ref="X30:X34"/>
    <mergeCell ref="Y30:Y34"/>
    <mergeCell ref="Z30:Z34"/>
    <mergeCell ref="AA30:AA34"/>
    <mergeCell ref="A30:A34"/>
    <mergeCell ref="B30:B34"/>
    <mergeCell ref="C30:C34"/>
    <mergeCell ref="D30:D34"/>
    <mergeCell ref="N30:N34"/>
    <mergeCell ref="O30:O34"/>
    <mergeCell ref="DC25:DC29"/>
    <mergeCell ref="DD25:DD29"/>
    <mergeCell ref="DE25:DE29"/>
    <mergeCell ref="DF25:DF29"/>
    <mergeCell ref="DG25:DG29"/>
    <mergeCell ref="BX25:BX29"/>
    <mergeCell ref="BY25:BY29"/>
    <mergeCell ref="BZ25:BZ29"/>
    <mergeCell ref="CA25:CA29"/>
    <mergeCell ref="CB25:CB29"/>
    <mergeCell ref="CC25:CC29"/>
    <mergeCell ref="BM25:BM29"/>
    <mergeCell ref="BN25:BN29"/>
    <mergeCell ref="BT25:BT29"/>
    <mergeCell ref="BU25:BU29"/>
    <mergeCell ref="BV25:BV29"/>
    <mergeCell ref="BW25:BW29"/>
    <mergeCell ref="BF25:BF29"/>
    <mergeCell ref="BG25:BG29"/>
    <mergeCell ref="BH25:BH29"/>
    <mergeCell ref="DH25:DH29"/>
    <mergeCell ref="CV25:CV29"/>
    <mergeCell ref="CX25:CX29"/>
    <mergeCell ref="CY25:CY29"/>
    <mergeCell ref="CZ25:CZ29"/>
    <mergeCell ref="DA25:DA29"/>
    <mergeCell ref="DB25:DB29"/>
    <mergeCell ref="CK25:CK29"/>
    <mergeCell ref="CL25:CL29"/>
    <mergeCell ref="CR25:CR29"/>
    <mergeCell ref="CS25:CS29"/>
    <mergeCell ref="CT25:CT29"/>
    <mergeCell ref="CU25:CU29"/>
    <mergeCell ref="CD25:CD29"/>
    <mergeCell ref="CE25:CE29"/>
    <mergeCell ref="CF25:CF29"/>
    <mergeCell ref="CG25:CG29"/>
    <mergeCell ref="CH25:CH29"/>
    <mergeCell ref="CI25:CI29"/>
    <mergeCell ref="BI25:BI29"/>
    <mergeCell ref="BJ25:BJ29"/>
    <mergeCell ref="BK25:BK29"/>
    <mergeCell ref="AZ25:AZ29"/>
    <mergeCell ref="BA25:BA29"/>
    <mergeCell ref="BB25:BB29"/>
    <mergeCell ref="BC25:BC29"/>
    <mergeCell ref="BD25:BD29"/>
    <mergeCell ref="BE25:BE29"/>
    <mergeCell ref="AO25:AO29"/>
    <mergeCell ref="AP25:AP29"/>
    <mergeCell ref="AV25:AV29"/>
    <mergeCell ref="AW25:AW29"/>
    <mergeCell ref="AX25:AX29"/>
    <mergeCell ref="AY25:AY29"/>
    <mergeCell ref="AH25:AH29"/>
    <mergeCell ref="AI25:AI29"/>
    <mergeCell ref="AJ25:AJ29"/>
    <mergeCell ref="AK25:AK29"/>
    <mergeCell ref="AL25:AL29"/>
    <mergeCell ref="AM25:AM29"/>
    <mergeCell ref="AB25:AB29"/>
    <mergeCell ref="AC25:AC29"/>
    <mergeCell ref="AD25:AD29"/>
    <mergeCell ref="AE25:AE29"/>
    <mergeCell ref="AF25:AF29"/>
    <mergeCell ref="AG25:AG29"/>
    <mergeCell ref="Q25:Q29"/>
    <mergeCell ref="R25:R29"/>
    <mergeCell ref="X25:X29"/>
    <mergeCell ref="Y25:Y29"/>
    <mergeCell ref="Z25:Z29"/>
    <mergeCell ref="AA25:AA29"/>
    <mergeCell ref="A25:A29"/>
    <mergeCell ref="B25:B29"/>
    <mergeCell ref="C25:C29"/>
    <mergeCell ref="D25:D29"/>
    <mergeCell ref="N25:N29"/>
    <mergeCell ref="O25:O29"/>
    <mergeCell ref="DC21:DC24"/>
    <mergeCell ref="DD21:DD24"/>
    <mergeCell ref="DE21:DE24"/>
    <mergeCell ref="DF21:DF24"/>
    <mergeCell ref="DG21:DG24"/>
    <mergeCell ref="DH21:DH24"/>
    <mergeCell ref="CV21:CV24"/>
    <mergeCell ref="CX21:CX24"/>
    <mergeCell ref="CY21:CY24"/>
    <mergeCell ref="CZ21:CZ24"/>
    <mergeCell ref="DA21:DA24"/>
    <mergeCell ref="DB21:DB24"/>
    <mergeCell ref="CK21:CK24"/>
    <mergeCell ref="CL21:CL24"/>
    <mergeCell ref="CR21:CR24"/>
    <mergeCell ref="CS21:CS24"/>
    <mergeCell ref="CT21:CT24"/>
    <mergeCell ref="CU21:CU24"/>
    <mergeCell ref="CD21:CD24"/>
    <mergeCell ref="CE21:CE24"/>
    <mergeCell ref="CF21:CF24"/>
    <mergeCell ref="CG21:CG24"/>
    <mergeCell ref="CH21:CH24"/>
    <mergeCell ref="CI21:CI24"/>
    <mergeCell ref="BX21:BX24"/>
    <mergeCell ref="BY21:BY24"/>
    <mergeCell ref="BZ21:BZ24"/>
    <mergeCell ref="CA21:CA24"/>
    <mergeCell ref="CB21:CB24"/>
    <mergeCell ref="CC21:CC24"/>
    <mergeCell ref="BM21:BM24"/>
    <mergeCell ref="BN21:BN24"/>
    <mergeCell ref="BT21:BT24"/>
    <mergeCell ref="BU21:BU24"/>
    <mergeCell ref="BV21:BV24"/>
    <mergeCell ref="BW21:BW24"/>
    <mergeCell ref="BF21:BF24"/>
    <mergeCell ref="BG21:BG24"/>
    <mergeCell ref="BH21:BH24"/>
    <mergeCell ref="BI21:BI24"/>
    <mergeCell ref="BJ21:BJ24"/>
    <mergeCell ref="BK21:BK24"/>
    <mergeCell ref="AZ21:AZ24"/>
    <mergeCell ref="BA21:BA24"/>
    <mergeCell ref="BB21:BB24"/>
    <mergeCell ref="BC21:BC24"/>
    <mergeCell ref="BD21:BD24"/>
    <mergeCell ref="BE21:BE24"/>
    <mergeCell ref="AO21:AO24"/>
    <mergeCell ref="AP21:AP24"/>
    <mergeCell ref="AV21:AV24"/>
    <mergeCell ref="AW21:AW24"/>
    <mergeCell ref="AX21:AX24"/>
    <mergeCell ref="AY21:AY24"/>
    <mergeCell ref="AH21:AH24"/>
    <mergeCell ref="AI21:AI24"/>
    <mergeCell ref="AJ21:AJ24"/>
    <mergeCell ref="AK21:AK24"/>
    <mergeCell ref="AL21:AL24"/>
    <mergeCell ref="AM21:AM24"/>
    <mergeCell ref="AB21:AB24"/>
    <mergeCell ref="AC21:AC24"/>
    <mergeCell ref="AD21:AD24"/>
    <mergeCell ref="AE21:AE24"/>
    <mergeCell ref="AF21:AF24"/>
    <mergeCell ref="AG21:AG24"/>
    <mergeCell ref="Q21:Q24"/>
    <mergeCell ref="R21:R24"/>
    <mergeCell ref="X21:X24"/>
    <mergeCell ref="Y21:Y24"/>
    <mergeCell ref="Z21:Z24"/>
    <mergeCell ref="AA21:AA24"/>
    <mergeCell ref="A21:A24"/>
    <mergeCell ref="B21:B24"/>
    <mergeCell ref="C21:C24"/>
    <mergeCell ref="D21:D24"/>
    <mergeCell ref="N21:N24"/>
    <mergeCell ref="O21:O24"/>
    <mergeCell ref="DC19:DC20"/>
    <mergeCell ref="DD19:DD20"/>
    <mergeCell ref="DE19:DE20"/>
    <mergeCell ref="DF19:DF20"/>
    <mergeCell ref="DG19:DG20"/>
    <mergeCell ref="DH19:DH20"/>
    <mergeCell ref="CV19:CV20"/>
    <mergeCell ref="CX19:CX20"/>
    <mergeCell ref="CY19:CY20"/>
    <mergeCell ref="CZ19:CZ20"/>
    <mergeCell ref="DA19:DA20"/>
    <mergeCell ref="DB19:DB20"/>
    <mergeCell ref="CK19:CK20"/>
    <mergeCell ref="CL19:CL20"/>
    <mergeCell ref="CR19:CR20"/>
    <mergeCell ref="CS19:CS20"/>
    <mergeCell ref="CT19:CT20"/>
    <mergeCell ref="CU19:CU20"/>
    <mergeCell ref="CD19:CD20"/>
    <mergeCell ref="CE19:CE20"/>
    <mergeCell ref="CF19:CF20"/>
    <mergeCell ref="CG19:CG20"/>
    <mergeCell ref="CH19:CH20"/>
    <mergeCell ref="CI19:CI20"/>
    <mergeCell ref="BX19:BX20"/>
    <mergeCell ref="BY19:BY20"/>
    <mergeCell ref="BZ19:BZ20"/>
    <mergeCell ref="CA19:CA20"/>
    <mergeCell ref="CB19:CB20"/>
    <mergeCell ref="CC19:CC20"/>
    <mergeCell ref="BM19:BM20"/>
    <mergeCell ref="BN19:BN20"/>
    <mergeCell ref="BT19:BT20"/>
    <mergeCell ref="BU19:BU20"/>
    <mergeCell ref="BV19:BV20"/>
    <mergeCell ref="BW19:BW20"/>
    <mergeCell ref="BF19:BF20"/>
    <mergeCell ref="BG19:BG20"/>
    <mergeCell ref="BH19:BH20"/>
    <mergeCell ref="BI19:BI20"/>
    <mergeCell ref="BJ19:BJ20"/>
    <mergeCell ref="BK19:BK20"/>
    <mergeCell ref="AZ19:AZ20"/>
    <mergeCell ref="BA19:BA20"/>
    <mergeCell ref="BB19:BB20"/>
    <mergeCell ref="BC19:BC20"/>
    <mergeCell ref="BD19:BD20"/>
    <mergeCell ref="BE19:BE20"/>
    <mergeCell ref="AO19:AO20"/>
    <mergeCell ref="AP19:AP20"/>
    <mergeCell ref="AV19:AV20"/>
    <mergeCell ref="AW19:AW20"/>
    <mergeCell ref="AX19:AX20"/>
    <mergeCell ref="AY19:AY20"/>
    <mergeCell ref="AH19:AH20"/>
    <mergeCell ref="AI19:AI20"/>
    <mergeCell ref="AJ19:AJ20"/>
    <mergeCell ref="AK19:AK20"/>
    <mergeCell ref="AL19:AL20"/>
    <mergeCell ref="AM19:AM20"/>
    <mergeCell ref="AB19:AB20"/>
    <mergeCell ref="AC19:AC20"/>
    <mergeCell ref="AD19:AD20"/>
    <mergeCell ref="AE19:AE20"/>
    <mergeCell ref="AF19:AF20"/>
    <mergeCell ref="AG19:AG20"/>
    <mergeCell ref="Q19:Q20"/>
    <mergeCell ref="R19:R20"/>
    <mergeCell ref="X19:X20"/>
    <mergeCell ref="Y19:Y20"/>
    <mergeCell ref="Z19:Z20"/>
    <mergeCell ref="AA19:AA20"/>
    <mergeCell ref="DE17:DE18"/>
    <mergeCell ref="DF17:DF18"/>
    <mergeCell ref="DG17:DG18"/>
    <mergeCell ref="DH17:DH18"/>
    <mergeCell ref="A19:A20"/>
    <mergeCell ref="B19:B20"/>
    <mergeCell ref="C19:C20"/>
    <mergeCell ref="D19:D20"/>
    <mergeCell ref="N19:N20"/>
    <mergeCell ref="O19:O20"/>
    <mergeCell ref="CY17:CY18"/>
    <mergeCell ref="CZ17:CZ18"/>
    <mergeCell ref="DA17:DA18"/>
    <mergeCell ref="DB17:DB18"/>
    <mergeCell ref="DC17:DC18"/>
    <mergeCell ref="DD17:DD18"/>
    <mergeCell ref="CR17:CR18"/>
    <mergeCell ref="CS17:CS18"/>
    <mergeCell ref="CT17:CT18"/>
    <mergeCell ref="CU17:CU18"/>
    <mergeCell ref="CV17:CV18"/>
    <mergeCell ref="CX17:CX18"/>
    <mergeCell ref="CF17:CF18"/>
    <mergeCell ref="CG17:CG18"/>
    <mergeCell ref="CH17:CH18"/>
    <mergeCell ref="CI17:CI18"/>
    <mergeCell ref="CK17:CK18"/>
    <mergeCell ref="CL17:CL18"/>
    <mergeCell ref="BZ17:BZ18"/>
    <mergeCell ref="CA17:CA18"/>
    <mergeCell ref="CB17:CB18"/>
    <mergeCell ref="CC17:CC18"/>
    <mergeCell ref="CD17:CD18"/>
    <mergeCell ref="CE17:CE18"/>
    <mergeCell ref="BT17:BT18"/>
    <mergeCell ref="BU17:BU18"/>
    <mergeCell ref="BV17:BV18"/>
    <mergeCell ref="BW17:BW18"/>
    <mergeCell ref="BX17:BX18"/>
    <mergeCell ref="BY17:BY18"/>
    <mergeCell ref="BH17:BH18"/>
    <mergeCell ref="BI17:BI18"/>
    <mergeCell ref="BJ17:BJ18"/>
    <mergeCell ref="BK17:BK18"/>
    <mergeCell ref="BM17:BM18"/>
    <mergeCell ref="BN17:BN18"/>
    <mergeCell ref="BB17:BB18"/>
    <mergeCell ref="BC17:BC18"/>
    <mergeCell ref="BD17:BD18"/>
    <mergeCell ref="BE17:BE18"/>
    <mergeCell ref="BF17:BF18"/>
    <mergeCell ref="BG17:BG18"/>
    <mergeCell ref="AV17:AV18"/>
    <mergeCell ref="AW17:AW18"/>
    <mergeCell ref="AX17:AX18"/>
    <mergeCell ref="AY17:AY18"/>
    <mergeCell ref="AZ17:AZ18"/>
    <mergeCell ref="BA17:BA18"/>
    <mergeCell ref="AJ17:AJ18"/>
    <mergeCell ref="AK17:AK18"/>
    <mergeCell ref="AL17:AL18"/>
    <mergeCell ref="AM17:AM18"/>
    <mergeCell ref="AO17:AO18"/>
    <mergeCell ref="AP17:AP18"/>
    <mergeCell ref="AD17:AD18"/>
    <mergeCell ref="AE17:AE18"/>
    <mergeCell ref="AF17:AF18"/>
    <mergeCell ref="AG17:AG18"/>
    <mergeCell ref="AH17:AH18"/>
    <mergeCell ref="AI17:AI18"/>
    <mergeCell ref="X17:X18"/>
    <mergeCell ref="Y17:Y18"/>
    <mergeCell ref="Z17:Z18"/>
    <mergeCell ref="AA17:AA18"/>
    <mergeCell ref="AB17:AB18"/>
    <mergeCell ref="AC17:AC18"/>
    <mergeCell ref="DG14:DG15"/>
    <mergeCell ref="DH14:DH15"/>
    <mergeCell ref="A17:A18"/>
    <mergeCell ref="B17:B18"/>
    <mergeCell ref="C17:C18"/>
    <mergeCell ref="D17:D18"/>
    <mergeCell ref="N17:N18"/>
    <mergeCell ref="O17:O18"/>
    <mergeCell ref="Q17:Q18"/>
    <mergeCell ref="R17:R18"/>
    <mergeCell ref="DA14:DA15"/>
    <mergeCell ref="DB14:DB15"/>
    <mergeCell ref="DC14:DC15"/>
    <mergeCell ref="DD14:DD15"/>
    <mergeCell ref="DE14:DE15"/>
    <mergeCell ref="DF14:DF15"/>
    <mergeCell ref="CU14:CU15"/>
    <mergeCell ref="CV14:CV15"/>
    <mergeCell ref="CW14:CW15"/>
    <mergeCell ref="CX14:CX15"/>
    <mergeCell ref="CY14:CY15"/>
    <mergeCell ref="CZ14:CZ15"/>
    <mergeCell ref="CI14:CI15"/>
    <mergeCell ref="CK14:CK15"/>
    <mergeCell ref="CL14:CL15"/>
    <mergeCell ref="CR14:CR15"/>
    <mergeCell ref="CS14:CS15"/>
    <mergeCell ref="CT14:CT15"/>
    <mergeCell ref="CC14:CC15"/>
    <mergeCell ref="CD14:CD15"/>
    <mergeCell ref="CE14:CE15"/>
    <mergeCell ref="CF14:CF15"/>
    <mergeCell ref="CG14:CG15"/>
    <mergeCell ref="CH14:CH15"/>
    <mergeCell ref="BW14:BW15"/>
    <mergeCell ref="BX14:BX15"/>
    <mergeCell ref="BY14:BY15"/>
    <mergeCell ref="BZ14:BZ15"/>
    <mergeCell ref="CA14:CA15"/>
    <mergeCell ref="CB14:CB15"/>
    <mergeCell ref="BK14:BK15"/>
    <mergeCell ref="BM14:BM15"/>
    <mergeCell ref="BN14:BN15"/>
    <mergeCell ref="BT14:BT15"/>
    <mergeCell ref="BU14:BU15"/>
    <mergeCell ref="BV14:BV15"/>
    <mergeCell ref="BE14:BE15"/>
    <mergeCell ref="BF14:BF15"/>
    <mergeCell ref="BG14:BG15"/>
    <mergeCell ref="BH14:BH15"/>
    <mergeCell ref="BI14:BI15"/>
    <mergeCell ref="BJ14:BJ15"/>
    <mergeCell ref="AY14:AY15"/>
    <mergeCell ref="AZ14:AZ15"/>
    <mergeCell ref="BA14:BA15"/>
    <mergeCell ref="BB14:BB15"/>
    <mergeCell ref="BC14:BC15"/>
    <mergeCell ref="BD14:BD15"/>
    <mergeCell ref="AM14:AM15"/>
    <mergeCell ref="AO14:AO15"/>
    <mergeCell ref="AP14:AP15"/>
    <mergeCell ref="AV14:AV15"/>
    <mergeCell ref="AW14:AW15"/>
    <mergeCell ref="AX14:AX15"/>
    <mergeCell ref="AG14:AG15"/>
    <mergeCell ref="AH14:AH15"/>
    <mergeCell ref="AI14:AI15"/>
    <mergeCell ref="AJ14:AJ15"/>
    <mergeCell ref="AK14:AK15"/>
    <mergeCell ref="AL14:AL15"/>
    <mergeCell ref="AA14:AA15"/>
    <mergeCell ref="AB14:AB15"/>
    <mergeCell ref="AC14:AC16"/>
    <mergeCell ref="AD14:AD15"/>
    <mergeCell ref="AE14:AE15"/>
    <mergeCell ref="AF14:AF15"/>
    <mergeCell ref="O14:O15"/>
    <mergeCell ref="Q14:Q15"/>
    <mergeCell ref="R14:R15"/>
    <mergeCell ref="X14:X15"/>
    <mergeCell ref="Y14:Y15"/>
    <mergeCell ref="Z14:Z15"/>
    <mergeCell ref="DD9:DD13"/>
    <mergeCell ref="DE9:DE13"/>
    <mergeCell ref="DF9:DF13"/>
    <mergeCell ref="DG9:DG13"/>
    <mergeCell ref="DH9:DH13"/>
    <mergeCell ref="A14:A15"/>
    <mergeCell ref="B14:B15"/>
    <mergeCell ref="C14:C15"/>
    <mergeCell ref="D14:D15"/>
    <mergeCell ref="N14:N15"/>
    <mergeCell ref="CX9:CX13"/>
    <mergeCell ref="CY9:CY13"/>
    <mergeCell ref="CZ9:CZ13"/>
    <mergeCell ref="DA9:DA13"/>
    <mergeCell ref="DB9:DB13"/>
    <mergeCell ref="DC9:DC13"/>
    <mergeCell ref="CR9:CR13"/>
    <mergeCell ref="CS9:CS13"/>
    <mergeCell ref="CT9:CT13"/>
    <mergeCell ref="CU9:CU13"/>
    <mergeCell ref="CV9:CV13"/>
    <mergeCell ref="CW9:CW13"/>
    <mergeCell ref="CF9:CF13"/>
    <mergeCell ref="CG9:CG13"/>
    <mergeCell ref="CH9:CH13"/>
    <mergeCell ref="CI9:CI13"/>
    <mergeCell ref="CK9:CK13"/>
    <mergeCell ref="CL9:CL13"/>
    <mergeCell ref="BZ9:BZ13"/>
    <mergeCell ref="CA9:CA13"/>
    <mergeCell ref="CB9:CB13"/>
    <mergeCell ref="CC9:CC13"/>
    <mergeCell ref="CD9:CD13"/>
    <mergeCell ref="CE9:CE13"/>
    <mergeCell ref="BT9:BT13"/>
    <mergeCell ref="BU9:BU13"/>
    <mergeCell ref="BV9:BV13"/>
    <mergeCell ref="BW9:BW13"/>
    <mergeCell ref="BX9:BX13"/>
    <mergeCell ref="BY9:BY13"/>
    <mergeCell ref="BH9:BH13"/>
    <mergeCell ref="BI9:BI13"/>
    <mergeCell ref="BJ9:BJ13"/>
    <mergeCell ref="BK9:BK13"/>
    <mergeCell ref="BM9:BM13"/>
    <mergeCell ref="BN9:BN13"/>
    <mergeCell ref="BB9:BB13"/>
    <mergeCell ref="BC9:BC13"/>
    <mergeCell ref="BD9:BD13"/>
    <mergeCell ref="BE9:BE13"/>
    <mergeCell ref="BF9:BF13"/>
    <mergeCell ref="BG9:BG13"/>
    <mergeCell ref="AV9:AV13"/>
    <mergeCell ref="AW9:AW13"/>
    <mergeCell ref="AX9:AX13"/>
    <mergeCell ref="AY9:AY13"/>
    <mergeCell ref="AZ9:AZ13"/>
    <mergeCell ref="BA9:BA13"/>
    <mergeCell ref="AJ9:AJ13"/>
    <mergeCell ref="AK9:AK13"/>
    <mergeCell ref="AL9:AL13"/>
    <mergeCell ref="AM9:AM13"/>
    <mergeCell ref="AO9:AO13"/>
    <mergeCell ref="AP9:AP13"/>
    <mergeCell ref="AD9:AD13"/>
    <mergeCell ref="AE9:AE13"/>
    <mergeCell ref="AF9:AF13"/>
    <mergeCell ref="AG9:AG13"/>
    <mergeCell ref="AH9:AH13"/>
    <mergeCell ref="AI9:AI13"/>
    <mergeCell ref="X9:X13"/>
    <mergeCell ref="Y9:Y13"/>
    <mergeCell ref="Z9:Z13"/>
    <mergeCell ref="AA9:AA13"/>
    <mergeCell ref="AB9:AB13"/>
    <mergeCell ref="AC9:AC13"/>
    <mergeCell ref="DG7:DG8"/>
    <mergeCell ref="DH7:DH8"/>
    <mergeCell ref="A9:A13"/>
    <mergeCell ref="B9:B13"/>
    <mergeCell ref="C9:C13"/>
    <mergeCell ref="D9:D13"/>
    <mergeCell ref="N9:N13"/>
    <mergeCell ref="O9:O13"/>
    <mergeCell ref="Q9:Q13"/>
    <mergeCell ref="R9:R13"/>
    <mergeCell ref="DA7:DA8"/>
    <mergeCell ref="DB7:DB8"/>
    <mergeCell ref="DC7:DC8"/>
    <mergeCell ref="DD7:DD8"/>
    <mergeCell ref="DE7:DE8"/>
    <mergeCell ref="DF7:DF8"/>
    <mergeCell ref="CT7:CT8"/>
    <mergeCell ref="CU7:CU8"/>
    <mergeCell ref="CV7:CV8"/>
    <mergeCell ref="CX7:CX8"/>
    <mergeCell ref="BH7:BH8"/>
    <mergeCell ref="AW7:AW8"/>
    <mergeCell ref="AX7:AX8"/>
    <mergeCell ref="AY7:AY8"/>
    <mergeCell ref="AZ7:AZ8"/>
    <mergeCell ref="BA7:BA8"/>
    <mergeCell ref="BB7:BB8"/>
    <mergeCell ref="CY7:CY8"/>
    <mergeCell ref="CZ7:CZ8"/>
    <mergeCell ref="CG7:CG8"/>
    <mergeCell ref="CH7:CH8"/>
    <mergeCell ref="CI7:CI8"/>
    <mergeCell ref="CK7:CK8"/>
    <mergeCell ref="CL7:CL8"/>
    <mergeCell ref="CS7:CS8"/>
    <mergeCell ref="CA7:CA8"/>
    <mergeCell ref="CB7:CB8"/>
    <mergeCell ref="CC7:CC8"/>
    <mergeCell ref="CD7:CD8"/>
    <mergeCell ref="CE7:CE8"/>
    <mergeCell ref="CF7:CF8"/>
    <mergeCell ref="BU7:BU8"/>
    <mergeCell ref="BV7:BV8"/>
    <mergeCell ref="BW7:BW8"/>
    <mergeCell ref="BX7:BX8"/>
    <mergeCell ref="BY7:BY8"/>
    <mergeCell ref="BZ7:BZ8"/>
    <mergeCell ref="CB5:CB6"/>
    <mergeCell ref="CC5:CC6"/>
    <mergeCell ref="CD5:CD6"/>
    <mergeCell ref="AJ7:AJ8"/>
    <mergeCell ref="AK7:AK8"/>
    <mergeCell ref="AL7:AL8"/>
    <mergeCell ref="AM7:AM8"/>
    <mergeCell ref="AO7:AO8"/>
    <mergeCell ref="AV7:AV8"/>
    <mergeCell ref="AD7:AD8"/>
    <mergeCell ref="AE7:AE8"/>
    <mergeCell ref="AF7:AF8"/>
    <mergeCell ref="AG7:AG8"/>
    <mergeCell ref="AH7:AH8"/>
    <mergeCell ref="AI7:AI8"/>
    <mergeCell ref="X7:X8"/>
    <mergeCell ref="Y7:Y8"/>
    <mergeCell ref="Z7:Z8"/>
    <mergeCell ref="AA7:AA8"/>
    <mergeCell ref="AB7:AB8"/>
    <mergeCell ref="AC7:AC8"/>
    <mergeCell ref="BI7:BI8"/>
    <mergeCell ref="BJ7:BJ8"/>
    <mergeCell ref="BK7:BK8"/>
    <mergeCell ref="BM7:BM8"/>
    <mergeCell ref="BN7:BN8"/>
    <mergeCell ref="BT7:BT8"/>
    <mergeCell ref="BC7:BC8"/>
    <mergeCell ref="BD7:BD8"/>
    <mergeCell ref="BE7:BE8"/>
    <mergeCell ref="BF7:BF8"/>
    <mergeCell ref="BG7:BG8"/>
    <mergeCell ref="BE5:BE6"/>
    <mergeCell ref="BF5:BF6"/>
    <mergeCell ref="BG5:BG6"/>
    <mergeCell ref="DG5:DG6"/>
    <mergeCell ref="DH5:DH6"/>
    <mergeCell ref="A7:A8"/>
    <mergeCell ref="B7:B8"/>
    <mergeCell ref="C7:C8"/>
    <mergeCell ref="D7:D8"/>
    <mergeCell ref="N7:N8"/>
    <mergeCell ref="O7:O8"/>
    <mergeCell ref="Q7:Q8"/>
    <mergeCell ref="R7:R8"/>
    <mergeCell ref="DA5:DA6"/>
    <mergeCell ref="DB5:DB6"/>
    <mergeCell ref="DC5:DC6"/>
    <mergeCell ref="DD5:DD6"/>
    <mergeCell ref="DE5:DE6"/>
    <mergeCell ref="DF5:DF6"/>
    <mergeCell ref="CT5:CT6"/>
    <mergeCell ref="CU5:CU6"/>
    <mergeCell ref="CV5:CV6"/>
    <mergeCell ref="CX5:CX6"/>
    <mergeCell ref="CY5:CY6"/>
    <mergeCell ref="CZ5:CZ6"/>
    <mergeCell ref="CG5:CG6"/>
    <mergeCell ref="CH5:CH6"/>
    <mergeCell ref="CI5:CI6"/>
    <mergeCell ref="CK5:CK6"/>
    <mergeCell ref="CR5:CR6"/>
    <mergeCell ref="CS5:CS6"/>
    <mergeCell ref="CA5:CA6"/>
    <mergeCell ref="A1:DH1"/>
    <mergeCell ref="A2:I2"/>
    <mergeCell ref="J2:M2"/>
    <mergeCell ref="N2:O2"/>
    <mergeCell ref="Q2:AM2"/>
    <mergeCell ref="AO2:BK2"/>
    <mergeCell ref="BM2:CI2"/>
    <mergeCell ref="CK2:DH2"/>
    <mergeCell ref="AV5:AV6"/>
    <mergeCell ref="AW5:AW6"/>
    <mergeCell ref="AX5:AX6"/>
    <mergeCell ref="AY5:AY6"/>
    <mergeCell ref="AZ5:AZ6"/>
    <mergeCell ref="BA5:BA6"/>
    <mergeCell ref="AI5:AI6"/>
    <mergeCell ref="AJ5:AJ6"/>
    <mergeCell ref="AK5:AK6"/>
    <mergeCell ref="AL5:AL6"/>
    <mergeCell ref="AM5:AM6"/>
    <mergeCell ref="AO5:AO6"/>
    <mergeCell ref="AC5:AC6"/>
    <mergeCell ref="AD5:AD6"/>
    <mergeCell ref="AE5:AE6"/>
    <mergeCell ref="AF5:AF6"/>
    <mergeCell ref="AG5:AG6"/>
    <mergeCell ref="AH5:AH6"/>
    <mergeCell ref="CE5:CE6"/>
    <mergeCell ref="CF5:CF6"/>
    <mergeCell ref="BU5:BU6"/>
    <mergeCell ref="BV5:BV6"/>
    <mergeCell ref="BW5:BW6"/>
    <mergeCell ref="BX5:BX6"/>
    <mergeCell ref="AE450:AE451"/>
    <mergeCell ref="AF450:AF451"/>
    <mergeCell ref="AD450:AD451"/>
    <mergeCell ref="BB450:BB451"/>
    <mergeCell ref="BC450:BC451"/>
    <mergeCell ref="BD450:BD451"/>
    <mergeCell ref="BT297:BT300"/>
    <mergeCell ref="CZ337:CZ340"/>
    <mergeCell ref="Q450:Q451"/>
    <mergeCell ref="Q5:Q6"/>
    <mergeCell ref="X5:X6"/>
    <mergeCell ref="Y5:Y6"/>
    <mergeCell ref="Z5:Z6"/>
    <mergeCell ref="AA5:AA6"/>
    <mergeCell ref="AB5:AB6"/>
    <mergeCell ref="A5:A6"/>
    <mergeCell ref="B5:B6"/>
    <mergeCell ref="C5:C6"/>
    <mergeCell ref="D5:D6"/>
    <mergeCell ref="N5:N6"/>
    <mergeCell ref="O5:O6"/>
    <mergeCell ref="BY5:BY6"/>
    <mergeCell ref="BZ5:BZ6"/>
    <mergeCell ref="BH5:BH6"/>
    <mergeCell ref="BI5:BI6"/>
    <mergeCell ref="BJ5:BJ6"/>
    <mergeCell ref="BK5:BK6"/>
    <mergeCell ref="BM5:BM6"/>
    <mergeCell ref="BT5:BT6"/>
    <mergeCell ref="BB5:BB6"/>
    <mergeCell ref="BC5:BC6"/>
    <mergeCell ref="BD5:BD6"/>
    <mergeCell ref="CW71:CW75"/>
    <mergeCell ref="CW81:CW83"/>
    <mergeCell ref="CW84:CW90"/>
    <mergeCell ref="CW92:CW93"/>
    <mergeCell ref="CW94:CW97"/>
    <mergeCell ref="CW98:CW100"/>
    <mergeCell ref="CW101:CW103"/>
    <mergeCell ref="CW104:CW105"/>
    <mergeCell ref="CW106:CW108"/>
    <mergeCell ref="CW109:CW111"/>
    <mergeCell ref="CW112:CW113"/>
    <mergeCell ref="CW114:CW115"/>
    <mergeCell ref="CW116:CW118"/>
    <mergeCell ref="CW138:CW141"/>
    <mergeCell ref="CW142:CW148"/>
    <mergeCell ref="CW5:CW6"/>
    <mergeCell ref="CW7:CW8"/>
    <mergeCell ref="CW17:CW18"/>
    <mergeCell ref="CW19:CW20"/>
    <mergeCell ref="CW21:CW24"/>
    <mergeCell ref="CW25:CW29"/>
    <mergeCell ref="CW30:CW34"/>
    <mergeCell ref="CW35:CW38"/>
    <mergeCell ref="CW39:CW40"/>
    <mergeCell ref="CW41:CW42"/>
    <mergeCell ref="CW43:CW47"/>
    <mergeCell ref="CW48:CW52"/>
    <mergeCell ref="CW53:CW58"/>
    <mergeCell ref="CW62:CW63"/>
    <mergeCell ref="CW64:CW68"/>
    <mergeCell ref="CW69:CW70"/>
    <mergeCell ref="CW415:CW416"/>
    <mergeCell ref="CW417:CW418"/>
    <mergeCell ref="CW421:CW429"/>
    <mergeCell ref="CW430:CW434"/>
    <mergeCell ref="CW438:CW439"/>
    <mergeCell ref="CW440:CW441"/>
    <mergeCell ref="CW442:CW443"/>
    <mergeCell ref="CW452:CW455"/>
    <mergeCell ref="CS450:CS451"/>
    <mergeCell ref="CT450:CT451"/>
    <mergeCell ref="CU450:CU451"/>
    <mergeCell ref="CV450:CV451"/>
    <mergeCell ref="CW152:CW154"/>
    <mergeCell ref="CW155:CW157"/>
    <mergeCell ref="CW158:CW160"/>
    <mergeCell ref="CW161:CW163"/>
    <mergeCell ref="CW164:CW166"/>
    <mergeCell ref="CW167:CW169"/>
    <mergeCell ref="CW170:CW172"/>
    <mergeCell ref="CW176:CW178"/>
    <mergeCell ref="CW179:CW181"/>
    <mergeCell ref="CW182:CW184"/>
    <mergeCell ref="CW185:CW187"/>
    <mergeCell ref="CW188:CW190"/>
    <mergeCell ref="CW191:CW193"/>
    <mergeCell ref="CW393:CW396"/>
    <mergeCell ref="CW397:CW400"/>
    <mergeCell ref="CW405:CW408"/>
    <mergeCell ref="CW409:CW412"/>
    <mergeCell ref="CT173:CT175"/>
    <mergeCell ref="CU173:CU175"/>
    <mergeCell ref="CW194:CW196"/>
    <mergeCell ref="DJ3:DL3"/>
    <mergeCell ref="DL5:DL6"/>
    <mergeCell ref="DL7:DL8"/>
    <mergeCell ref="DL9:DL13"/>
    <mergeCell ref="DL14:DL15"/>
    <mergeCell ref="DL17:DL18"/>
    <mergeCell ref="DL19:DL20"/>
    <mergeCell ref="DL21:DL24"/>
    <mergeCell ref="DL25:DL29"/>
    <mergeCell ref="DL30:DL34"/>
    <mergeCell ref="DL35:DL38"/>
    <mergeCell ref="DL39:DL40"/>
    <mergeCell ref="DL41:DL42"/>
    <mergeCell ref="DL43:DL47"/>
    <mergeCell ref="DL48:DL52"/>
    <mergeCell ref="DL53:DL58"/>
    <mergeCell ref="DL59:DL61"/>
    <mergeCell ref="DL64:DL68"/>
    <mergeCell ref="DL69:DL70"/>
    <mergeCell ref="DL71:DL73"/>
    <mergeCell ref="DL76:DL80"/>
    <mergeCell ref="DL81:DL83"/>
    <mergeCell ref="DL84:DL90"/>
    <mergeCell ref="DL92:DL93"/>
    <mergeCell ref="DL94:DL97"/>
    <mergeCell ref="DL98:DL100"/>
    <mergeCell ref="DL101:DL103"/>
    <mergeCell ref="DL104:DL105"/>
    <mergeCell ref="DL106:DL108"/>
    <mergeCell ref="DL109:DL111"/>
    <mergeCell ref="DL112:DL113"/>
    <mergeCell ref="DL114:DL115"/>
    <mergeCell ref="DL116:DL118"/>
    <mergeCell ref="DL124:DL126"/>
    <mergeCell ref="DL127:DL134"/>
    <mergeCell ref="DL136:DL137"/>
    <mergeCell ref="DL138:DL141"/>
    <mergeCell ref="DL142:DL148"/>
    <mergeCell ref="DL149:DL151"/>
    <mergeCell ref="DL152:DL154"/>
    <mergeCell ref="DL155:DL157"/>
    <mergeCell ref="DL158:DL160"/>
    <mergeCell ref="DL161:DL163"/>
    <mergeCell ref="DL164:DL166"/>
    <mergeCell ref="DL167:DL169"/>
    <mergeCell ref="DL173:DL175"/>
    <mergeCell ref="DL176:DL178"/>
    <mergeCell ref="DL179:DL181"/>
    <mergeCell ref="DL182:DL184"/>
    <mergeCell ref="DL185:DL187"/>
    <mergeCell ref="DL188:DL190"/>
    <mergeCell ref="DL191:DL193"/>
    <mergeCell ref="DL194:DL196"/>
    <mergeCell ref="DL197:DL199"/>
    <mergeCell ref="DL200:DL202"/>
    <mergeCell ref="DL203:DL205"/>
    <mergeCell ref="DL206:DL208"/>
    <mergeCell ref="DL209:DL211"/>
    <mergeCell ref="DL212:DL214"/>
    <mergeCell ref="DL215:DL217"/>
    <mergeCell ref="DL218:DL220"/>
    <mergeCell ref="DL221:DL224"/>
    <mergeCell ref="DL225:DL228"/>
    <mergeCell ref="DL229:DL232"/>
    <mergeCell ref="DL233:DL236"/>
    <mergeCell ref="DL237:DL240"/>
    <mergeCell ref="DL241:DL244"/>
    <mergeCell ref="DL245:DL248"/>
    <mergeCell ref="DL249:DL252"/>
    <mergeCell ref="DL253:DL256"/>
    <mergeCell ref="DL257:DL260"/>
    <mergeCell ref="DL261:DL264"/>
    <mergeCell ref="DL265:DL268"/>
    <mergeCell ref="DL269:DL272"/>
    <mergeCell ref="DL273:DL276"/>
    <mergeCell ref="DL277:DL280"/>
    <mergeCell ref="DL281:DL284"/>
    <mergeCell ref="DL285:DL288"/>
    <mergeCell ref="DL289:DL292"/>
    <mergeCell ref="DL293:DL296"/>
    <mergeCell ref="DL297:DL300"/>
    <mergeCell ref="DL301:DL304"/>
    <mergeCell ref="DL305:DL308"/>
    <mergeCell ref="DL309:DL312"/>
    <mergeCell ref="DL313:DL316"/>
    <mergeCell ref="DL317:DL320"/>
    <mergeCell ref="DL321:DL324"/>
    <mergeCell ref="DL325:DL328"/>
    <mergeCell ref="DL329:DL332"/>
    <mergeCell ref="DL333:DL336"/>
    <mergeCell ref="DL337:DL340"/>
    <mergeCell ref="DL341:DL344"/>
    <mergeCell ref="DL345:DL348"/>
    <mergeCell ref="DL349:DL352"/>
    <mergeCell ref="DL353:DL356"/>
    <mergeCell ref="DL357:DL360"/>
    <mergeCell ref="DL361:DL364"/>
    <mergeCell ref="DL365:DL368"/>
    <mergeCell ref="DL369:DL372"/>
    <mergeCell ref="DL373:DL376"/>
    <mergeCell ref="DL377:DL380"/>
    <mergeCell ref="DL381:DL384"/>
    <mergeCell ref="DL444:DL447"/>
    <mergeCell ref="DL448:DL449"/>
    <mergeCell ref="DL450:DL451"/>
    <mergeCell ref="DL452:DL455"/>
    <mergeCell ref="DL385:DL388"/>
    <mergeCell ref="DL389:DL392"/>
    <mergeCell ref="DL393:DL396"/>
    <mergeCell ref="DL397:DL400"/>
    <mergeCell ref="DL401:DL404"/>
    <mergeCell ref="DL405:DL408"/>
    <mergeCell ref="DL409:DL412"/>
    <mergeCell ref="DL413:DL414"/>
    <mergeCell ref="DL415:DL416"/>
    <mergeCell ref="DL417:DL418"/>
    <mergeCell ref="DL419:DL420"/>
    <mergeCell ref="DL421:DL429"/>
    <mergeCell ref="DL430:DL434"/>
    <mergeCell ref="DL435:DL437"/>
    <mergeCell ref="DL438:DL439"/>
    <mergeCell ref="DL440:DL441"/>
    <mergeCell ref="DL442:DL443"/>
  </mergeCells>
  <conditionalFormatting sqref="V5:W6">
    <cfRule type="beginsWith" dxfId="894" priority="896" operator="beginsWith" text="T">
      <formula>LEFT(V5,LEN("T"))="T"</formula>
    </cfRule>
    <cfRule type="containsText" dxfId="893" priority="897" operator="containsText" text="Sin iniciar">
      <formula>NOT(ISERROR(SEARCH("Sin iniciar",V5)))</formula>
    </cfRule>
    <cfRule type="containsText" dxfId="892" priority="898" operator="containsText" text="En gestión">
      <formula>NOT(ISERROR(SEARCH("En gestión",V5)))</formula>
    </cfRule>
  </conditionalFormatting>
  <conditionalFormatting sqref="AT5:AU6">
    <cfRule type="beginsWith" dxfId="891" priority="893" operator="beginsWith" text="T">
      <formula>LEFT(AT5,LEN("T"))="T"</formula>
    </cfRule>
    <cfRule type="containsText" dxfId="890" priority="894" operator="containsText" text="Sin iniciar">
      <formula>NOT(ISERROR(SEARCH("Sin iniciar",AT5)))</formula>
    </cfRule>
    <cfRule type="containsText" dxfId="889" priority="895" operator="containsText" text="En gestión">
      <formula>NOT(ISERROR(SEARCH("En gestión",AT5)))</formula>
    </cfRule>
  </conditionalFormatting>
  <conditionalFormatting sqref="AY5:AZ5">
    <cfRule type="beginsWith" dxfId="888" priority="890" operator="beginsWith" text="E">
      <formula>LEFT(AY5,LEN("E"))="E"</formula>
    </cfRule>
    <cfRule type="beginsWith" dxfId="887" priority="891" operator="beginsWith" text="T">
      <formula>LEFT(AY5,LEN("T"))="T"</formula>
    </cfRule>
    <cfRule type="beginsWith" dxfId="886" priority="892" operator="beginsWith" text="S">
      <formula>LEFT(AY5,LEN("S"))="S"</formula>
    </cfRule>
  </conditionalFormatting>
  <conditionalFormatting sqref="BR5:BS6">
    <cfRule type="beginsWith" dxfId="885" priority="887" operator="beginsWith" text="T">
      <formula>LEFT(BR5,LEN("T"))="T"</formula>
    </cfRule>
    <cfRule type="containsText" dxfId="884" priority="888" operator="containsText" text="Sin iniciar">
      <formula>NOT(ISERROR(SEARCH("Sin iniciar",BR5)))</formula>
    </cfRule>
    <cfRule type="containsText" dxfId="883" priority="889" operator="containsText" text="En gestión">
      <formula>NOT(ISERROR(SEARCH("En gestión",BR5)))</formula>
    </cfRule>
  </conditionalFormatting>
  <conditionalFormatting sqref="BW5:BX5">
    <cfRule type="beginsWith" dxfId="882" priority="884" operator="beginsWith" text="E">
      <formula>LEFT(BW5,LEN("E"))="E"</formula>
    </cfRule>
    <cfRule type="beginsWith" dxfId="881" priority="885" operator="beginsWith" text="T">
      <formula>LEFT(BW5,LEN("T"))="T"</formula>
    </cfRule>
    <cfRule type="beginsWith" dxfId="880" priority="886" operator="beginsWith" text="S">
      <formula>LEFT(BW5,LEN("S"))="S"</formula>
    </cfRule>
  </conditionalFormatting>
  <conditionalFormatting sqref="CP5:CQ6">
    <cfRule type="beginsWith" dxfId="879" priority="881" operator="beginsWith" text="T">
      <formula>LEFT(CP5,LEN("T"))="T"</formula>
    </cfRule>
    <cfRule type="containsText" dxfId="878" priority="882" operator="containsText" text="Sin iniciar">
      <formula>NOT(ISERROR(SEARCH("Sin iniciar",CP5)))</formula>
    </cfRule>
    <cfRule type="containsText" dxfId="877" priority="883" operator="containsText" text="En gestión">
      <formula>NOT(ISERROR(SEARCH("En gestión",CP5)))</formula>
    </cfRule>
  </conditionalFormatting>
  <conditionalFormatting sqref="CU5:CV5">
    <cfRule type="beginsWith" dxfId="876" priority="878" operator="beginsWith" text="E">
      <formula>LEFT(CU5,LEN("E"))="E"</formula>
    </cfRule>
    <cfRule type="beginsWith" dxfId="875" priority="879" operator="beginsWith" text="T">
      <formula>LEFT(CU5,LEN("T"))="T"</formula>
    </cfRule>
    <cfRule type="beginsWith" dxfId="874" priority="880" operator="beginsWith" text="S">
      <formula>LEFT(CU5,LEN("S"))="S"</formula>
    </cfRule>
  </conditionalFormatting>
  <conditionalFormatting sqref="CP151:CP220">
    <cfRule type="beginsWith" dxfId="873" priority="298" operator="beginsWith" text="T">
      <formula>LEFT(CP151,LEN("T"))="T"</formula>
    </cfRule>
    <cfRule type="containsText" dxfId="872" priority="299" operator="containsText" text="Sin iniciar">
      <formula>NOT(ISERROR(SEARCH("Sin iniciar",CP151)))</formula>
    </cfRule>
    <cfRule type="containsText" dxfId="871" priority="300" operator="containsText" text="En gestión">
      <formula>NOT(ISERROR(SEARCH("En gestión",CP151)))</formula>
    </cfRule>
  </conditionalFormatting>
  <conditionalFormatting sqref="AA5:AB5">
    <cfRule type="beginsWith" dxfId="870" priority="875" operator="beginsWith" text="E">
      <formula>LEFT(AA5,LEN("E"))="E"</formula>
    </cfRule>
    <cfRule type="beginsWith" dxfId="869" priority="876" operator="beginsWith" text="T">
      <formula>LEFT(AA5,LEN("T"))="T"</formula>
    </cfRule>
    <cfRule type="beginsWith" dxfId="868" priority="877" operator="beginsWith" text="S">
      <formula>LEFT(AA5,LEN("S"))="S"</formula>
    </cfRule>
  </conditionalFormatting>
  <conditionalFormatting sqref="V7:W8">
    <cfRule type="beginsWith" dxfId="867" priority="872" operator="beginsWith" text="T">
      <formula>LEFT(V7,LEN("T"))="T"</formula>
    </cfRule>
    <cfRule type="containsText" dxfId="866" priority="873" operator="containsText" text="Sin iniciar">
      <formula>NOT(ISERROR(SEARCH("Sin iniciar",V7)))</formula>
    </cfRule>
    <cfRule type="containsText" dxfId="865" priority="874" operator="containsText" text="En gestión">
      <formula>NOT(ISERROR(SEARCH("En gestión",V7)))</formula>
    </cfRule>
  </conditionalFormatting>
  <conditionalFormatting sqref="AT7:AU8">
    <cfRule type="beginsWith" dxfId="864" priority="869" operator="beginsWith" text="T">
      <formula>LEFT(AT7,LEN("T"))="T"</formula>
    </cfRule>
    <cfRule type="containsText" dxfId="863" priority="870" operator="containsText" text="Sin iniciar">
      <formula>NOT(ISERROR(SEARCH("Sin iniciar",AT7)))</formula>
    </cfRule>
    <cfRule type="containsText" dxfId="862" priority="871" operator="containsText" text="En gestión">
      <formula>NOT(ISERROR(SEARCH("En gestión",AT7)))</formula>
    </cfRule>
  </conditionalFormatting>
  <conditionalFormatting sqref="AY7:AZ7">
    <cfRule type="beginsWith" dxfId="861" priority="866" operator="beginsWith" text="E">
      <formula>LEFT(AY7,LEN("E"))="E"</formula>
    </cfRule>
    <cfRule type="beginsWith" dxfId="860" priority="867" operator="beginsWith" text="T">
      <formula>LEFT(AY7,LEN("T"))="T"</formula>
    </cfRule>
    <cfRule type="beginsWith" dxfId="859" priority="868" operator="beginsWith" text="S">
      <formula>LEFT(AY7,LEN("S"))="S"</formula>
    </cfRule>
  </conditionalFormatting>
  <conditionalFormatting sqref="BR7:BS8">
    <cfRule type="beginsWith" dxfId="858" priority="863" operator="beginsWith" text="T">
      <formula>LEFT(BR7,LEN("T"))="T"</formula>
    </cfRule>
    <cfRule type="containsText" dxfId="857" priority="864" operator="containsText" text="Sin iniciar">
      <formula>NOT(ISERROR(SEARCH("Sin iniciar",BR7)))</formula>
    </cfRule>
    <cfRule type="containsText" dxfId="856" priority="865" operator="containsText" text="En gestión">
      <formula>NOT(ISERROR(SEARCH("En gestión",BR7)))</formula>
    </cfRule>
  </conditionalFormatting>
  <conditionalFormatting sqref="BW7:BX7">
    <cfRule type="beginsWith" dxfId="855" priority="860" operator="beginsWith" text="E">
      <formula>LEFT(BW7,LEN("E"))="E"</formula>
    </cfRule>
    <cfRule type="beginsWith" dxfId="854" priority="861" operator="beginsWith" text="T">
      <formula>LEFT(BW7,LEN("T"))="T"</formula>
    </cfRule>
    <cfRule type="beginsWith" dxfId="853" priority="862" operator="beginsWith" text="S">
      <formula>LEFT(BW7,LEN("S"))="S"</formula>
    </cfRule>
  </conditionalFormatting>
  <conditionalFormatting sqref="CP7:CQ8">
    <cfRule type="beginsWith" dxfId="852" priority="857" operator="beginsWith" text="T">
      <formula>LEFT(CP7,LEN("T"))="T"</formula>
    </cfRule>
    <cfRule type="containsText" dxfId="851" priority="858" operator="containsText" text="Sin iniciar">
      <formula>NOT(ISERROR(SEARCH("Sin iniciar",CP7)))</formula>
    </cfRule>
    <cfRule type="containsText" dxfId="850" priority="859" operator="containsText" text="En gestión">
      <formula>NOT(ISERROR(SEARCH("En gestión",CP7)))</formula>
    </cfRule>
  </conditionalFormatting>
  <conditionalFormatting sqref="CU7:CV7">
    <cfRule type="beginsWith" dxfId="849" priority="854" operator="beginsWith" text="E">
      <formula>LEFT(CU7,LEN("E"))="E"</formula>
    </cfRule>
    <cfRule type="beginsWith" dxfId="848" priority="855" operator="beginsWith" text="T">
      <formula>LEFT(CU7,LEN("T"))="T"</formula>
    </cfRule>
    <cfRule type="beginsWith" dxfId="847" priority="856" operator="beginsWith" text="S">
      <formula>LEFT(CU7,LEN("S"))="S"</formula>
    </cfRule>
  </conditionalFormatting>
  <conditionalFormatting sqref="AA7:AB7">
    <cfRule type="beginsWith" dxfId="846" priority="851" operator="beginsWith" text="E">
      <formula>LEFT(AA7,LEN("E"))="E"</formula>
    </cfRule>
    <cfRule type="beginsWith" dxfId="845" priority="852" operator="beginsWith" text="T">
      <formula>LEFT(AA7,LEN("T"))="T"</formula>
    </cfRule>
    <cfRule type="beginsWith" dxfId="844" priority="853" operator="beginsWith" text="S">
      <formula>LEFT(AA7,LEN("S"))="S"</formula>
    </cfRule>
  </conditionalFormatting>
  <conditionalFormatting sqref="V9:W15">
    <cfRule type="beginsWith" dxfId="843" priority="848" operator="beginsWith" text="T">
      <formula>LEFT(V9,LEN("T"))="T"</formula>
    </cfRule>
    <cfRule type="containsText" dxfId="842" priority="849" operator="containsText" text="Sin iniciar">
      <formula>NOT(ISERROR(SEARCH("Sin iniciar",V9)))</formula>
    </cfRule>
    <cfRule type="containsText" dxfId="841" priority="850" operator="containsText" text="En gestión">
      <formula>NOT(ISERROR(SEARCH("En gestión",V9)))</formula>
    </cfRule>
  </conditionalFormatting>
  <conditionalFormatting sqref="AA9:AB9 AA14:AB14">
    <cfRule type="beginsWith" dxfId="840" priority="845" operator="beginsWith" text="E">
      <formula>LEFT(AA9,LEN("E"))="E"</formula>
    </cfRule>
    <cfRule type="beginsWith" dxfId="839" priority="846" operator="beginsWith" text="T">
      <formula>LEFT(AA9,LEN("T"))="T"</formula>
    </cfRule>
    <cfRule type="beginsWith" dxfId="838" priority="847" operator="beginsWith" text="S">
      <formula>LEFT(AA9,LEN("S"))="S"</formula>
    </cfRule>
  </conditionalFormatting>
  <conditionalFormatting sqref="AT9:AU15">
    <cfRule type="beginsWith" dxfId="837" priority="842" operator="beginsWith" text="T">
      <formula>LEFT(AT9,LEN("T"))="T"</formula>
    </cfRule>
    <cfRule type="containsText" dxfId="836" priority="843" operator="containsText" text="Sin iniciar">
      <formula>NOT(ISERROR(SEARCH("Sin iniciar",AT9)))</formula>
    </cfRule>
    <cfRule type="containsText" dxfId="835" priority="844" operator="containsText" text="En gestión">
      <formula>NOT(ISERROR(SEARCH("En gestión",AT9)))</formula>
    </cfRule>
  </conditionalFormatting>
  <conditionalFormatting sqref="BR9:BS15">
    <cfRule type="beginsWith" dxfId="834" priority="839" operator="beginsWith" text="T">
      <formula>LEFT(BR9,LEN("T"))="T"</formula>
    </cfRule>
    <cfRule type="containsText" dxfId="833" priority="840" operator="containsText" text="Sin iniciar">
      <formula>NOT(ISERROR(SEARCH("Sin iniciar",BR9)))</formula>
    </cfRule>
    <cfRule type="containsText" dxfId="832" priority="841" operator="containsText" text="En gestión">
      <formula>NOT(ISERROR(SEARCH("En gestión",BR9)))</formula>
    </cfRule>
  </conditionalFormatting>
  <conditionalFormatting sqref="BW9:BX9">
    <cfRule type="beginsWith" dxfId="831" priority="836" operator="beginsWith" text="E">
      <formula>LEFT(BW9,LEN("E"))="E"</formula>
    </cfRule>
    <cfRule type="beginsWith" dxfId="830" priority="837" operator="beginsWith" text="T">
      <formula>LEFT(BW9,LEN("T"))="T"</formula>
    </cfRule>
    <cfRule type="beginsWith" dxfId="829" priority="838" operator="beginsWith" text="S">
      <formula>LEFT(BW9,LEN("S"))="S"</formula>
    </cfRule>
  </conditionalFormatting>
  <conditionalFormatting sqref="CP9:CQ15">
    <cfRule type="beginsWith" dxfId="828" priority="833" operator="beginsWith" text="T">
      <formula>LEFT(CP9,LEN("T"))="T"</formula>
    </cfRule>
    <cfRule type="containsText" dxfId="827" priority="834" operator="containsText" text="Sin iniciar">
      <formula>NOT(ISERROR(SEARCH("Sin iniciar",CP9)))</formula>
    </cfRule>
    <cfRule type="containsText" dxfId="826" priority="835" operator="containsText" text="En gestión">
      <formula>NOT(ISERROR(SEARCH("En gestión",CP9)))</formula>
    </cfRule>
  </conditionalFormatting>
  <conditionalFormatting sqref="CU9:CV9">
    <cfRule type="beginsWith" dxfId="825" priority="830" operator="beginsWith" text="E">
      <formula>LEFT(CU9,LEN("E"))="E"</formula>
    </cfRule>
    <cfRule type="beginsWith" dxfId="824" priority="831" operator="beginsWith" text="T">
      <formula>LEFT(CU9,LEN("T"))="T"</formula>
    </cfRule>
    <cfRule type="beginsWith" dxfId="823" priority="832" operator="beginsWith" text="S">
      <formula>LEFT(CU9,LEN("S"))="S"</formula>
    </cfRule>
  </conditionalFormatting>
  <conditionalFormatting sqref="AY9:AZ9 AY14:AZ14">
    <cfRule type="beginsWith" dxfId="822" priority="827" operator="beginsWith" text="E">
      <formula>LEFT(AY9,LEN("E"))="E"</formula>
    </cfRule>
    <cfRule type="beginsWith" dxfId="821" priority="828" operator="beginsWith" text="T">
      <formula>LEFT(AY9,LEN("T"))="T"</formula>
    </cfRule>
    <cfRule type="beginsWith" dxfId="820" priority="829" operator="beginsWith" text="S">
      <formula>LEFT(AY9,LEN("S"))="S"</formula>
    </cfRule>
  </conditionalFormatting>
  <conditionalFormatting sqref="BX14">
    <cfRule type="beginsWith" dxfId="819" priority="821" operator="beginsWith" text="E">
      <formula>LEFT(BX14,LEN("E"))="E"</formula>
    </cfRule>
    <cfRule type="beginsWith" dxfId="818" priority="822" operator="beginsWith" text="T">
      <formula>LEFT(BX14,LEN("T"))="T"</formula>
    </cfRule>
    <cfRule type="beginsWith" dxfId="817" priority="823" operator="beginsWith" text="S">
      <formula>LEFT(BX14,LEN("S"))="S"</formula>
    </cfRule>
  </conditionalFormatting>
  <conditionalFormatting sqref="BW14">
    <cfRule type="beginsWith" dxfId="816" priority="824" operator="beginsWith" text="E">
      <formula>LEFT(BW14,LEN("E"))="E"</formula>
    </cfRule>
    <cfRule type="beginsWith" dxfId="815" priority="825" operator="beginsWith" text="T">
      <formula>LEFT(BW14,LEN("T"))="T"</formula>
    </cfRule>
    <cfRule type="beginsWith" dxfId="814" priority="826" operator="beginsWith" text="S">
      <formula>LEFT(BW14,LEN("S"))="S"</formula>
    </cfRule>
  </conditionalFormatting>
  <conditionalFormatting sqref="CU14:CV14">
    <cfRule type="beginsWith" dxfId="813" priority="818" operator="beginsWith" text="E">
      <formula>LEFT(CU14,LEN("E"))="E"</formula>
    </cfRule>
    <cfRule type="beginsWith" dxfId="812" priority="819" operator="beginsWith" text="T">
      <formula>LEFT(CU14,LEN("T"))="T"</formula>
    </cfRule>
    <cfRule type="beginsWith" dxfId="811" priority="820" operator="beginsWith" text="S">
      <formula>LEFT(CU14,LEN("S"))="S"</formula>
    </cfRule>
  </conditionalFormatting>
  <conditionalFormatting sqref="V16:W16">
    <cfRule type="beginsWith" dxfId="810" priority="815" operator="beginsWith" text="T">
      <formula>LEFT(V16,LEN("T"))="T"</formula>
    </cfRule>
    <cfRule type="containsText" dxfId="809" priority="816" operator="containsText" text="Sin iniciar">
      <formula>NOT(ISERROR(SEARCH("Sin iniciar",V16)))</formula>
    </cfRule>
    <cfRule type="containsText" dxfId="808" priority="817" operator="containsText" text="En gestión">
      <formula>NOT(ISERROR(SEARCH("En gestión",V16)))</formula>
    </cfRule>
  </conditionalFormatting>
  <conditionalFormatting sqref="AT16:AU16">
    <cfRule type="beginsWith" dxfId="807" priority="812" operator="beginsWith" text="T">
      <formula>LEFT(AT16,LEN("T"))="T"</formula>
    </cfRule>
    <cfRule type="containsText" dxfId="806" priority="813" operator="containsText" text="Sin iniciar">
      <formula>NOT(ISERROR(SEARCH("Sin iniciar",AT16)))</formula>
    </cfRule>
    <cfRule type="containsText" dxfId="805" priority="814" operator="containsText" text="En gestión">
      <formula>NOT(ISERROR(SEARCH("En gestión",AT16)))</formula>
    </cfRule>
  </conditionalFormatting>
  <conditionalFormatting sqref="AY16:AZ16">
    <cfRule type="beginsWith" dxfId="804" priority="809" operator="beginsWith" text="E">
      <formula>LEFT(AY16,LEN("E"))="E"</formula>
    </cfRule>
    <cfRule type="beginsWith" dxfId="803" priority="810" operator="beginsWith" text="T">
      <formula>LEFT(AY16,LEN("T"))="T"</formula>
    </cfRule>
    <cfRule type="beginsWith" dxfId="802" priority="811" operator="beginsWith" text="S">
      <formula>LEFT(AY16,LEN("S"))="S"</formula>
    </cfRule>
  </conditionalFormatting>
  <conditionalFormatting sqref="BR16:BS16">
    <cfRule type="beginsWith" dxfId="801" priority="806" operator="beginsWith" text="T">
      <formula>LEFT(BR16,LEN("T"))="T"</formula>
    </cfRule>
    <cfRule type="containsText" dxfId="800" priority="807" operator="containsText" text="Sin iniciar">
      <formula>NOT(ISERROR(SEARCH("Sin iniciar",BR16)))</formula>
    </cfRule>
    <cfRule type="containsText" dxfId="799" priority="808" operator="containsText" text="En gestión">
      <formula>NOT(ISERROR(SEARCH("En gestión",BR16)))</formula>
    </cfRule>
  </conditionalFormatting>
  <conditionalFormatting sqref="BW16:BX16">
    <cfRule type="beginsWith" dxfId="798" priority="803" operator="beginsWith" text="E">
      <formula>LEFT(BW16,LEN("E"))="E"</formula>
    </cfRule>
    <cfRule type="beginsWith" dxfId="797" priority="804" operator="beginsWith" text="T">
      <formula>LEFT(BW16,LEN("T"))="T"</formula>
    </cfRule>
    <cfRule type="beginsWith" dxfId="796" priority="805" operator="beginsWith" text="S">
      <formula>LEFT(BW16,LEN("S"))="S"</formula>
    </cfRule>
  </conditionalFormatting>
  <conditionalFormatting sqref="CP16:CQ16">
    <cfRule type="beginsWith" dxfId="795" priority="800" operator="beginsWith" text="T">
      <formula>LEFT(CP16,LEN("T"))="T"</formula>
    </cfRule>
    <cfRule type="containsText" dxfId="794" priority="801" operator="containsText" text="Sin iniciar">
      <formula>NOT(ISERROR(SEARCH("Sin iniciar",CP16)))</formula>
    </cfRule>
    <cfRule type="containsText" dxfId="793" priority="802" operator="containsText" text="En gestión">
      <formula>NOT(ISERROR(SEARCH("En gestión",CP16)))</formula>
    </cfRule>
  </conditionalFormatting>
  <conditionalFormatting sqref="CU16:CV16">
    <cfRule type="beginsWith" dxfId="792" priority="797" operator="beginsWith" text="E">
      <formula>LEFT(CU16,LEN("E"))="E"</formula>
    </cfRule>
    <cfRule type="beginsWith" dxfId="791" priority="798" operator="beginsWith" text="T">
      <formula>LEFT(CU16,LEN("T"))="T"</formula>
    </cfRule>
    <cfRule type="beginsWith" dxfId="790" priority="799" operator="beginsWith" text="S">
      <formula>LEFT(CU16,LEN("S"))="S"</formula>
    </cfRule>
  </conditionalFormatting>
  <conditionalFormatting sqref="AA16:AB16">
    <cfRule type="beginsWith" dxfId="789" priority="794" operator="beginsWith" text="E">
      <formula>LEFT(AA16,LEN("E"))="E"</formula>
    </cfRule>
    <cfRule type="beginsWith" dxfId="788" priority="795" operator="beginsWith" text="T">
      <formula>LEFT(AA16,LEN("T"))="T"</formula>
    </cfRule>
    <cfRule type="beginsWith" dxfId="787" priority="796" operator="beginsWith" text="S">
      <formula>LEFT(AA16,LEN("S"))="S"</formula>
    </cfRule>
  </conditionalFormatting>
  <conditionalFormatting sqref="V17:W42">
    <cfRule type="beginsWith" dxfId="786" priority="791" operator="beginsWith" text="T">
      <formula>LEFT(V17,LEN("T"))="T"</formula>
    </cfRule>
    <cfRule type="containsText" dxfId="785" priority="792" operator="containsText" text="Sin iniciar">
      <formula>NOT(ISERROR(SEARCH("Sin iniciar",V17)))</formula>
    </cfRule>
    <cfRule type="containsText" dxfId="784" priority="793" operator="containsText" text="En gestión">
      <formula>NOT(ISERROR(SEARCH("En gestión",V17)))</formula>
    </cfRule>
  </conditionalFormatting>
  <conditionalFormatting sqref="AT17:AU42">
    <cfRule type="beginsWith" dxfId="783" priority="788" operator="beginsWith" text="T">
      <formula>LEFT(AT17,LEN("T"))="T"</formula>
    </cfRule>
    <cfRule type="containsText" dxfId="782" priority="789" operator="containsText" text="Sin iniciar">
      <formula>NOT(ISERROR(SEARCH("Sin iniciar",AT17)))</formula>
    </cfRule>
    <cfRule type="containsText" dxfId="781" priority="790" operator="containsText" text="En gestión">
      <formula>NOT(ISERROR(SEARCH("En gestión",AT17)))</formula>
    </cfRule>
  </conditionalFormatting>
  <conditionalFormatting sqref="AA30:AB30 BW21:BX21 BW35:BX35 CU21:CV21">
    <cfRule type="beginsWith" dxfId="780" priority="785" operator="beginsWith" text="E">
      <formula>LEFT(AA21,LEN("E"))="E"</formula>
    </cfRule>
    <cfRule type="beginsWith" dxfId="779" priority="786" operator="beginsWith" text="T">
      <formula>LEFT(AA21,LEN("T"))="T"</formula>
    </cfRule>
    <cfRule type="beginsWith" dxfId="778" priority="787" operator="beginsWith" text="S">
      <formula>LEFT(AA21,LEN("S"))="S"</formula>
    </cfRule>
  </conditionalFormatting>
  <conditionalFormatting sqref="BR17:BS26">
    <cfRule type="beginsWith" dxfId="777" priority="782" operator="beginsWith" text="T">
      <formula>LEFT(BR17,LEN("T"))="T"</formula>
    </cfRule>
    <cfRule type="containsText" dxfId="776" priority="783" operator="containsText" text="Sin iniciar">
      <formula>NOT(ISERROR(SEARCH("Sin iniciar",BR17)))</formula>
    </cfRule>
    <cfRule type="containsText" dxfId="775" priority="784" operator="containsText" text="En gestión">
      <formula>NOT(ISERROR(SEARCH("En gestión",BR17)))</formula>
    </cfRule>
  </conditionalFormatting>
  <conditionalFormatting sqref="BW17:BX17">
    <cfRule type="beginsWith" dxfId="774" priority="779" operator="beginsWith" text="E">
      <formula>LEFT(BW17,LEN("E"))="E"</formula>
    </cfRule>
    <cfRule type="beginsWith" dxfId="773" priority="780" operator="beginsWith" text="T">
      <formula>LEFT(BW17,LEN("T"))="T"</formula>
    </cfRule>
    <cfRule type="beginsWith" dxfId="772" priority="781" operator="beginsWith" text="S">
      <formula>LEFT(BW17,LEN("S"))="S"</formula>
    </cfRule>
  </conditionalFormatting>
  <conditionalFormatting sqref="CP17:CQ17 CQ18:CQ26">
    <cfRule type="beginsWith" dxfId="771" priority="776" operator="beginsWith" text="T">
      <formula>LEFT(CP17,LEN("T"))="T"</formula>
    </cfRule>
    <cfRule type="containsText" dxfId="770" priority="777" operator="containsText" text="Sin iniciar">
      <formula>NOT(ISERROR(SEARCH("Sin iniciar",CP17)))</formula>
    </cfRule>
    <cfRule type="containsText" dxfId="769" priority="778" operator="containsText" text="En gestión">
      <formula>NOT(ISERROR(SEARCH("En gestión",CP17)))</formula>
    </cfRule>
  </conditionalFormatting>
  <conditionalFormatting sqref="CU17:CV17">
    <cfRule type="beginsWith" dxfId="768" priority="773" operator="beginsWith" text="E">
      <formula>LEFT(CU17,LEN("E"))="E"</formula>
    </cfRule>
    <cfRule type="beginsWith" dxfId="767" priority="774" operator="beginsWith" text="T">
      <formula>LEFT(CU17,LEN("T"))="T"</formula>
    </cfRule>
    <cfRule type="beginsWith" dxfId="766" priority="775" operator="beginsWith" text="S">
      <formula>LEFT(CU17,LEN("S"))="S"</formula>
    </cfRule>
  </conditionalFormatting>
  <conditionalFormatting sqref="AA17:AB17 AA19:AB19">
    <cfRule type="beginsWith" dxfId="765" priority="770" operator="beginsWith" text="E">
      <formula>LEFT(AA17,LEN("E"))="E"</formula>
    </cfRule>
    <cfRule type="beginsWith" dxfId="764" priority="771" operator="beginsWith" text="T">
      <formula>LEFT(AA17,LEN("T"))="T"</formula>
    </cfRule>
    <cfRule type="beginsWith" dxfId="763" priority="772" operator="beginsWith" text="S">
      <formula>LEFT(AA17,LEN("S"))="S"</formula>
    </cfRule>
  </conditionalFormatting>
  <conditionalFormatting sqref="AA21:AB21">
    <cfRule type="beginsWith" dxfId="762" priority="767" operator="beginsWith" text="E">
      <formula>LEFT(AA21,LEN("E"))="E"</formula>
    </cfRule>
    <cfRule type="beginsWith" dxfId="761" priority="768" operator="beginsWith" text="T">
      <formula>LEFT(AA21,LEN("T"))="T"</formula>
    </cfRule>
    <cfRule type="beginsWith" dxfId="760" priority="769" operator="beginsWith" text="S">
      <formula>LEFT(AA21,LEN("S"))="S"</formula>
    </cfRule>
  </conditionalFormatting>
  <conditionalFormatting sqref="AA25:AB25">
    <cfRule type="beginsWith" dxfId="759" priority="764" operator="beginsWith" text="E">
      <formula>LEFT(AA25,LEN("E"))="E"</formula>
    </cfRule>
    <cfRule type="beginsWith" dxfId="758" priority="765" operator="beginsWith" text="T">
      <formula>LEFT(AA25,LEN("T"))="T"</formula>
    </cfRule>
    <cfRule type="beginsWith" dxfId="757" priority="766" operator="beginsWith" text="S">
      <formula>LEFT(AA25,LEN("S"))="S"</formula>
    </cfRule>
  </conditionalFormatting>
  <conditionalFormatting sqref="AA35:AB35">
    <cfRule type="beginsWith" dxfId="756" priority="761" operator="beginsWith" text="E">
      <formula>LEFT(AA35,LEN("E"))="E"</formula>
    </cfRule>
    <cfRule type="beginsWith" dxfId="755" priority="762" operator="beginsWith" text="T">
      <formula>LEFT(AA35,LEN("T"))="T"</formula>
    </cfRule>
    <cfRule type="beginsWith" dxfId="754" priority="763" operator="beginsWith" text="S">
      <formula>LEFT(AA35,LEN("S"))="S"</formula>
    </cfRule>
  </conditionalFormatting>
  <conditionalFormatting sqref="AA39:AB39 AA41:AB41">
    <cfRule type="beginsWith" dxfId="753" priority="758" operator="beginsWith" text="E">
      <formula>LEFT(AA39,LEN("E"))="E"</formula>
    </cfRule>
    <cfRule type="beginsWith" dxfId="752" priority="759" operator="beginsWith" text="T">
      <formula>LEFT(AA39,LEN("T"))="T"</formula>
    </cfRule>
    <cfRule type="beginsWith" dxfId="751" priority="760" operator="beginsWith" text="S">
      <formula>LEFT(AA39,LEN("S"))="S"</formula>
    </cfRule>
  </conditionalFormatting>
  <conditionalFormatting sqref="AY17:AZ17 AY19:AZ19 AY21:AZ21 AY25:AZ25 AY35:AZ35 AY30:AZ30">
    <cfRule type="beginsWith" dxfId="750" priority="755" operator="beginsWith" text="E">
      <formula>LEFT(AY17,LEN("E"))="E"</formula>
    </cfRule>
    <cfRule type="beginsWith" dxfId="749" priority="756" operator="beginsWith" text="T">
      <formula>LEFT(AY17,LEN("T"))="T"</formula>
    </cfRule>
    <cfRule type="beginsWith" dxfId="748" priority="757" operator="beginsWith" text="S">
      <formula>LEFT(AY17,LEN("S"))="S"</formula>
    </cfRule>
  </conditionalFormatting>
  <conditionalFormatting sqref="AY39:AZ39 AY41:AZ41">
    <cfRule type="beginsWith" dxfId="747" priority="752" operator="beginsWith" text="E">
      <formula>LEFT(AY39,LEN("E"))="E"</formula>
    </cfRule>
    <cfRule type="beginsWith" dxfId="746" priority="753" operator="beginsWith" text="T">
      <formula>LEFT(AY39,LEN("T"))="T"</formula>
    </cfRule>
    <cfRule type="beginsWith" dxfId="745" priority="754" operator="beginsWith" text="S">
      <formula>LEFT(AY39,LEN("S"))="S"</formula>
    </cfRule>
  </conditionalFormatting>
  <conditionalFormatting sqref="BR27:BS42">
    <cfRule type="beginsWith" dxfId="744" priority="749" operator="beginsWith" text="T">
      <formula>LEFT(BR27,LEN("T"))="T"</formula>
    </cfRule>
    <cfRule type="containsText" dxfId="743" priority="750" operator="containsText" text="Sin iniciar">
      <formula>NOT(ISERROR(SEARCH("Sin iniciar",BR27)))</formula>
    </cfRule>
    <cfRule type="containsText" dxfId="742" priority="751" operator="containsText" text="En gestión">
      <formula>NOT(ISERROR(SEARCH("En gestión",BR27)))</formula>
    </cfRule>
  </conditionalFormatting>
  <conditionalFormatting sqref="BW41:BX41">
    <cfRule type="beginsWith" dxfId="741" priority="734" operator="beginsWith" text="E">
      <formula>LEFT(BW41,LEN("E"))="E"</formula>
    </cfRule>
    <cfRule type="beginsWith" dxfId="740" priority="735" operator="beginsWith" text="T">
      <formula>LEFT(BW41,LEN("T"))="T"</formula>
    </cfRule>
    <cfRule type="beginsWith" dxfId="739" priority="736" operator="beginsWith" text="S">
      <formula>LEFT(BW41,LEN("S"))="S"</formula>
    </cfRule>
  </conditionalFormatting>
  <conditionalFormatting sqref="BW19:BX19">
    <cfRule type="beginsWith" dxfId="738" priority="746" operator="beginsWith" text="E">
      <formula>LEFT(BW19,LEN("E"))="E"</formula>
    </cfRule>
    <cfRule type="beginsWith" dxfId="737" priority="747" operator="beginsWith" text="T">
      <formula>LEFT(BW19,LEN("T"))="T"</formula>
    </cfRule>
    <cfRule type="beginsWith" dxfId="736" priority="748" operator="beginsWith" text="S">
      <formula>LEFT(BW19,LEN("S"))="S"</formula>
    </cfRule>
  </conditionalFormatting>
  <conditionalFormatting sqref="BW25:BX25">
    <cfRule type="beginsWith" dxfId="735" priority="743" operator="beginsWith" text="E">
      <formula>LEFT(BW25,LEN("E"))="E"</formula>
    </cfRule>
    <cfRule type="beginsWith" dxfId="734" priority="744" operator="beginsWith" text="T">
      <formula>LEFT(BW25,LEN("T"))="T"</formula>
    </cfRule>
    <cfRule type="beginsWith" dxfId="733" priority="745" operator="beginsWith" text="S">
      <formula>LEFT(BW25,LEN("S"))="S"</formula>
    </cfRule>
  </conditionalFormatting>
  <conditionalFormatting sqref="BW30:BX30">
    <cfRule type="beginsWith" dxfId="732" priority="740" operator="beginsWith" text="E">
      <formula>LEFT(BW30,LEN("E"))="E"</formula>
    </cfRule>
    <cfRule type="beginsWith" dxfId="731" priority="741" operator="beginsWith" text="T">
      <formula>LEFT(BW30,LEN("T"))="T"</formula>
    </cfRule>
    <cfRule type="beginsWith" dxfId="730" priority="742" operator="beginsWith" text="S">
      <formula>LEFT(BW30,LEN("S"))="S"</formula>
    </cfRule>
  </conditionalFormatting>
  <conditionalFormatting sqref="BW39:BX39">
    <cfRule type="beginsWith" dxfId="729" priority="737" operator="beginsWith" text="E">
      <formula>LEFT(BW39,LEN("E"))="E"</formula>
    </cfRule>
    <cfRule type="beginsWith" dxfId="728" priority="738" operator="beginsWith" text="T">
      <formula>LEFT(BW39,LEN("T"))="T"</formula>
    </cfRule>
    <cfRule type="beginsWith" dxfId="727" priority="739" operator="beginsWith" text="S">
      <formula>LEFT(BW39,LEN("S"))="S"</formula>
    </cfRule>
  </conditionalFormatting>
  <conditionalFormatting sqref="CP18:CP42">
    <cfRule type="beginsWith" dxfId="726" priority="731" operator="beginsWith" text="T">
      <formula>LEFT(CP18,LEN("T"))="T"</formula>
    </cfRule>
    <cfRule type="containsText" dxfId="725" priority="732" operator="containsText" text="Sin iniciar">
      <formula>NOT(ISERROR(SEARCH("Sin iniciar",CP18)))</formula>
    </cfRule>
    <cfRule type="containsText" dxfId="724" priority="733" operator="containsText" text="En gestión">
      <formula>NOT(ISERROR(SEARCH("En gestión",CP18)))</formula>
    </cfRule>
  </conditionalFormatting>
  <conditionalFormatting sqref="CQ27:CQ42">
    <cfRule type="beginsWith" dxfId="723" priority="728" operator="beginsWith" text="T">
      <formula>LEFT(CQ27,LEN("T"))="T"</formula>
    </cfRule>
    <cfRule type="containsText" dxfId="722" priority="729" operator="containsText" text="Sin iniciar">
      <formula>NOT(ISERROR(SEARCH("Sin iniciar",CQ27)))</formula>
    </cfRule>
    <cfRule type="containsText" dxfId="721" priority="730" operator="containsText" text="En gestión">
      <formula>NOT(ISERROR(SEARCH("En gestión",CQ27)))</formula>
    </cfRule>
  </conditionalFormatting>
  <conditionalFormatting sqref="CU19:CV19">
    <cfRule type="beginsWith" dxfId="720" priority="725" operator="beginsWith" text="E">
      <formula>LEFT(CU19,LEN("E"))="E"</formula>
    </cfRule>
    <cfRule type="beginsWith" dxfId="719" priority="726" operator="beginsWith" text="T">
      <formula>LEFT(CU19,LEN("T"))="T"</formula>
    </cfRule>
    <cfRule type="beginsWith" dxfId="718" priority="727" operator="beginsWith" text="S">
      <formula>LEFT(CU19,LEN("S"))="S"</formula>
    </cfRule>
  </conditionalFormatting>
  <conditionalFormatting sqref="CU25:CV25">
    <cfRule type="beginsWith" dxfId="717" priority="722" operator="beginsWith" text="E">
      <formula>LEFT(CU25,LEN("E"))="E"</formula>
    </cfRule>
    <cfRule type="beginsWith" dxfId="716" priority="723" operator="beginsWith" text="T">
      <formula>LEFT(CU25,LEN("T"))="T"</formula>
    </cfRule>
    <cfRule type="beginsWith" dxfId="715" priority="724" operator="beginsWith" text="S">
      <formula>LEFT(CU25,LEN("S"))="S"</formula>
    </cfRule>
  </conditionalFormatting>
  <conditionalFormatting sqref="CU30:CV30">
    <cfRule type="beginsWith" dxfId="714" priority="719" operator="beginsWith" text="E">
      <formula>LEFT(CU30,LEN("E"))="E"</formula>
    </cfRule>
    <cfRule type="beginsWith" dxfId="713" priority="720" operator="beginsWith" text="T">
      <formula>LEFT(CU30,LEN("T"))="T"</formula>
    </cfRule>
    <cfRule type="beginsWith" dxfId="712" priority="721" operator="beginsWith" text="S">
      <formula>LEFT(CU30,LEN("S"))="S"</formula>
    </cfRule>
  </conditionalFormatting>
  <conditionalFormatting sqref="CU41:CV41">
    <cfRule type="beginsWith" dxfId="711" priority="710" operator="beginsWith" text="E">
      <formula>LEFT(CU41,LEN("E"))="E"</formula>
    </cfRule>
    <cfRule type="beginsWith" dxfId="710" priority="711" operator="beginsWith" text="T">
      <formula>LEFT(CU41,LEN("T"))="T"</formula>
    </cfRule>
    <cfRule type="beginsWith" dxfId="709" priority="712" operator="beginsWith" text="S">
      <formula>LEFT(CU41,LEN("S"))="S"</formula>
    </cfRule>
  </conditionalFormatting>
  <conditionalFormatting sqref="CU35:CV35">
    <cfRule type="beginsWith" dxfId="708" priority="716" operator="beginsWith" text="E">
      <formula>LEFT(CU35,LEN("E"))="E"</formula>
    </cfRule>
    <cfRule type="beginsWith" dxfId="707" priority="717" operator="beginsWith" text="T">
      <formula>LEFT(CU35,LEN("T"))="T"</formula>
    </cfRule>
    <cfRule type="beginsWith" dxfId="706" priority="718" operator="beginsWith" text="S">
      <formula>LEFT(CU35,LEN("S"))="S"</formula>
    </cfRule>
  </conditionalFormatting>
  <conditionalFormatting sqref="CU39:CV39">
    <cfRule type="beginsWith" dxfId="705" priority="713" operator="beginsWith" text="E">
      <formula>LEFT(CU39,LEN("E"))="E"</formula>
    </cfRule>
    <cfRule type="beginsWith" dxfId="704" priority="714" operator="beginsWith" text="T">
      <formula>LEFT(CU39,LEN("T"))="T"</formula>
    </cfRule>
    <cfRule type="beginsWith" dxfId="703" priority="715" operator="beginsWith" text="S">
      <formula>LEFT(CU39,LEN("S"))="S"</formula>
    </cfRule>
  </conditionalFormatting>
  <conditionalFormatting sqref="V43:W118 AT43:AU118 BR43:BS83 CP48:CP75">
    <cfRule type="beginsWith" dxfId="702" priority="707" operator="beginsWith" text="T">
      <formula>LEFT(V43,LEN("T"))="T"</formula>
    </cfRule>
    <cfRule type="containsText" dxfId="701" priority="708" operator="containsText" text="Sin iniciar">
      <formula>NOT(ISERROR(SEARCH("Sin iniciar",V43)))</formula>
    </cfRule>
    <cfRule type="containsText" dxfId="700" priority="709" operator="containsText" text="En gestión">
      <formula>NOT(ISERROR(SEARCH("En gestión",V43)))</formula>
    </cfRule>
  </conditionalFormatting>
  <conditionalFormatting sqref="BW43:BX43 BW48:BX48 BW64:BX64 CU69:CV69 CU48:CV48 CU64:CV64 CU71:CV71 CU74:CV75">
    <cfRule type="beginsWith" dxfId="699" priority="704" operator="beginsWith" text="E">
      <formula>LEFT(BW43,LEN("E"))="E"</formula>
    </cfRule>
    <cfRule type="beginsWith" dxfId="698" priority="705" operator="beginsWith" text="T">
      <formula>LEFT(BW43,LEN("T"))="T"</formula>
    </cfRule>
    <cfRule type="beginsWith" dxfId="697" priority="706" operator="beginsWith" text="S">
      <formula>LEFT(BW43,LEN("S"))="S"</formula>
    </cfRule>
  </conditionalFormatting>
  <conditionalFormatting sqref="BW53:BX53">
    <cfRule type="beginsWith" dxfId="696" priority="701" operator="beginsWith" text="E">
      <formula>LEFT(BW53,LEN("E"))="E"</formula>
    </cfRule>
    <cfRule type="beginsWith" dxfId="695" priority="702" operator="beginsWith" text="T">
      <formula>LEFT(BW53,LEN("T"))="T"</formula>
    </cfRule>
    <cfRule type="beginsWith" dxfId="694" priority="703" operator="beginsWith" text="S">
      <formula>LEFT(BW53,LEN("S"))="S"</formula>
    </cfRule>
  </conditionalFormatting>
  <conditionalFormatting sqref="BW59:BX59">
    <cfRule type="beginsWith" dxfId="693" priority="698" operator="beginsWith" text="E">
      <formula>LEFT(BW59,LEN("E"))="E"</formula>
    </cfRule>
    <cfRule type="beginsWith" dxfId="692" priority="699" operator="beginsWith" text="T">
      <formula>LEFT(BW59,LEN("T"))="T"</formula>
    </cfRule>
    <cfRule type="beginsWith" dxfId="691" priority="700" operator="beginsWith" text="S">
      <formula>LEFT(BW59,LEN("S"))="S"</formula>
    </cfRule>
  </conditionalFormatting>
  <conditionalFormatting sqref="BW69 BW71 BW74:BW76 BW81 BW84 BW94 BW98 BW101 BW104 BW106 BW109 BW114 BW116 BW91:BW92">
    <cfRule type="beginsWith" dxfId="690" priority="695" operator="beginsWith" text="E">
      <formula>LEFT(BW69,LEN("E"))="E"</formula>
    </cfRule>
    <cfRule type="beginsWith" dxfId="689" priority="696" operator="beginsWith" text="T">
      <formula>LEFT(BW69,LEN("T"))="T"</formula>
    </cfRule>
    <cfRule type="beginsWith" dxfId="688" priority="697" operator="beginsWith" text="S">
      <formula>LEFT(BW69,LEN("S"))="S"</formula>
    </cfRule>
  </conditionalFormatting>
  <conditionalFormatting sqref="BX69 BX71 BX74:BX76 BX81 BX84 BX94 BX98 BX101 BX104 BX106 BX109 BX114 BX116 BX91:BX92">
    <cfRule type="beginsWith" dxfId="687" priority="692" operator="beginsWith" text="E">
      <formula>LEFT(BX69,LEN("E"))="E"</formula>
    </cfRule>
    <cfRule type="beginsWith" dxfId="686" priority="693" operator="beginsWith" text="T">
      <formula>LEFT(BX69,LEN("T"))="T"</formula>
    </cfRule>
    <cfRule type="beginsWith" dxfId="685" priority="694" operator="beginsWith" text="S">
      <formula>LEFT(BX69,LEN("S"))="S"</formula>
    </cfRule>
  </conditionalFormatting>
  <conditionalFormatting sqref="CP81:CP83">
    <cfRule type="beginsWith" dxfId="684" priority="689" operator="beginsWith" text="T">
      <formula>LEFT(CP81,LEN("T"))="T"</formula>
    </cfRule>
    <cfRule type="containsText" dxfId="683" priority="690" operator="containsText" text="Sin iniciar">
      <formula>NOT(ISERROR(SEARCH("Sin iniciar",CP81)))</formula>
    </cfRule>
    <cfRule type="containsText" dxfId="682" priority="691" operator="containsText" text="En gestión">
      <formula>NOT(ISERROR(SEARCH("En gestión",CP81)))</formula>
    </cfRule>
  </conditionalFormatting>
  <conditionalFormatting sqref="CU53:CV53">
    <cfRule type="beginsWith" dxfId="681" priority="686" operator="beginsWith" text="E">
      <formula>LEFT(CU53,LEN("E"))="E"</formula>
    </cfRule>
    <cfRule type="beginsWith" dxfId="680" priority="687" operator="beginsWith" text="T">
      <formula>LEFT(CU53,LEN("T"))="T"</formula>
    </cfRule>
    <cfRule type="beginsWith" dxfId="679" priority="688" operator="beginsWith" text="S">
      <formula>LEFT(CU53,LEN("S"))="S"</formula>
    </cfRule>
  </conditionalFormatting>
  <conditionalFormatting sqref="CU59:CV59">
    <cfRule type="beginsWith" dxfId="678" priority="683" operator="beginsWith" text="E">
      <formula>LEFT(CU59,LEN("E"))="E"</formula>
    </cfRule>
    <cfRule type="beginsWith" dxfId="677" priority="684" operator="beginsWith" text="T">
      <formula>LEFT(CU59,LEN("T"))="T"</formula>
    </cfRule>
    <cfRule type="beginsWith" dxfId="676" priority="685" operator="beginsWith" text="S">
      <formula>LEFT(CU59,LEN("S"))="S"</formula>
    </cfRule>
  </conditionalFormatting>
  <conditionalFormatting sqref="CU81">
    <cfRule type="beginsWith" dxfId="675" priority="680" operator="beginsWith" text="E">
      <formula>LEFT(CU81,LEN("E"))="E"</formula>
    </cfRule>
    <cfRule type="beginsWith" dxfId="674" priority="681" operator="beginsWith" text="T">
      <formula>LEFT(CU81,LEN("T"))="T"</formula>
    </cfRule>
    <cfRule type="beginsWith" dxfId="673" priority="682" operator="beginsWith" text="S">
      <formula>LEFT(CU81,LEN("S"))="S"</formula>
    </cfRule>
  </conditionalFormatting>
  <conditionalFormatting sqref="CV81">
    <cfRule type="beginsWith" dxfId="672" priority="677" operator="beginsWith" text="E">
      <formula>LEFT(CV81,LEN("E"))="E"</formula>
    </cfRule>
    <cfRule type="beginsWith" dxfId="671" priority="678" operator="beginsWith" text="T">
      <formula>LEFT(CV81,LEN("T"))="T"</formula>
    </cfRule>
    <cfRule type="beginsWith" dxfId="670" priority="679" operator="beginsWith" text="S">
      <formula>LEFT(CV81,LEN("S"))="S"</formula>
    </cfRule>
  </conditionalFormatting>
  <conditionalFormatting sqref="AA43:AB43 AA48:AB48">
    <cfRule type="beginsWith" dxfId="669" priority="674" operator="beginsWith" text="E">
      <formula>LEFT(AA43,LEN("E"))="E"</formula>
    </cfRule>
    <cfRule type="beginsWith" dxfId="668" priority="675" operator="beginsWith" text="T">
      <formula>LEFT(AA43,LEN("T"))="T"</formula>
    </cfRule>
    <cfRule type="beginsWith" dxfId="667" priority="676" operator="beginsWith" text="S">
      <formula>LEFT(AA43,LEN("S"))="S"</formula>
    </cfRule>
  </conditionalFormatting>
  <conditionalFormatting sqref="AA53:AB53">
    <cfRule type="beginsWith" dxfId="666" priority="671" operator="beginsWith" text="E">
      <formula>LEFT(AA53,LEN("E"))="E"</formula>
    </cfRule>
    <cfRule type="beginsWith" dxfId="665" priority="672" operator="beginsWith" text="T">
      <formula>LEFT(AA53,LEN("T"))="T"</formula>
    </cfRule>
    <cfRule type="beginsWith" dxfId="664" priority="673" operator="beginsWith" text="S">
      <formula>LEFT(AA53,LEN("S"))="S"</formula>
    </cfRule>
  </conditionalFormatting>
  <conditionalFormatting sqref="AA59:AB59">
    <cfRule type="beginsWith" dxfId="663" priority="668" operator="beginsWith" text="E">
      <formula>LEFT(AA59,LEN("E"))="E"</formula>
    </cfRule>
    <cfRule type="beginsWith" dxfId="662" priority="669" operator="beginsWith" text="T">
      <formula>LEFT(AA59,LEN("T"))="T"</formula>
    </cfRule>
    <cfRule type="beginsWith" dxfId="661" priority="670" operator="beginsWith" text="S">
      <formula>LEFT(AA59,LEN("S"))="S"</formula>
    </cfRule>
  </conditionalFormatting>
  <conditionalFormatting sqref="AA62:AB62">
    <cfRule type="beginsWith" dxfId="660" priority="665" operator="beginsWith" text="E">
      <formula>LEFT(AA62,LEN("E"))="E"</formula>
    </cfRule>
    <cfRule type="beginsWith" dxfId="659" priority="666" operator="beginsWith" text="T">
      <formula>LEFT(AA62,LEN("T"))="T"</formula>
    </cfRule>
    <cfRule type="beginsWith" dxfId="658" priority="667" operator="beginsWith" text="S">
      <formula>LEFT(AA62,LEN("S"))="S"</formula>
    </cfRule>
  </conditionalFormatting>
  <conditionalFormatting sqref="AA63:AB63">
    <cfRule type="beginsWith" dxfId="657" priority="662" operator="beginsWith" text="E">
      <formula>LEFT(AA63,LEN("E"))="E"</formula>
    </cfRule>
    <cfRule type="beginsWith" dxfId="656" priority="663" operator="beginsWith" text="T">
      <formula>LEFT(AA63,LEN("T"))="T"</formula>
    </cfRule>
    <cfRule type="beginsWith" dxfId="655" priority="664" operator="beginsWith" text="S">
      <formula>LEFT(AA63,LEN("S"))="S"</formula>
    </cfRule>
  </conditionalFormatting>
  <conditionalFormatting sqref="AA69:AB69">
    <cfRule type="beginsWith" dxfId="654" priority="659" operator="beginsWith" text="E">
      <formula>LEFT(AA69,LEN("E"))="E"</formula>
    </cfRule>
    <cfRule type="beginsWith" dxfId="653" priority="660" operator="beginsWith" text="T">
      <formula>LEFT(AA69,LEN("T"))="T"</formula>
    </cfRule>
    <cfRule type="beginsWith" dxfId="652" priority="661" operator="beginsWith" text="S">
      <formula>LEFT(AA69,LEN("S"))="S"</formula>
    </cfRule>
  </conditionalFormatting>
  <conditionalFormatting sqref="AA71:AB71">
    <cfRule type="beginsWith" dxfId="651" priority="656" operator="beginsWith" text="E">
      <formula>LEFT(AA71,LEN("E"))="E"</formula>
    </cfRule>
    <cfRule type="beginsWith" dxfId="650" priority="657" operator="beginsWith" text="T">
      <formula>LEFT(AA71,LEN("T"))="T"</formula>
    </cfRule>
    <cfRule type="beginsWith" dxfId="649" priority="658" operator="beginsWith" text="S">
      <formula>LEFT(AA71,LEN("S"))="S"</formula>
    </cfRule>
  </conditionalFormatting>
  <conditionalFormatting sqref="AA74:AB74">
    <cfRule type="beginsWith" dxfId="648" priority="653" operator="beginsWith" text="E">
      <formula>LEFT(AA74,LEN("E"))="E"</formula>
    </cfRule>
    <cfRule type="beginsWith" dxfId="647" priority="654" operator="beginsWith" text="T">
      <formula>LEFT(AA74,LEN("T"))="T"</formula>
    </cfRule>
    <cfRule type="beginsWith" dxfId="646" priority="655" operator="beginsWith" text="S">
      <formula>LEFT(AA74,LEN("S"))="S"</formula>
    </cfRule>
  </conditionalFormatting>
  <conditionalFormatting sqref="AA75:AB75">
    <cfRule type="beginsWith" dxfId="645" priority="650" operator="beginsWith" text="E">
      <formula>LEFT(AA75,LEN("E"))="E"</formula>
    </cfRule>
    <cfRule type="beginsWith" dxfId="644" priority="651" operator="beginsWith" text="T">
      <formula>LEFT(AA75,LEN("T"))="T"</formula>
    </cfRule>
    <cfRule type="beginsWith" dxfId="643" priority="652" operator="beginsWith" text="S">
      <formula>LEFT(AA75,LEN("S"))="S"</formula>
    </cfRule>
  </conditionalFormatting>
  <conditionalFormatting sqref="AA84:AB84">
    <cfRule type="beginsWith" dxfId="642" priority="647" operator="beginsWith" text="E">
      <formula>LEFT(AA84,LEN("E"))="E"</formula>
    </cfRule>
    <cfRule type="beginsWith" dxfId="641" priority="648" operator="beginsWith" text="T">
      <formula>LEFT(AA84,LEN("T"))="T"</formula>
    </cfRule>
    <cfRule type="beginsWith" dxfId="640" priority="649" operator="beginsWith" text="S">
      <formula>LEFT(AA84,LEN("S"))="S"</formula>
    </cfRule>
  </conditionalFormatting>
  <conditionalFormatting sqref="AA91:AB91">
    <cfRule type="beginsWith" dxfId="639" priority="644" operator="beginsWith" text="E">
      <formula>LEFT(AA91,LEN("E"))="E"</formula>
    </cfRule>
    <cfRule type="beginsWith" dxfId="638" priority="645" operator="beginsWith" text="T">
      <formula>LEFT(AA91,LEN("T"))="T"</formula>
    </cfRule>
    <cfRule type="beginsWith" dxfId="637" priority="646" operator="beginsWith" text="S">
      <formula>LEFT(AA91,LEN("S"))="S"</formula>
    </cfRule>
  </conditionalFormatting>
  <conditionalFormatting sqref="AA92:AB92">
    <cfRule type="beginsWith" dxfId="636" priority="641" operator="beginsWith" text="E">
      <formula>LEFT(AA92,LEN("E"))="E"</formula>
    </cfRule>
    <cfRule type="beginsWith" dxfId="635" priority="642" operator="beginsWith" text="T">
      <formula>LEFT(AA92,LEN("T"))="T"</formula>
    </cfRule>
    <cfRule type="beginsWith" dxfId="634" priority="643" operator="beginsWith" text="S">
      <formula>LEFT(AA92,LEN("S"))="S"</formula>
    </cfRule>
  </conditionalFormatting>
  <conditionalFormatting sqref="AA94:AB94">
    <cfRule type="beginsWith" dxfId="633" priority="638" operator="beginsWith" text="E">
      <formula>LEFT(AA94,LEN("E"))="E"</formula>
    </cfRule>
    <cfRule type="beginsWith" dxfId="632" priority="639" operator="beginsWith" text="T">
      <formula>LEFT(AA94,LEN("T"))="T"</formula>
    </cfRule>
    <cfRule type="beginsWith" dxfId="631" priority="640" operator="beginsWith" text="S">
      <formula>LEFT(AA94,LEN("S"))="S"</formula>
    </cfRule>
  </conditionalFormatting>
  <conditionalFormatting sqref="AA98:AB98">
    <cfRule type="beginsWith" dxfId="630" priority="635" operator="beginsWith" text="E">
      <formula>LEFT(AA98,LEN("E"))="E"</formula>
    </cfRule>
    <cfRule type="beginsWith" dxfId="629" priority="636" operator="beginsWith" text="T">
      <formula>LEFT(AA98,LEN("T"))="T"</formula>
    </cfRule>
    <cfRule type="beginsWith" dxfId="628" priority="637" operator="beginsWith" text="S">
      <formula>LEFT(AA98,LEN("S"))="S"</formula>
    </cfRule>
  </conditionalFormatting>
  <conditionalFormatting sqref="AA101:AB101">
    <cfRule type="beginsWith" dxfId="627" priority="632" operator="beginsWith" text="E">
      <formula>LEFT(AA101,LEN("E"))="E"</formula>
    </cfRule>
    <cfRule type="beginsWith" dxfId="626" priority="633" operator="beginsWith" text="T">
      <formula>LEFT(AA101,LEN("T"))="T"</formula>
    </cfRule>
    <cfRule type="beginsWith" dxfId="625" priority="634" operator="beginsWith" text="S">
      <formula>LEFT(AA101,LEN("S"))="S"</formula>
    </cfRule>
  </conditionalFormatting>
  <conditionalFormatting sqref="AA104:AB104">
    <cfRule type="beginsWith" dxfId="624" priority="629" operator="beginsWith" text="E">
      <formula>LEFT(AA104,LEN("E"))="E"</formula>
    </cfRule>
    <cfRule type="beginsWith" dxfId="623" priority="630" operator="beginsWith" text="T">
      <formula>LEFT(AA104,LEN("T"))="T"</formula>
    </cfRule>
    <cfRule type="beginsWith" dxfId="622" priority="631" operator="beginsWith" text="S">
      <formula>LEFT(AA104,LEN("S"))="S"</formula>
    </cfRule>
  </conditionalFormatting>
  <conditionalFormatting sqref="AA106:AB106">
    <cfRule type="beginsWith" dxfId="621" priority="626" operator="beginsWith" text="E">
      <formula>LEFT(AA106,LEN("E"))="E"</formula>
    </cfRule>
    <cfRule type="beginsWith" dxfId="620" priority="627" operator="beginsWith" text="T">
      <formula>LEFT(AA106,LEN("T"))="T"</formula>
    </cfRule>
    <cfRule type="beginsWith" dxfId="619" priority="628" operator="beginsWith" text="S">
      <formula>LEFT(AA106,LEN("S"))="S"</formula>
    </cfRule>
  </conditionalFormatting>
  <conditionalFormatting sqref="AA109:AB109">
    <cfRule type="beginsWith" dxfId="618" priority="623" operator="beginsWith" text="E">
      <formula>LEFT(AA109,LEN("E"))="E"</formula>
    </cfRule>
    <cfRule type="beginsWith" dxfId="617" priority="624" operator="beginsWith" text="T">
      <formula>LEFT(AA109,LEN("T"))="T"</formula>
    </cfRule>
    <cfRule type="beginsWith" dxfId="616" priority="625" operator="beginsWith" text="S">
      <formula>LEFT(AA109,LEN("S"))="S"</formula>
    </cfRule>
  </conditionalFormatting>
  <conditionalFormatting sqref="AA112:AB112">
    <cfRule type="beginsWith" dxfId="615" priority="620" operator="beginsWith" text="E">
      <formula>LEFT(AA112,LEN("E"))="E"</formula>
    </cfRule>
    <cfRule type="beginsWith" dxfId="614" priority="621" operator="beginsWith" text="T">
      <formula>LEFT(AA112,LEN("T"))="T"</formula>
    </cfRule>
    <cfRule type="beginsWith" dxfId="613" priority="622" operator="beginsWith" text="S">
      <formula>LEFT(AA112,LEN("S"))="S"</formula>
    </cfRule>
  </conditionalFormatting>
  <conditionalFormatting sqref="AA114:AB114">
    <cfRule type="beginsWith" dxfId="612" priority="617" operator="beginsWith" text="E">
      <formula>LEFT(AA114,LEN("E"))="E"</formula>
    </cfRule>
    <cfRule type="beginsWith" dxfId="611" priority="618" operator="beginsWith" text="T">
      <formula>LEFT(AA114,LEN("T"))="T"</formula>
    </cfRule>
    <cfRule type="beginsWith" dxfId="610" priority="619" operator="beginsWith" text="S">
      <formula>LEFT(AA114,LEN("S"))="S"</formula>
    </cfRule>
  </conditionalFormatting>
  <conditionalFormatting sqref="AA64:AB64">
    <cfRule type="beginsWith" dxfId="609" priority="614" operator="beginsWith" text="E">
      <formula>LEFT(AA64,LEN("E"))="E"</formula>
    </cfRule>
    <cfRule type="beginsWith" dxfId="608" priority="615" operator="beginsWith" text="T">
      <formula>LEFT(AA64,LEN("T"))="T"</formula>
    </cfRule>
    <cfRule type="beginsWith" dxfId="607" priority="616" operator="beginsWith" text="S">
      <formula>LEFT(AA64,LEN("S"))="S"</formula>
    </cfRule>
  </conditionalFormatting>
  <conditionalFormatting sqref="AA76:AB76 AA81:AB81">
    <cfRule type="beginsWith" dxfId="606" priority="611" operator="beginsWith" text="E">
      <formula>LEFT(AA76,LEN("E"))="E"</formula>
    </cfRule>
    <cfRule type="beginsWith" dxfId="605" priority="612" operator="beginsWith" text="T">
      <formula>LEFT(AA76,LEN("T"))="T"</formula>
    </cfRule>
    <cfRule type="beginsWith" dxfId="604" priority="613" operator="beginsWith" text="S">
      <formula>LEFT(AA76,LEN("S"))="S"</formula>
    </cfRule>
  </conditionalFormatting>
  <conditionalFormatting sqref="AA116:AB116">
    <cfRule type="beginsWith" dxfId="603" priority="608" operator="beginsWith" text="E">
      <formula>LEFT(AA116,LEN("E"))="E"</formula>
    </cfRule>
    <cfRule type="beginsWith" dxfId="602" priority="609" operator="beginsWith" text="T">
      <formula>LEFT(AA116,LEN("T"))="T"</formula>
    </cfRule>
    <cfRule type="beginsWith" dxfId="601" priority="610" operator="beginsWith" text="S">
      <formula>LEFT(AA116,LEN("S"))="S"</formula>
    </cfRule>
  </conditionalFormatting>
  <conditionalFormatting sqref="AY43:AZ43 AY48:AZ48">
    <cfRule type="beginsWith" dxfId="600" priority="605" operator="beginsWith" text="E">
      <formula>LEFT(AY43,LEN("E"))="E"</formula>
    </cfRule>
    <cfRule type="beginsWith" dxfId="599" priority="606" operator="beginsWith" text="T">
      <formula>LEFT(AY43,LEN("T"))="T"</formula>
    </cfRule>
    <cfRule type="beginsWith" dxfId="598" priority="607" operator="beginsWith" text="S">
      <formula>LEFT(AY43,LEN("S"))="S"</formula>
    </cfRule>
  </conditionalFormatting>
  <conditionalFormatting sqref="AY53:AZ53">
    <cfRule type="beginsWith" dxfId="597" priority="602" operator="beginsWith" text="E">
      <formula>LEFT(AY53,LEN("E"))="E"</formula>
    </cfRule>
    <cfRule type="beginsWith" dxfId="596" priority="603" operator="beginsWith" text="T">
      <formula>LEFT(AY53,LEN("T"))="T"</formula>
    </cfRule>
    <cfRule type="beginsWith" dxfId="595" priority="604" operator="beginsWith" text="S">
      <formula>LEFT(AY53,LEN("S"))="S"</formula>
    </cfRule>
  </conditionalFormatting>
  <conditionalFormatting sqref="AY59:AZ59">
    <cfRule type="beginsWith" dxfId="594" priority="599" operator="beginsWith" text="E">
      <formula>LEFT(AY59,LEN("E"))="E"</formula>
    </cfRule>
    <cfRule type="beginsWith" dxfId="593" priority="600" operator="beginsWith" text="T">
      <formula>LEFT(AY59,LEN("T"))="T"</formula>
    </cfRule>
    <cfRule type="beginsWith" dxfId="592" priority="601" operator="beginsWith" text="S">
      <formula>LEFT(AY59,LEN("S"))="S"</formula>
    </cfRule>
  </conditionalFormatting>
  <conditionalFormatting sqref="AY64:AZ64">
    <cfRule type="beginsWith" dxfId="591" priority="596" operator="beginsWith" text="E">
      <formula>LEFT(AY64,LEN("E"))="E"</formula>
    </cfRule>
    <cfRule type="beginsWith" dxfId="590" priority="597" operator="beginsWith" text="T">
      <formula>LEFT(AY64,LEN("T"))="T"</formula>
    </cfRule>
    <cfRule type="beginsWith" dxfId="589" priority="598" operator="beginsWith" text="S">
      <formula>LEFT(AY64,LEN("S"))="S"</formula>
    </cfRule>
  </conditionalFormatting>
  <conditionalFormatting sqref="AY76:AZ76">
    <cfRule type="beginsWith" dxfId="588" priority="593" operator="beginsWith" text="E">
      <formula>LEFT(AY76,LEN("E"))="E"</formula>
    </cfRule>
    <cfRule type="beginsWith" dxfId="587" priority="594" operator="beginsWith" text="T">
      <formula>LEFT(AY76,LEN("T"))="T"</formula>
    </cfRule>
    <cfRule type="beginsWith" dxfId="586" priority="595" operator="beginsWith" text="S">
      <formula>LEFT(AY76,LEN("S"))="S"</formula>
    </cfRule>
  </conditionalFormatting>
  <conditionalFormatting sqref="AY62:AZ63">
    <cfRule type="beginsWith" dxfId="585" priority="590" operator="beginsWith" text="E">
      <formula>LEFT(AY62,LEN("E"))="E"</formula>
    </cfRule>
    <cfRule type="beginsWith" dxfId="584" priority="591" operator="beginsWith" text="T">
      <formula>LEFT(AY62,LEN("T"))="T"</formula>
    </cfRule>
    <cfRule type="beginsWith" dxfId="583" priority="592" operator="beginsWith" text="S">
      <formula>LEFT(AY62,LEN("S"))="S"</formula>
    </cfRule>
  </conditionalFormatting>
  <conditionalFormatting sqref="AY69:AZ69">
    <cfRule type="beginsWith" dxfId="582" priority="587" operator="beginsWith" text="E">
      <formula>LEFT(AY69,LEN("E"))="E"</formula>
    </cfRule>
    <cfRule type="beginsWith" dxfId="581" priority="588" operator="beginsWith" text="T">
      <formula>LEFT(AY69,LEN("T"))="T"</formula>
    </cfRule>
    <cfRule type="beginsWith" dxfId="580" priority="589" operator="beginsWith" text="S">
      <formula>LEFT(AY69,LEN("S"))="S"</formula>
    </cfRule>
  </conditionalFormatting>
  <conditionalFormatting sqref="AY71:AZ71">
    <cfRule type="beginsWith" dxfId="579" priority="584" operator="beginsWith" text="E">
      <formula>LEFT(AY71,LEN("E"))="E"</formula>
    </cfRule>
    <cfRule type="beginsWith" dxfId="578" priority="585" operator="beginsWith" text="T">
      <formula>LEFT(AY71,LEN("T"))="T"</formula>
    </cfRule>
    <cfRule type="beginsWith" dxfId="577" priority="586" operator="beginsWith" text="S">
      <formula>LEFT(AY71,LEN("S"))="S"</formula>
    </cfRule>
  </conditionalFormatting>
  <conditionalFormatting sqref="AY81:AZ81">
    <cfRule type="beginsWith" dxfId="576" priority="581" operator="beginsWith" text="E">
      <formula>LEFT(AY81,LEN("E"))="E"</formula>
    </cfRule>
    <cfRule type="beginsWith" dxfId="575" priority="582" operator="beginsWith" text="T">
      <formula>LEFT(AY81,LEN("T"))="T"</formula>
    </cfRule>
    <cfRule type="beginsWith" dxfId="574" priority="583" operator="beginsWith" text="S">
      <formula>LEFT(AY81,LEN("S"))="S"</formula>
    </cfRule>
  </conditionalFormatting>
  <conditionalFormatting sqref="AY98:AZ98">
    <cfRule type="beginsWith" dxfId="573" priority="578" operator="beginsWith" text="E">
      <formula>LEFT(AY98,LEN("E"))="E"</formula>
    </cfRule>
    <cfRule type="beginsWith" dxfId="572" priority="579" operator="beginsWith" text="T">
      <formula>LEFT(AY98,LEN("T"))="T"</formula>
    </cfRule>
    <cfRule type="beginsWith" dxfId="571" priority="580" operator="beginsWith" text="S">
      <formula>LEFT(AY98,LEN("S"))="S"</formula>
    </cfRule>
  </conditionalFormatting>
  <conditionalFormatting sqref="AY101:AZ101">
    <cfRule type="beginsWith" dxfId="570" priority="575" operator="beginsWith" text="E">
      <formula>LEFT(AY101,LEN("E"))="E"</formula>
    </cfRule>
    <cfRule type="beginsWith" dxfId="569" priority="576" operator="beginsWith" text="T">
      <formula>LEFT(AY101,LEN("T"))="T"</formula>
    </cfRule>
    <cfRule type="beginsWith" dxfId="568" priority="577" operator="beginsWith" text="S">
      <formula>LEFT(AY101,LEN("S"))="S"</formula>
    </cfRule>
  </conditionalFormatting>
  <conditionalFormatting sqref="AY106:AZ106">
    <cfRule type="beginsWith" dxfId="567" priority="572" operator="beginsWith" text="E">
      <formula>LEFT(AY106,LEN("E"))="E"</formula>
    </cfRule>
    <cfRule type="beginsWith" dxfId="566" priority="573" operator="beginsWith" text="T">
      <formula>LEFT(AY106,LEN("T"))="T"</formula>
    </cfRule>
    <cfRule type="beginsWith" dxfId="565" priority="574" operator="beginsWith" text="S">
      <formula>LEFT(AY106,LEN("S"))="S"</formula>
    </cfRule>
  </conditionalFormatting>
  <conditionalFormatting sqref="AY109:AZ109">
    <cfRule type="beginsWith" dxfId="564" priority="569" operator="beginsWith" text="E">
      <formula>LEFT(AY109,LEN("E"))="E"</formula>
    </cfRule>
    <cfRule type="beginsWith" dxfId="563" priority="570" operator="beginsWith" text="T">
      <formula>LEFT(AY109,LEN("T"))="T"</formula>
    </cfRule>
    <cfRule type="beginsWith" dxfId="562" priority="571" operator="beginsWith" text="S">
      <formula>LEFT(AY109,LEN("S"))="S"</formula>
    </cfRule>
  </conditionalFormatting>
  <conditionalFormatting sqref="AY116:AZ116">
    <cfRule type="beginsWith" dxfId="561" priority="566" operator="beginsWith" text="E">
      <formula>LEFT(AY116,LEN("E"))="E"</formula>
    </cfRule>
    <cfRule type="beginsWith" dxfId="560" priority="567" operator="beginsWith" text="T">
      <formula>LEFT(AY116,LEN("T"))="T"</formula>
    </cfRule>
    <cfRule type="beginsWith" dxfId="559" priority="568" operator="beginsWith" text="S">
      <formula>LEFT(AY116,LEN("S"))="S"</formula>
    </cfRule>
  </conditionalFormatting>
  <conditionalFormatting sqref="AY74:AZ75">
    <cfRule type="beginsWith" dxfId="558" priority="563" operator="beginsWith" text="E">
      <formula>LEFT(AY74,LEN("E"))="E"</formula>
    </cfRule>
    <cfRule type="beginsWith" dxfId="557" priority="564" operator="beginsWith" text="T">
      <formula>LEFT(AY74,LEN("T"))="T"</formula>
    </cfRule>
    <cfRule type="beginsWith" dxfId="556" priority="565" operator="beginsWith" text="S">
      <formula>LEFT(AY74,LEN("S"))="S"</formula>
    </cfRule>
  </conditionalFormatting>
  <conditionalFormatting sqref="AY91:AZ91">
    <cfRule type="beginsWith" dxfId="555" priority="560" operator="beginsWith" text="E">
      <formula>LEFT(AY91,LEN("E"))="E"</formula>
    </cfRule>
    <cfRule type="beginsWith" dxfId="554" priority="561" operator="beginsWith" text="T">
      <formula>LEFT(AY91,LEN("T"))="T"</formula>
    </cfRule>
    <cfRule type="beginsWith" dxfId="553" priority="562" operator="beginsWith" text="S">
      <formula>LEFT(AY91,LEN("S"))="S"</formula>
    </cfRule>
  </conditionalFormatting>
  <conditionalFormatting sqref="AY92:AZ92">
    <cfRule type="beginsWith" dxfId="552" priority="557" operator="beginsWith" text="E">
      <formula>LEFT(AY92,LEN("E"))="E"</formula>
    </cfRule>
    <cfRule type="beginsWith" dxfId="551" priority="558" operator="beginsWith" text="T">
      <formula>LEFT(AY92,LEN("T"))="T"</formula>
    </cfRule>
    <cfRule type="beginsWith" dxfId="550" priority="559" operator="beginsWith" text="S">
      <formula>LEFT(AY92,LEN("S"))="S"</formula>
    </cfRule>
  </conditionalFormatting>
  <conditionalFormatting sqref="AY104:AZ104">
    <cfRule type="beginsWith" dxfId="549" priority="554" operator="beginsWith" text="E">
      <formula>LEFT(AY104,LEN("E"))="E"</formula>
    </cfRule>
    <cfRule type="beginsWith" dxfId="548" priority="555" operator="beginsWith" text="T">
      <formula>LEFT(AY104,LEN("T"))="T"</formula>
    </cfRule>
    <cfRule type="beginsWith" dxfId="547" priority="556" operator="beginsWith" text="S">
      <formula>LEFT(AY104,LEN("S"))="S"</formula>
    </cfRule>
  </conditionalFormatting>
  <conditionalFormatting sqref="AY112:AZ112 AY114:AZ114">
    <cfRule type="beginsWith" dxfId="546" priority="551" operator="beginsWith" text="E">
      <formula>LEFT(AY112,LEN("E"))="E"</formula>
    </cfRule>
    <cfRule type="beginsWith" dxfId="545" priority="552" operator="beginsWith" text="T">
      <formula>LEFT(AY112,LEN("T"))="T"</formula>
    </cfRule>
    <cfRule type="beginsWith" dxfId="544" priority="553" operator="beginsWith" text="S">
      <formula>LEFT(AY112,LEN("S"))="S"</formula>
    </cfRule>
  </conditionalFormatting>
  <conditionalFormatting sqref="AY94:AZ94">
    <cfRule type="beginsWith" dxfId="543" priority="548" operator="beginsWith" text="E">
      <formula>LEFT(AY94,LEN("E"))="E"</formula>
    </cfRule>
    <cfRule type="beginsWith" dxfId="542" priority="549" operator="beginsWith" text="T">
      <formula>LEFT(AY94,LEN("T"))="T"</formula>
    </cfRule>
    <cfRule type="beginsWith" dxfId="541" priority="550" operator="beginsWith" text="S">
      <formula>LEFT(AY94,LEN("S"))="S"</formula>
    </cfRule>
  </conditionalFormatting>
  <conditionalFormatting sqref="AY84:AZ84">
    <cfRule type="beginsWith" dxfId="540" priority="545" operator="beginsWith" text="E">
      <formula>LEFT(AY84,LEN("E"))="E"</formula>
    </cfRule>
    <cfRule type="beginsWith" dxfId="539" priority="546" operator="beginsWith" text="T">
      <formula>LEFT(AY84,LEN("T"))="T"</formula>
    </cfRule>
    <cfRule type="beginsWith" dxfId="538" priority="547" operator="beginsWith" text="S">
      <formula>LEFT(AY84,LEN("S"))="S"</formula>
    </cfRule>
  </conditionalFormatting>
  <conditionalFormatting sqref="BX63">
    <cfRule type="beginsWith" dxfId="537" priority="533" operator="beginsWith" text="E">
      <formula>LEFT(BX63,LEN("E"))="E"</formula>
    </cfRule>
    <cfRule type="beginsWith" dxfId="536" priority="534" operator="beginsWith" text="T">
      <formula>LEFT(BX63,LEN("T"))="T"</formula>
    </cfRule>
    <cfRule type="beginsWith" dxfId="535" priority="535" operator="beginsWith" text="S">
      <formula>LEFT(BX63,LEN("S"))="S"</formula>
    </cfRule>
  </conditionalFormatting>
  <conditionalFormatting sqref="BW62">
    <cfRule type="beginsWith" dxfId="534" priority="542" operator="beginsWith" text="E">
      <formula>LEFT(BW62,LEN("E"))="E"</formula>
    </cfRule>
    <cfRule type="beginsWith" dxfId="533" priority="543" operator="beginsWith" text="T">
      <formula>LEFT(BW62,LEN("T"))="T"</formula>
    </cfRule>
    <cfRule type="beginsWith" dxfId="532" priority="544" operator="beginsWith" text="S">
      <formula>LEFT(BW62,LEN("S"))="S"</formula>
    </cfRule>
  </conditionalFormatting>
  <conditionalFormatting sqref="BW63">
    <cfRule type="beginsWith" dxfId="531" priority="539" operator="beginsWith" text="E">
      <formula>LEFT(BW63,LEN("E"))="E"</formula>
    </cfRule>
    <cfRule type="beginsWith" dxfId="530" priority="540" operator="beginsWith" text="T">
      <formula>LEFT(BW63,LEN("T"))="T"</formula>
    </cfRule>
    <cfRule type="beginsWith" dxfId="529" priority="541" operator="beginsWith" text="S">
      <formula>LEFT(BW63,LEN("S"))="S"</formula>
    </cfRule>
  </conditionalFormatting>
  <conditionalFormatting sqref="BX62">
    <cfRule type="beginsWith" dxfId="528" priority="536" operator="beginsWith" text="E">
      <formula>LEFT(BX62,LEN("E"))="E"</formula>
    </cfRule>
    <cfRule type="beginsWith" dxfId="527" priority="537" operator="beginsWith" text="T">
      <formula>LEFT(BX62,LEN("T"))="T"</formula>
    </cfRule>
    <cfRule type="beginsWith" dxfId="526" priority="538" operator="beginsWith" text="S">
      <formula>LEFT(BX62,LEN("S"))="S"</formula>
    </cfRule>
  </conditionalFormatting>
  <conditionalFormatting sqref="BR84:BR91">
    <cfRule type="beginsWith" dxfId="525" priority="530" operator="beginsWith" text="T">
      <formula>LEFT(BR84,LEN("T"))="T"</formula>
    </cfRule>
    <cfRule type="containsText" dxfId="524" priority="531" operator="containsText" text="Sin iniciar">
      <formula>NOT(ISERROR(SEARCH("Sin iniciar",BR84)))</formula>
    </cfRule>
    <cfRule type="containsText" dxfId="523" priority="532" operator="containsText" text="En gestión">
      <formula>NOT(ISERROR(SEARCH("En gestión",BR84)))</formula>
    </cfRule>
  </conditionalFormatting>
  <conditionalFormatting sqref="BS84:BS91">
    <cfRule type="beginsWith" dxfId="522" priority="527" operator="beginsWith" text="T">
      <formula>LEFT(BS84,LEN("T"))="T"</formula>
    </cfRule>
    <cfRule type="containsText" dxfId="521" priority="528" operator="containsText" text="Sin iniciar">
      <formula>NOT(ISERROR(SEARCH("Sin iniciar",BS84)))</formula>
    </cfRule>
    <cfRule type="containsText" dxfId="520" priority="529" operator="containsText" text="En gestión">
      <formula>NOT(ISERROR(SEARCH("En gestión",BS84)))</formula>
    </cfRule>
  </conditionalFormatting>
  <conditionalFormatting sqref="BR92:BS92">
    <cfRule type="beginsWith" dxfId="519" priority="524" operator="beginsWith" text="T">
      <formula>LEFT(BR92,LEN("T"))="T"</formula>
    </cfRule>
    <cfRule type="containsText" dxfId="518" priority="525" operator="containsText" text="Sin iniciar">
      <formula>NOT(ISERROR(SEARCH("Sin iniciar",BR92)))</formula>
    </cfRule>
    <cfRule type="containsText" dxfId="517" priority="526" operator="containsText" text="En gestión">
      <formula>NOT(ISERROR(SEARCH("En gestión",BR92)))</formula>
    </cfRule>
  </conditionalFormatting>
  <conditionalFormatting sqref="BR94:BS94">
    <cfRule type="beginsWith" dxfId="516" priority="521" operator="beginsWith" text="T">
      <formula>LEFT(BR94,LEN("T"))="T"</formula>
    </cfRule>
    <cfRule type="containsText" dxfId="515" priority="522" operator="containsText" text="Sin iniciar">
      <formula>NOT(ISERROR(SEARCH("Sin iniciar",BR94)))</formula>
    </cfRule>
    <cfRule type="containsText" dxfId="514" priority="523" operator="containsText" text="En gestión">
      <formula>NOT(ISERROR(SEARCH("En gestión",BR94)))</formula>
    </cfRule>
  </conditionalFormatting>
  <conditionalFormatting sqref="BR93">
    <cfRule type="beginsWith" dxfId="513" priority="518" operator="beginsWith" text="T">
      <formula>LEFT(BR93,LEN("T"))="T"</formula>
    </cfRule>
    <cfRule type="containsText" dxfId="512" priority="519" operator="containsText" text="Sin iniciar">
      <formula>NOT(ISERROR(SEARCH("Sin iniciar",BR93)))</formula>
    </cfRule>
    <cfRule type="containsText" dxfId="511" priority="520" operator="containsText" text="En gestión">
      <formula>NOT(ISERROR(SEARCH("En gestión",BR93)))</formula>
    </cfRule>
  </conditionalFormatting>
  <conditionalFormatting sqref="BS93">
    <cfRule type="beginsWith" dxfId="510" priority="515" operator="beginsWith" text="T">
      <formula>LEFT(BS93,LEN("T"))="T"</formula>
    </cfRule>
    <cfRule type="containsText" dxfId="509" priority="516" operator="containsText" text="Sin iniciar">
      <formula>NOT(ISERROR(SEARCH("Sin iniciar",BS93)))</formula>
    </cfRule>
    <cfRule type="containsText" dxfId="508" priority="517" operator="containsText" text="En gestión">
      <formula>NOT(ISERROR(SEARCH("En gestión",BS93)))</formula>
    </cfRule>
  </conditionalFormatting>
  <conditionalFormatting sqref="BR95">
    <cfRule type="beginsWith" dxfId="507" priority="512" operator="beginsWith" text="T">
      <formula>LEFT(BR95,LEN("T"))="T"</formula>
    </cfRule>
    <cfRule type="containsText" dxfId="506" priority="513" operator="containsText" text="Sin iniciar">
      <formula>NOT(ISERROR(SEARCH("Sin iniciar",BR95)))</formula>
    </cfRule>
    <cfRule type="containsText" dxfId="505" priority="514" operator="containsText" text="En gestión">
      <formula>NOT(ISERROR(SEARCH("En gestión",BR95)))</formula>
    </cfRule>
  </conditionalFormatting>
  <conditionalFormatting sqref="BR96">
    <cfRule type="beginsWith" dxfId="504" priority="509" operator="beginsWith" text="T">
      <formula>LEFT(BR96,LEN("T"))="T"</formula>
    </cfRule>
    <cfRule type="containsText" dxfId="503" priority="510" operator="containsText" text="Sin iniciar">
      <formula>NOT(ISERROR(SEARCH("Sin iniciar",BR96)))</formula>
    </cfRule>
    <cfRule type="containsText" dxfId="502" priority="511" operator="containsText" text="En gestión">
      <formula>NOT(ISERROR(SEARCH("En gestión",BR96)))</formula>
    </cfRule>
  </conditionalFormatting>
  <conditionalFormatting sqref="BR97:BR118">
    <cfRule type="beginsWith" dxfId="501" priority="506" operator="beginsWith" text="T">
      <formula>LEFT(BR97,LEN("T"))="T"</formula>
    </cfRule>
    <cfRule type="containsText" dxfId="500" priority="507" operator="containsText" text="Sin iniciar">
      <formula>NOT(ISERROR(SEARCH("Sin iniciar",BR97)))</formula>
    </cfRule>
    <cfRule type="containsText" dxfId="499" priority="508" operator="containsText" text="En gestión">
      <formula>NOT(ISERROR(SEARCH("En gestión",BR97)))</formula>
    </cfRule>
  </conditionalFormatting>
  <conditionalFormatting sqref="BS95">
    <cfRule type="beginsWith" dxfId="498" priority="503" operator="beginsWith" text="T">
      <formula>LEFT(BS95,LEN("T"))="T"</formula>
    </cfRule>
    <cfRule type="containsText" dxfId="497" priority="504" operator="containsText" text="Sin iniciar">
      <formula>NOT(ISERROR(SEARCH("Sin iniciar",BS95)))</formula>
    </cfRule>
    <cfRule type="containsText" dxfId="496" priority="505" operator="containsText" text="En gestión">
      <formula>NOT(ISERROR(SEARCH("En gestión",BS95)))</formula>
    </cfRule>
  </conditionalFormatting>
  <conditionalFormatting sqref="BS96">
    <cfRule type="beginsWith" dxfId="495" priority="500" operator="beginsWith" text="T">
      <formula>LEFT(BS96,LEN("T"))="T"</formula>
    </cfRule>
    <cfRule type="containsText" dxfId="494" priority="501" operator="containsText" text="Sin iniciar">
      <formula>NOT(ISERROR(SEARCH("Sin iniciar",BS96)))</formula>
    </cfRule>
    <cfRule type="containsText" dxfId="493" priority="502" operator="containsText" text="En gestión">
      <formula>NOT(ISERROR(SEARCH("En gestión",BS96)))</formula>
    </cfRule>
  </conditionalFormatting>
  <conditionalFormatting sqref="BS97:BS118">
    <cfRule type="beginsWith" dxfId="492" priority="497" operator="beginsWith" text="T">
      <formula>LEFT(BS97,LEN("T"))="T"</formula>
    </cfRule>
    <cfRule type="containsText" dxfId="491" priority="498" operator="containsText" text="Sin iniciar">
      <formula>NOT(ISERROR(SEARCH("Sin iniciar",BS97)))</formula>
    </cfRule>
    <cfRule type="containsText" dxfId="490" priority="499" operator="containsText" text="En gestión">
      <formula>NOT(ISERROR(SEARCH("En gestión",BS97)))</formula>
    </cfRule>
  </conditionalFormatting>
  <conditionalFormatting sqref="BW112">
    <cfRule type="beginsWith" dxfId="489" priority="494" operator="beginsWith" text="E">
      <formula>LEFT(BW112,LEN("E"))="E"</formula>
    </cfRule>
    <cfRule type="beginsWith" dxfId="488" priority="495" operator="beginsWith" text="T">
      <formula>LEFT(BW112,LEN("T"))="T"</formula>
    </cfRule>
    <cfRule type="beginsWith" dxfId="487" priority="496" operator="beginsWith" text="S">
      <formula>LEFT(BW112,LEN("S"))="S"</formula>
    </cfRule>
  </conditionalFormatting>
  <conditionalFormatting sqref="BX112">
    <cfRule type="beginsWith" dxfId="486" priority="491" operator="beginsWith" text="E">
      <formula>LEFT(BX112,LEN("E"))="E"</formula>
    </cfRule>
    <cfRule type="beginsWith" dxfId="485" priority="492" operator="beginsWith" text="T">
      <formula>LEFT(BX112,LEN("T"))="T"</formula>
    </cfRule>
    <cfRule type="beginsWith" dxfId="484" priority="493" operator="beginsWith" text="S">
      <formula>LEFT(BX112,LEN("S"))="S"</formula>
    </cfRule>
  </conditionalFormatting>
  <conditionalFormatting sqref="CP43:CQ43 CP44:CP47">
    <cfRule type="beginsWith" dxfId="483" priority="488" operator="beginsWith" text="T">
      <formula>LEFT(CP43,LEN("T"))="T"</formula>
    </cfRule>
    <cfRule type="containsText" dxfId="482" priority="489" operator="containsText" text="Sin iniciar">
      <formula>NOT(ISERROR(SEARCH("Sin iniciar",CP43)))</formula>
    </cfRule>
    <cfRule type="containsText" dxfId="481" priority="490" operator="containsText" text="En gestión">
      <formula>NOT(ISERROR(SEARCH("En gestión",CP43)))</formula>
    </cfRule>
  </conditionalFormatting>
  <conditionalFormatting sqref="CP76:CP80">
    <cfRule type="beginsWith" dxfId="480" priority="485" operator="beginsWith" text="T">
      <formula>LEFT(CP76,LEN("T"))="T"</formula>
    </cfRule>
    <cfRule type="containsText" dxfId="479" priority="486" operator="containsText" text="Sin iniciar">
      <formula>NOT(ISERROR(SEARCH("Sin iniciar",CP76)))</formula>
    </cfRule>
    <cfRule type="containsText" dxfId="478" priority="487" operator="containsText" text="En gestión">
      <formula>NOT(ISERROR(SEARCH("En gestión",CP76)))</formula>
    </cfRule>
  </conditionalFormatting>
  <conditionalFormatting sqref="CP84:CP118">
    <cfRule type="beginsWith" dxfId="477" priority="482" operator="beginsWith" text="T">
      <formula>LEFT(CP84,LEN("T"))="T"</formula>
    </cfRule>
    <cfRule type="containsText" dxfId="476" priority="483" operator="containsText" text="Sin iniciar">
      <formula>NOT(ISERROR(SEARCH("Sin iniciar",CP84)))</formula>
    </cfRule>
    <cfRule type="containsText" dxfId="475" priority="484" operator="containsText" text="En gestión">
      <formula>NOT(ISERROR(SEARCH("En gestión",CP84)))</formula>
    </cfRule>
  </conditionalFormatting>
  <conditionalFormatting sqref="CQ44:CQ118">
    <cfRule type="beginsWith" dxfId="474" priority="479" operator="beginsWith" text="T">
      <formula>LEFT(CQ44,LEN("T"))="T"</formula>
    </cfRule>
    <cfRule type="containsText" dxfId="473" priority="480" operator="containsText" text="Sin iniciar">
      <formula>NOT(ISERROR(SEARCH("Sin iniciar",CQ44)))</formula>
    </cfRule>
    <cfRule type="containsText" dxfId="472" priority="481" operator="containsText" text="En gestión">
      <formula>NOT(ISERROR(SEARCH("En gestión",CQ44)))</formula>
    </cfRule>
  </conditionalFormatting>
  <conditionalFormatting sqref="CU43:CV43">
    <cfRule type="beginsWith" dxfId="471" priority="476" operator="beginsWith" text="E">
      <formula>LEFT(CU43,LEN("E"))="E"</formula>
    </cfRule>
    <cfRule type="beginsWith" dxfId="470" priority="477" operator="beginsWith" text="T">
      <formula>LEFT(CU43,LEN("T"))="T"</formula>
    </cfRule>
    <cfRule type="beginsWith" dxfId="469" priority="478" operator="beginsWith" text="S">
      <formula>LEFT(CU43,LEN("S"))="S"</formula>
    </cfRule>
  </conditionalFormatting>
  <conditionalFormatting sqref="CU63:CV63">
    <cfRule type="beginsWith" dxfId="468" priority="470" operator="beginsWith" text="E">
      <formula>LEFT(CU63,LEN("E"))="E"</formula>
    </cfRule>
    <cfRule type="beginsWith" dxfId="467" priority="471" operator="beginsWith" text="T">
      <formula>LEFT(CU63,LEN("T"))="T"</formula>
    </cfRule>
    <cfRule type="beginsWith" dxfId="466" priority="472" operator="beginsWith" text="S">
      <formula>LEFT(CU63,LEN("S"))="S"</formula>
    </cfRule>
  </conditionalFormatting>
  <conditionalFormatting sqref="CU62:CV62">
    <cfRule type="beginsWith" dxfId="465" priority="473" operator="beginsWith" text="E">
      <formula>LEFT(CU62,LEN("E"))="E"</formula>
    </cfRule>
    <cfRule type="beginsWith" dxfId="464" priority="474" operator="beginsWith" text="T">
      <formula>LEFT(CU62,LEN("T"))="T"</formula>
    </cfRule>
    <cfRule type="beginsWith" dxfId="463" priority="475" operator="beginsWith" text="S">
      <formula>LEFT(CU62,LEN("S"))="S"</formula>
    </cfRule>
  </conditionalFormatting>
  <conditionalFormatting sqref="CU94:CV94">
    <cfRule type="beginsWith" dxfId="462" priority="437" operator="beginsWith" text="E">
      <formula>LEFT(CU94,LEN("E"))="E"</formula>
    </cfRule>
    <cfRule type="beginsWith" dxfId="461" priority="438" operator="beginsWith" text="T">
      <formula>LEFT(CU94,LEN("T"))="T"</formula>
    </cfRule>
    <cfRule type="beginsWith" dxfId="460" priority="439" operator="beginsWith" text="S">
      <formula>LEFT(CU94,LEN("S"))="S"</formula>
    </cfRule>
  </conditionalFormatting>
  <conditionalFormatting sqref="CU76:CV76">
    <cfRule type="beginsWith" dxfId="459" priority="467" operator="beginsWith" text="E">
      <formula>LEFT(CU76,LEN("E"))="E"</formula>
    </cfRule>
    <cfRule type="beginsWith" dxfId="458" priority="468" operator="beginsWith" text="T">
      <formula>LEFT(CU76,LEN("T"))="T"</formula>
    </cfRule>
    <cfRule type="beginsWith" dxfId="457" priority="469" operator="beginsWith" text="S">
      <formula>LEFT(CU76,LEN("S"))="S"</formula>
    </cfRule>
  </conditionalFormatting>
  <conditionalFormatting sqref="CU98:CV98">
    <cfRule type="beginsWith" dxfId="456" priority="464" operator="beginsWith" text="E">
      <formula>LEFT(CU98,LEN("E"))="E"</formula>
    </cfRule>
    <cfRule type="beginsWith" dxfId="455" priority="465" operator="beginsWith" text="T">
      <formula>LEFT(CU98,LEN("T"))="T"</formula>
    </cfRule>
    <cfRule type="beginsWith" dxfId="454" priority="466" operator="beginsWith" text="S">
      <formula>LEFT(CU98,LEN("S"))="S"</formula>
    </cfRule>
  </conditionalFormatting>
  <conditionalFormatting sqref="CU101:CV101">
    <cfRule type="beginsWith" dxfId="453" priority="461" operator="beginsWith" text="E">
      <formula>LEFT(CU101,LEN("E"))="E"</formula>
    </cfRule>
    <cfRule type="beginsWith" dxfId="452" priority="462" operator="beginsWith" text="T">
      <formula>LEFT(CU101,LEN("T"))="T"</formula>
    </cfRule>
    <cfRule type="beginsWith" dxfId="451" priority="463" operator="beginsWith" text="S">
      <formula>LEFT(CU101,LEN("S"))="S"</formula>
    </cfRule>
  </conditionalFormatting>
  <conditionalFormatting sqref="CU106:CV106 CU109:CV109">
    <cfRule type="beginsWith" dxfId="450" priority="458" operator="beginsWith" text="E">
      <formula>LEFT(CU106,LEN("E"))="E"</formula>
    </cfRule>
    <cfRule type="beginsWith" dxfId="449" priority="459" operator="beginsWith" text="T">
      <formula>LEFT(CU106,LEN("T"))="T"</formula>
    </cfRule>
    <cfRule type="beginsWith" dxfId="448" priority="460" operator="beginsWith" text="S">
      <formula>LEFT(CU106,LEN("S"))="S"</formula>
    </cfRule>
  </conditionalFormatting>
  <conditionalFormatting sqref="CU116:CV116">
    <cfRule type="beginsWith" dxfId="447" priority="455" operator="beginsWith" text="E">
      <formula>LEFT(CU116,LEN("E"))="E"</formula>
    </cfRule>
    <cfRule type="beginsWith" dxfId="446" priority="456" operator="beginsWith" text="T">
      <formula>LEFT(CU116,LEN("T"))="T"</formula>
    </cfRule>
    <cfRule type="beginsWith" dxfId="445" priority="457" operator="beginsWith" text="S">
      <formula>LEFT(CU116,LEN("S"))="S"</formula>
    </cfRule>
  </conditionalFormatting>
  <conditionalFormatting sqref="CU91:CV91">
    <cfRule type="beginsWith" dxfId="444" priority="452" operator="beginsWith" text="E">
      <formula>LEFT(CU91,LEN("E"))="E"</formula>
    </cfRule>
    <cfRule type="beginsWith" dxfId="443" priority="453" operator="beginsWith" text="T">
      <formula>LEFT(CU91,LEN("T"))="T"</formula>
    </cfRule>
    <cfRule type="beginsWith" dxfId="442" priority="454" operator="beginsWith" text="S">
      <formula>LEFT(CU91,LEN("S"))="S"</formula>
    </cfRule>
  </conditionalFormatting>
  <conditionalFormatting sqref="CU92:CV92">
    <cfRule type="beginsWith" dxfId="441" priority="449" operator="beginsWith" text="E">
      <formula>LEFT(CU92,LEN("E"))="E"</formula>
    </cfRule>
    <cfRule type="beginsWith" dxfId="440" priority="450" operator="beginsWith" text="T">
      <formula>LEFT(CU92,LEN("T"))="T"</formula>
    </cfRule>
    <cfRule type="beginsWith" dxfId="439" priority="451" operator="beginsWith" text="S">
      <formula>LEFT(CU92,LEN("S"))="S"</formula>
    </cfRule>
  </conditionalFormatting>
  <conditionalFormatting sqref="CU104:CV104">
    <cfRule type="beginsWith" dxfId="438" priority="446" operator="beginsWith" text="E">
      <formula>LEFT(CU104,LEN("E"))="E"</formula>
    </cfRule>
    <cfRule type="beginsWith" dxfId="437" priority="447" operator="beginsWith" text="T">
      <formula>LEFT(CU104,LEN("T"))="T"</formula>
    </cfRule>
    <cfRule type="beginsWith" dxfId="436" priority="448" operator="beginsWith" text="S">
      <formula>LEFT(CU104,LEN("S"))="S"</formula>
    </cfRule>
  </conditionalFormatting>
  <conditionalFormatting sqref="CU112:CV112 CU114:CV114">
    <cfRule type="beginsWith" dxfId="435" priority="443" operator="beginsWith" text="E">
      <formula>LEFT(CU112,LEN("E"))="E"</formula>
    </cfRule>
    <cfRule type="beginsWith" dxfId="434" priority="444" operator="beginsWith" text="T">
      <formula>LEFT(CU112,LEN("T"))="T"</formula>
    </cfRule>
    <cfRule type="beginsWith" dxfId="433" priority="445" operator="beginsWith" text="S">
      <formula>LEFT(CU112,LEN("S"))="S"</formula>
    </cfRule>
  </conditionalFormatting>
  <conditionalFormatting sqref="CU84:CV84">
    <cfRule type="beginsWith" dxfId="432" priority="440" operator="beginsWith" text="E">
      <formula>LEFT(CU84,LEN("E"))="E"</formula>
    </cfRule>
    <cfRule type="beginsWith" dxfId="431" priority="441" operator="beginsWith" text="T">
      <formula>LEFT(CU84,LEN("T"))="T"</formula>
    </cfRule>
    <cfRule type="beginsWith" dxfId="430" priority="442" operator="beginsWith" text="S">
      <formula>LEFT(CU84,LEN("S"))="S"</formula>
    </cfRule>
  </conditionalFormatting>
  <conditionalFormatting sqref="V119:W123">
    <cfRule type="beginsWith" dxfId="429" priority="434" operator="beginsWith" text="T">
      <formula>LEFT(V119,LEN("T"))="T"</formula>
    </cfRule>
    <cfRule type="containsText" dxfId="428" priority="435" operator="containsText" text="Sin iniciar">
      <formula>NOT(ISERROR(SEARCH("Sin iniciar",V119)))</formula>
    </cfRule>
    <cfRule type="containsText" dxfId="427" priority="436" operator="containsText" text="En gestión">
      <formula>NOT(ISERROR(SEARCH("En gestión",V119)))</formula>
    </cfRule>
  </conditionalFormatting>
  <conditionalFormatting sqref="AA119:AB123">
    <cfRule type="beginsWith" dxfId="426" priority="431" operator="beginsWith" text="E">
      <formula>LEFT(AA119,LEN("E"))="E"</formula>
    </cfRule>
    <cfRule type="beginsWith" dxfId="425" priority="432" operator="beginsWith" text="T">
      <formula>LEFT(AA119,LEN("T"))="T"</formula>
    </cfRule>
    <cfRule type="beginsWith" dxfId="424" priority="433" operator="beginsWith" text="S">
      <formula>LEFT(AA119,LEN("S"))="S"</formula>
    </cfRule>
  </conditionalFormatting>
  <conditionalFormatting sqref="AT119:AU123">
    <cfRule type="beginsWith" dxfId="423" priority="428" operator="beginsWith" text="T">
      <formula>LEFT(AT119,LEN("T"))="T"</formula>
    </cfRule>
    <cfRule type="containsText" dxfId="422" priority="429" operator="containsText" text="Sin iniciar">
      <formula>NOT(ISERROR(SEARCH("Sin iniciar",AT119)))</formula>
    </cfRule>
    <cfRule type="containsText" dxfId="421" priority="430" operator="containsText" text="En gestión">
      <formula>NOT(ISERROR(SEARCH("En gestión",AT119)))</formula>
    </cfRule>
  </conditionalFormatting>
  <conditionalFormatting sqref="BR119:BS123">
    <cfRule type="beginsWith" dxfId="420" priority="425" operator="beginsWith" text="T">
      <formula>LEFT(BR119,LEN("T"))="T"</formula>
    </cfRule>
    <cfRule type="containsText" dxfId="419" priority="426" operator="containsText" text="Sin iniciar">
      <formula>NOT(ISERROR(SEARCH("Sin iniciar",BR119)))</formula>
    </cfRule>
    <cfRule type="containsText" dxfId="418" priority="427" operator="containsText" text="En gestión">
      <formula>NOT(ISERROR(SEARCH("En gestión",BR119)))</formula>
    </cfRule>
  </conditionalFormatting>
  <conditionalFormatting sqref="BW119:BX119">
    <cfRule type="beginsWith" dxfId="417" priority="422" operator="beginsWith" text="E">
      <formula>LEFT(BW119,LEN("E"))="E"</formula>
    </cfRule>
    <cfRule type="beginsWith" dxfId="416" priority="423" operator="beginsWith" text="T">
      <formula>LEFT(BW119,LEN("T"))="T"</formula>
    </cfRule>
    <cfRule type="beginsWith" dxfId="415" priority="424" operator="beginsWith" text="S">
      <formula>LEFT(BW119,LEN("S"))="S"</formula>
    </cfRule>
  </conditionalFormatting>
  <conditionalFormatting sqref="CP119:CQ123">
    <cfRule type="beginsWith" dxfId="414" priority="419" operator="beginsWith" text="T">
      <formula>LEFT(CP119,LEN("T"))="T"</formula>
    </cfRule>
    <cfRule type="containsText" dxfId="413" priority="420" operator="containsText" text="Sin iniciar">
      <formula>NOT(ISERROR(SEARCH("Sin iniciar",CP119)))</formula>
    </cfRule>
    <cfRule type="containsText" dxfId="412" priority="421" operator="containsText" text="En gestión">
      <formula>NOT(ISERROR(SEARCH("En gestión",CP119)))</formula>
    </cfRule>
  </conditionalFormatting>
  <conditionalFormatting sqref="CU119:CV119">
    <cfRule type="beginsWith" dxfId="411" priority="416" operator="beginsWith" text="E">
      <formula>LEFT(CU119,LEN("E"))="E"</formula>
    </cfRule>
    <cfRule type="beginsWith" dxfId="410" priority="417" operator="beginsWith" text="T">
      <formula>LEFT(CU119,LEN("T"))="T"</formula>
    </cfRule>
    <cfRule type="beginsWith" dxfId="409" priority="418" operator="beginsWith" text="S">
      <formula>LEFT(CU119,LEN("S"))="S"</formula>
    </cfRule>
  </conditionalFormatting>
  <conditionalFormatting sqref="AY119:AZ123">
    <cfRule type="beginsWith" dxfId="408" priority="413" operator="beginsWith" text="E">
      <formula>LEFT(AY119,LEN("E"))="E"</formula>
    </cfRule>
    <cfRule type="beginsWith" dxfId="407" priority="414" operator="beginsWith" text="T">
      <formula>LEFT(AY119,LEN("T"))="T"</formula>
    </cfRule>
    <cfRule type="beginsWith" dxfId="406" priority="415" operator="beginsWith" text="S">
      <formula>LEFT(AY119,LEN("S"))="S"</formula>
    </cfRule>
  </conditionalFormatting>
  <conditionalFormatting sqref="BX120:BX123">
    <cfRule type="beginsWith" dxfId="405" priority="407" operator="beginsWith" text="E">
      <formula>LEFT(BX120,LEN("E"))="E"</formula>
    </cfRule>
    <cfRule type="beginsWith" dxfId="404" priority="408" operator="beginsWith" text="T">
      <formula>LEFT(BX120,LEN("T"))="T"</formula>
    </cfRule>
    <cfRule type="beginsWith" dxfId="403" priority="409" operator="beginsWith" text="S">
      <formula>LEFT(BX120,LEN("S"))="S"</formula>
    </cfRule>
  </conditionalFormatting>
  <conditionalFormatting sqref="BW120:BW123">
    <cfRule type="beginsWith" dxfId="402" priority="410" operator="beginsWith" text="E">
      <formula>LEFT(BW120,LEN("E"))="E"</formula>
    </cfRule>
    <cfRule type="beginsWith" dxfId="401" priority="411" operator="beginsWith" text="T">
      <formula>LEFT(BW120,LEN("T"))="T"</formula>
    </cfRule>
    <cfRule type="beginsWith" dxfId="400" priority="412" operator="beginsWith" text="S">
      <formula>LEFT(BW120,LEN("S"))="S"</formula>
    </cfRule>
  </conditionalFormatting>
  <conditionalFormatting sqref="CU120:CV123">
    <cfRule type="beginsWith" dxfId="399" priority="404" operator="beginsWith" text="E">
      <formula>LEFT(CU120,LEN("E"))="E"</formula>
    </cfRule>
    <cfRule type="beginsWith" dxfId="398" priority="405" operator="beginsWith" text="T">
      <formula>LEFT(CU120,LEN("T"))="T"</formula>
    </cfRule>
    <cfRule type="beginsWith" dxfId="397" priority="406" operator="beginsWith" text="S">
      <formula>LEFT(CU120,LEN("S"))="S"</formula>
    </cfRule>
  </conditionalFormatting>
  <conditionalFormatting sqref="AT124:AU148 V124:W132">
    <cfRule type="beginsWith" dxfId="396" priority="401" operator="beginsWith" text="T">
      <formula>LEFT(V124,LEN("T"))="T"</formula>
    </cfRule>
    <cfRule type="containsText" dxfId="395" priority="402" operator="containsText" text="Sin iniciar">
      <formula>NOT(ISERROR(SEARCH("Sin iniciar",V124)))</formula>
    </cfRule>
    <cfRule type="containsText" dxfId="394" priority="403" operator="containsText" text="En gestión">
      <formula>NOT(ISERROR(SEARCH("En gestión",V124)))</formula>
    </cfRule>
  </conditionalFormatting>
  <conditionalFormatting sqref="V140:W148">
    <cfRule type="beginsWith" dxfId="393" priority="398" operator="beginsWith" text="T">
      <formula>LEFT(V140,LEN("T"))="T"</formula>
    </cfRule>
    <cfRule type="containsText" dxfId="392" priority="399" operator="containsText" text="Sin iniciar">
      <formula>NOT(ISERROR(SEARCH("Sin iniciar",V140)))</formula>
    </cfRule>
    <cfRule type="containsText" dxfId="391" priority="400" operator="containsText" text="En gestión">
      <formula>NOT(ISERROR(SEARCH("En gestión",V140)))</formula>
    </cfRule>
  </conditionalFormatting>
  <conditionalFormatting sqref="V133:W137">
    <cfRule type="beginsWith" dxfId="390" priority="395" operator="beginsWith" text="T">
      <formula>LEFT(V133,LEN("T"))="T"</formula>
    </cfRule>
    <cfRule type="containsText" dxfId="389" priority="396" operator="containsText" text="Sin iniciar">
      <formula>NOT(ISERROR(SEARCH("Sin iniciar",V133)))</formula>
    </cfRule>
    <cfRule type="containsText" dxfId="388" priority="397" operator="containsText" text="En gestión">
      <formula>NOT(ISERROR(SEARCH("En gestión",V133)))</formula>
    </cfRule>
  </conditionalFormatting>
  <conditionalFormatting sqref="V138:W139">
    <cfRule type="beginsWith" dxfId="387" priority="392" operator="beginsWith" text="T">
      <formula>LEFT(V138,LEN("T"))="T"</formula>
    </cfRule>
    <cfRule type="containsText" dxfId="386" priority="393" operator="containsText" text="Sin iniciar">
      <formula>NOT(ISERROR(SEARCH("Sin iniciar",V138)))</formula>
    </cfRule>
    <cfRule type="containsText" dxfId="385" priority="394" operator="containsText" text="En gestión">
      <formula>NOT(ISERROR(SEARCH("En gestión",V138)))</formula>
    </cfRule>
  </conditionalFormatting>
  <conditionalFormatting sqref="AA124:AB124">
    <cfRule type="beginsWith" dxfId="384" priority="389" operator="beginsWith" text="E">
      <formula>LEFT(AA124,LEN("E"))="E"</formula>
    </cfRule>
    <cfRule type="beginsWith" dxfId="383" priority="390" operator="beginsWith" text="T">
      <formula>LEFT(AA124,LEN("T"))="T"</formula>
    </cfRule>
    <cfRule type="beginsWith" dxfId="382" priority="391" operator="beginsWith" text="S">
      <formula>LEFT(AA124,LEN("S"))="S"</formula>
    </cfRule>
  </conditionalFormatting>
  <conditionalFormatting sqref="AA127:AB127">
    <cfRule type="beginsWith" dxfId="381" priority="386" operator="beginsWith" text="E">
      <formula>LEFT(AA127,LEN("E"))="E"</formula>
    </cfRule>
    <cfRule type="beginsWith" dxfId="380" priority="387" operator="beginsWith" text="T">
      <formula>LEFT(AA127,LEN("T"))="T"</formula>
    </cfRule>
    <cfRule type="beginsWith" dxfId="379" priority="388" operator="beginsWith" text="S">
      <formula>LEFT(AA127,LEN("S"))="S"</formula>
    </cfRule>
  </conditionalFormatting>
  <conditionalFormatting sqref="AA135:AB135">
    <cfRule type="beginsWith" dxfId="378" priority="383" operator="beginsWith" text="E">
      <formula>LEFT(AA135,LEN("E"))="E"</formula>
    </cfRule>
    <cfRule type="beginsWith" dxfId="377" priority="384" operator="beginsWith" text="T">
      <formula>LEFT(AA135,LEN("T"))="T"</formula>
    </cfRule>
    <cfRule type="beginsWith" dxfId="376" priority="385" operator="beginsWith" text="S">
      <formula>LEFT(AA135,LEN("S"))="S"</formula>
    </cfRule>
  </conditionalFormatting>
  <conditionalFormatting sqref="AA136:AB136">
    <cfRule type="beginsWith" dxfId="375" priority="380" operator="beginsWith" text="E">
      <formula>LEFT(AA136,LEN("E"))="E"</formula>
    </cfRule>
    <cfRule type="beginsWith" dxfId="374" priority="381" operator="beginsWith" text="T">
      <formula>LEFT(AA136,LEN("T"))="T"</formula>
    </cfRule>
    <cfRule type="beginsWith" dxfId="373" priority="382" operator="beginsWith" text="S">
      <formula>LEFT(AA136,LEN("S"))="S"</formula>
    </cfRule>
  </conditionalFormatting>
  <conditionalFormatting sqref="AA138:AB138 AA142:AB142">
    <cfRule type="beginsWith" dxfId="372" priority="377" operator="beginsWith" text="E">
      <formula>LEFT(AA138,LEN("E"))="E"</formula>
    </cfRule>
    <cfRule type="beginsWith" dxfId="371" priority="378" operator="beginsWith" text="T">
      <formula>LEFT(AA138,LEN("T"))="T"</formula>
    </cfRule>
    <cfRule type="beginsWith" dxfId="370" priority="379" operator="beginsWith" text="S">
      <formula>LEFT(AA138,LEN("S"))="S"</formula>
    </cfRule>
  </conditionalFormatting>
  <conditionalFormatting sqref="AY124:AZ124">
    <cfRule type="beginsWith" dxfId="369" priority="374" operator="beginsWith" text="E">
      <formula>LEFT(AY124,LEN("E"))="E"</formula>
    </cfRule>
    <cfRule type="beginsWith" dxfId="368" priority="375" operator="beginsWith" text="T">
      <formula>LEFT(AY124,LEN("T"))="T"</formula>
    </cfRule>
    <cfRule type="beginsWith" dxfId="367" priority="376" operator="beginsWith" text="S">
      <formula>LEFT(AY124,LEN("S"))="S"</formula>
    </cfRule>
  </conditionalFormatting>
  <conditionalFormatting sqref="AY127:AZ127">
    <cfRule type="beginsWith" dxfId="366" priority="371" operator="beginsWith" text="E">
      <formula>LEFT(AY127,LEN("E"))="E"</formula>
    </cfRule>
    <cfRule type="beginsWith" dxfId="365" priority="372" operator="beginsWith" text="T">
      <formula>LEFT(AY127,LEN("T"))="T"</formula>
    </cfRule>
    <cfRule type="beginsWith" dxfId="364" priority="373" operator="beginsWith" text="S">
      <formula>LEFT(AY127,LEN("S"))="S"</formula>
    </cfRule>
  </conditionalFormatting>
  <conditionalFormatting sqref="AY135:AZ135">
    <cfRule type="beginsWith" dxfId="363" priority="368" operator="beginsWith" text="E">
      <formula>LEFT(AY135,LEN("E"))="E"</formula>
    </cfRule>
    <cfRule type="beginsWith" dxfId="362" priority="369" operator="beginsWith" text="T">
      <formula>LEFT(AY135,LEN("T"))="T"</formula>
    </cfRule>
    <cfRule type="beginsWith" dxfId="361" priority="370" operator="beginsWith" text="S">
      <formula>LEFT(AY135,LEN("S"))="S"</formula>
    </cfRule>
  </conditionalFormatting>
  <conditionalFormatting sqref="AY136:AZ136">
    <cfRule type="beginsWith" dxfId="360" priority="365" operator="beginsWith" text="E">
      <formula>LEFT(AY136,LEN("E"))="E"</formula>
    </cfRule>
    <cfRule type="beginsWith" dxfId="359" priority="366" operator="beginsWith" text="T">
      <formula>LEFT(AY136,LEN("T"))="T"</formula>
    </cfRule>
    <cfRule type="beginsWith" dxfId="358" priority="367" operator="beginsWith" text="S">
      <formula>LEFT(AY136,LEN("S"))="S"</formula>
    </cfRule>
  </conditionalFormatting>
  <conditionalFormatting sqref="AY138:AZ138 AY142:AZ142">
    <cfRule type="beginsWith" dxfId="357" priority="362" operator="beginsWith" text="E">
      <formula>LEFT(AY138,LEN("E"))="E"</formula>
    </cfRule>
    <cfRule type="beginsWith" dxfId="356" priority="363" operator="beginsWith" text="T">
      <formula>LEFT(AY138,LEN("T"))="T"</formula>
    </cfRule>
    <cfRule type="beginsWith" dxfId="355" priority="364" operator="beginsWith" text="S">
      <formula>LEFT(AY138,LEN("S"))="S"</formula>
    </cfRule>
  </conditionalFormatting>
  <conditionalFormatting sqref="V149:W220">
    <cfRule type="beginsWith" dxfId="354" priority="359" operator="beginsWith" text="T">
      <formula>LEFT(V149,LEN("T"))="T"</formula>
    </cfRule>
    <cfRule type="containsText" dxfId="353" priority="360" operator="containsText" text="Sin iniciar">
      <formula>NOT(ISERROR(SEARCH("Sin iniciar",V149)))</formula>
    </cfRule>
    <cfRule type="containsText" dxfId="352" priority="361" operator="containsText" text="En gestión">
      <formula>NOT(ISERROR(SEARCH("En gestión",V149)))</formula>
    </cfRule>
  </conditionalFormatting>
  <conditionalFormatting sqref="AT149:AU220">
    <cfRule type="beginsWith" dxfId="351" priority="356" operator="beginsWith" text="T">
      <formula>LEFT(AT149,LEN("T"))="T"</formula>
    </cfRule>
    <cfRule type="containsText" dxfId="350" priority="357" operator="containsText" text="Sin iniciar">
      <formula>NOT(ISERROR(SEARCH("Sin iniciar",AT149)))</formula>
    </cfRule>
    <cfRule type="containsText" dxfId="349" priority="358" operator="containsText" text="En gestión">
      <formula>NOT(ISERROR(SEARCH("En gestión",AT149)))</formula>
    </cfRule>
  </conditionalFormatting>
  <conditionalFormatting sqref="BR149:BS190">
    <cfRule type="beginsWith" dxfId="348" priority="353" operator="beginsWith" text="T">
      <formula>LEFT(BR149,LEN("T"))="T"</formula>
    </cfRule>
    <cfRule type="containsText" dxfId="347" priority="354" operator="containsText" text="Sin iniciar">
      <formula>NOT(ISERROR(SEARCH("Sin iniciar",BR149)))</formula>
    </cfRule>
    <cfRule type="containsText" dxfId="346" priority="355" operator="containsText" text="En gestión">
      <formula>NOT(ISERROR(SEARCH("En gestión",BR149)))</formula>
    </cfRule>
  </conditionalFormatting>
  <conditionalFormatting sqref="BW149:BX149 BW155:BX155 BW158:BX158 BW164:BX164">
    <cfRule type="beginsWith" dxfId="345" priority="350" operator="beginsWith" text="E">
      <formula>LEFT(BW149,LEN("E"))="E"</formula>
    </cfRule>
    <cfRule type="beginsWith" dxfId="344" priority="351" operator="beginsWith" text="T">
      <formula>LEFT(BW149,LEN("T"))="T"</formula>
    </cfRule>
    <cfRule type="beginsWith" dxfId="343" priority="352" operator="beginsWith" text="S">
      <formula>LEFT(BW149,LEN("S"))="S"</formula>
    </cfRule>
  </conditionalFormatting>
  <conditionalFormatting sqref="BW161:BX161">
    <cfRule type="beginsWith" dxfId="342" priority="347" operator="beginsWith" text="E">
      <formula>LEFT(BW161,LEN("E"))="E"</formula>
    </cfRule>
    <cfRule type="beginsWith" dxfId="341" priority="348" operator="beginsWith" text="T">
      <formula>LEFT(BW161,LEN("T"))="T"</formula>
    </cfRule>
    <cfRule type="beginsWith" dxfId="340" priority="349" operator="beginsWith" text="S">
      <formula>LEFT(BW161,LEN("S"))="S"</formula>
    </cfRule>
  </conditionalFormatting>
  <conditionalFormatting sqref="BW173:BX173">
    <cfRule type="beginsWith" dxfId="339" priority="344" operator="beginsWith" text="E">
      <formula>LEFT(BW173,LEN("E"))="E"</formula>
    </cfRule>
    <cfRule type="beginsWith" dxfId="338" priority="345" operator="beginsWith" text="T">
      <formula>LEFT(BW173,LEN("T"))="T"</formula>
    </cfRule>
    <cfRule type="beginsWith" dxfId="337" priority="346" operator="beginsWith" text="S">
      <formula>LEFT(BW173,LEN("S"))="S"</formula>
    </cfRule>
  </conditionalFormatting>
  <conditionalFormatting sqref="BW176 BW179 BW182 BW185 BW188">
    <cfRule type="beginsWith" dxfId="336" priority="341" operator="beginsWith" text="E">
      <formula>LEFT(BW176,LEN("E"))="E"</formula>
    </cfRule>
    <cfRule type="beginsWith" dxfId="335" priority="342" operator="beginsWith" text="T">
      <formula>LEFT(BW176,LEN("T"))="T"</formula>
    </cfRule>
    <cfRule type="beginsWith" dxfId="334" priority="343" operator="beginsWith" text="S">
      <formula>LEFT(BW176,LEN("S"))="S"</formula>
    </cfRule>
  </conditionalFormatting>
  <conditionalFormatting sqref="BX176 BX179 BX182 BX185 BX188">
    <cfRule type="beginsWith" dxfId="333" priority="338" operator="beginsWith" text="E">
      <formula>LEFT(BX176,LEN("E"))="E"</formula>
    </cfRule>
    <cfRule type="beginsWith" dxfId="332" priority="339" operator="beginsWith" text="T">
      <formula>LEFT(BX176,LEN("T"))="T"</formula>
    </cfRule>
    <cfRule type="beginsWith" dxfId="331" priority="340" operator="beginsWith" text="S">
      <formula>LEFT(BX176,LEN("S"))="S"</formula>
    </cfRule>
  </conditionalFormatting>
  <conditionalFormatting sqref="CP149:CQ149 CP150">
    <cfRule type="beginsWith" dxfId="330" priority="335" operator="beginsWith" text="T">
      <formula>LEFT(CP149,LEN("T"))="T"</formula>
    </cfRule>
    <cfRule type="containsText" dxfId="329" priority="336" operator="containsText" text="Sin iniciar">
      <formula>NOT(ISERROR(SEARCH("Sin iniciar",CP149)))</formula>
    </cfRule>
    <cfRule type="containsText" dxfId="328" priority="337" operator="containsText" text="En gestión">
      <formula>NOT(ISERROR(SEARCH("En gestión",CP149)))</formula>
    </cfRule>
  </conditionalFormatting>
  <conditionalFormatting sqref="CU149:CV149">
    <cfRule type="beginsWith" dxfId="327" priority="332" operator="beginsWith" text="E">
      <formula>LEFT(CU149,LEN("E"))="E"</formula>
    </cfRule>
    <cfRule type="beginsWith" dxfId="326" priority="333" operator="beginsWith" text="T">
      <formula>LEFT(CU149,LEN("T"))="T"</formula>
    </cfRule>
    <cfRule type="beginsWith" dxfId="325" priority="334" operator="beginsWith" text="S">
      <formula>LEFT(CU149,LEN("S"))="S"</formula>
    </cfRule>
  </conditionalFormatting>
  <conditionalFormatting sqref="AA149:AB149 AA152:AB152 AA155:AB155 AA158:AB158 AA161:AB161 AA164:AB164 AA167:AB167 AA170:AB170 AA173:AB173 AA176:AB176 AA179:AB179 AA182:AB182 AA185:AB185 AA188:AB188 AA191:AB191 AA194:AB194 AA197:AB197 AA200:AB200 AA203:AB203 AA206:AB206 AA209:AB209 AA212:AB212 AA215:AB215 AA218:AB218">
    <cfRule type="beginsWith" dxfId="324" priority="329" operator="beginsWith" text="E">
      <formula>LEFT(AA149,LEN("E"))="E"</formula>
    </cfRule>
    <cfRule type="beginsWith" dxfId="323" priority="330" operator="beginsWith" text="T">
      <formula>LEFT(AA149,LEN("T"))="T"</formula>
    </cfRule>
    <cfRule type="beginsWith" dxfId="322" priority="331" operator="beginsWith" text="S">
      <formula>LEFT(AA149,LEN("S"))="S"</formula>
    </cfRule>
  </conditionalFormatting>
  <conditionalFormatting sqref="N149">
    <cfRule type="cellIs" dxfId="321" priority="328" operator="equal">
      <formula>"Otro"</formula>
    </cfRule>
  </conditionalFormatting>
  <conditionalFormatting sqref="AE149:AF149 AH149:AM149">
    <cfRule type="cellIs" dxfId="320" priority="327" operator="equal">
      <formula>"Otro"</formula>
    </cfRule>
  </conditionalFormatting>
  <conditionalFormatting sqref="AG149">
    <cfRule type="cellIs" dxfId="319" priority="326" operator="equal">
      <formula>"Otro"</formula>
    </cfRule>
  </conditionalFormatting>
  <conditionalFormatting sqref="AY149:AZ149 AY152:AZ152 AY155:AZ155 AY158:AZ158 AY161:AZ161 AY164:AZ164 AY167:AZ167 AY170:AZ170 AY173:AZ173 AY176:AZ176 AY179:AZ179 AY182:AZ182 AY185:AZ185 AY188:AZ188 AY191:AZ191 AY194:AZ194 AY197:AZ197 AY200:AZ200 AY203:AZ203 AY206:AZ206 AY209:AZ209 AY212:AZ212 AY215:AZ215 AY218:AZ218">
    <cfRule type="beginsWith" dxfId="318" priority="323" operator="beginsWith" text="E">
      <formula>LEFT(AY149,LEN("E"))="E"</formula>
    </cfRule>
    <cfRule type="beginsWith" dxfId="317" priority="324" operator="beginsWith" text="T">
      <formula>LEFT(AY149,LEN("T"))="T"</formula>
    </cfRule>
    <cfRule type="beginsWith" dxfId="316" priority="325" operator="beginsWith" text="S">
      <formula>LEFT(AY149,LEN("S"))="S"</formula>
    </cfRule>
  </conditionalFormatting>
  <conditionalFormatting sqref="BE149">
    <cfRule type="cellIs" dxfId="315" priority="322" operator="equal">
      <formula>"Otro"</formula>
    </cfRule>
  </conditionalFormatting>
  <conditionalFormatting sqref="BR191:BS191 BR193:BS220">
    <cfRule type="beginsWith" dxfId="314" priority="319" operator="beginsWith" text="T">
      <formula>LEFT(BR191,LEN("T"))="T"</formula>
    </cfRule>
    <cfRule type="containsText" dxfId="313" priority="320" operator="containsText" text="Sin iniciar">
      <formula>NOT(ISERROR(SEARCH("Sin iniciar",BR191)))</formula>
    </cfRule>
    <cfRule type="containsText" dxfId="312" priority="321" operator="containsText" text="En gestión">
      <formula>NOT(ISERROR(SEARCH("En gestión",BR191)))</formula>
    </cfRule>
  </conditionalFormatting>
  <conditionalFormatting sqref="BR192:BS192">
    <cfRule type="beginsWith" dxfId="311" priority="316" operator="beginsWith" text="T">
      <formula>LEFT(BR192,LEN("T"))="T"</formula>
    </cfRule>
    <cfRule type="containsText" dxfId="310" priority="317" operator="containsText" text="Sin iniciar">
      <formula>NOT(ISERROR(SEARCH("Sin iniciar",BR192)))</formula>
    </cfRule>
    <cfRule type="containsText" dxfId="309" priority="318" operator="containsText" text="En gestión">
      <formula>NOT(ISERROR(SEARCH("En gestión",BR192)))</formula>
    </cfRule>
  </conditionalFormatting>
  <conditionalFormatting sqref="BW152:BX152">
    <cfRule type="beginsWith" dxfId="308" priority="313" operator="beginsWith" text="E">
      <formula>LEFT(BW152,LEN("E"))="E"</formula>
    </cfRule>
    <cfRule type="beginsWith" dxfId="307" priority="314" operator="beginsWith" text="T">
      <formula>LEFT(BW152,LEN("T"))="T"</formula>
    </cfRule>
    <cfRule type="beginsWith" dxfId="306" priority="315" operator="beginsWith" text="S">
      <formula>LEFT(BW152,LEN("S"))="S"</formula>
    </cfRule>
  </conditionalFormatting>
  <conditionalFormatting sqref="BW167:BX167 BW170:BX170">
    <cfRule type="beginsWith" dxfId="305" priority="310" operator="beginsWith" text="E">
      <formula>LEFT(BW167,LEN("E"))="E"</formula>
    </cfRule>
    <cfRule type="beginsWith" dxfId="304" priority="311" operator="beginsWith" text="T">
      <formula>LEFT(BW167,LEN("T"))="T"</formula>
    </cfRule>
    <cfRule type="beginsWith" dxfId="303" priority="312" operator="beginsWith" text="S">
      <formula>LEFT(BW167,LEN("S"))="S"</formula>
    </cfRule>
  </conditionalFormatting>
  <conditionalFormatting sqref="BW191 BW194 BW197 BW200 BW203 BW206 BW209 BW212 BW215 BW218">
    <cfRule type="beginsWith" dxfId="302" priority="307" operator="beginsWith" text="E">
      <formula>LEFT(BW191,LEN("E"))="E"</formula>
    </cfRule>
    <cfRule type="beginsWith" dxfId="301" priority="308" operator="beginsWith" text="T">
      <formula>LEFT(BW191,LEN("T"))="T"</formula>
    </cfRule>
    <cfRule type="beginsWith" dxfId="300" priority="309" operator="beginsWith" text="S">
      <formula>LEFT(BW191,LEN("S"))="S"</formula>
    </cfRule>
  </conditionalFormatting>
  <conditionalFormatting sqref="BX191 BX194 BX197 BX200 BX203 BX206 BX209 BX212 BX215 BX218">
    <cfRule type="beginsWith" dxfId="299" priority="304" operator="beginsWith" text="E">
      <formula>LEFT(BX191,LEN("E"))="E"</formula>
    </cfRule>
    <cfRule type="beginsWith" dxfId="298" priority="305" operator="beginsWith" text="T">
      <formula>LEFT(BX191,LEN("T"))="T"</formula>
    </cfRule>
    <cfRule type="beginsWith" dxfId="297" priority="306" operator="beginsWith" text="S">
      <formula>LEFT(BX191,LEN("S"))="S"</formula>
    </cfRule>
  </conditionalFormatting>
  <conditionalFormatting sqref="CQ150:CQ220">
    <cfRule type="beginsWith" dxfId="296" priority="301" operator="beginsWith" text="T">
      <formula>LEFT(CQ150,LEN("T"))="T"</formula>
    </cfRule>
    <cfRule type="containsText" dxfId="295" priority="302" operator="containsText" text="Sin iniciar">
      <formula>NOT(ISERROR(SEARCH("Sin iniciar",CQ150)))</formula>
    </cfRule>
    <cfRule type="containsText" dxfId="294" priority="303" operator="containsText" text="En gestión">
      <formula>NOT(ISERROR(SEARCH("En gestión",CQ150)))</formula>
    </cfRule>
  </conditionalFormatting>
  <conditionalFormatting sqref="CU185:CV185 CU188:CV188 CU191:CV191 CU194:CV194 CU197:CV197 CU200:CV200 CU203:CV203 CU206:CV206 CU209:CV209 CU212:CV212 CU215:CV215 CU218:CV218">
    <cfRule type="beginsWith" dxfId="293" priority="295" operator="beginsWith" text="E">
      <formula>LEFT(CU185,LEN("E"))="E"</formula>
    </cfRule>
    <cfRule type="beginsWith" dxfId="292" priority="296" operator="beginsWith" text="T">
      <formula>LEFT(CU185,LEN("T"))="T"</formula>
    </cfRule>
    <cfRule type="beginsWith" dxfId="291" priority="297" operator="beginsWith" text="S">
      <formula>LEFT(CU185,LEN("S"))="S"</formula>
    </cfRule>
  </conditionalFormatting>
  <conditionalFormatting sqref="CU152:CV152 CU155:CV155 CU158:CV158 CU161:CV161 CU164:CV164 CU167:CV167 CU170:CV170 CU173:CV173 CU176:CV176 CU179:CV179 CU182:CV182">
    <cfRule type="beginsWith" dxfId="290" priority="292" operator="beginsWith" text="E">
      <formula>LEFT(CU152,LEN("E"))="E"</formula>
    </cfRule>
    <cfRule type="beginsWith" dxfId="289" priority="293" operator="beginsWith" text="T">
      <formula>LEFT(CU152,LEN("T"))="T"</formula>
    </cfRule>
    <cfRule type="beginsWith" dxfId="288" priority="294" operator="beginsWith" text="S">
      <formula>LEFT(CU152,LEN("S"))="S"</formula>
    </cfRule>
  </conditionalFormatting>
  <conditionalFormatting sqref="AA448:AB448">
    <cfRule type="beginsWith" dxfId="287" priority="166" operator="beginsWith" text="E">
      <formula>LEFT(AA448,LEN("E"))="E"</formula>
    </cfRule>
    <cfRule type="beginsWith" dxfId="286" priority="167" operator="beginsWith" text="T">
      <formula>LEFT(AA448,LEN("T"))="T"</formula>
    </cfRule>
    <cfRule type="beginsWith" dxfId="285" priority="168" operator="beginsWith" text="S">
      <formula>LEFT(AA448,LEN("S"))="S"</formula>
    </cfRule>
  </conditionalFormatting>
  <conditionalFormatting sqref="AY438:AZ438 AY440:AZ440 AY442:AZ442 AY444:AZ444">
    <cfRule type="beginsWith" dxfId="284" priority="157" operator="beginsWith" text="E">
      <formula>LEFT(AY438,LEN("E"))="E"</formula>
    </cfRule>
    <cfRule type="beginsWith" dxfId="283" priority="158" operator="beginsWith" text="T">
      <formula>LEFT(AY438,LEN("T"))="T"</formula>
    </cfRule>
    <cfRule type="beginsWith" dxfId="282" priority="159" operator="beginsWith" text="S">
      <formula>LEFT(AY438,LEN("S"))="S"</formula>
    </cfRule>
  </conditionalFormatting>
  <conditionalFormatting sqref="AY448:AZ448">
    <cfRule type="beginsWith" dxfId="281" priority="154" operator="beginsWith" text="E">
      <formula>LEFT(AY448,LEN("E"))="E"</formula>
    </cfRule>
    <cfRule type="beginsWith" dxfId="280" priority="155" operator="beginsWith" text="T">
      <formula>LEFT(AY448,LEN("T"))="T"</formula>
    </cfRule>
    <cfRule type="beginsWith" dxfId="279" priority="156" operator="beginsWith" text="S">
      <formula>LEFT(AY448,LEN("S"))="S"</formula>
    </cfRule>
  </conditionalFormatting>
  <conditionalFormatting sqref="AY421:AZ421">
    <cfRule type="beginsWith" dxfId="278" priority="151" operator="beginsWith" text="E">
      <formula>LEFT(AY421,LEN("E"))="E"</formula>
    </cfRule>
    <cfRule type="beginsWith" dxfId="277" priority="152" operator="beginsWith" text="T">
      <formula>LEFT(AY421,LEN("T"))="T"</formula>
    </cfRule>
    <cfRule type="beginsWith" dxfId="276" priority="153" operator="beginsWith" text="S">
      <formula>LEFT(AY421,LEN("S"))="S"</formula>
    </cfRule>
  </conditionalFormatting>
  <conditionalFormatting sqref="BW417">
    <cfRule type="beginsWith" dxfId="275" priority="148" operator="beginsWith" text="E">
      <formula>LEFT(BW417,LEN("E"))="E"</formula>
    </cfRule>
    <cfRule type="beginsWith" dxfId="274" priority="149" operator="beginsWith" text="T">
      <formula>LEFT(BW417,LEN("T"))="T"</formula>
    </cfRule>
    <cfRule type="beginsWith" dxfId="273" priority="150" operator="beginsWith" text="S">
      <formula>LEFT(BW417,LEN("S"))="S"</formula>
    </cfRule>
  </conditionalFormatting>
  <conditionalFormatting sqref="BX417">
    <cfRule type="beginsWith" dxfId="272" priority="145" operator="beginsWith" text="E">
      <formula>LEFT(BX417,LEN("E"))="E"</formula>
    </cfRule>
    <cfRule type="beginsWith" dxfId="271" priority="146" operator="beginsWith" text="T">
      <formula>LEFT(BX417,LEN("T"))="T"</formula>
    </cfRule>
    <cfRule type="beginsWith" dxfId="270" priority="147" operator="beginsWith" text="S">
      <formula>LEFT(BX417,LEN("S"))="S"</formula>
    </cfRule>
  </conditionalFormatting>
  <conditionalFormatting sqref="BW435:BX435">
    <cfRule type="beginsWith" dxfId="269" priority="136" operator="beginsWith" text="E">
      <formula>LEFT(BW435,LEN("E"))="E"</formula>
    </cfRule>
    <cfRule type="beginsWith" dxfId="268" priority="137" operator="beginsWith" text="T">
      <formula>LEFT(BW435,LEN("T"))="T"</formula>
    </cfRule>
    <cfRule type="beginsWith" dxfId="267" priority="138" operator="beginsWith" text="S">
      <formula>LEFT(BW435,LEN("S"))="S"</formula>
    </cfRule>
  </conditionalFormatting>
  <conditionalFormatting sqref="CU417:CV417">
    <cfRule type="beginsWith" dxfId="266" priority="127" operator="beginsWith" text="E">
      <formula>LEFT(CU417,LEN("E"))="E"</formula>
    </cfRule>
    <cfRule type="beginsWith" dxfId="265" priority="128" operator="beginsWith" text="T">
      <formula>LEFT(CU417,LEN("T"))="T"</formula>
    </cfRule>
    <cfRule type="beginsWith" dxfId="264" priority="129" operator="beginsWith" text="S">
      <formula>LEFT(CU417,LEN("S"))="S"</formula>
    </cfRule>
  </conditionalFormatting>
  <conditionalFormatting sqref="CU415:CV415">
    <cfRule type="beginsWith" dxfId="263" priority="124" operator="beginsWith" text="E">
      <formula>LEFT(CU415,LEN("E"))="E"</formula>
    </cfRule>
    <cfRule type="beginsWith" dxfId="262" priority="125" operator="beginsWith" text="T">
      <formula>LEFT(CU415,LEN("T"))="T"</formula>
    </cfRule>
    <cfRule type="beginsWith" dxfId="261" priority="126" operator="beginsWith" text="S">
      <formula>LEFT(CU415,LEN("S"))="S"</formula>
    </cfRule>
  </conditionalFormatting>
  <conditionalFormatting sqref="CU419:CV419">
    <cfRule type="beginsWith" dxfId="260" priority="121" operator="beginsWith" text="E">
      <formula>LEFT(CU419,LEN("E"))="E"</formula>
    </cfRule>
    <cfRule type="beginsWith" dxfId="259" priority="122" operator="beginsWith" text="T">
      <formula>LEFT(CU419,LEN("T"))="T"</formula>
    </cfRule>
    <cfRule type="beginsWith" dxfId="258" priority="123" operator="beginsWith" text="S">
      <formula>LEFT(CU419,LEN("S"))="S"</formula>
    </cfRule>
  </conditionalFormatting>
  <conditionalFormatting sqref="CU448:CV448">
    <cfRule type="beginsWith" dxfId="257" priority="115" operator="beginsWith" text="E">
      <formula>LEFT(CU448,LEN("E"))="E"</formula>
    </cfRule>
    <cfRule type="beginsWith" dxfId="256" priority="116" operator="beginsWith" text="T">
      <formula>LEFT(CU448,LEN("T"))="T"</formula>
    </cfRule>
    <cfRule type="beginsWith" dxfId="255" priority="117" operator="beginsWith" text="S">
      <formula>LEFT(CU448,LEN("S"))="S"</formula>
    </cfRule>
  </conditionalFormatting>
  <conditionalFormatting sqref="V221:W412">
    <cfRule type="beginsWith" dxfId="254" priority="289" operator="beginsWith" text="T">
      <formula>LEFT(V221,LEN("T"))="T"</formula>
    </cfRule>
    <cfRule type="containsText" dxfId="253" priority="290" operator="containsText" text="Sin iniciar">
      <formula>NOT(ISERROR(SEARCH("Sin iniciar",V221)))</formula>
    </cfRule>
    <cfRule type="containsText" dxfId="252" priority="291" operator="containsText" text="En gestión">
      <formula>NOT(ISERROR(SEARCH("En gestión",V221)))</formula>
    </cfRule>
  </conditionalFormatting>
  <conditionalFormatting sqref="AA221:AB221 AA225:AB225 AA229:AB229 AA233:AB233 AA237:AB237 AA241:AB241 AA245:AB245 AA249:AB249 AA253:AB253 AA257:AB257 AA261:AB261 AA265:AB265 AA269:AB269 AA273:AB273 AA277:AB277 AA281:AB281 AA285:AB285 AA289:AB289 AA293:AB293 AA297:AB297 AA301:AB301 AA305:AB305 AA309:AB309 AA313:AB313 AA317:AB317 AA321:AB321 AA325:AB325 AA329:AB329 AA333:AB333 AA337:AB337 AA341:AB341 AA345:AB345 AA349:AB349 AA353:AB353 AA357:AB357 AA361:AB361 AA365:AB365 AA369:AB369 AA373:AB373 AA377:AB377 AA381:AB381 AA385:AB385 AA389:AB389 AA393:AB393 AA397:AB397 AA401:AB401 AA405:AB405 AA409:AB409 BW225:BX225 BW229:BX229">
    <cfRule type="beginsWith" dxfId="251" priority="286" operator="beginsWith" text="E">
      <formula>LEFT(AA221,LEN("E"))="E"</formula>
    </cfRule>
    <cfRule type="beginsWith" dxfId="250" priority="287" operator="beginsWith" text="T">
      <formula>LEFT(AA221,LEN("T"))="T"</formula>
    </cfRule>
    <cfRule type="beginsWith" dxfId="249" priority="288" operator="beginsWith" text="S">
      <formula>LEFT(AA221,LEN("S"))="S"</formula>
    </cfRule>
  </conditionalFormatting>
  <conditionalFormatting sqref="AT221:AU412">
    <cfRule type="beginsWith" dxfId="248" priority="283" operator="beginsWith" text="T">
      <formula>LEFT(AT221,LEN("T"))="T"</formula>
    </cfRule>
    <cfRule type="containsText" dxfId="247" priority="284" operator="containsText" text="Sin iniciar">
      <formula>NOT(ISERROR(SEARCH("Sin iniciar",AT221)))</formula>
    </cfRule>
    <cfRule type="containsText" dxfId="246" priority="285" operator="containsText" text="En gestión">
      <formula>NOT(ISERROR(SEARCH("En gestión",AT221)))</formula>
    </cfRule>
  </conditionalFormatting>
  <conditionalFormatting sqref="BR221:BS247">
    <cfRule type="beginsWith" dxfId="245" priority="280" operator="beginsWith" text="T">
      <formula>LEFT(BR221,LEN("T"))="T"</formula>
    </cfRule>
    <cfRule type="containsText" dxfId="244" priority="281" operator="containsText" text="Sin iniciar">
      <formula>NOT(ISERROR(SEARCH("Sin iniciar",BR221)))</formula>
    </cfRule>
    <cfRule type="containsText" dxfId="243" priority="282" operator="containsText" text="En gestión">
      <formula>NOT(ISERROR(SEARCH("En gestión",BR221)))</formula>
    </cfRule>
  </conditionalFormatting>
  <conditionalFormatting sqref="BW221:BX221">
    <cfRule type="beginsWith" dxfId="242" priority="277" operator="beginsWith" text="E">
      <formula>LEFT(BW221,LEN("E"))="E"</formula>
    </cfRule>
    <cfRule type="beginsWith" dxfId="241" priority="278" operator="beginsWith" text="T">
      <formula>LEFT(BW221,LEN("T"))="T"</formula>
    </cfRule>
    <cfRule type="beginsWith" dxfId="240" priority="279" operator="beginsWith" text="S">
      <formula>LEFT(BW221,LEN("S"))="S"</formula>
    </cfRule>
  </conditionalFormatting>
  <conditionalFormatting sqref="BW233:BX233">
    <cfRule type="beginsWith" dxfId="239" priority="274" operator="beginsWith" text="E">
      <formula>LEFT(BW233,LEN("E"))="E"</formula>
    </cfRule>
    <cfRule type="beginsWith" dxfId="238" priority="275" operator="beginsWith" text="T">
      <formula>LEFT(BW233,LEN("T"))="T"</formula>
    </cfRule>
    <cfRule type="beginsWith" dxfId="237" priority="276" operator="beginsWith" text="S">
      <formula>LEFT(BW233,LEN("S"))="S"</formula>
    </cfRule>
  </conditionalFormatting>
  <conditionalFormatting sqref="BW237:BX237">
    <cfRule type="beginsWith" dxfId="236" priority="271" operator="beginsWith" text="E">
      <formula>LEFT(BW237,LEN("E"))="E"</formula>
    </cfRule>
    <cfRule type="beginsWith" dxfId="235" priority="272" operator="beginsWith" text="T">
      <formula>LEFT(BW237,LEN("T"))="T"</formula>
    </cfRule>
    <cfRule type="beginsWith" dxfId="234" priority="273" operator="beginsWith" text="S">
      <formula>LEFT(BW237,LEN("S"))="S"</formula>
    </cfRule>
  </conditionalFormatting>
  <conditionalFormatting sqref="BW245:BX245">
    <cfRule type="beginsWith" dxfId="233" priority="268" operator="beginsWith" text="E">
      <formula>LEFT(BW245,LEN("E"))="E"</formula>
    </cfRule>
    <cfRule type="beginsWith" dxfId="232" priority="269" operator="beginsWith" text="T">
      <formula>LEFT(BW245,LEN("T"))="T"</formula>
    </cfRule>
    <cfRule type="beginsWith" dxfId="231" priority="270" operator="beginsWith" text="S">
      <formula>LEFT(BW245,LEN("S"))="S"</formula>
    </cfRule>
  </conditionalFormatting>
  <conditionalFormatting sqref="AY221:AZ221 AY225:AZ225 AY229:AZ229 AY233:AZ233 AY237:AZ237 AY241:AZ241 AY245:AZ245 AY249:AZ249 AY253:AZ253 AY257:AZ257 AY261:AZ261 AY265:AZ265 AY269:AZ269 AY273:AZ273 AY277:AZ277 AY281:AZ281 AY285:AZ285 AY289:AZ289 AY293:AZ293 AY297:AZ297 AY301:AZ301 AY305:AZ305 AY309:AZ309 AY313:AZ313 AY317:AZ317 AY321:AZ321 AY325:AZ325 AY329:AZ329 AY333:AZ333 AY337:AZ337 AY341:AZ341 AY345:AZ345 AY349:AZ349 AY353:AZ353 AY357:AZ357 AY361:AZ361 AY365:AZ365 AY369:AZ369 AY373:AZ373 AY377:AZ377 AY381:AZ381 AY385:AZ385 AY389:AZ389 AY393:AZ393 AY397:AZ397 AY401:AZ401 AY405:AZ405 AY409:AZ409">
    <cfRule type="beginsWith" dxfId="230" priority="265" operator="beginsWith" text="E">
      <formula>LEFT(AY221,LEN("E"))="E"</formula>
    </cfRule>
    <cfRule type="beginsWith" dxfId="229" priority="266" operator="beginsWith" text="T">
      <formula>LEFT(AY221,LEN("T"))="T"</formula>
    </cfRule>
    <cfRule type="beginsWith" dxfId="228" priority="267" operator="beginsWith" text="S">
      <formula>LEFT(AY221,LEN("S"))="S"</formula>
    </cfRule>
  </conditionalFormatting>
  <conditionalFormatting sqref="BR248:BR412">
    <cfRule type="beginsWith" dxfId="227" priority="262" operator="beginsWith" text="T">
      <formula>LEFT(BR248,LEN("T"))="T"</formula>
    </cfRule>
    <cfRule type="containsText" dxfId="226" priority="263" operator="containsText" text="Sin iniciar">
      <formula>NOT(ISERROR(SEARCH("Sin iniciar",BR248)))</formula>
    </cfRule>
    <cfRule type="containsText" dxfId="225" priority="264" operator="containsText" text="En gestión">
      <formula>NOT(ISERROR(SEARCH("En gestión",BR248)))</formula>
    </cfRule>
  </conditionalFormatting>
  <conditionalFormatting sqref="BS248:BS412">
    <cfRule type="beginsWith" dxfId="224" priority="259" operator="beginsWith" text="T">
      <formula>LEFT(BS248,LEN("T"))="T"</formula>
    </cfRule>
    <cfRule type="containsText" dxfId="223" priority="260" operator="containsText" text="Sin iniciar">
      <formula>NOT(ISERROR(SEARCH("Sin iniciar",BS248)))</formula>
    </cfRule>
    <cfRule type="containsText" dxfId="222" priority="261" operator="containsText" text="En gestión">
      <formula>NOT(ISERROR(SEARCH("En gestión",BS248)))</formula>
    </cfRule>
  </conditionalFormatting>
  <conditionalFormatting sqref="BW241">
    <cfRule type="beginsWith" dxfId="221" priority="256" operator="beginsWith" text="E">
      <formula>LEFT(BW241,LEN("E"))="E"</formula>
    </cfRule>
    <cfRule type="beginsWith" dxfId="220" priority="257" operator="beginsWith" text="T">
      <formula>LEFT(BW241,LEN("T"))="T"</formula>
    </cfRule>
    <cfRule type="beginsWith" dxfId="219" priority="258" operator="beginsWith" text="S">
      <formula>LEFT(BW241,LEN("S"))="S"</formula>
    </cfRule>
  </conditionalFormatting>
  <conditionalFormatting sqref="BX241">
    <cfRule type="beginsWith" dxfId="218" priority="253" operator="beginsWith" text="E">
      <formula>LEFT(BX241,LEN("E"))="E"</formula>
    </cfRule>
    <cfRule type="beginsWith" dxfId="217" priority="254" operator="beginsWith" text="T">
      <formula>LEFT(BX241,LEN("T"))="T"</formula>
    </cfRule>
    <cfRule type="beginsWith" dxfId="216" priority="255" operator="beginsWith" text="S">
      <formula>LEFT(BX241,LEN("S"))="S"</formula>
    </cfRule>
  </conditionalFormatting>
  <conditionalFormatting sqref="BW249">
    <cfRule type="beginsWith" dxfId="215" priority="250" operator="beginsWith" text="E">
      <formula>LEFT(BW249,LEN("E"))="E"</formula>
    </cfRule>
    <cfRule type="beginsWith" dxfId="214" priority="251" operator="beginsWith" text="T">
      <formula>LEFT(BW249,LEN("T"))="T"</formula>
    </cfRule>
    <cfRule type="beginsWith" dxfId="213" priority="252" operator="beginsWith" text="S">
      <formula>LEFT(BW249,LEN("S"))="S"</formula>
    </cfRule>
  </conditionalFormatting>
  <conditionalFormatting sqref="BX249">
    <cfRule type="beginsWith" dxfId="212" priority="247" operator="beginsWith" text="E">
      <formula>LEFT(BX249,LEN("E"))="E"</formula>
    </cfRule>
    <cfRule type="beginsWith" dxfId="211" priority="248" operator="beginsWith" text="T">
      <formula>LEFT(BX249,LEN("T"))="T"</formula>
    </cfRule>
    <cfRule type="beginsWith" dxfId="210" priority="249" operator="beginsWith" text="S">
      <formula>LEFT(BX249,LEN("S"))="S"</formula>
    </cfRule>
  </conditionalFormatting>
  <conditionalFormatting sqref="BW253 BW257 BW261 BW265 BW269 BW273 BW277 BW281 BW285 BW289 BW293 BW297 BW301 BW305 BW309 BW313 BW317 BW321 BW325 BW329 BW333 BW337 BW341 BW345 BW349 BW353 BW357 BW361 BW365 BW369 BW373 BW377 BW381 BW385 BW389 BW393 BW397 BW401 BW405 BW409">
    <cfRule type="beginsWith" dxfId="209" priority="244" operator="beginsWith" text="E">
      <formula>LEFT(BW253,LEN("E"))="E"</formula>
    </cfRule>
    <cfRule type="beginsWith" dxfId="208" priority="245" operator="beginsWith" text="T">
      <formula>LEFT(BW253,LEN("T"))="T"</formula>
    </cfRule>
    <cfRule type="beginsWith" dxfId="207" priority="246" operator="beginsWith" text="S">
      <formula>LEFT(BW253,LEN("S"))="S"</formula>
    </cfRule>
  </conditionalFormatting>
  <conditionalFormatting sqref="BX253 BX257 BX261 BX265 BX269 BX273 BX277 BX281 BX285 BX289 BX293 BX297 BX301 BX305 BX309 BX313 BX317 BX321 BX325 BX329 BX333 BX337 BX341 BX345 BX349 BX353 BX357 BX361 BX365 BX369 BX373 BX377 BX381 BX385 BX389 BX393 BX397 BX401 BX405 BX409">
    <cfRule type="beginsWith" dxfId="206" priority="241" operator="beginsWith" text="E">
      <formula>LEFT(BX253,LEN("E"))="E"</formula>
    </cfRule>
    <cfRule type="beginsWith" dxfId="205" priority="242" operator="beginsWith" text="T">
      <formula>LEFT(BX253,LEN("T"))="T"</formula>
    </cfRule>
    <cfRule type="beginsWith" dxfId="204" priority="243" operator="beginsWith" text="S">
      <formula>LEFT(BX253,LEN("S"))="S"</formula>
    </cfRule>
  </conditionalFormatting>
  <conditionalFormatting sqref="CP221:CQ221">
    <cfRule type="beginsWith" dxfId="203" priority="238" operator="beginsWith" text="T">
      <formula>LEFT(CP221,LEN("T"))="T"</formula>
    </cfRule>
    <cfRule type="containsText" dxfId="202" priority="239" operator="containsText" text="Sin iniciar">
      <formula>NOT(ISERROR(SEARCH("Sin iniciar",CP221)))</formula>
    </cfRule>
    <cfRule type="containsText" dxfId="201" priority="240" operator="containsText" text="En gestión">
      <formula>NOT(ISERROR(SEARCH("En gestión",CP221)))</formula>
    </cfRule>
  </conditionalFormatting>
  <conditionalFormatting sqref="CU221:CV221">
    <cfRule type="beginsWith" dxfId="200" priority="235" operator="beginsWith" text="E">
      <formula>LEFT(CU221,LEN("E"))="E"</formula>
    </cfRule>
    <cfRule type="beginsWith" dxfId="199" priority="236" operator="beginsWith" text="T">
      <formula>LEFT(CU221,LEN("T"))="T"</formula>
    </cfRule>
    <cfRule type="beginsWith" dxfId="198" priority="237" operator="beginsWith" text="S">
      <formula>LEFT(CU221,LEN("S"))="S"</formula>
    </cfRule>
  </conditionalFormatting>
  <conditionalFormatting sqref="CP222:CQ412">
    <cfRule type="beginsWith" dxfId="197" priority="232" operator="beginsWith" text="T">
      <formula>LEFT(CP222,LEN("T"))="T"</formula>
    </cfRule>
    <cfRule type="containsText" dxfId="196" priority="233" operator="containsText" text="Sin iniciar">
      <formula>NOT(ISERROR(SEARCH("Sin iniciar",CP222)))</formula>
    </cfRule>
    <cfRule type="containsText" dxfId="195" priority="234" operator="containsText" text="En gestión">
      <formula>NOT(ISERROR(SEARCH("En gestión",CP222)))</formula>
    </cfRule>
  </conditionalFormatting>
  <conditionalFormatting sqref="CU225:CV225">
    <cfRule type="beginsWith" dxfId="194" priority="229" operator="beginsWith" text="E">
      <formula>LEFT(CU225,LEN("E"))="E"</formula>
    </cfRule>
    <cfRule type="beginsWith" dxfId="193" priority="230" operator="beginsWith" text="T">
      <formula>LEFT(CU225,LEN("T"))="T"</formula>
    </cfRule>
    <cfRule type="beginsWith" dxfId="192" priority="231" operator="beginsWith" text="S">
      <formula>LEFT(CU225,LEN("S"))="S"</formula>
    </cfRule>
  </conditionalFormatting>
  <conditionalFormatting sqref="CU229:CV229 CU233:CV233 CU237:CV237 CU241:CV241 CU245:CV245 CU249:CV249 CU253:CV253 CU257:CV257 CU261:CV261 CU265:CV265 CU269:CV269 CU273:CV273 CU277:CV277 CU281:CV281 CU285:CV285 CU289:CV289 CU293:CV293 CU297:CV297 CU301:CV301 CU305:CV305 CU309:CV309 CU313:CV313 CU317:CV317 CU321:CV321 CU325:CV325 CU329:CV329 CU333:CV333 CU337:CV337 CU341:CV341 CU345:CV345 CU349:CV349 CU353:CV353 CU357:CV357 CU361:CV361 CU365:CV365 CU369:CV369 CU373:CV373 CU377:CV377 CU381:CV381 CU385:CV385 CU389:CV389 CU393:CV393 CU397:CV397 CU401:CV401 CU405:CV405 CU409:CV409">
    <cfRule type="beginsWith" dxfId="191" priority="226" operator="beginsWith" text="E">
      <formula>LEFT(CU229,LEN("E"))="E"</formula>
    </cfRule>
    <cfRule type="beginsWith" dxfId="190" priority="227" operator="beginsWith" text="T">
      <formula>LEFT(CU229,LEN("T"))="T"</formula>
    </cfRule>
    <cfRule type="beginsWith" dxfId="189" priority="228" operator="beginsWith" text="S">
      <formula>LEFT(CU229,LEN("S"))="S"</formula>
    </cfRule>
  </conditionalFormatting>
  <conditionalFormatting sqref="V413:W414">
    <cfRule type="beginsWith" dxfId="188" priority="223" operator="beginsWith" text="T">
      <formula>LEFT(V413,LEN("T"))="T"</formula>
    </cfRule>
    <cfRule type="containsText" dxfId="187" priority="224" operator="containsText" text="Sin iniciar">
      <formula>NOT(ISERROR(SEARCH("Sin iniciar",V413)))</formula>
    </cfRule>
    <cfRule type="containsText" dxfId="186" priority="225" operator="containsText" text="En gestión">
      <formula>NOT(ISERROR(SEARCH("En gestión",V413)))</formula>
    </cfRule>
  </conditionalFormatting>
  <conditionalFormatting sqref="AT413:AU414">
    <cfRule type="beginsWith" dxfId="185" priority="220" operator="beginsWith" text="T">
      <formula>LEFT(AT413,LEN("T"))="T"</formula>
    </cfRule>
    <cfRule type="containsText" dxfId="184" priority="221" operator="containsText" text="Sin iniciar">
      <formula>NOT(ISERROR(SEARCH("Sin iniciar",AT413)))</formula>
    </cfRule>
    <cfRule type="containsText" dxfId="183" priority="222" operator="containsText" text="En gestión">
      <formula>NOT(ISERROR(SEARCH("En gestión",AT413)))</formula>
    </cfRule>
  </conditionalFormatting>
  <conditionalFormatting sqref="AY413:AZ413">
    <cfRule type="beginsWith" dxfId="182" priority="217" operator="beginsWith" text="E">
      <formula>LEFT(AY413,LEN("E"))="E"</formula>
    </cfRule>
    <cfRule type="beginsWith" dxfId="181" priority="218" operator="beginsWith" text="T">
      <formula>LEFT(AY413,LEN("T"))="T"</formula>
    </cfRule>
    <cfRule type="beginsWith" dxfId="180" priority="219" operator="beginsWith" text="S">
      <formula>LEFT(AY413,LEN("S"))="S"</formula>
    </cfRule>
  </conditionalFormatting>
  <conditionalFormatting sqref="BR413:BS414">
    <cfRule type="beginsWith" dxfId="179" priority="214" operator="beginsWith" text="T">
      <formula>LEFT(BR413,LEN("T"))="T"</formula>
    </cfRule>
    <cfRule type="containsText" dxfId="178" priority="215" operator="containsText" text="Sin iniciar">
      <formula>NOT(ISERROR(SEARCH("Sin iniciar",BR413)))</formula>
    </cfRule>
    <cfRule type="containsText" dxfId="177" priority="216" operator="containsText" text="En gestión">
      <formula>NOT(ISERROR(SEARCH("En gestión",BR413)))</formula>
    </cfRule>
  </conditionalFormatting>
  <conditionalFormatting sqref="BW413:BX413">
    <cfRule type="beginsWith" dxfId="176" priority="211" operator="beginsWith" text="E">
      <formula>LEFT(BW413,LEN("E"))="E"</formula>
    </cfRule>
    <cfRule type="beginsWith" dxfId="175" priority="212" operator="beginsWith" text="T">
      <formula>LEFT(BW413,LEN("T"))="T"</formula>
    </cfRule>
    <cfRule type="beginsWith" dxfId="174" priority="213" operator="beginsWith" text="S">
      <formula>LEFT(BW413,LEN("S"))="S"</formula>
    </cfRule>
  </conditionalFormatting>
  <conditionalFormatting sqref="CP413:CQ414">
    <cfRule type="beginsWith" dxfId="173" priority="208" operator="beginsWith" text="T">
      <formula>LEFT(CP413,LEN("T"))="T"</formula>
    </cfRule>
    <cfRule type="containsText" dxfId="172" priority="209" operator="containsText" text="Sin iniciar">
      <formula>NOT(ISERROR(SEARCH("Sin iniciar",CP413)))</formula>
    </cfRule>
    <cfRule type="containsText" dxfId="171" priority="210" operator="containsText" text="En gestión">
      <formula>NOT(ISERROR(SEARCH("En gestión",CP413)))</formula>
    </cfRule>
  </conditionalFormatting>
  <conditionalFormatting sqref="CU413:CV413">
    <cfRule type="beginsWith" dxfId="170" priority="205" operator="beginsWith" text="E">
      <formula>LEFT(CU413,LEN("E"))="E"</formula>
    </cfRule>
    <cfRule type="beginsWith" dxfId="169" priority="206" operator="beginsWith" text="T">
      <formula>LEFT(CU413,LEN("T"))="T"</formula>
    </cfRule>
    <cfRule type="beginsWith" dxfId="168" priority="207" operator="beginsWith" text="S">
      <formula>LEFT(CU413,LEN("S"))="S"</formula>
    </cfRule>
  </conditionalFormatting>
  <conditionalFormatting sqref="AA413:AB413">
    <cfRule type="beginsWith" dxfId="167" priority="202" operator="beginsWith" text="E">
      <formula>LEFT(AA413,LEN("E"))="E"</formula>
    </cfRule>
    <cfRule type="beginsWith" dxfId="166" priority="203" operator="beginsWith" text="T">
      <formula>LEFT(AA413,LEN("T"))="T"</formula>
    </cfRule>
    <cfRule type="beginsWith" dxfId="165" priority="204" operator="beginsWith" text="S">
      <formula>LEFT(AA413,LEN("S"))="S"</formula>
    </cfRule>
  </conditionalFormatting>
  <conditionalFormatting sqref="V415:W449">
    <cfRule type="beginsWith" dxfId="164" priority="199" operator="beginsWith" text="T">
      <formula>LEFT(V415,LEN("T"))="T"</formula>
    </cfRule>
    <cfRule type="containsText" dxfId="163" priority="200" operator="containsText" text="Sin iniciar">
      <formula>NOT(ISERROR(SEARCH("Sin iniciar",V415)))</formula>
    </cfRule>
    <cfRule type="containsText" dxfId="162" priority="201" operator="containsText" text="En gestión">
      <formula>NOT(ISERROR(SEARCH("En gestión",V415)))</formula>
    </cfRule>
  </conditionalFormatting>
  <conditionalFormatting sqref="AT415:AU449">
    <cfRule type="beginsWith" dxfId="161" priority="196" operator="beginsWith" text="T">
      <formula>LEFT(AT415,LEN("T"))="T"</formula>
    </cfRule>
    <cfRule type="containsText" dxfId="160" priority="197" operator="containsText" text="Sin iniciar">
      <formula>NOT(ISERROR(SEARCH("Sin iniciar",AT415)))</formula>
    </cfRule>
    <cfRule type="containsText" dxfId="159" priority="198" operator="containsText" text="En gestión">
      <formula>NOT(ISERROR(SEARCH("En gestión",AT415)))</formula>
    </cfRule>
  </conditionalFormatting>
  <conditionalFormatting sqref="AA430:AB430 AA435:AB435 AY435:AZ435 AY430:AZ430 BW421:BX421 BW430:BX430 BW438:BX438 BW442:BX442 BW440:BX440 BW444:BX444 BW448:BX448 CU430:CV430 CU421:CV421">
    <cfRule type="beginsWith" dxfId="158" priority="193" operator="beginsWith" text="E">
      <formula>LEFT(AA421,LEN("E"))="E"</formula>
    </cfRule>
    <cfRule type="beginsWith" dxfId="157" priority="194" operator="beginsWith" text="T">
      <formula>LEFT(AA421,LEN("T"))="T"</formula>
    </cfRule>
    <cfRule type="beginsWith" dxfId="156" priority="195" operator="beginsWith" text="S">
      <formula>LEFT(AA421,LEN("S"))="S"</formula>
    </cfRule>
  </conditionalFormatting>
  <conditionalFormatting sqref="BR415:BS449">
    <cfRule type="beginsWith" dxfId="155" priority="190" operator="beginsWith" text="T">
      <formula>LEFT(BR415,LEN("T"))="T"</formula>
    </cfRule>
    <cfRule type="containsText" dxfId="154" priority="191" operator="containsText" text="Sin iniciar">
      <formula>NOT(ISERROR(SEARCH("Sin iniciar",BR415)))</formula>
    </cfRule>
    <cfRule type="containsText" dxfId="153" priority="192" operator="containsText" text="En gestión">
      <formula>NOT(ISERROR(SEARCH("En gestión",BR415)))</formula>
    </cfRule>
  </conditionalFormatting>
  <conditionalFormatting sqref="BW415:BX415">
    <cfRule type="beginsWith" dxfId="152" priority="187" operator="beginsWith" text="E">
      <formula>LEFT(BW415,LEN("E"))="E"</formula>
    </cfRule>
    <cfRule type="beginsWith" dxfId="151" priority="188" operator="beginsWith" text="T">
      <formula>LEFT(BW415,LEN("T"))="T"</formula>
    </cfRule>
    <cfRule type="beginsWith" dxfId="150" priority="189" operator="beginsWith" text="S">
      <formula>LEFT(BW415,LEN("S"))="S"</formula>
    </cfRule>
  </conditionalFormatting>
  <conditionalFormatting sqref="CP415:CQ418">
    <cfRule type="beginsWith" dxfId="149" priority="184" operator="beginsWith" text="T">
      <formula>LEFT(CP415,LEN("T"))="T"</formula>
    </cfRule>
    <cfRule type="containsText" dxfId="148" priority="185" operator="containsText" text="Sin iniciar">
      <formula>NOT(ISERROR(SEARCH("Sin iniciar",CP415)))</formula>
    </cfRule>
    <cfRule type="containsText" dxfId="147" priority="186" operator="containsText" text="En gestión">
      <formula>NOT(ISERROR(SEARCH("En gestión",CP415)))</formula>
    </cfRule>
  </conditionalFormatting>
  <conditionalFormatting sqref="CU444">
    <cfRule type="beginsWith" dxfId="146" priority="181" operator="beginsWith" text="E">
      <formula>LEFT(CU444,LEN("E"))="E"</formula>
    </cfRule>
    <cfRule type="beginsWith" dxfId="145" priority="182" operator="beginsWith" text="T">
      <formula>LEFT(CU444,LEN("T"))="T"</formula>
    </cfRule>
    <cfRule type="beginsWith" dxfId="144" priority="183" operator="beginsWith" text="S">
      <formula>LEFT(CU444,LEN("S"))="S"</formula>
    </cfRule>
  </conditionalFormatting>
  <conditionalFormatting sqref="CV444">
    <cfRule type="beginsWith" dxfId="143" priority="178" operator="beginsWith" text="E">
      <formula>LEFT(CV444,LEN("E"))="E"</formula>
    </cfRule>
    <cfRule type="beginsWith" dxfId="142" priority="179" operator="beginsWith" text="T">
      <formula>LEFT(CV444,LEN("T"))="T"</formula>
    </cfRule>
    <cfRule type="beginsWith" dxfId="141" priority="180" operator="beginsWith" text="S">
      <formula>LEFT(CV444,LEN("S"))="S"</formula>
    </cfRule>
  </conditionalFormatting>
  <conditionalFormatting sqref="AA415:AB415 AA417:AB417 AA419:AB419">
    <cfRule type="beginsWith" dxfId="140" priority="175" operator="beginsWith" text="E">
      <formula>LEFT(AA415,LEN("E"))="E"</formula>
    </cfRule>
    <cfRule type="beginsWith" dxfId="139" priority="176" operator="beginsWith" text="T">
      <formula>LEFT(AA415,LEN("T"))="T"</formula>
    </cfRule>
    <cfRule type="beginsWith" dxfId="138" priority="177" operator="beginsWith" text="S">
      <formula>LEFT(AA415,LEN("S"))="S"</formula>
    </cfRule>
  </conditionalFormatting>
  <conditionalFormatting sqref="AA421:AB421">
    <cfRule type="beginsWith" dxfId="137" priority="172" operator="beginsWith" text="E">
      <formula>LEFT(AA421,LEN("E"))="E"</formula>
    </cfRule>
    <cfRule type="beginsWith" dxfId="136" priority="173" operator="beginsWith" text="T">
      <formula>LEFT(AA421,LEN("T"))="T"</formula>
    </cfRule>
    <cfRule type="beginsWith" dxfId="135" priority="174" operator="beginsWith" text="S">
      <formula>LEFT(AA421,LEN("S"))="S"</formula>
    </cfRule>
  </conditionalFormatting>
  <conditionalFormatting sqref="AA444:AB444">
    <cfRule type="beginsWith" dxfId="134" priority="169" operator="beginsWith" text="E">
      <formula>LEFT(AA444,LEN("E"))="E"</formula>
    </cfRule>
    <cfRule type="beginsWith" dxfId="133" priority="170" operator="beginsWith" text="T">
      <formula>LEFT(AA444,LEN("T"))="T"</formula>
    </cfRule>
    <cfRule type="beginsWith" dxfId="132" priority="171" operator="beginsWith" text="S">
      <formula>LEFT(AA444,LEN("S"))="S"</formula>
    </cfRule>
  </conditionalFormatting>
  <conditionalFormatting sqref="AA442:AB442 AA438:AB438 AA440:AB440">
    <cfRule type="beginsWith" dxfId="131" priority="163" operator="beginsWith" text="E">
      <formula>LEFT(AA438,LEN("E"))="E"</formula>
    </cfRule>
    <cfRule type="beginsWith" dxfId="130" priority="164" operator="beginsWith" text="T">
      <formula>LEFT(AA438,LEN("T"))="T"</formula>
    </cfRule>
    <cfRule type="beginsWith" dxfId="129" priority="165" operator="beginsWith" text="S">
      <formula>LEFT(AA438,LEN("S"))="S"</formula>
    </cfRule>
  </conditionalFormatting>
  <conditionalFormatting sqref="AY415:AZ415 AY417:AZ417 AY419:AZ419">
    <cfRule type="beginsWith" dxfId="128" priority="160" operator="beginsWith" text="E">
      <formula>LEFT(AY415,LEN("E"))="E"</formula>
    </cfRule>
    <cfRule type="beginsWith" dxfId="127" priority="161" operator="beginsWith" text="T">
      <formula>LEFT(AY415,LEN("T"))="T"</formula>
    </cfRule>
    <cfRule type="beginsWith" dxfId="126" priority="162" operator="beginsWith" text="S">
      <formula>LEFT(AY415,LEN("S"))="S"</formula>
    </cfRule>
  </conditionalFormatting>
  <conditionalFormatting sqref="BX419">
    <cfRule type="beginsWith" dxfId="125" priority="139" operator="beginsWith" text="E">
      <formula>LEFT(BX419,LEN("E"))="E"</formula>
    </cfRule>
    <cfRule type="beginsWith" dxfId="124" priority="140" operator="beginsWith" text="T">
      <formula>LEFT(BX419,LEN("T"))="T"</formula>
    </cfRule>
    <cfRule type="beginsWith" dxfId="123" priority="141" operator="beginsWith" text="S">
      <formula>LEFT(BX419,LEN("S"))="S"</formula>
    </cfRule>
  </conditionalFormatting>
  <conditionalFormatting sqref="BW419">
    <cfRule type="beginsWith" dxfId="122" priority="142" operator="beginsWith" text="E">
      <formula>LEFT(BW419,LEN("E"))="E"</formula>
    </cfRule>
    <cfRule type="beginsWith" dxfId="121" priority="143" operator="beginsWith" text="T">
      <formula>LEFT(BW419,LEN("T"))="T"</formula>
    </cfRule>
    <cfRule type="beginsWith" dxfId="120" priority="144" operator="beginsWith" text="S">
      <formula>LEFT(BW419,LEN("S"))="S"</formula>
    </cfRule>
  </conditionalFormatting>
  <conditionalFormatting sqref="CP419:CP449">
    <cfRule type="beginsWith" dxfId="119" priority="133" operator="beginsWith" text="T">
      <formula>LEFT(CP419,LEN("T"))="T"</formula>
    </cfRule>
    <cfRule type="containsText" dxfId="118" priority="134" operator="containsText" text="Sin iniciar">
      <formula>NOT(ISERROR(SEARCH("Sin iniciar",CP419)))</formula>
    </cfRule>
    <cfRule type="containsText" dxfId="117" priority="135" operator="containsText" text="En gestión">
      <formula>NOT(ISERROR(SEARCH("En gestión",CP419)))</formula>
    </cfRule>
  </conditionalFormatting>
  <conditionalFormatting sqref="CQ419:CQ449">
    <cfRule type="beginsWith" dxfId="116" priority="130" operator="beginsWith" text="T">
      <formula>LEFT(CQ419,LEN("T"))="T"</formula>
    </cfRule>
    <cfRule type="containsText" dxfId="115" priority="131" operator="containsText" text="Sin iniciar">
      <formula>NOT(ISERROR(SEARCH("Sin iniciar",CQ419)))</formula>
    </cfRule>
    <cfRule type="containsText" dxfId="114" priority="132" operator="containsText" text="En gestión">
      <formula>NOT(ISERROR(SEARCH("En gestión",CQ419)))</formula>
    </cfRule>
  </conditionalFormatting>
  <conditionalFormatting sqref="CU435:CV435">
    <cfRule type="beginsWith" dxfId="113" priority="112" operator="beginsWith" text="E">
      <formula>LEFT(CU435,LEN("E"))="E"</formula>
    </cfRule>
    <cfRule type="beginsWith" dxfId="112" priority="113" operator="beginsWith" text="T">
      <formula>LEFT(CU435,LEN("T"))="T"</formula>
    </cfRule>
    <cfRule type="beginsWith" dxfId="111" priority="114" operator="beginsWith" text="S">
      <formula>LEFT(CU435,LEN("S"))="S"</formula>
    </cfRule>
  </conditionalFormatting>
  <conditionalFormatting sqref="CU438:CV438 CU440:CV440 CU442:CV442">
    <cfRule type="beginsWith" dxfId="110" priority="118" operator="beginsWith" text="E">
      <formula>LEFT(CU438,LEN("E"))="E"</formula>
    </cfRule>
    <cfRule type="beginsWith" dxfId="109" priority="119" operator="beginsWith" text="T">
      <formula>LEFT(CU438,LEN("T"))="T"</formula>
    </cfRule>
    <cfRule type="beginsWith" dxfId="108" priority="120" operator="beginsWith" text="S">
      <formula>LEFT(CU438,LEN("S"))="S"</formula>
    </cfRule>
  </conditionalFormatting>
  <conditionalFormatting sqref="V450:W455">
    <cfRule type="beginsWith" dxfId="107" priority="109" operator="beginsWith" text="T">
      <formula>LEFT(V450,LEN("T"))="T"</formula>
    </cfRule>
    <cfRule type="containsText" dxfId="106" priority="110" operator="containsText" text="Sin iniciar">
      <formula>NOT(ISERROR(SEARCH("Sin iniciar",V450)))</formula>
    </cfRule>
    <cfRule type="containsText" dxfId="105" priority="111" operator="containsText" text="En gestión">
      <formula>NOT(ISERROR(SEARCH("En gestión",V450)))</formula>
    </cfRule>
  </conditionalFormatting>
  <conditionalFormatting sqref="AT450:AU455">
    <cfRule type="beginsWith" dxfId="104" priority="106" operator="beginsWith" text="T">
      <formula>LEFT(AT450,LEN("T"))="T"</formula>
    </cfRule>
    <cfRule type="containsText" dxfId="103" priority="107" operator="containsText" text="Sin iniciar">
      <formula>NOT(ISERROR(SEARCH("Sin iniciar",AT450)))</formula>
    </cfRule>
    <cfRule type="containsText" dxfId="102" priority="108" operator="containsText" text="En gestión">
      <formula>NOT(ISERROR(SEARCH("En gestión",AT450)))</formula>
    </cfRule>
  </conditionalFormatting>
  <conditionalFormatting sqref="AY450:AZ450 AY452:AZ452">
    <cfRule type="beginsWith" dxfId="101" priority="103" operator="beginsWith" text="E">
      <formula>LEFT(AY450,LEN("E"))="E"</formula>
    </cfRule>
    <cfRule type="beginsWith" dxfId="100" priority="104" operator="beginsWith" text="T">
      <formula>LEFT(AY450,LEN("T"))="T"</formula>
    </cfRule>
    <cfRule type="beginsWith" dxfId="99" priority="105" operator="beginsWith" text="S">
      <formula>LEFT(AY450,LEN("S"))="S"</formula>
    </cfRule>
  </conditionalFormatting>
  <conditionalFormatting sqref="BR450:BS451">
    <cfRule type="beginsWith" dxfId="98" priority="100" operator="beginsWith" text="T">
      <formula>LEFT(BR450,LEN("T"))="T"</formula>
    </cfRule>
    <cfRule type="containsText" dxfId="97" priority="101" operator="containsText" text="Sin iniciar">
      <formula>NOT(ISERROR(SEARCH("Sin iniciar",BR450)))</formula>
    </cfRule>
    <cfRule type="containsText" dxfId="96" priority="102" operator="containsText" text="En gestión">
      <formula>NOT(ISERROR(SEARCH("En gestión",BR450)))</formula>
    </cfRule>
  </conditionalFormatting>
  <conditionalFormatting sqref="BW450:BX450">
    <cfRule type="beginsWith" dxfId="95" priority="97" operator="beginsWith" text="E">
      <formula>LEFT(BW450,LEN("E"))="E"</formula>
    </cfRule>
    <cfRule type="beginsWith" dxfId="94" priority="98" operator="beginsWith" text="T">
      <formula>LEFT(BW450,LEN("T"))="T"</formula>
    </cfRule>
    <cfRule type="beginsWith" dxfId="93" priority="99" operator="beginsWith" text="S">
      <formula>LEFT(BW450,LEN("S"))="S"</formula>
    </cfRule>
  </conditionalFormatting>
  <conditionalFormatting sqref="CP450:CQ451">
    <cfRule type="beginsWith" dxfId="92" priority="94" operator="beginsWith" text="T">
      <formula>LEFT(CP450,LEN("T"))="T"</formula>
    </cfRule>
    <cfRule type="containsText" dxfId="91" priority="95" operator="containsText" text="Sin iniciar">
      <formula>NOT(ISERROR(SEARCH("Sin iniciar",CP450)))</formula>
    </cfRule>
    <cfRule type="containsText" dxfId="90" priority="96" operator="containsText" text="En gestión">
      <formula>NOT(ISERROR(SEARCH("En gestión",CP450)))</formula>
    </cfRule>
  </conditionalFormatting>
  <conditionalFormatting sqref="CU450:CV450">
    <cfRule type="beginsWith" dxfId="89" priority="91" operator="beginsWith" text="E">
      <formula>LEFT(CU450,LEN("E"))="E"</formula>
    </cfRule>
    <cfRule type="beginsWith" dxfId="88" priority="92" operator="beginsWith" text="T">
      <formula>LEFT(CU450,LEN("T"))="T"</formula>
    </cfRule>
    <cfRule type="beginsWith" dxfId="87" priority="93" operator="beginsWith" text="S">
      <formula>LEFT(CU450,LEN("S"))="S"</formula>
    </cfRule>
  </conditionalFormatting>
  <conditionalFormatting sqref="AA450:AB450 AA452:AB452">
    <cfRule type="beginsWith" dxfId="86" priority="88" operator="beginsWith" text="E">
      <formula>LEFT(AA450,LEN("E"))="E"</formula>
    </cfRule>
    <cfRule type="beginsWith" dxfId="85" priority="89" operator="beginsWith" text="T">
      <formula>LEFT(AA450,LEN("T"))="T"</formula>
    </cfRule>
    <cfRule type="beginsWith" dxfId="84" priority="90" operator="beginsWith" text="S">
      <formula>LEFT(AA450,LEN("S"))="S"</formula>
    </cfRule>
  </conditionalFormatting>
  <conditionalFormatting sqref="BW452:BX452">
    <cfRule type="beginsWith" dxfId="83" priority="85" operator="beginsWith" text="E">
      <formula>LEFT(BW452,LEN("E"))="E"</formula>
    </cfRule>
    <cfRule type="beginsWith" dxfId="82" priority="86" operator="beginsWith" text="T">
      <formula>LEFT(BW452,LEN("T"))="T"</formula>
    </cfRule>
    <cfRule type="beginsWith" dxfId="81" priority="87" operator="beginsWith" text="S">
      <formula>LEFT(BW452,LEN("S"))="S"</formula>
    </cfRule>
  </conditionalFormatting>
  <conditionalFormatting sqref="BR452:BS455">
    <cfRule type="beginsWith" dxfId="80" priority="82" operator="beginsWith" text="T">
      <formula>LEFT(BR452,LEN("T"))="T"</formula>
    </cfRule>
    <cfRule type="containsText" dxfId="79" priority="83" operator="containsText" text="Sin iniciar">
      <formula>NOT(ISERROR(SEARCH("Sin iniciar",BR452)))</formula>
    </cfRule>
    <cfRule type="containsText" dxfId="78" priority="84" operator="containsText" text="En gestión">
      <formula>NOT(ISERROR(SEARCH("En gestión",BR452)))</formula>
    </cfRule>
  </conditionalFormatting>
  <conditionalFormatting sqref="CP452:CQ455">
    <cfRule type="beginsWith" dxfId="77" priority="79" operator="beginsWith" text="T">
      <formula>LEFT(CP452,LEN("T"))="T"</formula>
    </cfRule>
    <cfRule type="containsText" dxfId="76" priority="80" operator="containsText" text="Sin iniciar">
      <formula>NOT(ISERROR(SEARCH("Sin iniciar",CP452)))</formula>
    </cfRule>
    <cfRule type="containsText" dxfId="75" priority="81" operator="containsText" text="En gestión">
      <formula>NOT(ISERROR(SEARCH("En gestión",CP452)))</formula>
    </cfRule>
  </conditionalFormatting>
  <conditionalFormatting sqref="CU452:CV452">
    <cfRule type="beginsWith" dxfId="74" priority="73" operator="beginsWith" text="E">
      <formula>LEFT(CU452,LEN("E"))="E"</formula>
    </cfRule>
    <cfRule type="beginsWith" dxfId="73" priority="74" operator="beginsWith" text="T">
      <formula>LEFT(CU452,LEN("T"))="T"</formula>
    </cfRule>
    <cfRule type="beginsWith" dxfId="72" priority="75" operator="beginsWith" text="S">
      <formula>LEFT(CU452,LEN("S"))="S"</formula>
    </cfRule>
  </conditionalFormatting>
  <conditionalFormatting sqref="CU142:CV142">
    <cfRule type="beginsWith" dxfId="71" priority="1" operator="beginsWith" text="E">
      <formula>LEFT(CU142,LEN("E"))="E"</formula>
    </cfRule>
    <cfRule type="beginsWith" dxfId="70" priority="2" operator="beginsWith" text="T">
      <formula>LEFT(CU142,LEN("T"))="T"</formula>
    </cfRule>
    <cfRule type="beginsWith" dxfId="69" priority="3" operator="beginsWith" text="S">
      <formula>LEFT(CU142,LEN("S"))="S"</formula>
    </cfRule>
  </conditionalFormatting>
  <conditionalFormatting sqref="BR124:BS141">
    <cfRule type="beginsWith" dxfId="68" priority="70" operator="beginsWith" text="T">
      <formula>LEFT(BR124,LEN("T"))="T"</formula>
    </cfRule>
    <cfRule type="containsText" dxfId="67" priority="71" operator="containsText" text="Sin iniciar">
      <formula>NOT(ISERROR(SEARCH("Sin iniciar",BR124)))</formula>
    </cfRule>
    <cfRule type="containsText" dxfId="66" priority="72" operator="containsText" text="En gestión">
      <formula>NOT(ISERROR(SEARCH("En gestión",BR124)))</formula>
    </cfRule>
  </conditionalFormatting>
  <conditionalFormatting sqref="BW124:BX124 BW127:BX127">
    <cfRule type="beginsWith" dxfId="65" priority="67" operator="beginsWith" text="E">
      <formula>LEFT(BW124,LEN("E"))="E"</formula>
    </cfRule>
    <cfRule type="beginsWith" dxfId="64" priority="68" operator="beginsWith" text="T">
      <formula>LEFT(BW124,LEN("T"))="T"</formula>
    </cfRule>
    <cfRule type="beginsWith" dxfId="63" priority="69" operator="beginsWith" text="S">
      <formula>LEFT(BW124,LEN("S"))="S"</formula>
    </cfRule>
  </conditionalFormatting>
  <conditionalFormatting sqref="BW136:BX136">
    <cfRule type="beginsWith" dxfId="62" priority="64" operator="beginsWith" text="E">
      <formula>LEFT(BW136,LEN("E"))="E"</formula>
    </cfRule>
    <cfRule type="beginsWith" dxfId="61" priority="65" operator="beginsWith" text="T">
      <formula>LEFT(BW136,LEN("T"))="T"</formula>
    </cfRule>
    <cfRule type="beginsWith" dxfId="60" priority="66" operator="beginsWith" text="S">
      <formula>LEFT(BW136,LEN("S"))="S"</formula>
    </cfRule>
  </conditionalFormatting>
  <conditionalFormatting sqref="BW138:BX138">
    <cfRule type="beginsWith" dxfId="59" priority="61" operator="beginsWith" text="E">
      <formula>LEFT(BW138,LEN("E"))="E"</formula>
    </cfRule>
    <cfRule type="beginsWith" dxfId="58" priority="62" operator="beginsWith" text="T">
      <formula>LEFT(BW138,LEN("T"))="T"</formula>
    </cfRule>
    <cfRule type="beginsWith" dxfId="57" priority="63" operator="beginsWith" text="S">
      <formula>LEFT(BW138,LEN("S"))="S"</formula>
    </cfRule>
  </conditionalFormatting>
  <conditionalFormatting sqref="CU138:CV138">
    <cfRule type="beginsWith" dxfId="56" priority="58" operator="beginsWith" text="E">
      <formula>LEFT(CU138,LEN("E"))="E"</formula>
    </cfRule>
    <cfRule type="beginsWith" dxfId="55" priority="59" operator="beginsWith" text="T">
      <formula>LEFT(CU138,LEN("T"))="T"</formula>
    </cfRule>
    <cfRule type="beginsWith" dxfId="54" priority="60" operator="beginsWith" text="S">
      <formula>LEFT(CU138,LEN("S"))="S"</formula>
    </cfRule>
  </conditionalFormatting>
  <conditionalFormatting sqref="BW135:BX135">
    <cfRule type="beginsWith" dxfId="53" priority="55" operator="beginsWith" text="E">
      <formula>LEFT(BW135,LEN("E"))="E"</formula>
    </cfRule>
    <cfRule type="beginsWith" dxfId="52" priority="56" operator="beginsWith" text="T">
      <formula>LEFT(BW135,LEN("T"))="T"</formula>
    </cfRule>
    <cfRule type="beginsWith" dxfId="51" priority="57" operator="beginsWith" text="S">
      <formula>LEFT(BW135,LEN("S"))="S"</formula>
    </cfRule>
  </conditionalFormatting>
  <conditionalFormatting sqref="CP127:CP141">
    <cfRule type="beginsWith" dxfId="50" priority="52" operator="beginsWith" text="T">
      <formula>LEFT(CP127,LEN("T"))="T"</formula>
    </cfRule>
    <cfRule type="containsText" dxfId="49" priority="53" operator="containsText" text="Sin iniciar">
      <formula>NOT(ISERROR(SEARCH("Sin iniciar",CP127)))</formula>
    </cfRule>
    <cfRule type="containsText" dxfId="48" priority="54" operator="containsText" text="En gestión">
      <formula>NOT(ISERROR(SEARCH("En gestión",CP127)))</formula>
    </cfRule>
  </conditionalFormatting>
  <conditionalFormatting sqref="CQ127:CQ141">
    <cfRule type="beginsWith" dxfId="47" priority="49" operator="beginsWith" text="T">
      <formula>LEFT(CQ127,LEN("T"))="T"</formula>
    </cfRule>
    <cfRule type="containsText" dxfId="46" priority="50" operator="containsText" text="Sin iniciar">
      <formula>NOT(ISERROR(SEARCH("Sin iniciar",CQ127)))</formula>
    </cfRule>
    <cfRule type="containsText" dxfId="45" priority="51" operator="containsText" text="En gestión">
      <formula>NOT(ISERROR(SEARCH("En gestión",CQ127)))</formula>
    </cfRule>
  </conditionalFormatting>
  <conditionalFormatting sqref="CU135:CV135">
    <cfRule type="beginsWith" dxfId="44" priority="46" operator="beginsWith" text="E">
      <formula>LEFT(CU135,LEN("E"))="E"</formula>
    </cfRule>
    <cfRule type="beginsWith" dxfId="43" priority="47" operator="beginsWith" text="T">
      <formula>LEFT(CU135,LEN("T"))="T"</formula>
    </cfRule>
    <cfRule type="beginsWith" dxfId="42" priority="48" operator="beginsWith" text="S">
      <formula>LEFT(CU135,LEN("S"))="S"</formula>
    </cfRule>
  </conditionalFormatting>
  <conditionalFormatting sqref="CU136:CV136">
    <cfRule type="beginsWith" dxfId="41" priority="43" operator="beginsWith" text="E">
      <formula>LEFT(CU136,LEN("E"))="E"</formula>
    </cfRule>
    <cfRule type="beginsWith" dxfId="40" priority="44" operator="beginsWith" text="T">
      <formula>LEFT(CU136,LEN("T"))="T"</formula>
    </cfRule>
    <cfRule type="beginsWith" dxfId="39" priority="45" operator="beginsWith" text="S">
      <formula>LEFT(CU136,LEN("S"))="S"</formula>
    </cfRule>
  </conditionalFormatting>
  <conditionalFormatting sqref="CU127:CV127">
    <cfRule type="beginsWith" dxfId="38" priority="40" operator="beginsWith" text="E">
      <formula>LEFT(CU127,LEN("E"))="E"</formula>
    </cfRule>
    <cfRule type="beginsWith" dxfId="37" priority="41" operator="beginsWith" text="T">
      <formula>LEFT(CU127,LEN("T"))="T"</formula>
    </cfRule>
    <cfRule type="beginsWith" dxfId="36" priority="42" operator="beginsWith" text="S">
      <formula>LEFT(CU127,LEN("S"))="S"</formula>
    </cfRule>
  </conditionalFormatting>
  <conditionalFormatting sqref="CP124:CQ126">
    <cfRule type="beginsWith" dxfId="35" priority="37" operator="beginsWith" text="T">
      <formula>LEFT(CP124,LEN("T"))="T"</formula>
    </cfRule>
    <cfRule type="containsText" dxfId="34" priority="38" operator="containsText" text="Sin iniciar">
      <formula>NOT(ISERROR(SEARCH("Sin iniciar",CP124)))</formula>
    </cfRule>
    <cfRule type="containsText" dxfId="33" priority="39" operator="containsText" text="En gestión">
      <formula>NOT(ISERROR(SEARCH("En gestión",CP124)))</formula>
    </cfRule>
  </conditionalFormatting>
  <conditionalFormatting sqref="CU124:CV124">
    <cfRule type="beginsWith" dxfId="32" priority="34" operator="beginsWith" text="E">
      <formula>LEFT(CU124,LEN("E"))="E"</formula>
    </cfRule>
    <cfRule type="beginsWith" dxfId="31" priority="35" operator="beginsWith" text="T">
      <formula>LEFT(CU124,LEN("T"))="T"</formula>
    </cfRule>
    <cfRule type="beginsWith" dxfId="30" priority="36" operator="beginsWith" text="S">
      <formula>LEFT(CU124,LEN("S"))="S"</formula>
    </cfRule>
  </conditionalFormatting>
  <conditionalFormatting sqref="BR142:BS142">
    <cfRule type="beginsWith" dxfId="29" priority="31" operator="beginsWith" text="T">
      <formula>LEFT(BR142,LEN("T"))="T"</formula>
    </cfRule>
    <cfRule type="containsText" dxfId="28" priority="32" operator="containsText" text="Sin iniciar">
      <formula>NOT(ISERROR(SEARCH("Sin iniciar",BR142)))</formula>
    </cfRule>
    <cfRule type="containsText" dxfId="27" priority="33" operator="containsText" text="En gestión">
      <formula>NOT(ISERROR(SEARCH("En gestión",BR142)))</formula>
    </cfRule>
  </conditionalFormatting>
  <conditionalFormatting sqref="BR143:BS148">
    <cfRule type="beginsWith" dxfId="26" priority="28" operator="beginsWith" text="T">
      <formula>LEFT(BR143,LEN("T"))="T"</formula>
    </cfRule>
    <cfRule type="containsText" dxfId="25" priority="29" operator="containsText" text="Sin iniciar">
      <formula>NOT(ISERROR(SEARCH("Sin iniciar",BR143)))</formula>
    </cfRule>
    <cfRule type="containsText" dxfId="24" priority="30" operator="containsText" text="En gestión">
      <formula>NOT(ISERROR(SEARCH("En gestión",BR143)))</formula>
    </cfRule>
  </conditionalFormatting>
  <conditionalFormatting sqref="BW142:BX142">
    <cfRule type="beginsWith" dxfId="23" priority="25" operator="beginsWith" text="E">
      <formula>LEFT(BW142,LEN("E"))="E"</formula>
    </cfRule>
    <cfRule type="beginsWith" dxfId="22" priority="26" operator="beginsWith" text="T">
      <formula>LEFT(BW142,LEN("T"))="T"</formula>
    </cfRule>
    <cfRule type="beginsWith" dxfId="21" priority="27" operator="beginsWith" text="S">
      <formula>LEFT(BW142,LEN("S"))="S"</formula>
    </cfRule>
  </conditionalFormatting>
  <conditionalFormatting sqref="CP142:CQ142">
    <cfRule type="beginsWith" dxfId="20" priority="22" operator="beginsWith" text="T">
      <formula>LEFT(CP142,LEN("T"))="T"</formula>
    </cfRule>
    <cfRule type="containsText" dxfId="19" priority="23" operator="containsText" text="Sin iniciar">
      <formula>NOT(ISERROR(SEARCH("Sin iniciar",CP142)))</formula>
    </cfRule>
    <cfRule type="containsText" dxfId="18" priority="24" operator="containsText" text="En gestión">
      <formula>NOT(ISERROR(SEARCH("En gestión",CP142)))</formula>
    </cfRule>
  </conditionalFormatting>
  <conditionalFormatting sqref="CP143:CQ143">
    <cfRule type="beginsWith" dxfId="17" priority="19" operator="beginsWith" text="T">
      <formula>LEFT(CP143,LEN("T"))="T"</formula>
    </cfRule>
    <cfRule type="containsText" dxfId="16" priority="20" operator="containsText" text="Sin iniciar">
      <formula>NOT(ISERROR(SEARCH("Sin iniciar",CP143)))</formula>
    </cfRule>
    <cfRule type="containsText" dxfId="15" priority="21" operator="containsText" text="En gestión">
      <formula>NOT(ISERROR(SEARCH("En gestión",CP143)))</formula>
    </cfRule>
  </conditionalFormatting>
  <conditionalFormatting sqref="CP144:CQ144">
    <cfRule type="beginsWith" dxfId="14" priority="16" operator="beginsWith" text="T">
      <formula>LEFT(CP144,LEN("T"))="T"</formula>
    </cfRule>
    <cfRule type="containsText" dxfId="13" priority="17" operator="containsText" text="Sin iniciar">
      <formula>NOT(ISERROR(SEARCH("Sin iniciar",CP144)))</formula>
    </cfRule>
    <cfRule type="containsText" dxfId="12" priority="18" operator="containsText" text="En gestión">
      <formula>NOT(ISERROR(SEARCH("En gestión",CP144)))</formula>
    </cfRule>
  </conditionalFormatting>
  <conditionalFormatting sqref="CP145:CQ145">
    <cfRule type="beginsWith" dxfId="11" priority="13" operator="beginsWith" text="T">
      <formula>LEFT(CP145,LEN("T"))="T"</formula>
    </cfRule>
    <cfRule type="containsText" dxfId="10" priority="14" operator="containsText" text="Sin iniciar">
      <formula>NOT(ISERROR(SEARCH("Sin iniciar",CP145)))</formula>
    </cfRule>
    <cfRule type="containsText" dxfId="9" priority="15" operator="containsText" text="En gestión">
      <formula>NOT(ISERROR(SEARCH("En gestión",CP145)))</formula>
    </cfRule>
  </conditionalFormatting>
  <conditionalFormatting sqref="CP146:CQ146">
    <cfRule type="beginsWith" dxfId="8" priority="10" operator="beginsWith" text="T">
      <formula>LEFT(CP146,LEN("T"))="T"</formula>
    </cfRule>
    <cfRule type="containsText" dxfId="7" priority="11" operator="containsText" text="Sin iniciar">
      <formula>NOT(ISERROR(SEARCH("Sin iniciar",CP146)))</formula>
    </cfRule>
    <cfRule type="containsText" dxfId="6" priority="12" operator="containsText" text="En gestión">
      <formula>NOT(ISERROR(SEARCH("En gestión",CP146)))</formula>
    </cfRule>
  </conditionalFormatting>
  <conditionalFormatting sqref="CP147:CQ147">
    <cfRule type="beginsWith" dxfId="5" priority="7" operator="beginsWith" text="T">
      <formula>LEFT(CP147,LEN("T"))="T"</formula>
    </cfRule>
    <cfRule type="containsText" dxfId="4" priority="8" operator="containsText" text="Sin iniciar">
      <formula>NOT(ISERROR(SEARCH("Sin iniciar",CP147)))</formula>
    </cfRule>
    <cfRule type="containsText" dxfId="3" priority="9" operator="containsText" text="En gestión">
      <formula>NOT(ISERROR(SEARCH("En gestión",CP147)))</formula>
    </cfRule>
  </conditionalFormatting>
  <conditionalFormatting sqref="CP148:CQ148">
    <cfRule type="beginsWith" dxfId="2" priority="4" operator="beginsWith" text="T">
      <formula>LEFT(CP148,LEN("T"))="T"</formula>
    </cfRule>
    <cfRule type="containsText" dxfId="1" priority="5" operator="containsText" text="Sin iniciar">
      <formula>NOT(ISERROR(SEARCH("Sin iniciar",CP148)))</formula>
    </cfRule>
    <cfRule type="containsText" dxfId="0" priority="6" operator="containsText" text="En gestión">
      <formula>NOT(ISERROR(SEARCH("En gestión",CP148)))</formula>
    </cfRule>
  </conditionalFormatting>
  <hyperlinks>
    <hyperlink ref="U14" r:id="rId1"/>
    <hyperlink ref="AS14" r:id="rId2"/>
    <hyperlink ref="AS10" r:id="rId3"/>
    <hyperlink ref="AS11" r:id="rId4"/>
    <hyperlink ref="CO10" r:id="rId5"/>
    <hyperlink ref="CO11" r:id="rId6"/>
    <hyperlink ref="CO14" r:id="rId7"/>
    <hyperlink ref="CO196" r:id="rId8"/>
    <hyperlink ref="U437" r:id="rId9"/>
    <hyperlink ref="U436" r:id="rId10"/>
    <hyperlink ref="U435" r:id="rId11"/>
    <hyperlink ref="AS438" r:id="rId12" display="https://www.dane.gov.co/index.php/estadisticas-por-tema/demografia-y-poblacion/metodologias-demograficas-aplicadas"/>
    <hyperlink ref="BQ210" r:id="rId13" display="Cronograma de las cuentas anuales de sectores insitucionales"/>
    <hyperlink ref="BQ211" r:id="rId14"/>
    <hyperlink ref="BQ214" r:id="rId15"/>
  </hyperlinks>
  <pageMargins left="0.7" right="0.7" top="0.75" bottom="0.75" header="0.3" footer="0.3"/>
  <pageSetup orientation="portrait" r:id="rId16"/>
  <drawing r:id="rId17"/>
  <legacyDrawing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Anexo Seguimiento PAI</vt:lpstr>
      <vt:lpstr>Anexo seguimiento PO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dc:creator>
  <cp:lastModifiedBy>Mariana Reyes Tique</cp:lastModifiedBy>
  <dcterms:created xsi:type="dcterms:W3CDTF">2022-10-31T02:48:31Z</dcterms:created>
  <dcterms:modified xsi:type="dcterms:W3CDTF">2023-12-15T19:50:40Z</dcterms:modified>
</cp:coreProperties>
</file>