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192.168.1.223\Sistema Documental Adm\14. CONTROL DE GESTIÓN - CGE\Oficina Control Interno 2021\Informes OCI 2021\7. Certificado_E-KOGUI\Certificación_II_Semestre_2020\Reporte\"/>
    </mc:Choice>
  </mc:AlternateContent>
  <xr:revisionPtr revIDLastSave="0" documentId="13_ncr:1_{1DB209E1-00B3-41D6-B302-E37B43F178D1}" xr6:coauthVersionLast="46" xr6:coauthVersionMax="46" xr10:uidLastSave="{00000000-0000-0000-0000-000000000000}"/>
  <bookViews>
    <workbookView xWindow="-110" yWindow="-110" windowWidth="19420" windowHeight="10560" firstSheet="3" activeTab="8" xr2:uid="{82CB4D4E-A42E-495E-9914-86978916F165}"/>
  </bookViews>
  <sheets>
    <sheet name="Principal" sheetId="4" r:id="rId1"/>
    <sheet name="USUARIOS" sheetId="1" r:id="rId2"/>
    <sheet name="Base a pegar" sheetId="12" state="hidden" r:id="rId3"/>
    <sheet name="ABOGADOS" sheetId="7" r:id="rId4"/>
    <sheet name="JUDICIALES" sheetId="8" r:id="rId5"/>
    <sheet name="PREJUDICIALES" sheetId="9" r:id="rId6"/>
    <sheet name="ARBITRAMENTOS" sheetId="10" r:id="rId7"/>
    <sheet name="PAGOS" sheetId="11" r:id="rId8"/>
    <sheet name="Resumen general"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5" l="1"/>
  <c r="V3" i="7"/>
  <c r="G14" i="1" l="1"/>
  <c r="G13" i="1"/>
  <c r="G15" i="1"/>
  <c r="G16" i="1"/>
  <c r="G17" i="1"/>
  <c r="G12" i="1"/>
  <c r="BE3" i="12" l="1"/>
  <c r="BD3" i="12"/>
  <c r="BC3" i="12"/>
  <c r="BB3" i="12"/>
  <c r="BA3" i="12"/>
  <c r="AZ3" i="12"/>
  <c r="O3" i="12" l="1"/>
  <c r="N3" i="12"/>
  <c r="M3" i="12"/>
  <c r="L3" i="12"/>
  <c r="K3" i="12"/>
  <c r="J3" i="12"/>
  <c r="I3" i="12"/>
  <c r="H3" i="12"/>
  <c r="G3" i="12"/>
  <c r="F17" i="5" l="1"/>
  <c r="F15" i="5"/>
  <c r="F10" i="5"/>
  <c r="C19" i="5"/>
  <c r="C17" i="5"/>
  <c r="C16" i="5"/>
  <c r="T16" i="10"/>
  <c r="T12" i="10"/>
  <c r="W3" i="8"/>
  <c r="C25" i="8" s="1"/>
  <c r="T17" i="10" l="1"/>
  <c r="F13" i="5" s="1"/>
  <c r="V2" i="9"/>
  <c r="V3" i="9" s="1"/>
  <c r="F9" i="9" s="1"/>
  <c r="F11" i="5" l="1"/>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F3" i="12"/>
  <c r="E3" i="12"/>
  <c r="D3" i="12"/>
  <c r="C3" i="12"/>
  <c r="B3" i="12"/>
  <c r="A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48CC3F5F-A2B1-42C8-8E19-AC499C390006}">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<sst xmlns="http://schemas.openxmlformats.org/spreadsheetml/2006/main" count="237" uniqueCount="163">
  <si>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</si>
  <si>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</si>
  <si>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</si>
  <si>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</si>
  <si>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</si>
  <si>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</si>
  <si>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</si>
  <si>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</si>
  <si>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</si>
  <si>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</si>
  <si>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</si>
  <si>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</si>
  <si>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</si>
  <si>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</si>
  <si>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</si>
  <si>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</si>
  <si>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</si>
  <si>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</si>
  <si>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</si>
  <si>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</si>
  <si>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</si>
  <si>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</si>
  <si>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</si>
  <si>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</si>
  <si>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</si>
  <si>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</si>
  <si>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</si>
  <si>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</si>
  <si>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</si>
  <si>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</si>
  <si>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</si>
  <si>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</si>
  <si>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</si>
  <si>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</si>
  <si>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</si>
  <si>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</si>
  <si>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</si>
  <si>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</si>
  <si>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</si>
  <si>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</si>
  <si>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</si>
  <si>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</si>
  <si>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</si>
  <si>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</si>
  <si>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</si>
  <si>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</si>
  <si>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</si>
  <si>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</si>
  <si>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</si>
  <si>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</si>
  <si>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</si>
  <si>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</si>
  <si>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</si>
  <si>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</si>
  <si>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</si>
  <si>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</si>
  <si>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</si>
  <si>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</si>
  <si>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</si>
  <si>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</si>
  <si>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</si>
  <si>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</si>
  <si>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</si>
  <si>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</si>
  <si>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</si>
  <si>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</si>
  <si>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</si>
  <si>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</si>
  <si>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</si>
  <si>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</si>
  <si>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</si>
  <si>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</si>
  <si>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</si>
  <si>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</si>
  <si>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</si>
  <si>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</si>
  <si>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</si>
  <si>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</si>
  <si>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</si>
  <si>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</si>
  <si>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</si>
  <si>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</si>
  <si>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</si>
  <si>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</si>
  <si>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</si>
  <si>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</si>
  <si>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</si>
  <si>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</si>
  <si>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</si>
  <si>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</si>
  <si>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</si>
  <si>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</si>
  <si>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</si>
  <si>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</si>
  <si>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</si>
  <si>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</si>
  <si>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</si>
  <si>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</si>
  <si>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</si>
  <si>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</si>
  <si>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</si>
  <si>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</si>
  <si>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</si>
  <si>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</si>
  <si>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</si>
  <si>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</si>
  <si>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</si>
  <si>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</si>
  <si>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</si>
  <si>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</si>
  <si>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</si>
  <si>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</si>
  <si>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</si>
  <si>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</si>
  <si>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</si>
  <si>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</si>
  <si>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</si>
  <si>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</si>
  <si>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</si>
  <si>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Abogados al 31 de diciembre de 2020</t>
  </si>
  <si>
    <t>ABOGADOS ACTIVOS AL 31-12-2020</t>
  </si>
  <si>
    <t>USUARIOS ACTIVOS</t>
  </si>
  <si>
    <t>RETIRADOS EN LA ENTIDAD SEGUNDO SEMESTRE 2020</t>
  </si>
  <si>
    <t>INACTIVADOS EN EKOGUI SEGUNDO SEMESTRE 2020</t>
  </si>
  <si>
    <t>Indique la fecha en la que genera el reporte</t>
  </si>
  <si>
    <t>Posteriores al 01-01-2020</t>
  </si>
  <si>
    <t>PROCESOS ACTIVOS AL 31 DE DICIEMBRE DE 2020</t>
  </si>
  <si>
    <t>Fecha de diligenciamiento de plantilla</t>
  </si>
  <si>
    <t>PROCESOS TERMINADOS SEGUNDO SEMESTRE 2020</t>
  </si>
  <si>
    <t xml:space="preserve">PROCESO TERMINADOS AL 31 DE DICIEMBRE 2020 </t>
  </si>
  <si>
    <r>
      <t>(3)En el reporte de activos al 31 de diciembre verifique la columna</t>
    </r>
    <r>
      <rPr>
        <b/>
        <i/>
        <sz val="9"/>
        <color theme="1"/>
        <rFont val="Calibri"/>
        <family val="2"/>
        <scheme val="minor"/>
      </rPr>
      <t xml:space="preserve"> Estado General del proceso</t>
    </r>
  </si>
  <si>
    <t>(6) Solo se consideran los procesos activos - calidad demandado al 31 de diciembre de 2020 que tengan calificación de riesgo</t>
  </si>
  <si>
    <t>PROCESOS ACTIVOS EN CALIDAD DEMANDADO AL 31-12-2020</t>
  </si>
  <si>
    <t>PROCESOS CON CALIFICACIÓNSEGUNDO SEMESTRE 2020</t>
  </si>
  <si>
    <t>PROCESOS CON CALIFICACIÓN ANTERIOR A 30-06-2020</t>
  </si>
  <si>
    <t>PREJUDICIALES ACTIVOS AL 31-12-2020</t>
  </si>
  <si>
    <t>REGISTRO DESDE JULIO 1 DE 2020</t>
  </si>
  <si>
    <t>REGISTRO ENTRE 1 DE ENERO Y 30 DE JUNIO 2020</t>
  </si>
  <si>
    <t>TOTAL PREJUDICIALES TERMINADOS II SEM. 2020</t>
  </si>
  <si>
    <t>TERMINADOS ÚLTIMA ACTUACIÓN II SEM. 2020</t>
  </si>
  <si>
    <t>PREJUDICIALES TERMINADOS SEGUNDO SEMESTRE 2020</t>
  </si>
  <si>
    <t>ARBITRAMENTOS ACTIVOS AL 31-12-2020</t>
  </si>
  <si>
    <t>TOTAL ARBITRAMENTOS TERMINADOS  AL 31-12-2020</t>
  </si>
  <si>
    <t>Pagos enlazados al 31-12-2020</t>
  </si>
  <si>
    <t>Obs1</t>
  </si>
  <si>
    <t>Obs2</t>
  </si>
  <si>
    <t>Obs3</t>
  </si>
  <si>
    <t>Obs4</t>
  </si>
  <si>
    <t>Obs5</t>
  </si>
  <si>
    <t>Obs6</t>
  </si>
  <si>
    <t>Escriba la fecha de generación del reporte</t>
  </si>
  <si>
    <t>PROCESOS TERMINADOS DURANTE SEGUNDO SEMESTRE 2020</t>
  </si>
  <si>
    <t>TERMINADOS EN EKOGUI DURANTE SEGUNDO SEMESTRE 2020 (2)</t>
  </si>
  <si>
    <t>LEONARDO PAEZ RAMIREZ</t>
  </si>
  <si>
    <t>LUIS ANTONIO PINEDA LOPEZ</t>
  </si>
  <si>
    <t xml:space="preserve">DUVY JOHANNA PLAZAS </t>
  </si>
  <si>
    <t>DAYSI YOLIMA ESPITIA RINCON</t>
  </si>
  <si>
    <t>NIDIA ESPERANZA VEGA LOPEZ</t>
  </si>
  <si>
    <t>Los 6 procesos que no tienen calificacion fueron registrados durante el segundo
 semestre de 2020, al corte no se habia registrado en EKOGUI la contestacion de demanda</t>
  </si>
  <si>
    <t xml:space="preserve">DEPARTAMENTO ADMINISTRATIVO NACIONAL DE ESTADISTICA - DANE </t>
  </si>
  <si>
    <t xml:space="preserve">DUVY JOHANNA PLAZAS SOCHA </t>
  </si>
  <si>
    <t>Durante el segundo semestre de 2020, el rol Jefe Jurídico estuvo activo con la Doctora DIANA HELEN NAVARRO BONNET hasta el 19 de septiembre de 2020, siendo desactivada por el administrador de la Entidad y desde el 19 de septiembre de 2020 fue activado en el rol jefe Jurídico el Doctor HERNANDO IGNACIO RAFAEL VEGA CAMERANO.
El rol de enlace de pagos fue activado el 28 de octubre de 2020.</t>
  </si>
  <si>
    <t>HERNANDO IGNACIO RAFAEL VEGA CAMERANO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</si>
</sst>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3" xfId="0" applyFill="1" applyBorder="1" applyAlignment="1">
      <alignment wrapText="1"/>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4186-77E3-45B0-8449-08E3DB3EF46E}">
  <dimension ref="B1:O18"/>
  <sheetViews>
    <sheetView showGridLines="0" workbookViewId="0">
      <selection activeCell="P16" sqref="P16"/>
    </sheetView>
  </sheetViews>
  <sheetFormatPr baseColWidth="10" defaultRowHeight="14.5" x14ac:dyDescent="0.35"/>
  <sheetData>
    <row r="1" spans="2:15" ht="15" thickBot="1" x14ac:dyDescent="0.4"/>
    <row r="2" spans="2:15" x14ac:dyDescent="0.35">
      <c r="B2" s="2"/>
      <c r="C2" s="3"/>
      <c r="D2" s="3"/>
      <c r="E2" s="3"/>
      <c r="F2" s="3"/>
      <c r="G2" s="3"/>
      <c r="H2" s="3"/>
      <c r="I2" s="3"/>
      <c r="J2" s="3"/>
      <c r="K2" s="3"/>
      <c r="L2" s="3"/>
      <c r="M2" s="3"/>
      <c r="N2" s="3"/>
      <c r="O2" s="4"/>
    </row>
    <row r="3" spans="2:15" ht="23.5" x14ac:dyDescent="0.55000000000000004">
      <c r="B3" s="83" t="s">
        <v>85</v>
      </c>
      <c r="C3" s="84"/>
      <c r="D3" s="84"/>
      <c r="E3" s="84"/>
      <c r="F3" s="84"/>
      <c r="G3" s="84"/>
      <c r="H3" s="84"/>
      <c r="I3" s="84"/>
      <c r="J3" s="84"/>
      <c r="K3" s="84"/>
      <c r="L3" s="84"/>
      <c r="M3" s="84"/>
      <c r="N3" s="84"/>
      <c r="O3" s="85"/>
    </row>
    <row r="4" spans="2:15" ht="23.5" x14ac:dyDescent="0.55000000000000004">
      <c r="B4" s="83" t="s">
        <v>11</v>
      </c>
      <c r="C4" s="84"/>
      <c r="D4" s="84"/>
      <c r="E4" s="84"/>
      <c r="F4" s="84"/>
      <c r="G4" s="84"/>
      <c r="H4" s="84"/>
      <c r="I4" s="84"/>
      <c r="J4" s="84"/>
      <c r="K4" s="84"/>
      <c r="L4" s="84"/>
      <c r="M4" s="84"/>
      <c r="N4" s="84"/>
      <c r="O4" s="85"/>
    </row>
    <row r="5" spans="2:15" x14ac:dyDescent="0.35">
      <c r="B5" s="5"/>
      <c r="C5" s="6"/>
      <c r="D5" s="6"/>
      <c r="E5" s="6"/>
      <c r="F5" s="6"/>
      <c r="G5" s="6"/>
      <c r="H5" s="6"/>
      <c r="I5" s="6"/>
      <c r="J5" s="6"/>
      <c r="K5" s="6"/>
      <c r="L5" s="6"/>
      <c r="M5" s="6"/>
      <c r="N5" s="6"/>
      <c r="O5" s="7"/>
    </row>
    <row r="6" spans="2:15" x14ac:dyDescent="0.35">
      <c r="B6" s="5"/>
      <c r="C6" s="86" t="s">
        <v>101</v>
      </c>
      <c r="D6" s="86"/>
      <c r="E6" s="86"/>
      <c r="F6" s="86"/>
      <c r="G6" s="86"/>
      <c r="H6" s="86"/>
      <c r="I6" s="86"/>
      <c r="J6" s="86"/>
      <c r="K6" s="86"/>
      <c r="L6" s="86"/>
      <c r="M6" s="86"/>
      <c r="N6" s="86"/>
      <c r="O6" s="7"/>
    </row>
    <row r="7" spans="2:15" x14ac:dyDescent="0.35">
      <c r="B7" s="5"/>
      <c r="C7" s="86"/>
      <c r="D7" s="86"/>
      <c r="E7" s="86"/>
      <c r="F7" s="86"/>
      <c r="G7" s="86"/>
      <c r="H7" s="86"/>
      <c r="I7" s="86"/>
      <c r="J7" s="86"/>
      <c r="K7" s="86"/>
      <c r="L7" s="86"/>
      <c r="M7" s="86"/>
      <c r="N7" s="86"/>
      <c r="O7" s="7"/>
    </row>
    <row r="8" spans="2:15" x14ac:dyDescent="0.35">
      <c r="B8" s="5"/>
      <c r="C8" s="6"/>
      <c r="D8" s="6"/>
      <c r="E8" s="6"/>
      <c r="F8" s="6"/>
      <c r="G8" s="6"/>
      <c r="H8" s="6"/>
      <c r="I8" s="6"/>
      <c r="J8" s="6"/>
      <c r="K8" s="6"/>
      <c r="L8" s="6"/>
      <c r="M8" s="6"/>
      <c r="N8" s="6"/>
      <c r="O8" s="7"/>
    </row>
    <row r="9" spans="2:15" x14ac:dyDescent="0.35">
      <c r="B9" s="5"/>
      <c r="C9" s="6"/>
      <c r="D9" s="6"/>
      <c r="E9" s="6"/>
      <c r="F9" s="6"/>
      <c r="G9" s="6"/>
      <c r="H9" s="6"/>
      <c r="I9" s="6"/>
      <c r="J9" s="6"/>
      <c r="K9" s="6"/>
      <c r="L9" s="6"/>
      <c r="M9" s="6"/>
      <c r="N9" s="6"/>
      <c r="O9" s="7"/>
    </row>
    <row r="10" spans="2:15" x14ac:dyDescent="0.35">
      <c r="B10" s="5"/>
      <c r="C10" s="6"/>
      <c r="D10" s="6"/>
      <c r="E10" s="6"/>
      <c r="F10" s="6"/>
      <c r="G10" s="6"/>
      <c r="H10" s="6"/>
      <c r="I10" s="6"/>
      <c r="J10" s="6"/>
      <c r="K10" s="6"/>
      <c r="L10" s="6"/>
      <c r="M10" s="6"/>
      <c r="N10" s="6"/>
      <c r="O10" s="7"/>
    </row>
    <row r="11" spans="2:15" x14ac:dyDescent="0.35">
      <c r="B11" s="5"/>
      <c r="C11" s="6"/>
      <c r="D11" s="6"/>
      <c r="E11" s="6"/>
      <c r="F11" s="6"/>
      <c r="G11" s="6"/>
      <c r="H11" s="6"/>
      <c r="I11" s="6"/>
      <c r="J11" s="6"/>
      <c r="K11" s="6"/>
      <c r="L11" s="6"/>
      <c r="M11" s="6"/>
      <c r="N11" s="6"/>
      <c r="O11" s="7"/>
    </row>
    <row r="12" spans="2:15" x14ac:dyDescent="0.35">
      <c r="B12" s="5"/>
      <c r="C12" s="6"/>
      <c r="D12" s="6"/>
      <c r="E12" s="6"/>
      <c r="F12" s="6"/>
      <c r="G12" s="6"/>
      <c r="H12" s="6"/>
      <c r="I12" s="6"/>
      <c r="J12" s="6"/>
      <c r="K12" s="6"/>
      <c r="L12" s="6"/>
      <c r="M12" s="6"/>
      <c r="N12" s="6"/>
      <c r="O12" s="7"/>
    </row>
    <row r="13" spans="2:15" x14ac:dyDescent="0.35">
      <c r="B13" s="5"/>
      <c r="C13" s="6"/>
      <c r="D13" s="6"/>
      <c r="E13" s="6"/>
      <c r="F13" s="6"/>
      <c r="G13" s="6"/>
      <c r="H13" s="6"/>
      <c r="I13" s="6"/>
      <c r="J13" s="6"/>
      <c r="K13" s="6"/>
      <c r="L13" s="6"/>
      <c r="M13" s="6"/>
      <c r="N13" s="6"/>
      <c r="O13" s="7"/>
    </row>
    <row r="14" spans="2:15" x14ac:dyDescent="0.35">
      <c r="B14" s="5"/>
      <c r="C14" s="6"/>
      <c r="D14" s="6"/>
      <c r="E14" s="6"/>
      <c r="F14" s="6"/>
      <c r="G14" s="6"/>
      <c r="H14" s="6"/>
      <c r="I14" s="6"/>
      <c r="J14" s="6"/>
      <c r="K14" s="6"/>
      <c r="L14" s="6"/>
      <c r="M14" s="6"/>
      <c r="N14" s="6"/>
      <c r="O14" s="7"/>
    </row>
    <row r="15" spans="2:15" x14ac:dyDescent="0.35">
      <c r="B15" s="5"/>
      <c r="C15" s="6"/>
      <c r="D15" s="6"/>
      <c r="E15" s="6"/>
      <c r="F15" s="6"/>
      <c r="G15" s="6"/>
      <c r="H15" s="6"/>
      <c r="I15" s="6"/>
      <c r="J15" s="6"/>
      <c r="K15" s="6"/>
      <c r="L15" s="6"/>
      <c r="M15" s="6"/>
      <c r="N15" s="6"/>
      <c r="O15" s="7"/>
    </row>
    <row r="16" spans="2:15" x14ac:dyDescent="0.35">
      <c r="B16" s="5"/>
      <c r="C16" s="6"/>
      <c r="D16" s="6"/>
      <c r="E16" s="6"/>
      <c r="F16" s="6"/>
      <c r="G16" s="6"/>
      <c r="H16" s="6"/>
      <c r="I16" s="6"/>
      <c r="J16" s="6"/>
      <c r="K16" s="6"/>
      <c r="L16" s="6"/>
      <c r="M16" s="6"/>
      <c r="N16" s="6"/>
      <c r="O16" s="7"/>
    </row>
    <row r="17" spans="2:15" x14ac:dyDescent="0.35">
      <c r="B17" s="5"/>
      <c r="C17" s="6"/>
      <c r="D17" s="6"/>
      <c r="E17" s="6"/>
      <c r="F17" s="6"/>
      <c r="G17" s="6"/>
      <c r="H17" s="6"/>
      <c r="I17" s="6"/>
      <c r="J17" s="6"/>
      <c r="K17" s="6"/>
      <c r="L17" s="6"/>
      <c r="M17" s="6"/>
      <c r="N17" s="6"/>
      <c r="O17" s="7"/>
    </row>
    <row r="18" spans="2:15" ht="15" thickBot="1" x14ac:dyDescent="0.4">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B4C-BF31-445B-9BA4-A17C68E0AB29}">
  <dimension ref="B5:T19"/>
  <sheetViews>
    <sheetView topLeftCell="C7" workbookViewId="0">
      <selection activeCell="C19" sqref="C19:G19"/>
    </sheetView>
  </sheetViews>
  <sheetFormatPr baseColWidth="10" defaultColWidth="11.453125" defaultRowHeight="14.5" x14ac:dyDescent="0.35"/>
  <cols>
    <col min="1" max="1" width="6.453125" style="1" customWidth="1"/>
    <col min="2" max="2" width="34.26953125" style="1" customWidth="1"/>
    <col min="3" max="3" width="13.26953125" style="1" customWidth="1"/>
    <col min="4" max="4" width="27.453125" style="1" customWidth="1"/>
    <col min="5" max="5" width="57.453125" style="1" customWidth="1"/>
    <col min="6" max="6" width="30.1796875" style="1" customWidth="1"/>
    <col min="7" max="7" width="15.7265625" style="1" customWidth="1"/>
    <col min="8" max="9" width="11.453125" style="42"/>
    <col min="10" max="10" width="11.81640625" style="42" bestFit="1" customWidth="1"/>
    <col min="11" max="16384" width="11.453125" style="1"/>
  </cols>
  <sheetData>
    <row r="5" spans="2:20" ht="15" thickBot="1" x14ac:dyDescent="0.4"/>
    <row r="6" spans="2:20" x14ac:dyDescent="0.35">
      <c r="B6" s="11"/>
      <c r="C6" s="12"/>
      <c r="D6" s="12"/>
      <c r="E6" s="12"/>
      <c r="F6" s="12"/>
      <c r="G6" s="13"/>
    </row>
    <row r="7" spans="2:20" ht="21" x14ac:dyDescent="0.5">
      <c r="B7" s="87" t="s">
        <v>121</v>
      </c>
      <c r="C7" s="88"/>
      <c r="D7" s="88"/>
      <c r="E7" s="88"/>
      <c r="F7" s="88"/>
      <c r="G7" s="89"/>
      <c r="T7" s="1" t="s">
        <v>12</v>
      </c>
    </row>
    <row r="8" spans="2:20" ht="15" thickBot="1" x14ac:dyDescent="0.4">
      <c r="B8" s="14"/>
      <c r="C8" s="15"/>
      <c r="D8" s="15"/>
      <c r="E8" s="15"/>
      <c r="F8" s="15"/>
      <c r="G8" s="16"/>
      <c r="T8" s="1" t="s">
        <v>13</v>
      </c>
    </row>
    <row r="9" spans="2:20" ht="15" thickBot="1" x14ac:dyDescent="0.4">
      <c r="B9" s="92" t="s">
        <v>150</v>
      </c>
      <c r="C9" s="93"/>
      <c r="D9" s="81">
        <v>44278</v>
      </c>
      <c r="E9" s="15"/>
      <c r="F9" s="15"/>
      <c r="G9" s="16"/>
      <c r="T9" s="1" t="s">
        <v>14</v>
      </c>
    </row>
    <row r="10" spans="2:20" x14ac:dyDescent="0.35">
      <c r="B10" s="14"/>
      <c r="C10" s="15"/>
      <c r="D10" s="15"/>
      <c r="E10" s="15"/>
      <c r="F10" s="15"/>
      <c r="G10" s="82">
        <v>43545</v>
      </c>
    </row>
    <row r="11" spans="2:20" x14ac:dyDescent="0.35">
      <c r="B11" s="22" t="s">
        <v>15</v>
      </c>
      <c r="C11" s="23" t="s">
        <v>16</v>
      </c>
      <c r="D11" s="24" t="s">
        <v>6</v>
      </c>
      <c r="E11" s="23" t="s">
        <v>7</v>
      </c>
      <c r="F11" s="23" t="s">
        <v>17</v>
      </c>
      <c r="G11" s="25" t="s">
        <v>87</v>
      </c>
    </row>
    <row r="12" spans="2:20" x14ac:dyDescent="0.35">
      <c r="B12" s="21" t="s">
        <v>0</v>
      </c>
      <c r="C12" s="57" t="s">
        <v>12</v>
      </c>
      <c r="D12" s="60">
        <v>43682</v>
      </c>
      <c r="E12" s="58" t="s">
        <v>153</v>
      </c>
      <c r="F12" s="59">
        <v>43936</v>
      </c>
      <c r="G12" s="56" t="str">
        <f>+IF(C12="SI",IF(F12&lt;$G$10,"DESACTUALIZADO",""),"")</f>
        <v/>
      </c>
      <c r="H12" s="42">
        <f t="shared" ref="H12:H17" si="0">+IF(C12="N/A",1,0)</f>
        <v>0</v>
      </c>
      <c r="I12" s="42">
        <f t="shared" ref="I12:I17" si="1">+IF(C12="Si",1,0)</f>
        <v>1</v>
      </c>
      <c r="J12" s="42">
        <f t="shared" ref="J12:J17" si="2">+IF(C12="No",1,0)</f>
        <v>0</v>
      </c>
    </row>
    <row r="13" spans="2:20" x14ac:dyDescent="0.35">
      <c r="B13" s="21" t="s">
        <v>1</v>
      </c>
      <c r="C13" s="57" t="s">
        <v>12</v>
      </c>
      <c r="D13" s="60">
        <v>44093</v>
      </c>
      <c r="E13" s="58" t="s">
        <v>162</v>
      </c>
      <c r="F13" s="59">
        <v>44117</v>
      </c>
      <c r="G13" s="56" t="str">
        <f t="shared" ref="G13:G17" si="3">+IF(C13="SI",IF(F13&lt;$G$10,"DESACTUALIZADO",""),"")</f>
        <v/>
      </c>
      <c r="H13" s="42">
        <f t="shared" si="0"/>
        <v>0</v>
      </c>
      <c r="I13" s="42">
        <f t="shared" si="1"/>
        <v>1</v>
      </c>
      <c r="J13" s="42">
        <f t="shared" si="2"/>
        <v>0</v>
      </c>
    </row>
    <row r="14" spans="2:20" x14ac:dyDescent="0.35">
      <c r="B14" s="21" t="s">
        <v>2</v>
      </c>
      <c r="C14" s="57" t="s">
        <v>12</v>
      </c>
      <c r="D14" s="60">
        <v>44132</v>
      </c>
      <c r="E14" s="58" t="s">
        <v>154</v>
      </c>
      <c r="F14" s="59"/>
      <c r="G14" s="56" t="str">
        <f t="shared" si="3"/>
        <v>DESACTUALIZADO</v>
      </c>
      <c r="H14" s="42">
        <f t="shared" si="0"/>
        <v>0</v>
      </c>
      <c r="I14" s="42">
        <f t="shared" si="1"/>
        <v>1</v>
      </c>
      <c r="J14" s="42">
        <f t="shared" si="2"/>
        <v>0</v>
      </c>
      <c r="T14" s="49">
        <v>43545</v>
      </c>
    </row>
    <row r="15" spans="2:20" x14ac:dyDescent="0.35">
      <c r="B15" s="21" t="s">
        <v>3</v>
      </c>
      <c r="C15" s="57" t="s">
        <v>12</v>
      </c>
      <c r="D15" s="60">
        <v>43305</v>
      </c>
      <c r="E15" s="58" t="s">
        <v>155</v>
      </c>
      <c r="F15" s="59">
        <v>44117</v>
      </c>
      <c r="G15" s="56" t="str">
        <f t="shared" si="3"/>
        <v/>
      </c>
      <c r="H15" s="42">
        <f t="shared" si="0"/>
        <v>0</v>
      </c>
      <c r="I15" s="42">
        <f t="shared" si="1"/>
        <v>1</v>
      </c>
      <c r="J15" s="42">
        <f t="shared" si="2"/>
        <v>0</v>
      </c>
    </row>
    <row r="16" spans="2:20" x14ac:dyDescent="0.35">
      <c r="B16" s="21" t="s">
        <v>4</v>
      </c>
      <c r="C16" s="57" t="s">
        <v>12</v>
      </c>
      <c r="D16" s="60">
        <v>43587</v>
      </c>
      <c r="E16" s="58" t="s">
        <v>156</v>
      </c>
      <c r="F16" s="59">
        <v>44124</v>
      </c>
      <c r="G16" s="56" t="str">
        <f t="shared" si="3"/>
        <v/>
      </c>
      <c r="H16" s="42">
        <f t="shared" si="0"/>
        <v>0</v>
      </c>
      <c r="I16" s="42">
        <f t="shared" si="1"/>
        <v>1</v>
      </c>
      <c r="J16" s="42">
        <f t="shared" si="2"/>
        <v>0</v>
      </c>
    </row>
    <row r="17" spans="2:10" x14ac:dyDescent="0.35">
      <c r="B17" s="21" t="s">
        <v>5</v>
      </c>
      <c r="C17" s="57" t="s">
        <v>12</v>
      </c>
      <c r="D17" s="60">
        <v>43110</v>
      </c>
      <c r="E17" s="58" t="s">
        <v>157</v>
      </c>
      <c r="F17" s="59">
        <v>44117</v>
      </c>
      <c r="G17" s="56" t="str">
        <f t="shared" si="3"/>
        <v/>
      </c>
      <c r="H17" s="42">
        <f t="shared" si="0"/>
        <v>0</v>
      </c>
      <c r="I17" s="42">
        <f t="shared" si="1"/>
        <v>1</v>
      </c>
      <c r="J17" s="42">
        <f t="shared" si="2"/>
        <v>0</v>
      </c>
    </row>
    <row r="18" spans="2:10" x14ac:dyDescent="0.35">
      <c r="B18" s="14"/>
      <c r="C18" s="15"/>
      <c r="D18" s="15"/>
      <c r="E18" s="15"/>
      <c r="F18" s="15"/>
      <c r="G18" s="16"/>
    </row>
    <row r="19" spans="2:10" ht="94.5" customHeight="1" thickBot="1" x14ac:dyDescent="0.4">
      <c r="B19" s="72" t="s">
        <v>104</v>
      </c>
      <c r="C19" s="90" t="s">
        <v>161</v>
      </c>
      <c r="D19" s="90"/>
      <c r="E19" s="90"/>
      <c r="F19" s="90"/>
      <c r="G19" s="91"/>
    </row>
  </sheetData>
  <sheetProtection algorithmName="SHA-512" hashValue="25M01pyRemgaH4CA3gaV6VpBPMwYEpT0BiYjb7YwtGfTlh3I8D8o3d0veWwkPa7DQ+yiOEb8qu00YEaezh5kWw==" saltValue="HJ3GI+QJ+qAq7O7pTyfWrA==" spinCount="100000" sheet="1" objects="1" scenarios="1"/>
  <mergeCells count="3">
    <mergeCell ref="B7:G7"/>
    <mergeCell ref="C19:G19"/>
    <mergeCell ref="B9:C9"/>
  </mergeCells>
  <dataValidations count="2">
    <dataValidation type="date" allowBlank="1" showInputMessage="1" showErrorMessage="1" sqref="F12:F17 D12:D17" xr:uid="{557098AF-D2C2-4EAF-94D0-D183170D681C}">
      <formula1>40544</formula1>
      <formula2>44255</formula2>
    </dataValidation>
    <dataValidation type="list" allowBlank="1" showInputMessage="1" showErrorMessage="1" sqref="C12:C17" xr:uid="{5D73C74E-A09B-48A5-B344-8772BA2FD67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3C2F-3C45-4C74-9A68-80D688B33CFB}">
  <dimension ref="A2:BE3"/>
  <sheetViews>
    <sheetView topLeftCell="AS1" workbookViewId="0">
      <selection activeCell="BE4" sqref="BE4"/>
    </sheetView>
  </sheetViews>
  <sheetFormatPr baseColWidth="10" defaultRowHeight="14.5" x14ac:dyDescent="0.35"/>
  <sheetData>
    <row r="2" spans="1:57" x14ac:dyDescent="0.35">
      <c r="A2" t="s">
        <v>0</v>
      </c>
      <c r="B2" t="s">
        <v>1</v>
      </c>
      <c r="C2" t="s">
        <v>2</v>
      </c>
      <c r="D2" t="s">
        <v>3</v>
      </c>
      <c r="E2" t="s">
        <v>4</v>
      </c>
      <c r="F2" t="s">
        <v>5</v>
      </c>
      <c r="G2" t="s">
        <v>21</v>
      </c>
      <c r="H2" t="s">
        <v>22</v>
      </c>
      <c r="I2" t="s">
        <v>26</v>
      </c>
      <c r="J2" t="s">
        <v>20</v>
      </c>
      <c r="K2" t="s">
        <v>111</v>
      </c>
      <c r="L2" s="15" t="s">
        <v>112</v>
      </c>
      <c r="M2" s="20" t="s">
        <v>105</v>
      </c>
      <c r="N2" s="20" t="s">
        <v>106</v>
      </c>
      <c r="O2" s="20" t="s">
        <v>107</v>
      </c>
      <c r="Q2" t="s">
        <v>28</v>
      </c>
      <c r="R2" t="s">
        <v>29</v>
      </c>
      <c r="S2" t="s">
        <v>30</v>
      </c>
      <c r="T2" t="s">
        <v>63</v>
      </c>
      <c r="U2" t="s">
        <v>62</v>
      </c>
      <c r="V2" t="s">
        <v>37</v>
      </c>
      <c r="W2" t="s">
        <v>64</v>
      </c>
      <c r="X2" t="s">
        <v>27</v>
      </c>
      <c r="Y2" t="s">
        <v>66</v>
      </c>
      <c r="Z2" t="s">
        <v>65</v>
      </c>
      <c r="AA2" t="s">
        <v>35</v>
      </c>
      <c r="AB2" t="s">
        <v>67</v>
      </c>
      <c r="AC2" t="s">
        <v>68</v>
      </c>
      <c r="AD2" t="s">
        <v>36</v>
      </c>
      <c r="AE2" t="s">
        <v>69</v>
      </c>
      <c r="AF2" t="s">
        <v>70</v>
      </c>
      <c r="AG2" t="s">
        <v>71</v>
      </c>
      <c r="AH2" t="s">
        <v>72</v>
      </c>
      <c r="AI2" t="s">
        <v>69</v>
      </c>
      <c r="AJ2" t="s">
        <v>70</v>
      </c>
      <c r="AK2" t="s">
        <v>71</v>
      </c>
      <c r="AL2" t="s">
        <v>72</v>
      </c>
      <c r="AM2" t="s">
        <v>55</v>
      </c>
      <c r="AN2" t="s">
        <v>57</v>
      </c>
      <c r="AO2" t="s">
        <v>52</v>
      </c>
      <c r="AP2" t="s">
        <v>53</v>
      </c>
      <c r="AQ2" t="s">
        <v>54</v>
      </c>
      <c r="AR2" t="s">
        <v>58</v>
      </c>
      <c r="AS2" t="s">
        <v>75</v>
      </c>
      <c r="AT2" t="s">
        <v>60</v>
      </c>
      <c r="AU2" t="s">
        <v>61</v>
      </c>
      <c r="AV2" t="s">
        <v>77</v>
      </c>
      <c r="AW2" t="s">
        <v>78</v>
      </c>
      <c r="AX2" s="15" t="s">
        <v>80</v>
      </c>
      <c r="AY2" s="15" t="s">
        <v>81</v>
      </c>
      <c r="AZ2" t="s">
        <v>144</v>
      </c>
      <c r="BA2" t="s">
        <v>145</v>
      </c>
      <c r="BB2" t="s">
        <v>146</v>
      </c>
      <c r="BC2" t="s">
        <v>147</v>
      </c>
      <c r="BD2" t="s">
        <v>148</v>
      </c>
      <c r="BE2" t="s">
        <v>149</v>
      </c>
    </row>
    <row r="3" spans="1:57" x14ac:dyDescent="0.35">
      <c r="A3" t="str">
        <f>+USUARIOS!C12</f>
        <v>Si</v>
      </c>
      <c r="B3" t="str">
        <f>+USUARIOS!C13</f>
        <v>Si</v>
      </c>
      <c r="C3" t="str">
        <f>+USUARIOS!C14</f>
        <v>Si</v>
      </c>
      <c r="D3" t="str">
        <f>+USUARIOS!C15</f>
        <v>Si</v>
      </c>
      <c r="E3" t="str">
        <f>+USUARIOS!C16</f>
        <v>Si</v>
      </c>
      <c r="F3" t="str">
        <f>+USUARIOS!C17</f>
        <v>Si</v>
      </c>
      <c r="G3">
        <f>+ABOGADOS!D11</f>
        <v>6</v>
      </c>
      <c r="H3">
        <f>+ABOGADOS!D12</f>
        <v>6</v>
      </c>
      <c r="I3">
        <f>+ABOGADOS!D13</f>
        <v>6</v>
      </c>
      <c r="J3">
        <f>+ABOGADOS!D14</f>
        <v>6</v>
      </c>
      <c r="K3">
        <f>+ABOGADOS!D17</f>
        <v>1</v>
      </c>
      <c r="L3">
        <f>+ABOGADOS!D18</f>
        <v>1</v>
      </c>
      <c r="M3">
        <f>+ABOGADOS!G10</f>
        <v>6</v>
      </c>
      <c r="N3">
        <f>+ABOGADOS!G11</f>
        <v>6</v>
      </c>
      <c r="O3">
        <f>+ABOGADOS!G12</f>
        <v>6</v>
      </c>
      <c r="Q3">
        <f>+JUDICIALES!D11</f>
        <v>74</v>
      </c>
      <c r="R3">
        <f>+JUDICIALES!D12</f>
        <v>74</v>
      </c>
      <c r="S3">
        <f>+JUDICIALES!D13</f>
        <v>1</v>
      </c>
      <c r="T3">
        <f>+JUDICIALES!D16</f>
        <v>1</v>
      </c>
      <c r="U3">
        <f>+JUDICIALES!D17</f>
        <v>1</v>
      </c>
      <c r="V3">
        <f>+JUDICIALES!D21</f>
        <v>99</v>
      </c>
      <c r="W3">
        <f>+JUDICIALES!D22</f>
        <v>6</v>
      </c>
      <c r="X3">
        <f>+JUDICIALES!G9</f>
        <v>1</v>
      </c>
      <c r="Y3">
        <f>+JUDICIALES!G10</f>
        <v>1</v>
      </c>
      <c r="Z3">
        <f>+JUDICIALES!G11</f>
        <v>1</v>
      </c>
      <c r="AA3">
        <f>+JUDICIALES!G15</f>
        <v>73</v>
      </c>
      <c r="AB3">
        <f>+JUDICIALES!G16</f>
        <v>67</v>
      </c>
      <c r="AC3">
        <f>+JUDICIALES!G17</f>
        <v>0</v>
      </c>
      <c r="AD3">
        <f>+JUDICIALES!G18</f>
        <v>0</v>
      </c>
      <c r="AE3">
        <f>+JUDICIALES!G21</f>
        <v>46</v>
      </c>
      <c r="AF3">
        <f>+JUDICIALES!G22</f>
        <v>17</v>
      </c>
      <c r="AG3">
        <f>+JUDICIALES!G23</f>
        <v>1</v>
      </c>
      <c r="AH3">
        <f>+JUDICIALES!G24</f>
        <v>3</v>
      </c>
      <c r="AI3">
        <f>+JUDICIALES!H21</f>
        <v>0</v>
      </c>
      <c r="AJ3">
        <f>+JUDICIALES!H22</f>
        <v>17</v>
      </c>
      <c r="AK3">
        <f>+JUDICIALES!H23</f>
        <v>1</v>
      </c>
      <c r="AL3">
        <f>+JUDICIALES!H24</f>
        <v>3</v>
      </c>
      <c r="AM3">
        <f>+PREJUDICIALES!D10</f>
        <v>7</v>
      </c>
      <c r="AN3">
        <f>+PREJUDICIALES!D11</f>
        <v>7</v>
      </c>
      <c r="AO3">
        <f>+PREJUDICIALES!D12</f>
        <v>6</v>
      </c>
      <c r="AP3">
        <f>+PREJUDICIALES!D13</f>
        <v>1</v>
      </c>
      <c r="AQ3">
        <f>+PREJUDICIALES!D14</f>
        <v>0</v>
      </c>
      <c r="AR3">
        <f>+PREJUDICIALES!D17</f>
        <v>0</v>
      </c>
      <c r="AS3">
        <f>+PREJUDICIALES!D18</f>
        <v>2</v>
      </c>
      <c r="AT3">
        <f>+PREJUDICIALES!G12</f>
        <v>7</v>
      </c>
      <c r="AU3">
        <f>+PREJUDICIALES!G13</f>
        <v>0</v>
      </c>
      <c r="AV3">
        <f>+ARBITRAMENTOS!D9</f>
        <v>0</v>
      </c>
      <c r="AW3">
        <f>+ARBITRAMENTOS!D10</f>
        <v>0</v>
      </c>
      <c r="AX3" t="str">
        <f>+PAGOS!D9</f>
        <v>Si</v>
      </c>
      <c r="AY3">
        <f>+PAGOS!D10</f>
        <v>1</v>
      </c>
      <c r="AZ3" t="str">
        <f>+USUARIOS!C19</f>
        <v>Durante el segundo semestre de 2020, el rol Jefe Jurídico estuvo activo con la Doctora DIANA HELEN NAVARRO BONNET hasta el 19 de septiembre de 2020, siendo desactivada por el administrador de la Entidad y desde el 19 de septiembre de 2020 fue activado en el rol jefe Jurídico el Doctor HERNANDO IGNACIO RAFAEL VEGA CAMERANO.
El rol de enlace de pagos fue activado el 28 de octubre de 2020.</v>
      </c>
      <c r="BA3">
        <f>+ABOGADOS!C21</f>
        <v>0</v>
      </c>
      <c r="BB3" t="str">
        <f>+JUDICIALES!F28</f>
        <v>Los 6 procesos que no tienen calificacion fueron registrados durante el segundo
 semestre de 2020, al corte no se habia registrado en EKOGUI la contestacion de demanda</v>
      </c>
      <c r="BC3">
        <f>+PREJUDICIALES!F17</f>
        <v>0</v>
      </c>
      <c r="BD3">
        <f>+ARBITRAMENTOS!C13</f>
        <v>0</v>
      </c>
      <c r="BE3">
        <f>+PAGOS!F8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B5E8-F134-4553-833A-7946B8442A10}">
  <dimension ref="B1:V25"/>
  <sheetViews>
    <sheetView showGridLines="0" workbookViewId="0">
      <selection activeCell="C21" sqref="C21:G24"/>
    </sheetView>
  </sheetViews>
  <sheetFormatPr baseColWidth="10" defaultColWidth="11.453125" defaultRowHeight="14.5" x14ac:dyDescent="0.35"/>
  <cols>
    <col min="1" max="1" width="3.81640625" style="1" customWidth="1"/>
    <col min="2" max="2" width="11.453125" style="1"/>
    <col min="3" max="3" width="48.1796875" style="1" bestFit="1" customWidth="1"/>
    <col min="4" max="4" width="20.81640625" style="1" customWidth="1"/>
    <col min="5" max="5" width="6.26953125" style="1" customWidth="1"/>
    <col min="6" max="6" width="41.453125" style="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+IF(D12&lt;=10,D12,IF(ROUNDDOWN(D12*10%,0)&lt;10,10,ROUNDDOWN(D12*10%,0)))</f>
        <v>6</v>
      </c>
    </row>
    <row r="4" spans="2:22" x14ac:dyDescent="0.35">
      <c r="B4" s="14"/>
      <c r="C4" s="15"/>
      <c r="D4" s="15"/>
      <c r="E4" s="15"/>
      <c r="F4" s="15"/>
      <c r="G4" s="15"/>
      <c r="H4" s="16"/>
    </row>
    <row r="5" spans="2:22" x14ac:dyDescent="0.35">
      <c r="B5" s="14"/>
      <c r="C5" s="15"/>
      <c r="D5" s="15"/>
      <c r="E5" s="15"/>
      <c r="F5" s="15"/>
      <c r="G5" s="15"/>
      <c r="H5" s="16"/>
    </row>
    <row r="6" spans="2:22" ht="15" customHeight="1" x14ac:dyDescent="0.35">
      <c r="B6" s="14"/>
      <c r="C6" s="27"/>
      <c r="D6" s="27"/>
      <c r="E6" s="27"/>
      <c r="G6" s="32"/>
      <c r="H6" s="33"/>
    </row>
    <row r="7" spans="2:22" ht="17.25" customHeight="1" x14ac:dyDescent="0.5">
      <c r="B7" s="14"/>
      <c r="C7" s="20" t="s">
        <v>124</v>
      </c>
      <c r="D7" s="60">
        <v>44278</v>
      </c>
      <c r="E7" s="26"/>
      <c r="F7" s="94" t="str">
        <f>"Seleccione una muestra de "&amp;V3&amp;" abogados activos y complete la siguiente tabla"</f>
        <v>Seleccione una muestra de 6 abogados activos y complete la siguiente tabla</v>
      </c>
      <c r="G7" s="95"/>
      <c r="H7" s="33"/>
    </row>
    <row r="8" spans="2:22" x14ac:dyDescent="0.35">
      <c r="B8" s="14"/>
      <c r="D8" s="15"/>
      <c r="E8" s="15"/>
      <c r="F8" s="96"/>
      <c r="G8" s="97"/>
      <c r="H8" s="16"/>
      <c r="T8" s="1" t="s">
        <v>13</v>
      </c>
    </row>
    <row r="9" spans="2:22" ht="23.5" x14ac:dyDescent="0.35">
      <c r="B9" s="14"/>
      <c r="C9" s="34" t="s">
        <v>119</v>
      </c>
      <c r="E9" s="6"/>
      <c r="F9" s="24" t="s">
        <v>108</v>
      </c>
      <c r="G9" s="24" t="s">
        <v>19</v>
      </c>
      <c r="H9" s="16"/>
      <c r="T9" s="1" t="s">
        <v>14</v>
      </c>
    </row>
    <row r="10" spans="2:22" x14ac:dyDescent="0.35">
      <c r="B10" s="14"/>
      <c r="C10" s="23" t="s">
        <v>120</v>
      </c>
      <c r="D10" s="23" t="s">
        <v>23</v>
      </c>
      <c r="E10" s="6"/>
      <c r="F10" s="20" t="s">
        <v>105</v>
      </c>
      <c r="G10" s="57">
        <v>6</v>
      </c>
      <c r="H10" s="16"/>
    </row>
    <row r="11" spans="2:22" x14ac:dyDescent="0.35">
      <c r="B11" s="14"/>
      <c r="C11" s="20" t="s">
        <v>21</v>
      </c>
      <c r="D11" s="57">
        <v>6</v>
      </c>
      <c r="E11" s="6"/>
      <c r="F11" s="20" t="s">
        <v>106</v>
      </c>
      <c r="G11" s="57">
        <v>6</v>
      </c>
      <c r="H11" s="16"/>
    </row>
    <row r="12" spans="2:22" x14ac:dyDescent="0.35">
      <c r="B12" s="14"/>
      <c r="C12" s="20" t="s">
        <v>22</v>
      </c>
      <c r="D12" s="57">
        <v>6</v>
      </c>
      <c r="E12" s="6"/>
      <c r="F12" s="20" t="s">
        <v>107</v>
      </c>
      <c r="G12" s="57">
        <v>6</v>
      </c>
      <c r="H12" s="16"/>
    </row>
    <row r="13" spans="2:22" x14ac:dyDescent="0.35">
      <c r="B13" s="14"/>
      <c r="C13" s="20" t="s">
        <v>26</v>
      </c>
      <c r="D13" s="57">
        <v>6</v>
      </c>
      <c r="E13" s="6"/>
      <c r="F13" s="53" t="s">
        <v>113</v>
      </c>
      <c r="G13" s="52"/>
      <c r="H13" s="16"/>
    </row>
    <row r="14" spans="2:22" x14ac:dyDescent="0.35">
      <c r="B14" s="14"/>
      <c r="C14" s="20" t="s">
        <v>20</v>
      </c>
      <c r="D14" s="57">
        <v>6</v>
      </c>
      <c r="E14" s="6"/>
      <c r="F14" s="54" t="s">
        <v>114</v>
      </c>
      <c r="G14" s="55"/>
      <c r="H14" s="16"/>
    </row>
    <row r="15" spans="2:22" x14ac:dyDescent="0.35">
      <c r="B15" s="14"/>
      <c r="E15" s="6"/>
      <c r="H15" s="16"/>
    </row>
    <row r="16" spans="2:22" x14ac:dyDescent="0.35">
      <c r="B16" s="14"/>
      <c r="C16" s="23" t="s">
        <v>24</v>
      </c>
      <c r="D16" s="23" t="s">
        <v>23</v>
      </c>
      <c r="E16" s="6"/>
      <c r="F16" s="24" t="s">
        <v>117</v>
      </c>
      <c r="G16" s="24" t="s">
        <v>19</v>
      </c>
      <c r="H16" s="16"/>
    </row>
    <row r="17" spans="2:8" x14ac:dyDescent="0.35">
      <c r="B17" s="14"/>
      <c r="C17" s="20" t="s">
        <v>122</v>
      </c>
      <c r="D17" s="57">
        <v>1</v>
      </c>
      <c r="E17" s="6"/>
      <c r="F17" s="20" t="s">
        <v>125</v>
      </c>
      <c r="G17" s="57">
        <v>6</v>
      </c>
      <c r="H17" s="16"/>
    </row>
    <row r="18" spans="2:8" x14ac:dyDescent="0.35">
      <c r="B18" s="14"/>
      <c r="C18" s="20" t="s">
        <v>123</v>
      </c>
      <c r="D18" s="57">
        <v>1</v>
      </c>
      <c r="E18" s="6"/>
      <c r="F18" s="50" t="s">
        <v>88</v>
      </c>
      <c r="G18" s="57">
        <v>0</v>
      </c>
      <c r="H18" s="16"/>
    </row>
    <row r="19" spans="2:8" x14ac:dyDescent="0.35">
      <c r="B19" s="14"/>
      <c r="C19" s="67"/>
      <c r="E19" s="6"/>
      <c r="F19" s="20" t="s">
        <v>110</v>
      </c>
      <c r="G19" s="57">
        <v>0</v>
      </c>
      <c r="H19" s="16"/>
    </row>
    <row r="20" spans="2:8" ht="15" thickBot="1" x14ac:dyDescent="0.4">
      <c r="B20" s="14"/>
      <c r="C20" s="67" t="s">
        <v>109</v>
      </c>
      <c r="D20" s="75"/>
      <c r="E20" s="6"/>
      <c r="F20" s="73" t="s">
        <v>25</v>
      </c>
      <c r="G20" s="74">
        <v>0</v>
      </c>
      <c r="H20" s="16"/>
    </row>
    <row r="21" spans="2:8" x14ac:dyDescent="0.35">
      <c r="B21" s="14"/>
      <c r="C21" s="98"/>
      <c r="D21" s="99"/>
      <c r="E21" s="99"/>
      <c r="F21" s="99"/>
      <c r="G21" s="100"/>
      <c r="H21" s="16"/>
    </row>
    <row r="22" spans="2:8" x14ac:dyDescent="0.35">
      <c r="B22" s="14"/>
      <c r="C22" s="101"/>
      <c r="D22" s="102"/>
      <c r="E22" s="102"/>
      <c r="F22" s="102"/>
      <c r="G22" s="103"/>
      <c r="H22" s="16"/>
    </row>
    <row r="23" spans="2:8" x14ac:dyDescent="0.35">
      <c r="B23" s="14"/>
      <c r="C23" s="101"/>
      <c r="D23" s="102"/>
      <c r="E23" s="102"/>
      <c r="F23" s="102"/>
      <c r="G23" s="103"/>
      <c r="H23" s="16"/>
    </row>
    <row r="24" spans="2:8" ht="15" thickBot="1" x14ac:dyDescent="0.4">
      <c r="B24" s="14"/>
      <c r="C24" s="104"/>
      <c r="D24" s="105"/>
      <c r="E24" s="105"/>
      <c r="F24" s="105"/>
      <c r="G24" s="106"/>
      <c r="H24" s="16"/>
    </row>
    <row r="25" spans="2:8" ht="15" thickBot="1" x14ac:dyDescent="0.4">
      <c r="B25" s="17"/>
      <c r="C25" s="18"/>
      <c r="D25" s="18"/>
      <c r="E25" s="18"/>
      <c r="F25" s="18"/>
      <c r="G25" s="18"/>
      <c r="H25" s="19"/>
    </row>
  </sheetData>
  <sheetProtection algorithmName="SHA-512" hashValue="ZChrELvPb+j4cIJ1M3PA4+X3uunizEPjU7fllewijEMUQyJxd2/8M7oH0KxRF81/7BiAi4Zo7WHOguM4F+JBrw==" saltValue="H0s3O6ytyRAZ8aR51gBU2A==" spinCount="100000" sheet="1"/>
  <mergeCells count="2">
    <mergeCell ref="F7:G8"/>
    <mergeCell ref="C21:G24"/>
  </mergeCells>
  <dataValidations count="1">
    <dataValidation type="date" allowBlank="1" showInputMessage="1" showErrorMessage="1" sqref="D7" xr:uid="{1C191474-2F43-41D4-B063-E3FB9EF1CF83}">
      <formula1>44197</formula1>
      <formula2>44286</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820D-2708-42C6-B139-54F103CBEEC5}">
  <dimension ref="B1:W34"/>
  <sheetViews>
    <sheetView showGridLines="0" topLeftCell="A16" zoomScale="98" zoomScaleNormal="98" workbookViewId="0">
      <selection activeCell="F28" sqref="F28:H33"/>
    </sheetView>
  </sheetViews>
  <sheetFormatPr baseColWidth="10" defaultColWidth="11.453125" defaultRowHeight="14.5" x14ac:dyDescent="0.35"/>
  <cols>
    <col min="1" max="1" width="3.81640625" style="1" customWidth="1"/>
    <col min="2" max="2" width="11.453125" style="1"/>
    <col min="3" max="3" width="56.54296875" style="1" bestFit="1" customWidth="1"/>
    <col min="4" max="4" width="15.26953125" style="1" customWidth="1"/>
    <col min="5" max="5" width="6.26953125" style="1" customWidth="1"/>
    <col min="6" max="6" width="55.81640625" style="1" bestFit="1" customWidth="1"/>
    <col min="7" max="7" width="11.26953125" style="1" customWidth="1"/>
    <col min="8" max="8" width="15.26953125" style="1" customWidth="1"/>
    <col min="9" max="9" width="7.26953125" style="1" customWidth="1"/>
    <col min="10" max="16384" width="11.453125" style="1"/>
  </cols>
  <sheetData>
    <row r="1" spans="2:23" ht="15" thickBot="1" x14ac:dyDescent="0.4"/>
    <row r="2" spans="2:23" ht="9" customHeight="1" x14ac:dyDescent="0.35">
      <c r="B2" s="29"/>
      <c r="C2" s="30"/>
      <c r="D2" s="30"/>
      <c r="E2" s="30"/>
      <c r="F2" s="30"/>
      <c r="G2" s="30"/>
      <c r="H2" s="30"/>
      <c r="I2" s="31"/>
    </row>
    <row r="3" spans="2:23" x14ac:dyDescent="0.35">
      <c r="B3" s="14"/>
      <c r="C3" s="15"/>
      <c r="D3" s="15"/>
      <c r="E3" s="15"/>
      <c r="F3" s="15"/>
      <c r="G3" s="15"/>
      <c r="H3" s="15"/>
      <c r="I3" s="16"/>
      <c r="W3" s="28">
        <f>+IF(D17&lt;=10,D17,IF(ROUNDDOWN(D17*10%,0)&lt;10,10,ROUNDDOWN(D17*10%,0)))</f>
        <v>1</v>
      </c>
    </row>
    <row r="4" spans="2:23" x14ac:dyDescent="0.35">
      <c r="B4" s="14"/>
      <c r="C4" s="15"/>
      <c r="D4" s="15"/>
      <c r="E4" s="15"/>
      <c r="F4" s="15"/>
      <c r="G4" s="15"/>
      <c r="H4" s="15"/>
      <c r="I4" s="16"/>
    </row>
    <row r="5" spans="2:23" ht="9" customHeight="1" x14ac:dyDescent="0.35">
      <c r="B5" s="14"/>
      <c r="C5" s="15"/>
      <c r="D5" s="15"/>
      <c r="E5" s="15"/>
      <c r="F5" s="15"/>
      <c r="G5" s="15"/>
      <c r="H5" s="15"/>
      <c r="I5" s="16"/>
    </row>
    <row r="6" spans="2:23" ht="19.5" customHeight="1" x14ac:dyDescent="0.35">
      <c r="B6" s="14"/>
      <c r="C6" s="110" t="s">
        <v>74</v>
      </c>
      <c r="D6" s="110"/>
      <c r="E6" s="110"/>
      <c r="F6" s="110"/>
      <c r="G6" s="110"/>
      <c r="H6" s="110"/>
      <c r="I6" s="33"/>
    </row>
    <row r="7" spans="2:23" x14ac:dyDescent="0.35">
      <c r="B7" s="14"/>
      <c r="C7" s="15"/>
      <c r="D7" s="15"/>
      <c r="E7" s="15"/>
      <c r="F7" s="15"/>
      <c r="G7" s="15"/>
      <c r="H7" s="15"/>
      <c r="I7" s="16"/>
      <c r="U7" s="1" t="s">
        <v>13</v>
      </c>
    </row>
    <row r="8" spans="2:23" x14ac:dyDescent="0.35">
      <c r="B8" s="14"/>
      <c r="C8" s="23" t="s">
        <v>127</v>
      </c>
      <c r="D8" s="60">
        <v>44278</v>
      </c>
      <c r="E8" s="6"/>
      <c r="F8" s="37" t="s">
        <v>116</v>
      </c>
      <c r="G8" s="37" t="s">
        <v>18</v>
      </c>
      <c r="H8" s="15"/>
      <c r="I8" s="16"/>
      <c r="U8" s="1" t="s">
        <v>14</v>
      </c>
    </row>
    <row r="9" spans="2:23" x14ac:dyDescent="0.35">
      <c r="B9" s="14"/>
      <c r="E9" s="6"/>
      <c r="F9" s="20" t="s">
        <v>27</v>
      </c>
      <c r="G9" s="57">
        <v>1</v>
      </c>
      <c r="H9" s="15"/>
      <c r="I9" s="16"/>
    </row>
    <row r="10" spans="2:23" x14ac:dyDescent="0.35">
      <c r="B10" s="14"/>
      <c r="C10" s="23" t="s">
        <v>126</v>
      </c>
      <c r="D10" s="23" t="s">
        <v>23</v>
      </c>
      <c r="E10" s="6"/>
      <c r="F10" s="20" t="s">
        <v>66</v>
      </c>
      <c r="G10" s="57">
        <v>1</v>
      </c>
      <c r="H10" s="15"/>
      <c r="I10" s="16"/>
    </row>
    <row r="11" spans="2:23" x14ac:dyDescent="0.35">
      <c r="B11" s="14"/>
      <c r="C11" s="20" t="s">
        <v>28</v>
      </c>
      <c r="D11" s="57">
        <v>74</v>
      </c>
      <c r="E11" s="6"/>
      <c r="F11" s="20" t="s">
        <v>93</v>
      </c>
      <c r="G11" s="57">
        <v>1</v>
      </c>
      <c r="H11" s="15"/>
      <c r="I11" s="16"/>
    </row>
    <row r="12" spans="2:23" x14ac:dyDescent="0.35">
      <c r="B12" s="14"/>
      <c r="C12" s="20" t="s">
        <v>29</v>
      </c>
      <c r="D12" s="57">
        <v>74</v>
      </c>
      <c r="E12" s="6"/>
      <c r="F12" s="38" t="s">
        <v>92</v>
      </c>
      <c r="I12" s="16"/>
    </row>
    <row r="13" spans="2:23" x14ac:dyDescent="0.35">
      <c r="B13" s="14"/>
      <c r="C13" s="20" t="s">
        <v>89</v>
      </c>
      <c r="D13" s="57">
        <v>1</v>
      </c>
      <c r="E13" s="6"/>
      <c r="F13" s="38" t="s">
        <v>94</v>
      </c>
      <c r="I13" s="16"/>
    </row>
    <row r="14" spans="2:23" x14ac:dyDescent="0.35">
      <c r="B14" s="14"/>
      <c r="E14" s="6"/>
      <c r="F14" s="24" t="s">
        <v>34</v>
      </c>
      <c r="G14" s="24" t="s">
        <v>23</v>
      </c>
      <c r="I14" s="16"/>
    </row>
    <row r="15" spans="2:23" x14ac:dyDescent="0.35">
      <c r="B15" s="14"/>
      <c r="C15" s="23" t="s">
        <v>128</v>
      </c>
      <c r="D15" s="23" t="s">
        <v>23</v>
      </c>
      <c r="E15" s="6"/>
      <c r="F15" s="20" t="s">
        <v>132</v>
      </c>
      <c r="G15" s="57">
        <v>73</v>
      </c>
      <c r="I15" s="16"/>
    </row>
    <row r="16" spans="2:23" x14ac:dyDescent="0.35">
      <c r="B16" s="14"/>
      <c r="C16" s="20" t="s">
        <v>151</v>
      </c>
      <c r="D16" s="57">
        <v>1</v>
      </c>
      <c r="E16" s="6"/>
      <c r="F16" s="20" t="s">
        <v>133</v>
      </c>
      <c r="G16" s="57">
        <v>67</v>
      </c>
      <c r="H16" s="15"/>
      <c r="I16" s="16"/>
    </row>
    <row r="17" spans="2:9" x14ac:dyDescent="0.35">
      <c r="B17" s="14"/>
      <c r="C17" s="20" t="s">
        <v>152</v>
      </c>
      <c r="D17" s="57">
        <v>1</v>
      </c>
      <c r="E17" s="6"/>
      <c r="F17" s="20" t="s">
        <v>134</v>
      </c>
      <c r="G17" s="57"/>
      <c r="H17" s="15"/>
      <c r="I17" s="16"/>
    </row>
    <row r="18" spans="2:9" x14ac:dyDescent="0.35">
      <c r="B18" s="14"/>
      <c r="C18" s="38" t="s">
        <v>90</v>
      </c>
      <c r="E18" s="6"/>
      <c r="F18" s="20" t="s">
        <v>36</v>
      </c>
      <c r="G18" s="57"/>
      <c r="H18" s="15"/>
      <c r="I18" s="16"/>
    </row>
    <row r="19" spans="2:9" x14ac:dyDescent="0.35">
      <c r="B19" s="14"/>
      <c r="E19" s="6"/>
      <c r="H19" s="15"/>
      <c r="I19" s="16"/>
    </row>
    <row r="20" spans="2:9" ht="29.25" customHeight="1" x14ac:dyDescent="0.35">
      <c r="B20" s="14"/>
      <c r="C20" s="51" t="s">
        <v>33</v>
      </c>
      <c r="D20" s="51" t="s">
        <v>23</v>
      </c>
      <c r="E20" s="6"/>
      <c r="F20" s="39" t="s">
        <v>115</v>
      </c>
      <c r="G20" s="39" t="s">
        <v>31</v>
      </c>
      <c r="H20" s="40" t="s">
        <v>73</v>
      </c>
      <c r="I20" s="16"/>
    </row>
    <row r="21" spans="2:9" x14ac:dyDescent="0.35">
      <c r="B21" s="14"/>
      <c r="C21" s="68" t="s">
        <v>129</v>
      </c>
      <c r="D21" s="69">
        <v>99</v>
      </c>
      <c r="E21" s="6"/>
      <c r="F21" s="20" t="s">
        <v>69</v>
      </c>
      <c r="G21" s="57">
        <v>46</v>
      </c>
      <c r="H21" s="57">
        <v>0</v>
      </c>
      <c r="I21" s="16"/>
    </row>
    <row r="22" spans="2:9" ht="15" customHeight="1" x14ac:dyDescent="0.35">
      <c r="B22" s="14"/>
      <c r="C22" s="68" t="s">
        <v>91</v>
      </c>
      <c r="D22" s="69">
        <v>6</v>
      </c>
      <c r="E22" s="6"/>
      <c r="F22" s="20" t="s">
        <v>70</v>
      </c>
      <c r="G22" s="57">
        <v>17</v>
      </c>
      <c r="H22" s="57">
        <v>17</v>
      </c>
      <c r="I22" s="16"/>
    </row>
    <row r="23" spans="2:9" ht="24.5" x14ac:dyDescent="0.35">
      <c r="B23" s="14"/>
      <c r="C23" s="80" t="s">
        <v>130</v>
      </c>
      <c r="D23" s="80"/>
      <c r="E23" s="6"/>
      <c r="F23" s="20" t="s">
        <v>71</v>
      </c>
      <c r="G23" s="57">
        <v>1</v>
      </c>
      <c r="H23" s="57">
        <v>1</v>
      </c>
      <c r="I23" s="16"/>
    </row>
    <row r="24" spans="2:9" x14ac:dyDescent="0.35">
      <c r="B24" s="14"/>
      <c r="C24" s="15"/>
      <c r="E24" s="6"/>
      <c r="F24" s="20" t="s">
        <v>72</v>
      </c>
      <c r="G24" s="57">
        <v>3</v>
      </c>
      <c r="H24" s="57">
        <v>3</v>
      </c>
      <c r="I24" s="16"/>
    </row>
    <row r="25" spans="2:9" ht="30" customHeight="1" x14ac:dyDescent="0.35">
      <c r="B25" s="14"/>
      <c r="C25" s="76" t="str">
        <f>"Seleccione "&amp;W3&amp;" procesos teminados en el  segundo semestre de 2020 y llene la siguiente tabla:"</f>
        <v>Seleccione 1 procesos teminados en el  segundo semestre de 2020 y llene la siguiente tabla:</v>
      </c>
      <c r="D25" s="77"/>
      <c r="E25" s="6"/>
      <c r="F25" s="111" t="s">
        <v>131</v>
      </c>
      <c r="G25" s="111"/>
      <c r="H25" s="111"/>
      <c r="I25" s="16"/>
    </row>
    <row r="26" spans="2:9" ht="15" thickBot="1" x14ac:dyDescent="0.4">
      <c r="B26" s="14"/>
      <c r="C26" s="78"/>
      <c r="D26" s="79"/>
      <c r="E26" s="6"/>
      <c r="F26" s="70"/>
      <c r="G26" s="15"/>
      <c r="H26" s="15"/>
      <c r="I26" s="16"/>
    </row>
    <row r="27" spans="2:9" ht="15" thickBot="1" x14ac:dyDescent="0.4">
      <c r="B27" s="14"/>
      <c r="C27" s="51" t="s">
        <v>103</v>
      </c>
      <c r="D27" s="51" t="s">
        <v>23</v>
      </c>
      <c r="E27" s="6"/>
      <c r="F27" s="107" t="s">
        <v>102</v>
      </c>
      <c r="G27" s="108"/>
      <c r="H27" s="109"/>
      <c r="I27" s="16"/>
    </row>
    <row r="28" spans="2:9" x14ac:dyDescent="0.35">
      <c r="B28" s="14"/>
      <c r="C28" s="20" t="s">
        <v>95</v>
      </c>
      <c r="D28" s="57">
        <v>1</v>
      </c>
      <c r="E28" s="6"/>
      <c r="F28" s="98" t="s">
        <v>158</v>
      </c>
      <c r="G28" s="99"/>
      <c r="H28" s="100"/>
      <c r="I28" s="16"/>
    </row>
    <row r="29" spans="2:9" x14ac:dyDescent="0.35">
      <c r="B29" s="14"/>
      <c r="C29" s="20" t="s">
        <v>96</v>
      </c>
      <c r="D29" s="57">
        <v>1</v>
      </c>
      <c r="E29" s="6"/>
      <c r="F29" s="101"/>
      <c r="G29" s="102"/>
      <c r="H29" s="103"/>
      <c r="I29" s="16"/>
    </row>
    <row r="30" spans="2:9" x14ac:dyDescent="0.35">
      <c r="B30" s="14"/>
      <c r="C30" s="20" t="s">
        <v>97</v>
      </c>
      <c r="D30" s="57">
        <v>0</v>
      </c>
      <c r="E30" s="6"/>
      <c r="F30" s="101"/>
      <c r="G30" s="102"/>
      <c r="H30" s="103"/>
      <c r="I30" s="16"/>
    </row>
    <row r="31" spans="2:9" x14ac:dyDescent="0.35">
      <c r="B31" s="14"/>
      <c r="C31" s="20" t="s">
        <v>98</v>
      </c>
      <c r="D31" s="57">
        <v>0</v>
      </c>
      <c r="E31" s="6"/>
      <c r="F31" s="101"/>
      <c r="G31" s="102"/>
      <c r="H31" s="103"/>
      <c r="I31" s="16"/>
    </row>
    <row r="32" spans="2:9" x14ac:dyDescent="0.35">
      <c r="B32" s="14"/>
      <c r="C32" s="20" t="s">
        <v>99</v>
      </c>
      <c r="D32" s="57">
        <v>0</v>
      </c>
      <c r="E32" s="6"/>
      <c r="F32" s="101"/>
      <c r="G32" s="102"/>
      <c r="H32" s="103"/>
      <c r="I32" s="16"/>
    </row>
    <row r="33" spans="2:9" ht="15" thickBot="1" x14ac:dyDescent="0.4">
      <c r="B33" s="14"/>
      <c r="C33" s="15"/>
      <c r="E33" s="6"/>
      <c r="F33" s="104"/>
      <c r="G33" s="105"/>
      <c r="H33" s="106"/>
      <c r="I33" s="16"/>
    </row>
    <row r="34" spans="2:9" ht="15" thickBot="1" x14ac:dyDescent="0.4">
      <c r="B34" s="17"/>
      <c r="C34" s="18"/>
      <c r="D34" s="18"/>
      <c r="E34" s="18"/>
      <c r="F34" s="18"/>
      <c r="G34" s="18"/>
      <c r="H34" s="18"/>
      <c r="I34" s="19"/>
    </row>
  </sheetData>
  <sheetProtection algorithmName="SHA-512" hashValue="iDXW2Pe1kt+h4O6Y/BHSgRazJQPsSi5Cg52Szi1m3YiRMnLmFtb7+cAE3LbxRN3FVj+0YskWT7hAe4XSBkEUPg==" saltValue="MHHAfqXQO87AgWmdgmo8Jw==" spinCount="100000" sheet="1"/>
  <mergeCells count="4">
    <mergeCell ref="F27:H27"/>
    <mergeCell ref="F28:H33"/>
    <mergeCell ref="C6:H6"/>
    <mergeCell ref="F25:H2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FC5B-4A94-48EB-8C86-7D20D1A6D852}">
  <dimension ref="B1:V23"/>
  <sheetViews>
    <sheetView showGridLines="0" workbookViewId="0">
      <selection activeCell="F17" sqref="F17:G22"/>
    </sheetView>
  </sheetViews>
  <sheetFormatPr baseColWidth="10" defaultColWidth="11.453125" defaultRowHeight="14.5" x14ac:dyDescent="0.35"/>
  <cols>
    <col min="1" max="1" width="3.81640625" style="1" customWidth="1"/>
    <col min="2" max="2" width="11.453125" style="1"/>
    <col min="3" max="3" width="50.81640625" style="1" bestFit="1" customWidth="1"/>
    <col min="4" max="4" width="20.81640625" style="1" customWidth="1"/>
    <col min="5" max="5" width="6.26953125" style="1" customWidth="1"/>
    <col min="6" max="6" width="47.81640625" style="1" bestFit="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c r="V2" s="1">
        <f>+D13+D14</f>
        <v>1</v>
      </c>
    </row>
    <row r="3" spans="2:22" x14ac:dyDescent="0.35">
      <c r="B3" s="14"/>
      <c r="C3" s="15"/>
      <c r="D3" s="15"/>
      <c r="E3" s="15"/>
      <c r="F3" s="15"/>
      <c r="G3" s="15"/>
      <c r="H3" s="16"/>
      <c r="V3" s="28">
        <f>+IF(V2&lt;=20,V2,IF(ROUNDDOWN(V2*10%,0)&lt;20,20,ROUNDDOWN(V2*10%,0)))</f>
        <v>1</v>
      </c>
    </row>
    <row r="4" spans="2:22" x14ac:dyDescent="0.35">
      <c r="B4" s="14"/>
      <c r="C4" s="15"/>
      <c r="D4" s="15"/>
      <c r="E4" s="15"/>
      <c r="F4" s="15"/>
      <c r="G4" s="15"/>
      <c r="H4" s="16"/>
    </row>
    <row r="5" spans="2:22" x14ac:dyDescent="0.35">
      <c r="B5" s="14"/>
      <c r="C5" s="15"/>
      <c r="D5" s="15"/>
      <c r="E5" s="15"/>
      <c r="F5" s="15"/>
      <c r="G5" s="15"/>
      <c r="H5" s="16"/>
    </row>
    <row r="6" spans="2:22" ht="15" customHeight="1" x14ac:dyDescent="0.35">
      <c r="B6" s="14"/>
      <c r="C6" s="27"/>
      <c r="D6" s="27"/>
      <c r="E6" s="27"/>
      <c r="G6" s="32"/>
      <c r="H6" s="33"/>
    </row>
    <row r="7" spans="2:22" ht="23.5" x14ac:dyDescent="0.35">
      <c r="B7" s="14"/>
      <c r="C7" s="110" t="s">
        <v>56</v>
      </c>
      <c r="D7" s="110"/>
      <c r="E7" s="110"/>
      <c r="F7" s="110"/>
      <c r="G7" s="110"/>
      <c r="H7" s="33"/>
    </row>
    <row r="8" spans="2:22" x14ac:dyDescent="0.35">
      <c r="B8" s="14"/>
      <c r="C8" s="15"/>
      <c r="D8" s="15"/>
      <c r="E8" s="15"/>
      <c r="H8" s="16"/>
      <c r="T8" s="1" t="s">
        <v>13</v>
      </c>
    </row>
    <row r="9" spans="2:22" ht="15" customHeight="1" x14ac:dyDescent="0.35">
      <c r="B9" s="14"/>
      <c r="C9" s="23" t="s">
        <v>135</v>
      </c>
      <c r="D9" s="23" t="s">
        <v>23</v>
      </c>
      <c r="E9" s="6"/>
      <c r="F9" s="94" t="str">
        <f>"Seleccione una muestra de "&amp;V3&amp;" prejudiciales activos registrados antes de 30 de junio de 2020 y complete la siguiente tabla"</f>
        <v>Seleccione una muestra de 1 prejudiciales activos registrados antes de 30 de junio de 2020 y complete la siguiente tabla</v>
      </c>
      <c r="G9" s="95"/>
      <c r="H9" s="16"/>
      <c r="T9" s="1" t="s">
        <v>14</v>
      </c>
    </row>
    <row r="10" spans="2:22" x14ac:dyDescent="0.35">
      <c r="B10" s="14"/>
      <c r="C10" s="20" t="s">
        <v>55</v>
      </c>
      <c r="D10" s="57">
        <v>7</v>
      </c>
      <c r="E10" s="6"/>
      <c r="F10" s="96"/>
      <c r="G10" s="97"/>
      <c r="H10" s="16"/>
    </row>
    <row r="11" spans="2:22" x14ac:dyDescent="0.35">
      <c r="B11" s="14"/>
      <c r="C11" s="20" t="s">
        <v>57</v>
      </c>
      <c r="D11" s="57">
        <v>7</v>
      </c>
      <c r="E11" s="6"/>
      <c r="F11" s="24" t="s">
        <v>33</v>
      </c>
      <c r="G11" s="24" t="s">
        <v>59</v>
      </c>
      <c r="H11" s="16"/>
    </row>
    <row r="12" spans="2:22" x14ac:dyDescent="0.35">
      <c r="B12" s="14"/>
      <c r="C12" s="20" t="s">
        <v>136</v>
      </c>
      <c r="D12" s="57">
        <v>6</v>
      </c>
      <c r="E12" s="6"/>
      <c r="F12" s="36" t="s">
        <v>60</v>
      </c>
      <c r="G12" s="62">
        <v>7</v>
      </c>
      <c r="H12" s="16"/>
    </row>
    <row r="13" spans="2:22" x14ac:dyDescent="0.35">
      <c r="B13" s="14"/>
      <c r="C13" s="20" t="s">
        <v>137</v>
      </c>
      <c r="D13" s="57">
        <v>1</v>
      </c>
      <c r="E13" s="6"/>
      <c r="F13" s="20" t="s">
        <v>61</v>
      </c>
      <c r="G13" s="57">
        <v>0</v>
      </c>
      <c r="H13" s="16"/>
    </row>
    <row r="14" spans="2:22" x14ac:dyDescent="0.35">
      <c r="B14" s="14"/>
      <c r="C14" s="20" t="s">
        <v>86</v>
      </c>
      <c r="D14" s="57">
        <v>0</v>
      </c>
      <c r="E14" s="6"/>
      <c r="F14"/>
      <c r="G14"/>
      <c r="H14" s="16"/>
    </row>
    <row r="15" spans="2:22" x14ac:dyDescent="0.35">
      <c r="B15" s="14"/>
      <c r="E15" s="6"/>
      <c r="F15"/>
      <c r="G15"/>
      <c r="H15" s="16"/>
    </row>
    <row r="16" spans="2:22" ht="15" thickBot="1" x14ac:dyDescent="0.4">
      <c r="B16" s="14"/>
      <c r="C16" s="23" t="s">
        <v>140</v>
      </c>
      <c r="D16" s="23" t="s">
        <v>23</v>
      </c>
      <c r="E16" s="6"/>
      <c r="F16" s="112" t="s">
        <v>102</v>
      </c>
      <c r="G16" s="112"/>
      <c r="H16" s="16"/>
    </row>
    <row r="17" spans="2:8" x14ac:dyDescent="0.35">
      <c r="B17" s="14"/>
      <c r="C17" s="20" t="s">
        <v>138</v>
      </c>
      <c r="D17" s="57">
        <v>0</v>
      </c>
      <c r="E17" s="6"/>
      <c r="F17" s="113"/>
      <c r="G17" s="114"/>
      <c r="H17" s="16"/>
    </row>
    <row r="18" spans="2:8" x14ac:dyDescent="0.35">
      <c r="B18" s="14"/>
      <c r="C18" s="20" t="s">
        <v>139</v>
      </c>
      <c r="D18" s="57">
        <v>2</v>
      </c>
      <c r="E18" s="6"/>
      <c r="F18" s="115"/>
      <c r="G18" s="116"/>
      <c r="H18" s="16"/>
    </row>
    <row r="19" spans="2:8" x14ac:dyDescent="0.35">
      <c r="B19" s="14"/>
      <c r="C19"/>
      <c r="D19"/>
      <c r="E19" s="6"/>
      <c r="F19" s="115"/>
      <c r="G19" s="116"/>
      <c r="H19" s="16"/>
    </row>
    <row r="20" spans="2:8" x14ac:dyDescent="0.35">
      <c r="B20" s="14"/>
      <c r="C20"/>
      <c r="D20"/>
      <c r="E20" s="6"/>
      <c r="F20" s="115"/>
      <c r="G20" s="116"/>
      <c r="H20" s="16"/>
    </row>
    <row r="21" spans="2:8" x14ac:dyDescent="0.35">
      <c r="B21" s="14"/>
      <c r="E21" s="6"/>
      <c r="F21" s="115"/>
      <c r="G21" s="116"/>
      <c r="H21" s="16"/>
    </row>
    <row r="22" spans="2:8" ht="15" thickBot="1" x14ac:dyDescent="0.4">
      <c r="B22" s="14"/>
      <c r="C22" s="15"/>
      <c r="D22" s="15"/>
      <c r="E22" s="6"/>
      <c r="F22" s="117"/>
      <c r="G22" s="118"/>
      <c r="H22" s="16"/>
    </row>
    <row r="23" spans="2:8" ht="15" thickBot="1" x14ac:dyDescent="0.4">
      <c r="B23" s="17"/>
      <c r="C23" s="18"/>
      <c r="D23" s="18"/>
      <c r="E23" s="18"/>
      <c r="F23" s="18"/>
      <c r="G23" s="18"/>
      <c r="H23" s="19"/>
    </row>
  </sheetData>
  <sheetProtection algorithmName="SHA-512" hashValue="8cM68jN9F5Zjd0sab5G14RklQBcoxtobUI5ZVSG26pRUmCYjBWApV4MNXpHXAZk46q11zOqXcEGp1/59yA2tmg==" saltValue="5l0sFDkLD8IXu11PRprXbw==" spinCount="100000" sheet="1"/>
  <mergeCells count="4">
    <mergeCell ref="F9:G10"/>
    <mergeCell ref="C7:G7"/>
    <mergeCell ref="F16:G16"/>
    <mergeCell ref="F17:G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F4D8-8E0E-4532-890E-2F29FCBB3654}">
  <dimension ref="B1:V17"/>
  <sheetViews>
    <sheetView showGridLines="0" workbookViewId="0">
      <selection activeCell="G10" sqref="G10"/>
    </sheetView>
  </sheetViews>
  <sheetFormatPr baseColWidth="10" defaultColWidth="11.453125" defaultRowHeight="14.5" x14ac:dyDescent="0.35"/>
  <cols>
    <col min="1" max="1" width="3.81640625" style="1" customWidth="1"/>
    <col min="2" max="2" width="11.453125" style="1"/>
    <col min="3" max="3" width="38.7265625" style="1" bestFit="1" customWidth="1"/>
    <col min="4" max="4" width="20.81640625" style="1" customWidth="1"/>
    <col min="5" max="5" width="6.26953125" style="1" customWidth="1"/>
    <col min="6" max="6" width="48.26953125" style="1" bestFit="1" customWidth="1"/>
    <col min="7" max="7" width="21.726562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+IF(D10&lt;=10,D10,IF(ROUNDDOWN(D10*10%,0)&gt;10,10,ROUNDDOWN(D10*10%,0)))</f>
        <v>0</v>
      </c>
    </row>
    <row r="4" spans="2:22" x14ac:dyDescent="0.35">
      <c r="B4" s="14"/>
      <c r="C4" s="15"/>
      <c r="D4" s="15"/>
      <c r="E4" s="15"/>
      <c r="F4" s="15"/>
      <c r="G4" s="15"/>
      <c r="H4" s="16"/>
    </row>
    <row r="5" spans="2:22" x14ac:dyDescent="0.35">
      <c r="B5" s="14"/>
      <c r="C5" s="15"/>
      <c r="D5" s="15"/>
      <c r="E5" s="15"/>
      <c r="F5" s="15"/>
      <c r="G5" s="15"/>
      <c r="H5" s="16"/>
    </row>
    <row r="6" spans="2:22" ht="36.75" customHeight="1" x14ac:dyDescent="0.55000000000000004">
      <c r="B6" s="14"/>
      <c r="C6" s="34" t="s">
        <v>76</v>
      </c>
      <c r="D6" s="35"/>
      <c r="E6" s="26"/>
      <c r="F6"/>
      <c r="G6"/>
      <c r="H6" s="33"/>
    </row>
    <row r="7" spans="2:22" x14ac:dyDescent="0.35">
      <c r="B7" s="14"/>
      <c r="C7" s="15"/>
      <c r="D7" s="15"/>
      <c r="E7" s="15"/>
      <c r="F7"/>
      <c r="G7"/>
      <c r="H7" s="16"/>
      <c r="T7" s="1" t="s">
        <v>13</v>
      </c>
    </row>
    <row r="8" spans="2:22" x14ac:dyDescent="0.35">
      <c r="B8" s="14"/>
      <c r="C8" s="23" t="s">
        <v>76</v>
      </c>
      <c r="D8" s="23" t="s">
        <v>23</v>
      </c>
      <c r="E8" s="6"/>
      <c r="F8" s="23" t="s">
        <v>76</v>
      </c>
      <c r="G8" s="23" t="s">
        <v>23</v>
      </c>
      <c r="H8" s="16"/>
      <c r="T8" s="1" t="s">
        <v>14</v>
      </c>
    </row>
    <row r="9" spans="2:22" x14ac:dyDescent="0.35">
      <c r="B9" s="14"/>
      <c r="C9" s="20" t="s">
        <v>141</v>
      </c>
      <c r="D9" s="57">
        <v>0</v>
      </c>
      <c r="E9" s="6"/>
      <c r="F9" s="20" t="s">
        <v>142</v>
      </c>
      <c r="G9" s="63">
        <v>0</v>
      </c>
      <c r="H9" s="16"/>
    </row>
    <row r="10" spans="2:22" x14ac:dyDescent="0.35">
      <c r="B10" s="14"/>
      <c r="C10" s="20" t="s">
        <v>78</v>
      </c>
      <c r="D10" s="57">
        <v>0</v>
      </c>
      <c r="E10" s="6"/>
      <c r="F10" s="20" t="s">
        <v>100</v>
      </c>
      <c r="G10" s="63">
        <v>0</v>
      </c>
      <c r="H10" s="16"/>
    </row>
    <row r="11" spans="2:22" x14ac:dyDescent="0.35">
      <c r="B11" s="14"/>
      <c r="C11" s="15"/>
      <c r="D11" s="61"/>
      <c r="E11" s="6"/>
      <c r="F11" s="15"/>
      <c r="G11" s="64"/>
      <c r="H11" s="16"/>
    </row>
    <row r="12" spans="2:22" ht="15" thickBot="1" x14ac:dyDescent="0.4">
      <c r="B12" s="14"/>
      <c r="C12" s="65" t="s">
        <v>104</v>
      </c>
      <c r="D12" s="61"/>
      <c r="E12" s="6"/>
      <c r="F12" s="15"/>
      <c r="G12" s="64"/>
      <c r="H12" s="16"/>
      <c r="T12" s="1">
        <f>IF(D9="",0,1)</f>
        <v>1</v>
      </c>
    </row>
    <row r="13" spans="2:22" x14ac:dyDescent="0.35">
      <c r="B13" s="14"/>
      <c r="C13" s="119"/>
      <c r="D13" s="120"/>
      <c r="E13" s="120"/>
      <c r="F13" s="120"/>
      <c r="G13" s="121"/>
      <c r="H13" s="16"/>
    </row>
    <row r="14" spans="2:22" x14ac:dyDescent="0.35">
      <c r="B14" s="14"/>
      <c r="C14" s="122"/>
      <c r="D14" s="123"/>
      <c r="E14" s="123"/>
      <c r="F14" s="123"/>
      <c r="G14" s="124"/>
      <c r="H14" s="16"/>
    </row>
    <row r="15" spans="2:22" x14ac:dyDescent="0.35">
      <c r="B15" s="14"/>
      <c r="C15" s="122"/>
      <c r="D15" s="123"/>
      <c r="E15" s="123"/>
      <c r="F15" s="123"/>
      <c r="G15" s="124"/>
      <c r="H15" s="16"/>
    </row>
    <row r="16" spans="2:22" ht="15" thickBot="1" x14ac:dyDescent="0.4">
      <c r="B16" s="14"/>
      <c r="C16" s="125"/>
      <c r="D16" s="126"/>
      <c r="E16" s="126"/>
      <c r="F16" s="126"/>
      <c r="G16" s="127"/>
      <c r="H16" s="16"/>
      <c r="T16" s="1">
        <f>IF(G9="",0,1)</f>
        <v>1</v>
      </c>
    </row>
    <row r="17" spans="2:20" ht="15" thickBot="1" x14ac:dyDescent="0.4">
      <c r="B17" s="17"/>
      <c r="C17" s="18"/>
      <c r="D17" s="18"/>
      <c r="E17" s="18"/>
      <c r="F17" s="18"/>
      <c r="G17" s="18"/>
      <c r="H17" s="19"/>
      <c r="T17" s="1">
        <f>+T12+T16</f>
        <v>2</v>
      </c>
    </row>
  </sheetData>
  <sheetProtection algorithmName="SHA-512" hashValue="ijilseSxbScgMYPfBbwdT/B9xl1cPmNEOaGwZw/1g5lXqMh8IrOPLGFNEvAyl/utPcoBWeePsuEmufmQmbcKBQ==" saltValue="LWefHhNjw86qf8r+FXt0bQ==" spinCount="100000" sheet="1"/>
  <mergeCells count="1">
    <mergeCell ref="C13:G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69B4-A192-44A1-AC1E-C12705B3B7EC}">
  <dimension ref="B1:V11"/>
  <sheetViews>
    <sheetView showGridLines="0" topLeftCell="A4" workbookViewId="0">
      <selection activeCell="F8" sqref="F8:G10"/>
    </sheetView>
  </sheetViews>
  <sheetFormatPr baseColWidth="10" defaultColWidth="11.453125" defaultRowHeight="14.5" x14ac:dyDescent="0.35"/>
  <cols>
    <col min="1" max="1" width="3.81640625" style="1" customWidth="1"/>
    <col min="2" max="2" width="11.453125" style="1"/>
    <col min="3" max="3" width="38.7265625" style="1" bestFit="1" customWidth="1"/>
    <col min="4" max="4" width="20.81640625" style="1" customWidth="1"/>
    <col min="5" max="5" width="6.26953125" style="1" customWidth="1"/>
    <col min="6" max="6" width="36.453125" style="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+IF(D10&lt;=10,D10,IF(ROUNDDOWN(D10*10%,0)&gt;10,10,ROUNDDOWN(D10*10%,0)))</f>
        <v>1</v>
      </c>
    </row>
    <row r="4" spans="2:22" x14ac:dyDescent="0.35">
      <c r="B4" s="14"/>
      <c r="C4" s="15"/>
      <c r="D4" s="15"/>
      <c r="E4" s="15"/>
      <c r="F4" s="15"/>
      <c r="G4" s="15"/>
      <c r="H4" s="16"/>
    </row>
    <row r="5" spans="2:22" x14ac:dyDescent="0.35">
      <c r="B5" s="14"/>
      <c r="C5" s="15"/>
      <c r="D5" s="15"/>
      <c r="E5" s="15"/>
      <c r="F5" s="15"/>
      <c r="G5" s="15"/>
      <c r="H5" s="16"/>
    </row>
    <row r="6" spans="2:22" ht="21.75" customHeight="1" x14ac:dyDescent="0.5">
      <c r="B6" s="14"/>
      <c r="C6" s="110" t="s">
        <v>8</v>
      </c>
      <c r="D6" s="110"/>
      <c r="E6" s="26"/>
      <c r="F6"/>
      <c r="G6"/>
      <c r="H6" s="33"/>
      <c r="T6" s="1" t="s">
        <v>12</v>
      </c>
    </row>
    <row r="7" spans="2:22" ht="15" thickBot="1" x14ac:dyDescent="0.4">
      <c r="B7" s="14"/>
      <c r="C7" s="15"/>
      <c r="D7" s="15"/>
      <c r="E7" s="15"/>
      <c r="F7" s="66" t="s">
        <v>104</v>
      </c>
      <c r="G7"/>
      <c r="H7" s="16"/>
      <c r="T7" s="1" t="s">
        <v>13</v>
      </c>
    </row>
    <row r="8" spans="2:22" x14ac:dyDescent="0.35">
      <c r="B8" s="14"/>
      <c r="C8" s="23" t="s">
        <v>32</v>
      </c>
      <c r="D8" s="23" t="s">
        <v>23</v>
      </c>
      <c r="E8" s="6"/>
      <c r="F8" s="98"/>
      <c r="G8" s="100"/>
      <c r="H8" s="16"/>
      <c r="T8" s="1" t="s">
        <v>14</v>
      </c>
    </row>
    <row r="9" spans="2:22" x14ac:dyDescent="0.35">
      <c r="B9" s="14"/>
      <c r="C9" s="20" t="s">
        <v>80</v>
      </c>
      <c r="D9" s="57" t="s">
        <v>12</v>
      </c>
      <c r="E9" s="6"/>
      <c r="F9" s="101"/>
      <c r="G9" s="103"/>
      <c r="H9" s="16"/>
    </row>
    <row r="10" spans="2:22" ht="15" thickBot="1" x14ac:dyDescent="0.4">
      <c r="B10" s="14"/>
      <c r="C10" s="20" t="s">
        <v>143</v>
      </c>
      <c r="D10" s="57">
        <v>1</v>
      </c>
      <c r="E10" s="6"/>
      <c r="F10" s="104"/>
      <c r="G10" s="106"/>
      <c r="H10" s="16"/>
    </row>
    <row r="11" spans="2:22" ht="15" thickBot="1" x14ac:dyDescent="0.4">
      <c r="B11" s="17"/>
      <c r="C11" s="18"/>
      <c r="D11" s="18"/>
      <c r="E11" s="18"/>
      <c r="F11" s="18"/>
      <c r="G11" s="18"/>
      <c r="H11" s="19"/>
    </row>
  </sheetData>
  <sheetProtection algorithmName="SHA-512" hashValue="L9TzTy7Xcbu6uZUublFRMTn5WebnIKr2X/GWSznNVSVOYhXXZG52n9W2fY3eyyb8DLFzboT/mW175RmbKqaaow==" saltValue="P1vmzjqaB0jy8n+nktEqKw==" spinCount="100000" sheet="1"/>
  <mergeCells count="2">
    <mergeCell ref="C6:D6"/>
    <mergeCell ref="F8:G10"/>
  </mergeCells>
  <dataValidations count="1">
    <dataValidation type="list" allowBlank="1" showInputMessage="1" showErrorMessage="1" sqref="D9" xr:uid="{BAE67412-584B-4DE4-AA5C-35AE0D2BD371}">
      <formula1>$T$6:$T$7</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F2B1-919C-4269-A92D-A455391B7464}">
  <dimension ref="B2:M26"/>
  <sheetViews>
    <sheetView showGridLines="0" tabSelected="1" workbookViewId="0">
      <selection activeCell="H9" sqref="H9"/>
    </sheetView>
  </sheetViews>
  <sheetFormatPr baseColWidth="10" defaultRowHeight="14.5" x14ac:dyDescent="0.35"/>
  <cols>
    <col min="2" max="2" width="33" bestFit="1" customWidth="1"/>
    <col min="3" max="3" width="14.54296875" bestFit="1" customWidth="1"/>
    <col min="5" max="5" width="33" bestFit="1" customWidth="1"/>
    <col min="6" max="6" width="14.54296875" bestFit="1" customWidth="1"/>
  </cols>
  <sheetData>
    <row r="2" spans="2:13" ht="18.5" x14ac:dyDescent="0.45">
      <c r="B2" s="129" t="s">
        <v>10</v>
      </c>
      <c r="C2" s="129"/>
      <c r="D2" s="129"/>
      <c r="E2" s="129"/>
      <c r="F2" s="129"/>
      <c r="G2" s="129"/>
      <c r="H2" s="47"/>
      <c r="I2" s="47"/>
      <c r="J2" s="47"/>
      <c r="K2" s="47"/>
      <c r="L2" s="47"/>
      <c r="M2" s="48"/>
    </row>
    <row r="3" spans="2:13" ht="18.5" x14ac:dyDescent="0.45">
      <c r="B3" s="129" t="s">
        <v>11</v>
      </c>
      <c r="C3" s="129"/>
      <c r="D3" s="129"/>
      <c r="E3" s="129"/>
      <c r="F3" s="129"/>
      <c r="G3" s="129"/>
      <c r="H3" s="47"/>
      <c r="I3" s="47"/>
      <c r="J3" s="47"/>
      <c r="K3" s="47"/>
      <c r="L3" s="47"/>
      <c r="M3" s="48"/>
    </row>
    <row r="4" spans="2:13" ht="23.5" x14ac:dyDescent="0.55000000000000004">
      <c r="B4" s="41"/>
      <c r="C4" s="41"/>
      <c r="D4" s="41"/>
      <c r="E4" s="41"/>
      <c r="F4" s="41"/>
      <c r="G4" s="41"/>
      <c r="H4" s="41"/>
      <c r="I4" s="41"/>
      <c r="J4" s="41"/>
      <c r="K4" s="41"/>
      <c r="L4" s="41"/>
      <c r="M4" s="41"/>
    </row>
    <row r="5" spans="2:13" x14ac:dyDescent="0.35">
      <c r="B5" t="s">
        <v>38</v>
      </c>
      <c r="C5" s="128" t="s">
        <v>159</v>
      </c>
      <c r="D5" s="128"/>
      <c r="E5" s="128"/>
      <c r="F5" s="128"/>
      <c r="G5" s="128"/>
      <c r="H5" s="6"/>
      <c r="I5" s="6"/>
      <c r="J5" s="6"/>
    </row>
    <row r="6" spans="2:13" x14ac:dyDescent="0.35">
      <c r="B6" t="s">
        <v>3</v>
      </c>
      <c r="C6" s="128" t="s">
        <v>160</v>
      </c>
      <c r="D6" s="128"/>
      <c r="E6" s="128"/>
      <c r="F6" s="128"/>
      <c r="G6" s="128"/>
      <c r="H6" s="46"/>
      <c r="I6" s="46"/>
      <c r="J6" s="46"/>
    </row>
    <row r="7" spans="2:13" x14ac:dyDescent="0.35">
      <c r="H7" s="6"/>
      <c r="I7" s="6"/>
      <c r="J7" s="6"/>
    </row>
    <row r="8" spans="2:13" x14ac:dyDescent="0.35">
      <c r="B8" t="s">
        <v>39</v>
      </c>
      <c r="C8" s="44" t="str">
        <f>+IF(SUM(USUARIOS!I12:J17)=0,"Falta diligenciar","")</f>
        <v/>
      </c>
      <c r="E8" t="s">
        <v>84</v>
      </c>
      <c r="F8" s="44" t="str">
        <f>+IF(PREJUDICIALES!$D$10="","Falta  actualizar","")</f>
        <v/>
      </c>
    </row>
    <row r="9" spans="2:13" x14ac:dyDescent="0.35">
      <c r="B9" s="43" t="s">
        <v>42</v>
      </c>
      <c r="C9" s="45">
        <f>+SUM(USUARIOS!I12:I17)/(6-SUM(USUARIOS!H12:H17))</f>
        <v>1</v>
      </c>
      <c r="E9" s="43" t="s">
        <v>47</v>
      </c>
      <c r="F9" s="43">
        <f>+PREJUDICIALES!$D$11</f>
        <v>7</v>
      </c>
    </row>
    <row r="10" spans="2:13" x14ac:dyDescent="0.35">
      <c r="B10" s="43" t="s">
        <v>40</v>
      </c>
      <c r="C10" s="43">
        <f>+ABOGADOS!$D$12+SUM(USUARIOS!I12:I17)</f>
        <v>12</v>
      </c>
      <c r="E10" s="43" t="s">
        <v>45</v>
      </c>
      <c r="F10" s="45">
        <f>IFERROR(PREJUDICIALES!$D$11/PREJUDICIALES!$D$10,"")</f>
        <v>1</v>
      </c>
    </row>
    <row r="11" spans="2:13" x14ac:dyDescent="0.35">
      <c r="B11" s="43" t="s">
        <v>9</v>
      </c>
      <c r="C11" s="71" t="s">
        <v>118</v>
      </c>
      <c r="E11" s="43" t="s">
        <v>48</v>
      </c>
      <c r="F11" s="45">
        <f>IFERROR(PREJUDICIALES!$G$13/PREJUDICIALES!$V$3,"")</f>
        <v>0</v>
      </c>
    </row>
    <row r="12" spans="2:13" x14ac:dyDescent="0.35">
      <c r="B12" s="43" t="s">
        <v>41</v>
      </c>
      <c r="C12" s="45">
        <f>IFERROR((ABOGADOS!$G$17+ABOGADOS!$G$18+ABOGADOS!$G$19*0.5)/ABOGADOS!D12,"")</f>
        <v>1</v>
      </c>
    </row>
    <row r="13" spans="2:13" x14ac:dyDescent="0.35">
      <c r="E13" t="s">
        <v>76</v>
      </c>
      <c r="F13" s="44" t="str">
        <f>+IF(ARBITRAMENTOS!T17=0,"Falta  actualizar","")</f>
        <v/>
      </c>
    </row>
    <row r="14" spans="2:13" x14ac:dyDescent="0.35">
      <c r="B14" t="s">
        <v>83</v>
      </c>
      <c r="C14" s="44" t="str">
        <f>+IF(JUDICIALES!$D$11="","Falta  actualizar","")</f>
        <v/>
      </c>
      <c r="E14" s="43" t="s">
        <v>46</v>
      </c>
      <c r="F14" s="43">
        <f>+ARBITRAMENTOS!D10</f>
        <v>0</v>
      </c>
    </row>
    <row r="15" spans="2:13" x14ac:dyDescent="0.35">
      <c r="B15" s="43" t="s">
        <v>43</v>
      </c>
      <c r="C15" s="43">
        <f>+JUDICIALES!$D$12</f>
        <v>74</v>
      </c>
      <c r="E15" s="43" t="s">
        <v>45</v>
      </c>
      <c r="F15" s="45" t="str">
        <f>IFERROR(ARBITRAMENTOS!D10/ARBITRAMENTOS!D9,"")</f>
        <v/>
      </c>
    </row>
    <row r="16" spans="2:13" x14ac:dyDescent="0.35">
      <c r="B16" s="43" t="s">
        <v>45</v>
      </c>
      <c r="C16" s="45">
        <f>IFERROR(JUDICIALES!$D$12/JUDICIALES!$D$11,"")</f>
        <v>1</v>
      </c>
    </row>
    <row r="17" spans="2:6" x14ac:dyDescent="0.35">
      <c r="B17" s="43" t="s">
        <v>51</v>
      </c>
      <c r="C17" s="45">
        <f>IFERROR(JUDICIALES!$G$11/JUDICIALES!$G$10,"")</f>
        <v>1</v>
      </c>
      <c r="E17" t="s">
        <v>79</v>
      </c>
      <c r="F17" s="44" t="str">
        <f>+IF(PAGOS!D9="","Falta  actualizar","")</f>
        <v/>
      </c>
    </row>
    <row r="18" spans="2:6" x14ac:dyDescent="0.35">
      <c r="B18" s="43" t="s">
        <v>44</v>
      </c>
      <c r="C18" s="43">
        <f>IFERROR(C15/ABOGADOS!$D$12,"")</f>
        <v>12.333333333333334</v>
      </c>
      <c r="E18" s="43" t="s">
        <v>49</v>
      </c>
      <c r="F18" s="43">
        <f>+PAGOS!D10</f>
        <v>1</v>
      </c>
    </row>
    <row r="19" spans="2:6" x14ac:dyDescent="0.35">
      <c r="B19" s="43" t="s">
        <v>82</v>
      </c>
      <c r="C19" s="45">
        <f>IFERROR(1-(JUDICIALES!$H$22+JUDICIALES!$H$23+JUDICIALES!$H$24)/(JUDICIALES!$G$22+JUDICIALES!$G$23+JUDICIALES!$G$24),"")</f>
        <v>0</v>
      </c>
      <c r="E19" s="43" t="s">
        <v>50</v>
      </c>
      <c r="F19" s="43" t="str">
        <f>+IF(PAGOS!D9="No","No aplica","si")</f>
        <v>si</v>
      </c>
    </row>
    <row r="21" spans="2:6" ht="15" thickBot="1" x14ac:dyDescent="0.4"/>
    <row r="22" spans="2:6" x14ac:dyDescent="0.35">
      <c r="B22" s="2" t="s">
        <v>104</v>
      </c>
      <c r="C22" s="3"/>
      <c r="D22" s="3"/>
      <c r="E22" s="3"/>
      <c r="F22" s="4"/>
    </row>
    <row r="23" spans="2:6" x14ac:dyDescent="0.35">
      <c r="B23" s="115"/>
      <c r="C23" s="130"/>
      <c r="D23" s="130"/>
      <c r="E23" s="130"/>
      <c r="F23" s="116"/>
    </row>
    <row r="24" spans="2:6" x14ac:dyDescent="0.35">
      <c r="B24" s="115"/>
      <c r="C24" s="130"/>
      <c r="D24" s="130"/>
      <c r="E24" s="130"/>
      <c r="F24" s="116"/>
    </row>
    <row r="25" spans="2:6" x14ac:dyDescent="0.35">
      <c r="B25" s="115"/>
      <c r="C25" s="130"/>
      <c r="D25" s="130"/>
      <c r="E25" s="130"/>
      <c r="F25" s="116"/>
    </row>
    <row r="26" spans="2:6" ht="15" thickBot="1" x14ac:dyDescent="0.4">
      <c r="B26" s="117"/>
      <c r="C26" s="131"/>
      <c r="D26" s="131"/>
      <c r="E26" s="131"/>
      <c r="F26" s="118"/>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Base a pegar</vt:lpstr>
      <vt:lpstr>ABOGADOS</vt:lpstr>
      <vt:lpstr>JUDICIALES</vt:lpstr>
      <vt:lpstr>PREJUDICIALES</vt:lpstr>
      <vt:lpstr>ARBITRAMENTOS</vt:lpstr>
      <vt:lpstr>PAGOS</vt:lpstr>
      <vt:lpstr>Resumen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Duvy Johanna Plazas Socha</cp:lastModifiedBy>
  <dcterms:created xsi:type="dcterms:W3CDTF">2020-06-25T21:16:25Z</dcterms:created>
  <dcterms:modified xsi:type="dcterms:W3CDTF">2021-03-26T12:46:01Z</dcterms:modified>
</cp:coreProperties>
</file>