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ficina Control Interno 2022\Informes_OCI_2022\7. Certificado_E-KOGUI\Segundo_Semestre_2021\Reporte_EKOGUI\"/>
    </mc:Choice>
  </mc:AlternateContent>
  <xr:revisionPtr revIDLastSave="0" documentId="13_ncr:1_{7C5F3C4D-0637-48FD-9C7E-A8463DAD7058}" xr6:coauthVersionLast="47" xr6:coauthVersionMax="47" xr10:uidLastSave="{00000000-0000-0000-0000-000000000000}"/>
  <bookViews>
    <workbookView xWindow="-110" yWindow="-110" windowWidth="19420" windowHeight="10560" tabRatio="777" activeTab="3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<sst xmlns="http://schemas.openxmlformats.org/spreadsheetml/2006/main" count="274" uniqueCount="192">
  <si>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</si>
  <si>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</si>
  <si>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</si>
  <si>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</si>
  <si>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</si>
  <si>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</si>
  <si>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</si>
  <si>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</si>
  <si>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</si>
  <si>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</si>
  <si>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</si>
  <si>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</si>
  <si>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</si>
  <si>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</si>
  <si>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</si>
  <si>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</si>
  <si>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</si>
  <si>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</si>
  <si>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</si>
  <si>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</si>
  <si>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</si>
  <si>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</si>
  <si>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</si>
  <si>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</si>
  <si>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</si>
  <si>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</si>
  <si>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</si>
  <si>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</si>
  <si>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</si>
  <si>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</si>
  <si>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</si>
  <si>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</si>
  <si>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</si>
  <si>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</si>
  <si>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</si>
  <si>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</si>
  <si>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</si>
  <si>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</si>
  <si>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</si>
  <si>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</si>
  <si>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</si>
  <si>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</si>
  <si>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</si>
  <si>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</si>
  <si>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</si>
  <si>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</si>
  <si>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</si>
  <si>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</si>
  <si>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</si>
  <si>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</si>
  <si>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</si>
  <si>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</si>
  <si>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</si>
  <si>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</si>
  <si>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</si>
  <si>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</si>
  <si>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</si>
  <si>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</si>
  <si>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</si>
  <si>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</si>
  <si>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</si>
  <si>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</si>
  <si>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</si>
  <si>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</si>
  <si>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</si>
  <si>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</si>
  <si>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</si>
  <si>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</si>
  <si>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</si>
  <si>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</si>
  <si>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</si>
  <si>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</si>
  <si>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</si>
  <si>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</si>
  <si>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</si>
  <si>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</si>
  <si>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</si>
  <si>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</si>
  <si>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</si>
  <si>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</si>
  <si>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</si>
  <si>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</si>
  <si>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</si>
  <si>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</si>
  <si>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</si>
  <si>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</si>
  <si>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</si>
  <si>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</si>
  <si>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</si>
  <si>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</si>
  <si>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</si>
  <si>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</si>
  <si>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</si>
  <si>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</si>
  <si>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</si>
  <si>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</si>
  <si>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</si>
  <si>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</si>
  <si>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</si>
  <si>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</si>
  <si>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</si>
  <si>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</si>
  <si>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</si>
  <si>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</si>
  <si>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</si>
  <si>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</si>
  <si>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</si>
  <si>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</si>
  <si>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</si>
  <si>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</si>
  <si>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</si>
  <si>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</si>
  <si>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</si>
  <si>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(2) Con fecha de actuación en 2021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</si>
  <si>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</si>
  <si>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</si>
  <si>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</si>
  <si>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</si>
  <si>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</si>
  <si>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</si>
  <si>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</si>
  <si>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</si>
  <si>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</si>
  <si>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</si>
  <si>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</si>
  <si>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</si>
  <si>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</si>
  <si>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</si>
  <si>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</si>
  <si>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</si>
  <si>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</si>
  <si>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</si>
  <si>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</si>
  <si>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</si>
  <si>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</si>
  <si>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</si>
  <si>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</si>
  <si>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</si>
  <si>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</si>
  <si>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</si>
  <si>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</si>
  <si>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</si>
  <si>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</si>
  <si>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</si>
  <si>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</si>
  <si>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</si>
  <si>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</si>
  <si>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</si>
  <si>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</si>
  <si>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Abogados al 31 de diciembre de 2021</t>
  </si>
  <si>
    <t>ABOGADOS ACTIVOS AL 31-12-2021</t>
  </si>
  <si>
    <t>PROCESOS ACTIVOS AL 31 DE DICIEMBRE DE 2021</t>
  </si>
  <si>
    <t>(1) Con fecha de registro anterior al 15-12-2021</t>
  </si>
  <si>
    <t>PROCESOS TERMINADOS SEGUNDO SEMESTRE 2021</t>
  </si>
  <si>
    <t>PROCESOS TERMINADOS DURANTE SEGUNDO SEMESTRE 2021</t>
  </si>
  <si>
    <t>TERMINADOS EN EKOGUI DURANTE SEGUNDO SEMESTRE 2021 (2)</t>
  </si>
  <si>
    <t>PROCESO TERMINADOS AL 31 DE DICIEMBRE 2021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</si>
  <si>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</si>
  <si>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$29.981 millones a 31 de diciembre de 2021</t>
  </si>
  <si>
    <t>PROCESOS ACTIVOS EN CALIDAD DEMANDADO AL 31-12-2021</t>
  </si>
  <si>
    <t>PROCESOS CON CALIFICACIÓN SEGUNDO SEMESTRE 2021</t>
  </si>
  <si>
    <t>PROCESOS CON CALIFICACIÓN ANTERIOR A 30-06-2021</t>
  </si>
  <si>
    <t>(6) Solo se consideran los procesos activos - calidad demandado al 31 de DICIEMBRE de 2021 que tengan calificación de riesgo</t>
  </si>
  <si>
    <t># PROCESOS</t>
  </si>
  <si>
    <t>REGISTRO POSTERIOR AL 01/07/2021</t>
  </si>
  <si>
    <t>REGISTRO EN 2020 Y ANTERIORES</t>
  </si>
  <si>
    <t>TOTAL PREJUDICIALES TERMINADOS II SEM. 2021</t>
  </si>
  <si>
    <t>TERMINADOS ÚLTIMA ACTUACIÓN II SEM. 2021</t>
  </si>
  <si>
    <t>ARBITRAMENTOS ACTIVOS AL 31-12-2021</t>
  </si>
  <si>
    <t>TOTAL ARBITRAMENTOS TERMINADOS  AL 31-12-2021</t>
  </si>
  <si>
    <t>NOMBRE ENTIDAD</t>
  </si>
  <si>
    <t>NOMBRE Y APELLIDO JEFE CONTROL INTERNO</t>
  </si>
  <si>
    <t>Favor Diligenciar los Campos Resaltados y Revisar la Información Incompleta Antes de Remitir a la ANDJE</t>
  </si>
  <si>
    <t>Pagos enlazados al 31-12-2021</t>
  </si>
  <si>
    <t>Favor Diligenciar los campos Resaltados</t>
  </si>
  <si>
    <t>RETIRADOS EN LA ENTIDAD SEGUNDO SEMESTRE 2021</t>
  </si>
  <si>
    <t>INACTIVADOS EN EKOGUI SEGUNDO SEMESTRE 2021</t>
  </si>
  <si>
    <t>Conciliaciones Prejudiciales</t>
  </si>
  <si>
    <t>PREJUDICIALES ACTIVAS AL 31-12-2021</t>
  </si>
  <si>
    <t>PREJUDICIALES TERMINADAS SEGUNDO SEMESTRE 2021</t>
  </si>
  <si>
    <t>Procesos que se encuentran terminados</t>
  </si>
  <si>
    <t>REGISTRO ENTRE 1 DE ENERO Y 30 DE JUNIO 2021</t>
  </si>
  <si>
    <t>LEONARD PAEZ RAMIREZ</t>
  </si>
  <si>
    <t>FEDERICO NUÑEZ GARCIA</t>
  </si>
  <si>
    <t>LUIS ANTONIO PINEDA GOMEZ</t>
  </si>
  <si>
    <t>DUVY JOHANNA PLAZAS SOCHA</t>
  </si>
  <si>
    <t>DAYSI YOLIMA ESPITIA RINCON</t>
  </si>
  <si>
    <t xml:space="preserve">NYDIA ESPERANZA VEGA LOPEZ </t>
  </si>
  <si>
    <t xml:space="preserve">Para el periodo de evaluación la entidad termino 4 procesos judiciales de acuerdo con lo informado por 
la Oficina Asesora Jurídica y lo registrado en EKOGUI. </t>
  </si>
  <si>
    <t>FONDO ROTATORIO DEL DEPARTAMENTO ADMINISTRATIVO NACIONAL DE ESTADISTICA</t>
  </si>
  <si>
    <t xml:space="preserve">Las capacitaciones que se tomaron como referencia son aquellas a las que asistieron los abogados de la entidad, según los soportes de asistencia a las mismas, que fueron programadas por la ANDJE durante el período de verificación. </t>
  </si>
  <si>
    <t xml:space="preserve">Las capacitaciones que se tomaron como referencia son aquellas a las que asistieron los abogados de la entidad,  según los soportes de asistencia a las mismas, que fueron programadas por la ANDJE durante el período de verificación.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</si>
</sst>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2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15" fontId="0" fillId="6" borderId="9" xfId="0" applyNumberFormat="1" applyFill="1" applyBorder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 wrapText="1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 y Validaci&#243;n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F17" sqref="F17"/>
    </sheetView>
  </sheetViews>
  <sheetFormatPr baseColWidth="10" defaultRowHeight="14.5" x14ac:dyDescent="0.35"/>
  <sheetData>
    <row r="1" spans="2:15" ht="15" thickBot="1" x14ac:dyDescent="0.4"/>
    <row r="2" spans="2:15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5" x14ac:dyDescent="0.55000000000000004">
      <c r="B3" s="92" t="s">
        <v>78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2:15" ht="23.5" x14ac:dyDescent="0.55000000000000004">
      <c r="B4" s="92" t="s">
        <v>11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2:15" x14ac:dyDescent="0.3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35">
      <c r="B6" s="5"/>
      <c r="C6" s="95" t="s">
        <v>91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7"/>
    </row>
    <row r="7" spans="2:15" x14ac:dyDescent="0.35">
      <c r="B7" s="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7"/>
    </row>
    <row r="8" spans="2:15" x14ac:dyDescent="0.3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3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3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3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3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3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3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3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3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3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" thickBot="1" x14ac:dyDescent="0.4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jixiNfD+nofjAxMPyQEwidGoTJEdLEh3lZobn98nwgWvzNuweENJPEe6u5elpVqKe6ynHDatuY0qk+QHeybBlg==" saltValue="4rftt6+0w0ym0OjRMUwWO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A2" zoomScale="89" zoomScaleNormal="89" workbookViewId="0">
      <selection activeCell="C19" sqref="C19:G19"/>
    </sheetView>
  </sheetViews>
  <sheetFormatPr baseColWidth="10" defaultColWidth="11.453125" defaultRowHeight="14.5" x14ac:dyDescent="0.35"/>
  <cols>
    <col min="1" max="1" width="6.453125" style="1" customWidth="1"/>
    <col min="2" max="2" width="34.26953125" style="1" customWidth="1"/>
    <col min="3" max="3" width="13.26953125" style="1" customWidth="1"/>
    <col min="4" max="4" width="27.453125" style="1" customWidth="1"/>
    <col min="5" max="5" width="57.453125" style="1" customWidth="1"/>
    <col min="6" max="6" width="30.1796875" style="1" customWidth="1"/>
    <col min="7" max="7" width="15.7265625" style="1" customWidth="1"/>
    <col min="8" max="9" width="11.453125" style="42"/>
    <col min="10" max="10" width="11.81640625" style="42" bestFit="1" customWidth="1"/>
    <col min="11" max="16384" width="11.453125" style="1"/>
  </cols>
  <sheetData>
    <row r="5" spans="2:20" ht="15" thickBot="1" x14ac:dyDescent="0.4"/>
    <row r="6" spans="2:20" x14ac:dyDescent="0.35">
      <c r="B6" s="11"/>
      <c r="C6" s="12"/>
      <c r="D6" s="12"/>
      <c r="E6" s="12"/>
      <c r="F6" s="12"/>
      <c r="G6" s="13"/>
    </row>
    <row r="7" spans="2:20" ht="21" x14ac:dyDescent="0.5">
      <c r="B7" s="96" t="s">
        <v>109</v>
      </c>
      <c r="C7" s="97"/>
      <c r="D7" s="97"/>
      <c r="E7" s="97"/>
      <c r="F7" s="97"/>
      <c r="G7" s="98"/>
      <c r="T7" s="1" t="s">
        <v>12</v>
      </c>
    </row>
    <row r="8" spans="2:20" ht="15" thickBot="1" x14ac:dyDescent="0.4">
      <c r="B8" s="14"/>
      <c r="C8" s="15"/>
      <c r="D8" s="104" t="s">
        <v>148</v>
      </c>
      <c r="E8" s="104"/>
      <c r="F8" s="15"/>
      <c r="G8" s="16"/>
      <c r="T8" s="1" t="s">
        <v>13</v>
      </c>
    </row>
    <row r="9" spans="2:20" ht="15" thickBot="1" x14ac:dyDescent="0.4">
      <c r="B9" s="102" t="s">
        <v>111</v>
      </c>
      <c r="C9" s="103"/>
      <c r="D9" s="91">
        <v>44610</v>
      </c>
      <c r="E9" s="15"/>
      <c r="F9" s="15"/>
      <c r="G9" s="16"/>
      <c r="T9" s="1" t="s">
        <v>14</v>
      </c>
    </row>
    <row r="10" spans="2:20" x14ac:dyDescent="0.35">
      <c r="B10" s="14" t="s">
        <v>174</v>
      </c>
      <c r="C10" s="15"/>
      <c r="D10" s="15"/>
      <c r="E10" s="15"/>
      <c r="F10" s="15"/>
      <c r="G10" s="67">
        <v>43545</v>
      </c>
    </row>
    <row r="11" spans="2:20" x14ac:dyDescent="0.3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79</v>
      </c>
    </row>
    <row r="12" spans="2:20" x14ac:dyDescent="0.35">
      <c r="B12" s="21" t="s">
        <v>0</v>
      </c>
      <c r="C12" s="78" t="s">
        <v>12</v>
      </c>
      <c r="D12" s="79">
        <v>43682</v>
      </c>
      <c r="E12" s="78" t="s">
        <v>182</v>
      </c>
      <c r="F12" s="79">
        <v>43932</v>
      </c>
      <c r="G12" s="80" t="str">
        <f>+IF(C12="SI",IF(F12&lt;$G$10,"DESACTUALIZADO",""),"")</f>
        <v/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35">
      <c r="B13" s="21" t="s">
        <v>1</v>
      </c>
      <c r="C13" s="78" t="s">
        <v>12</v>
      </c>
      <c r="D13" s="79">
        <v>44407</v>
      </c>
      <c r="E13" s="78" t="s">
        <v>183</v>
      </c>
      <c r="F13" s="79">
        <v>44552</v>
      </c>
      <c r="G13" s="80" t="str">
        <f t="shared" ref="G13:G17" si="3">+IF(C13="SI",IF(F13&lt;$G$10,"DESACTUALIZADO",""),"")</f>
        <v/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35">
      <c r="B14" s="21" t="s">
        <v>2</v>
      </c>
      <c r="C14" s="78" t="s">
        <v>12</v>
      </c>
      <c r="D14" s="79">
        <v>44132</v>
      </c>
      <c r="E14" s="78" t="s">
        <v>184</v>
      </c>
      <c r="F14" s="78"/>
      <c r="G14" s="80" t="str">
        <f t="shared" si="3"/>
        <v>DESACTUALIZADO</v>
      </c>
      <c r="H14" s="42">
        <f t="shared" si="0"/>
        <v>0</v>
      </c>
      <c r="I14" s="42">
        <f t="shared" si="1"/>
        <v>1</v>
      </c>
      <c r="J14" s="42">
        <f t="shared" si="2"/>
        <v>0</v>
      </c>
      <c r="T14" s="48">
        <v>43545</v>
      </c>
    </row>
    <row r="15" spans="2:20" x14ac:dyDescent="0.35">
      <c r="B15" s="21" t="s">
        <v>3</v>
      </c>
      <c r="C15" s="78" t="s">
        <v>12</v>
      </c>
      <c r="D15" s="79">
        <v>43311</v>
      </c>
      <c r="E15" s="78" t="s">
        <v>185</v>
      </c>
      <c r="F15" s="79">
        <v>44393</v>
      </c>
      <c r="G15" s="80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35">
      <c r="B16" s="21" t="s">
        <v>4</v>
      </c>
      <c r="C16" s="78" t="s">
        <v>12</v>
      </c>
      <c r="D16" s="79">
        <v>43677</v>
      </c>
      <c r="E16" s="78" t="s">
        <v>186</v>
      </c>
      <c r="F16" s="79">
        <v>44545</v>
      </c>
      <c r="G16" s="80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35">
      <c r="B17" s="21" t="s">
        <v>5</v>
      </c>
      <c r="C17" s="78" t="s">
        <v>12</v>
      </c>
      <c r="D17" s="79">
        <v>43110</v>
      </c>
      <c r="E17" s="78" t="s">
        <v>187</v>
      </c>
      <c r="F17" s="79">
        <v>44560</v>
      </c>
      <c r="G17" s="80" t="str">
        <f t="shared" si="3"/>
        <v/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35">
      <c r="B18" s="14"/>
      <c r="C18" s="15"/>
      <c r="D18" s="15"/>
      <c r="E18" s="15"/>
      <c r="F18" s="15"/>
      <c r="G18" s="16"/>
    </row>
    <row r="19" spans="2:10" ht="94.5" customHeight="1" thickBot="1" x14ac:dyDescent="0.4">
      <c r="B19" s="62" t="s">
        <v>94</v>
      </c>
      <c r="C19" s="99" t="s">
        <v>190</v>
      </c>
      <c r="D19" s="100"/>
      <c r="E19" s="100"/>
      <c r="F19" s="100"/>
      <c r="G19" s="101"/>
    </row>
  </sheetData>
  <sheetProtection algorithmName="SHA-512" hashValue="oHz1DPDdCQTfk6HZYZzwTSwYDKTppR1PbQ2tnrxwRrliyvD3HJxqgmjnxso6QvoYykx3jGyO1xZtda5gpn7FiQ==" saltValue="yDPNcT7s0avqeYJyH+YnU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1" priority="14" operator="containsText" text="N/A">
      <formula>NOT(ISERROR(SEARCH("N/A",C12)))</formula>
    </cfRule>
    <cfRule type="containsBlanks" dxfId="40" priority="22">
      <formula>LEN(TRIM(C12))=0</formula>
    </cfRule>
  </conditionalFormatting>
  <conditionalFormatting sqref="D9">
    <cfRule type="containsBlanks" dxfId="39" priority="21">
      <formula>LEN(TRIM(D9))=0</formula>
    </cfRule>
  </conditionalFormatting>
  <conditionalFormatting sqref="D12:F16">
    <cfRule type="containsBlanks" dxfId="38" priority="16">
      <formula>LEN(TRIM(D12))=0</formula>
    </cfRule>
  </conditionalFormatting>
  <conditionalFormatting sqref="C19">
    <cfRule type="containsBlanks" dxfId="37" priority="15">
      <formula>LEN(TRIM(C19))=0</formula>
    </cfRule>
  </conditionalFormatting>
  <conditionalFormatting sqref="D12:F12">
    <cfRule type="expression" dxfId="36" priority="10">
      <formula>OR($C$12="No",$C$12="N/A")</formula>
    </cfRule>
  </conditionalFormatting>
  <conditionalFormatting sqref="D14:F14">
    <cfRule type="expression" dxfId="35" priority="9">
      <formula>OR($C$14="No",$C$14="N/A")</formula>
    </cfRule>
  </conditionalFormatting>
  <conditionalFormatting sqref="D13:F13">
    <cfRule type="expression" dxfId="34" priority="7">
      <formula>OR($C$13="No",$C$13="N/A")</formula>
    </cfRule>
  </conditionalFormatting>
  <conditionalFormatting sqref="D15:F15">
    <cfRule type="expression" dxfId="33" priority="5">
      <formula>OR($C$15="No",$C$15="N/A")</formula>
    </cfRule>
  </conditionalFormatting>
  <conditionalFormatting sqref="D16:F16">
    <cfRule type="expression" dxfId="32" priority="4">
      <formula>OR($C$16="No",$C$16="N/A")</formula>
    </cfRule>
  </conditionalFormatting>
  <conditionalFormatting sqref="D17:F17">
    <cfRule type="containsBlanks" dxfId="31" priority="2">
      <formula>LEN(TRIM(D17))=0</formula>
    </cfRule>
  </conditionalFormatting>
  <conditionalFormatting sqref="D17:F17">
    <cfRule type="expression" dxfId="30" priority="1">
      <formula>OR($C$17="No",$C$17="N/A")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44580</formula1>
      <formula2>44642</formula2>
    </dataValidation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1000000}">
      <formula1>40544</formula1>
      <formula2>44651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2000000}">
      <formula1>$T$7:$T$9</formula1>
    </dataValidation>
    <dataValidation showInputMessage="1" showErrorMessage="1" sqref="E12 E14:E17" xr:uid="{00000000-0002-0000-0100-000003000000}"/>
    <dataValidation showInputMessage="1" showErrorMessage="1" errorTitle="Fecha invalida" error="La fecha debe estar entre el 01/01/2011 y el 31/03/2022" sqref="E13" xr:uid="{00000000-0002-0000-0100-000004000000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C22" sqref="C22:G25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48.1796875" style="1" bestFit="1" customWidth="1"/>
    <col min="4" max="4" width="20.81640625" style="1" customWidth="1"/>
    <col min="5" max="5" width="6.26953125" style="1" customWidth="1"/>
    <col min="6" max="6" width="41.453125" style="1" customWidth="1"/>
    <col min="7" max="7" width="24.179687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</row>
    <row r="3" spans="2:22" x14ac:dyDescent="0.3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6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 t="s">
        <v>148</v>
      </c>
      <c r="E5" s="15"/>
      <c r="F5" s="15"/>
      <c r="G5" s="15"/>
      <c r="H5" s="16"/>
    </row>
    <row r="6" spans="2:22" ht="15" customHeight="1" x14ac:dyDescent="0.35">
      <c r="B6" s="14"/>
      <c r="C6" s="27"/>
      <c r="D6" s="27"/>
      <c r="E6" s="27"/>
      <c r="G6" s="32"/>
      <c r="H6" s="33"/>
    </row>
    <row r="7" spans="2:22" ht="17.25" customHeight="1" x14ac:dyDescent="0.5">
      <c r="B7" s="14"/>
      <c r="C7" s="20" t="s">
        <v>111</v>
      </c>
      <c r="D7" s="79">
        <v>44613</v>
      </c>
      <c r="E7" s="26"/>
      <c r="F7" s="105" t="str">
        <f>"Seleccione una muestra de "&amp;V3&amp;" abogados activos y complete la siguiente tabla"</f>
        <v>Seleccione una muestra de 6 abogados activos y complete la siguiente tabla</v>
      </c>
      <c r="G7" s="106"/>
      <c r="H7" s="33"/>
    </row>
    <row r="8" spans="2:22" x14ac:dyDescent="0.35">
      <c r="B8" s="14"/>
      <c r="D8" s="15"/>
      <c r="E8" s="15"/>
      <c r="F8" s="107"/>
      <c r="G8" s="108"/>
      <c r="H8" s="16"/>
      <c r="T8" s="1" t="s">
        <v>13</v>
      </c>
    </row>
    <row r="9" spans="2:22" ht="23.5" x14ac:dyDescent="0.35">
      <c r="B9" s="14"/>
      <c r="C9" s="34" t="s">
        <v>149</v>
      </c>
      <c r="E9" s="6"/>
      <c r="F9" s="24" t="s">
        <v>98</v>
      </c>
      <c r="G9" s="24" t="s">
        <v>19</v>
      </c>
      <c r="H9" s="16"/>
      <c r="T9" s="1" t="s">
        <v>14</v>
      </c>
    </row>
    <row r="10" spans="2:22" x14ac:dyDescent="0.35">
      <c r="B10" s="14"/>
      <c r="C10" s="23" t="s">
        <v>150</v>
      </c>
      <c r="D10" s="23" t="s">
        <v>23</v>
      </c>
      <c r="E10" s="6"/>
      <c r="F10" s="20" t="s">
        <v>95</v>
      </c>
      <c r="G10" s="78">
        <v>6</v>
      </c>
      <c r="H10" s="16"/>
    </row>
    <row r="11" spans="2:22" x14ac:dyDescent="0.35">
      <c r="B11" s="14"/>
      <c r="C11" s="20" t="s">
        <v>21</v>
      </c>
      <c r="D11" s="78">
        <v>6</v>
      </c>
      <c r="E11" s="6"/>
      <c r="F11" s="20" t="s">
        <v>96</v>
      </c>
      <c r="G11" s="78">
        <v>6</v>
      </c>
      <c r="H11" s="16"/>
    </row>
    <row r="12" spans="2:22" x14ac:dyDescent="0.35">
      <c r="B12" s="14"/>
      <c r="C12" s="20" t="s">
        <v>22</v>
      </c>
      <c r="D12" s="78">
        <v>6</v>
      </c>
      <c r="E12" s="6"/>
      <c r="F12" s="20" t="s">
        <v>97</v>
      </c>
      <c r="G12" s="78">
        <v>6</v>
      </c>
      <c r="H12" s="16"/>
    </row>
    <row r="13" spans="2:22" x14ac:dyDescent="0.35">
      <c r="B13" s="14"/>
      <c r="C13" s="20" t="s">
        <v>26</v>
      </c>
      <c r="D13" s="78">
        <v>6</v>
      </c>
      <c r="E13" s="6"/>
      <c r="F13" s="52" t="s">
        <v>103</v>
      </c>
      <c r="G13" s="51"/>
      <c r="H13" s="16"/>
    </row>
    <row r="14" spans="2:22" x14ac:dyDescent="0.35">
      <c r="B14" s="14"/>
      <c r="E14" s="6"/>
      <c r="F14" s="53" t="s">
        <v>104</v>
      </c>
      <c r="G14" s="54"/>
      <c r="H14" s="16"/>
    </row>
    <row r="15" spans="2:22" x14ac:dyDescent="0.35">
      <c r="B15" s="14"/>
      <c r="E15" s="6"/>
      <c r="H15" s="16"/>
    </row>
    <row r="16" spans="2:22" x14ac:dyDescent="0.35">
      <c r="B16" s="14"/>
      <c r="C16" s="23" t="s">
        <v>24</v>
      </c>
      <c r="D16" s="23" t="s">
        <v>23</v>
      </c>
      <c r="E16" s="6"/>
      <c r="F16" s="24" t="s">
        <v>107</v>
      </c>
      <c r="G16" s="24" t="s">
        <v>19</v>
      </c>
      <c r="H16" s="16"/>
    </row>
    <row r="17" spans="2:8" x14ac:dyDescent="0.35">
      <c r="B17" s="14"/>
      <c r="C17" s="20" t="s">
        <v>175</v>
      </c>
      <c r="D17" s="78">
        <v>1</v>
      </c>
      <c r="E17" s="6"/>
      <c r="F17" s="20" t="s">
        <v>110</v>
      </c>
      <c r="G17" s="78">
        <v>6</v>
      </c>
      <c r="H17" s="16"/>
    </row>
    <row r="18" spans="2:8" x14ac:dyDescent="0.35">
      <c r="B18" s="14"/>
      <c r="C18" s="20" t="s">
        <v>176</v>
      </c>
      <c r="D18" s="78">
        <v>1</v>
      </c>
      <c r="E18" s="6"/>
      <c r="F18" s="49" t="s">
        <v>80</v>
      </c>
      <c r="G18" s="78">
        <v>0</v>
      </c>
      <c r="H18" s="16"/>
    </row>
    <row r="19" spans="2:8" x14ac:dyDescent="0.35">
      <c r="B19" s="14"/>
      <c r="C19" s="59"/>
      <c r="E19" s="6"/>
      <c r="F19" s="20" t="s">
        <v>100</v>
      </c>
      <c r="G19" s="78">
        <v>0</v>
      </c>
      <c r="H19" s="16"/>
    </row>
    <row r="20" spans="2:8" x14ac:dyDescent="0.35">
      <c r="B20" s="14"/>
      <c r="C20" s="59"/>
      <c r="E20" s="6"/>
      <c r="F20" s="20" t="s">
        <v>25</v>
      </c>
      <c r="G20" s="78">
        <v>0</v>
      </c>
      <c r="H20" s="16"/>
    </row>
    <row r="21" spans="2:8" x14ac:dyDescent="0.35">
      <c r="B21" s="14"/>
      <c r="C21" s="82" t="s">
        <v>99</v>
      </c>
      <c r="D21" s="83"/>
      <c r="E21" s="84"/>
      <c r="F21" s="86"/>
      <c r="G21" s="86"/>
      <c r="H21" s="85"/>
    </row>
    <row r="22" spans="2:8" x14ac:dyDescent="0.35">
      <c r="B22" s="14"/>
      <c r="C22" s="109" t="s">
        <v>191</v>
      </c>
      <c r="D22" s="110"/>
      <c r="E22" s="110"/>
      <c r="F22" s="110"/>
      <c r="G22" s="111"/>
      <c r="H22" s="16"/>
    </row>
    <row r="23" spans="2:8" x14ac:dyDescent="0.35">
      <c r="B23" s="14"/>
      <c r="C23" s="112"/>
      <c r="D23" s="113"/>
      <c r="E23" s="113"/>
      <c r="F23" s="113"/>
      <c r="G23" s="114"/>
      <c r="H23" s="16"/>
    </row>
    <row r="24" spans="2:8" x14ac:dyDescent="0.35">
      <c r="B24" s="14"/>
      <c r="C24" s="112"/>
      <c r="D24" s="113"/>
      <c r="E24" s="113"/>
      <c r="F24" s="113"/>
      <c r="G24" s="114"/>
      <c r="H24" s="16"/>
    </row>
    <row r="25" spans="2:8" x14ac:dyDescent="0.35">
      <c r="B25" s="14"/>
      <c r="C25" s="115"/>
      <c r="D25" s="116"/>
      <c r="E25" s="116"/>
      <c r="F25" s="116"/>
      <c r="G25" s="117"/>
      <c r="H25" s="16"/>
    </row>
    <row r="26" spans="2:8" ht="15" thickBot="1" x14ac:dyDescent="0.4">
      <c r="B26" s="17"/>
      <c r="C26" s="18"/>
      <c r="D26" s="18"/>
      <c r="E26" s="18"/>
      <c r="F26" s="18"/>
      <c r="G26" s="18"/>
      <c r="H26" s="19"/>
    </row>
  </sheetData>
  <sheetProtection algorithmName="SHA-512" hashValue="9NwfrAZwwCCqcnmjgItUn7cSCgEOM1RfPFDCS/YBNTlj50wGzL24n1SYV7L5mQM/ZmVrcd+lsAQ/bVkRaodCXg==" saltValue="DgJkwMDcocd3A27+7ly9a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44580</formula1>
      <formula2>44642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abSelected="1" topLeftCell="C7" zoomScale="90" zoomScaleNormal="90" workbookViewId="0">
      <selection activeCell="C13" sqref="C13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67.453125" style="1" customWidth="1"/>
    <col min="4" max="4" width="15.26953125" style="1" customWidth="1"/>
    <col min="5" max="5" width="6.26953125" style="1" customWidth="1"/>
    <col min="6" max="6" width="63.54296875" style="1" customWidth="1"/>
    <col min="7" max="7" width="16.81640625" style="1" customWidth="1"/>
    <col min="8" max="8" width="15.26953125" style="1" customWidth="1"/>
    <col min="9" max="9" width="7.26953125" style="1" customWidth="1"/>
    <col min="10" max="16384" width="11.453125" style="1"/>
  </cols>
  <sheetData>
    <row r="1" spans="2:23" ht="15" thickBot="1" x14ac:dyDescent="0.4"/>
    <row r="2" spans="2:23" ht="9" customHeight="1" x14ac:dyDescent="0.35">
      <c r="B2" s="29"/>
      <c r="C2" s="30"/>
      <c r="D2" s="30"/>
      <c r="E2" s="30"/>
      <c r="F2" s="30"/>
      <c r="G2" s="30"/>
      <c r="H2" s="30"/>
      <c r="I2" s="31"/>
    </row>
    <row r="3" spans="2:23" x14ac:dyDescent="0.3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4</v>
      </c>
    </row>
    <row r="4" spans="2:23" x14ac:dyDescent="0.3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3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35">
      <c r="B6" s="14"/>
      <c r="C6" s="123" t="s">
        <v>68</v>
      </c>
      <c r="D6" s="123"/>
      <c r="E6" s="123"/>
      <c r="F6" s="123"/>
      <c r="G6" s="123"/>
      <c r="H6" s="123"/>
      <c r="I6" s="33"/>
    </row>
    <row r="7" spans="2:23" x14ac:dyDescent="0.35">
      <c r="B7" s="14"/>
      <c r="C7" s="15"/>
      <c r="D7" s="27"/>
      <c r="E7" s="81" t="s">
        <v>148</v>
      </c>
      <c r="F7" s="27"/>
      <c r="G7" s="15"/>
      <c r="H7" s="15"/>
      <c r="I7" s="16"/>
      <c r="U7" s="1" t="s">
        <v>13</v>
      </c>
    </row>
    <row r="8" spans="2:23" x14ac:dyDescent="0.35">
      <c r="B8" s="14"/>
      <c r="C8" s="23" t="s">
        <v>111</v>
      </c>
      <c r="D8" s="79">
        <v>44613</v>
      </c>
      <c r="E8" s="6"/>
      <c r="F8" s="37" t="s">
        <v>106</v>
      </c>
      <c r="G8" s="37" t="s">
        <v>18</v>
      </c>
      <c r="H8" s="15"/>
      <c r="I8" s="16"/>
      <c r="U8" s="1" t="s">
        <v>14</v>
      </c>
    </row>
    <row r="9" spans="2:23" x14ac:dyDescent="0.35">
      <c r="B9" s="14"/>
      <c r="E9" s="6"/>
      <c r="F9" s="20" t="s">
        <v>27</v>
      </c>
      <c r="G9" s="78">
        <v>0</v>
      </c>
      <c r="H9" s="15"/>
      <c r="I9" s="16"/>
    </row>
    <row r="10" spans="2:23" x14ac:dyDescent="0.35">
      <c r="B10" s="14"/>
      <c r="C10" s="23" t="s">
        <v>151</v>
      </c>
      <c r="D10" s="23" t="s">
        <v>23</v>
      </c>
      <c r="E10" s="6"/>
      <c r="F10" s="20" t="s">
        <v>60</v>
      </c>
      <c r="G10" s="78">
        <v>0</v>
      </c>
      <c r="H10" s="15"/>
      <c r="I10" s="16"/>
    </row>
    <row r="11" spans="2:23" x14ac:dyDescent="0.35">
      <c r="B11" s="14"/>
      <c r="C11" s="20" t="s">
        <v>28</v>
      </c>
      <c r="D11" s="78">
        <v>10</v>
      </c>
      <c r="E11" s="6"/>
      <c r="F11" s="20" t="s">
        <v>83</v>
      </c>
      <c r="G11" s="78">
        <v>0</v>
      </c>
      <c r="H11" s="15"/>
      <c r="I11" s="16"/>
    </row>
    <row r="12" spans="2:23" x14ac:dyDescent="0.35">
      <c r="B12" s="14"/>
      <c r="C12" s="20" t="s">
        <v>29</v>
      </c>
      <c r="D12" s="78">
        <v>10</v>
      </c>
      <c r="E12" s="6"/>
      <c r="F12" s="38" t="s">
        <v>158</v>
      </c>
      <c r="I12" s="16"/>
    </row>
    <row r="13" spans="2:23" x14ac:dyDescent="0.35">
      <c r="B13" s="14"/>
      <c r="C13" s="20" t="s">
        <v>81</v>
      </c>
      <c r="D13" s="78">
        <v>0</v>
      </c>
      <c r="E13" s="6"/>
      <c r="F13" s="38" t="s">
        <v>84</v>
      </c>
      <c r="I13" s="16"/>
    </row>
    <row r="14" spans="2:23" x14ac:dyDescent="0.35">
      <c r="B14" s="14"/>
      <c r="C14" s="38" t="s">
        <v>152</v>
      </c>
      <c r="E14" s="6"/>
      <c r="F14" s="24" t="s">
        <v>33</v>
      </c>
      <c r="G14" s="24" t="s">
        <v>23</v>
      </c>
      <c r="I14" s="16"/>
    </row>
    <row r="15" spans="2:23" x14ac:dyDescent="0.35">
      <c r="B15" s="14"/>
      <c r="C15" s="23" t="s">
        <v>153</v>
      </c>
      <c r="D15" s="23" t="s">
        <v>23</v>
      </c>
      <c r="E15" s="6"/>
      <c r="F15" s="20" t="s">
        <v>159</v>
      </c>
      <c r="G15" s="78">
        <v>10</v>
      </c>
      <c r="I15" s="16"/>
    </row>
    <row r="16" spans="2:23" x14ac:dyDescent="0.35">
      <c r="B16" s="14"/>
      <c r="C16" s="20" t="s">
        <v>154</v>
      </c>
      <c r="D16" s="78">
        <v>4</v>
      </c>
      <c r="E16" s="6"/>
      <c r="F16" s="20" t="s">
        <v>160</v>
      </c>
      <c r="G16" s="78">
        <v>10</v>
      </c>
      <c r="H16" s="15"/>
      <c r="I16" s="16"/>
    </row>
    <row r="17" spans="2:9" x14ac:dyDescent="0.35">
      <c r="B17" s="14"/>
      <c r="C17" s="20" t="s">
        <v>155</v>
      </c>
      <c r="D17" s="78">
        <v>4</v>
      </c>
      <c r="E17" s="6"/>
      <c r="F17" s="20" t="s">
        <v>161</v>
      </c>
      <c r="G17" s="78">
        <v>0</v>
      </c>
      <c r="H17" s="15"/>
      <c r="I17" s="16"/>
    </row>
    <row r="18" spans="2:9" x14ac:dyDescent="0.35">
      <c r="B18" s="14"/>
      <c r="C18" s="38" t="s">
        <v>113</v>
      </c>
      <c r="E18" s="6"/>
      <c r="F18" s="20" t="s">
        <v>35</v>
      </c>
      <c r="G18" s="78">
        <v>1</v>
      </c>
      <c r="H18" s="15"/>
      <c r="I18" s="16"/>
    </row>
    <row r="19" spans="2:9" x14ac:dyDescent="0.35">
      <c r="B19" s="14"/>
      <c r="E19" s="6"/>
      <c r="H19" s="15"/>
      <c r="I19" s="16"/>
    </row>
    <row r="20" spans="2:9" ht="29.25" customHeight="1" x14ac:dyDescent="0.35">
      <c r="B20" s="14"/>
      <c r="C20" s="50" t="s">
        <v>32</v>
      </c>
      <c r="D20" s="50" t="s">
        <v>23</v>
      </c>
      <c r="E20" s="6"/>
      <c r="F20" s="39" t="s">
        <v>105</v>
      </c>
      <c r="G20" s="39" t="s">
        <v>163</v>
      </c>
      <c r="H20" s="40" t="s">
        <v>67</v>
      </c>
      <c r="I20" s="16"/>
    </row>
    <row r="21" spans="2:9" x14ac:dyDescent="0.35">
      <c r="B21" s="14"/>
      <c r="C21" s="60" t="s">
        <v>156</v>
      </c>
      <c r="D21" s="78">
        <v>15</v>
      </c>
      <c r="E21" s="6"/>
      <c r="F21" s="20" t="s">
        <v>63</v>
      </c>
      <c r="G21" s="78">
        <v>1</v>
      </c>
      <c r="H21" s="78">
        <v>0</v>
      </c>
      <c r="I21" s="16"/>
    </row>
    <row r="22" spans="2:9" ht="15" customHeight="1" x14ac:dyDescent="0.35">
      <c r="B22" s="14"/>
      <c r="C22" s="60" t="s">
        <v>82</v>
      </c>
      <c r="D22" s="78">
        <v>0</v>
      </c>
      <c r="E22" s="6"/>
      <c r="F22" s="20" t="s">
        <v>64</v>
      </c>
      <c r="G22" s="78">
        <v>0</v>
      </c>
      <c r="H22" s="78">
        <v>0</v>
      </c>
      <c r="I22" s="16"/>
    </row>
    <row r="23" spans="2:9" x14ac:dyDescent="0.35">
      <c r="B23" s="14"/>
      <c r="C23" s="66" t="s">
        <v>157</v>
      </c>
      <c r="D23" s="66"/>
      <c r="E23" s="6"/>
      <c r="F23" s="20" t="s">
        <v>65</v>
      </c>
      <c r="G23" s="78">
        <v>0</v>
      </c>
      <c r="H23" s="78">
        <v>0</v>
      </c>
      <c r="I23" s="16"/>
    </row>
    <row r="24" spans="2:9" x14ac:dyDescent="0.35">
      <c r="B24" s="14"/>
      <c r="C24" s="15"/>
      <c r="E24" s="6"/>
      <c r="F24" s="20" t="s">
        <v>66</v>
      </c>
      <c r="G24" s="78">
        <v>9</v>
      </c>
      <c r="H24" s="78">
        <v>9</v>
      </c>
      <c r="I24" s="16"/>
    </row>
    <row r="25" spans="2:9" ht="30" customHeight="1" x14ac:dyDescent="0.35">
      <c r="B25" s="14"/>
      <c r="C25" s="68" t="str">
        <f>"Seleccione "&amp;W3&amp;" procesos teminados en el  segundo semestre de 2021 y llene la siguiente tabla:"</f>
        <v>Seleccione 4 procesos teminados en el  segundo semestre de 2021 y llene la siguiente tabla:</v>
      </c>
      <c r="D25" s="63"/>
      <c r="E25" s="6"/>
      <c r="F25" s="124" t="s">
        <v>162</v>
      </c>
      <c r="G25" s="124"/>
      <c r="H25" s="124"/>
      <c r="I25" s="16"/>
    </row>
    <row r="26" spans="2:9" ht="15" thickBot="1" x14ac:dyDescent="0.4">
      <c r="B26" s="14"/>
      <c r="C26" s="64"/>
      <c r="D26" s="65"/>
      <c r="E26" s="6"/>
      <c r="F26" s="61"/>
      <c r="G26" s="15"/>
      <c r="H26" s="15"/>
      <c r="I26" s="16"/>
    </row>
    <row r="27" spans="2:9" x14ac:dyDescent="0.35">
      <c r="B27" s="14"/>
      <c r="C27" s="50" t="s">
        <v>93</v>
      </c>
      <c r="D27" s="50" t="s">
        <v>23</v>
      </c>
      <c r="E27" s="6"/>
      <c r="F27" s="118" t="s">
        <v>92</v>
      </c>
      <c r="G27" s="119"/>
      <c r="H27" s="120"/>
      <c r="I27" s="16"/>
    </row>
    <row r="28" spans="2:9" x14ac:dyDescent="0.35">
      <c r="B28" s="14"/>
      <c r="C28" s="20" t="s">
        <v>85</v>
      </c>
      <c r="D28" s="78">
        <v>1</v>
      </c>
      <c r="E28" s="6"/>
      <c r="F28" s="121" t="s">
        <v>188</v>
      </c>
      <c r="G28" s="122"/>
      <c r="H28" s="122"/>
      <c r="I28" s="16"/>
    </row>
    <row r="29" spans="2:9" x14ac:dyDescent="0.35">
      <c r="B29" s="14"/>
      <c r="C29" s="20" t="s">
        <v>86</v>
      </c>
      <c r="D29" s="78">
        <v>1</v>
      </c>
      <c r="E29" s="6"/>
      <c r="F29" s="122"/>
      <c r="G29" s="122"/>
      <c r="H29" s="122"/>
      <c r="I29" s="16"/>
    </row>
    <row r="30" spans="2:9" x14ac:dyDescent="0.35">
      <c r="B30" s="14"/>
      <c r="C30" s="20" t="s">
        <v>87</v>
      </c>
      <c r="D30" s="78">
        <v>0</v>
      </c>
      <c r="E30" s="6"/>
      <c r="F30" s="122"/>
      <c r="G30" s="122"/>
      <c r="H30" s="122"/>
      <c r="I30" s="16"/>
    </row>
    <row r="31" spans="2:9" x14ac:dyDescent="0.35">
      <c r="B31" s="14"/>
      <c r="C31" s="20" t="s">
        <v>88</v>
      </c>
      <c r="D31" s="78">
        <v>1</v>
      </c>
      <c r="E31" s="6"/>
      <c r="F31" s="122"/>
      <c r="G31" s="122"/>
      <c r="H31" s="122"/>
      <c r="I31" s="16"/>
    </row>
    <row r="32" spans="2:9" x14ac:dyDescent="0.35">
      <c r="B32" s="14"/>
      <c r="C32" s="20" t="s">
        <v>89</v>
      </c>
      <c r="D32" s="78">
        <v>0</v>
      </c>
      <c r="E32" s="6"/>
      <c r="F32" s="122"/>
      <c r="G32" s="122"/>
      <c r="H32" s="122"/>
      <c r="I32" s="16"/>
    </row>
    <row r="33" spans="2:9" x14ac:dyDescent="0.35">
      <c r="B33" s="14"/>
      <c r="C33" s="15"/>
      <c r="E33" s="6"/>
      <c r="F33" s="122"/>
      <c r="G33" s="122"/>
      <c r="H33" s="122"/>
      <c r="I33" s="16"/>
    </row>
    <row r="34" spans="2:9" ht="15" thickBot="1" x14ac:dyDescent="0.4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XBF41nNb+oM9W4bsjhJQYEs62RY6vNKkdxY+QBvLebA6UVCX8pT0VcHFlVGR/BBGTTD/NcRUs/vA7RtnYQti/A==" saltValue="pMXht+w1d5Ih1rsoRXgsFQ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44580</formula1>
      <formula2>44642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2" workbookViewId="0">
      <selection activeCell="F23" sqref="F23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50.81640625" style="1" bestFit="1" customWidth="1"/>
    <col min="4" max="4" width="20.81640625" style="1" customWidth="1"/>
    <col min="5" max="5" width="6.26953125" style="1" customWidth="1"/>
    <col min="6" max="6" width="47.81640625" style="1" bestFit="1" customWidth="1"/>
    <col min="7" max="7" width="24.179687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  <c r="V2" s="1">
        <f>+D13+D14</f>
        <v>1</v>
      </c>
    </row>
    <row r="3" spans="2:22" x14ac:dyDescent="0.3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1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/>
      <c r="E5" s="15"/>
      <c r="F5" s="15"/>
      <c r="G5" s="15"/>
      <c r="H5" s="16"/>
    </row>
    <row r="6" spans="2:22" ht="15" customHeight="1" x14ac:dyDescent="0.35">
      <c r="B6" s="14"/>
      <c r="C6" s="27"/>
      <c r="D6" s="27"/>
      <c r="E6" s="27"/>
      <c r="G6" s="32"/>
      <c r="H6" s="33"/>
    </row>
    <row r="7" spans="2:22" ht="23.5" x14ac:dyDescent="0.35">
      <c r="B7" s="14"/>
      <c r="C7" s="123" t="s">
        <v>177</v>
      </c>
      <c r="D7" s="123"/>
      <c r="E7" s="123"/>
      <c r="F7" s="123"/>
      <c r="G7" s="123"/>
      <c r="H7" s="33"/>
    </row>
    <row r="8" spans="2:22" x14ac:dyDescent="0.35">
      <c r="B8" s="14"/>
      <c r="C8" s="15"/>
      <c r="D8" s="15"/>
      <c r="E8" s="89" t="s">
        <v>148</v>
      </c>
      <c r="H8" s="16"/>
      <c r="T8" s="1" t="s">
        <v>13</v>
      </c>
    </row>
    <row r="9" spans="2:22" ht="15" customHeight="1" x14ac:dyDescent="0.35">
      <c r="B9" s="14"/>
      <c r="C9" s="23" t="s">
        <v>178</v>
      </c>
      <c r="D9" s="23" t="s">
        <v>23</v>
      </c>
      <c r="E9" s="6"/>
      <c r="F9" s="105" t="str">
        <f>"Seleccione una muestra de "&amp;V3&amp;" prejudiciales activos registrados antes de 1 de julio de 2021 y complete la siguiente tabla"</f>
        <v>Seleccione una muestra de 1 prejudiciales activos registrados antes de 1 de julio de 2021 y complete la siguiente tabla</v>
      </c>
      <c r="G9" s="106"/>
      <c r="H9" s="16"/>
      <c r="T9" s="1" t="s">
        <v>14</v>
      </c>
    </row>
    <row r="10" spans="2:22" x14ac:dyDescent="0.35">
      <c r="B10" s="14"/>
      <c r="C10" s="20" t="s">
        <v>54</v>
      </c>
      <c r="D10" s="78">
        <v>1</v>
      </c>
      <c r="E10" s="6"/>
      <c r="F10" s="107"/>
      <c r="G10" s="108"/>
      <c r="H10" s="16"/>
    </row>
    <row r="11" spans="2:22" x14ac:dyDescent="0.35">
      <c r="B11" s="14"/>
      <c r="C11" s="20" t="s">
        <v>55</v>
      </c>
      <c r="D11" s="78">
        <v>1</v>
      </c>
      <c r="E11" s="6"/>
      <c r="F11" s="24" t="s">
        <v>32</v>
      </c>
      <c r="G11" s="24" t="s">
        <v>57</v>
      </c>
      <c r="H11" s="16"/>
    </row>
    <row r="12" spans="2:22" x14ac:dyDescent="0.35">
      <c r="B12" s="14"/>
      <c r="C12" s="20" t="s">
        <v>164</v>
      </c>
      <c r="D12" s="78">
        <v>0</v>
      </c>
      <c r="E12" s="6"/>
      <c r="F12" s="36" t="s">
        <v>58</v>
      </c>
      <c r="G12" s="78">
        <v>1</v>
      </c>
      <c r="H12" s="16"/>
    </row>
    <row r="13" spans="2:22" x14ac:dyDescent="0.35">
      <c r="B13" s="14"/>
      <c r="C13" s="20" t="s">
        <v>181</v>
      </c>
      <c r="D13" s="78">
        <v>0</v>
      </c>
      <c r="E13" s="6"/>
      <c r="F13" s="20" t="s">
        <v>180</v>
      </c>
      <c r="G13" s="78">
        <v>1</v>
      </c>
      <c r="H13" s="16"/>
    </row>
    <row r="14" spans="2:22" x14ac:dyDescent="0.35">
      <c r="B14" s="14"/>
      <c r="C14" s="20" t="s">
        <v>165</v>
      </c>
      <c r="D14" s="78">
        <v>1</v>
      </c>
      <c r="E14" s="6"/>
      <c r="F14"/>
      <c r="G14"/>
      <c r="H14" s="16"/>
    </row>
    <row r="15" spans="2:22" x14ac:dyDescent="0.35">
      <c r="B15" s="14"/>
      <c r="E15" s="6"/>
      <c r="F15"/>
      <c r="G15"/>
      <c r="H15" s="16"/>
    </row>
    <row r="16" spans="2:22" x14ac:dyDescent="0.35">
      <c r="B16" s="14"/>
      <c r="C16" s="23" t="s">
        <v>179</v>
      </c>
      <c r="D16" s="23" t="s">
        <v>23</v>
      </c>
      <c r="E16" s="6"/>
      <c r="F16" s="125" t="s">
        <v>92</v>
      </c>
      <c r="G16" s="125"/>
      <c r="H16" s="16"/>
    </row>
    <row r="17" spans="2:8" x14ac:dyDescent="0.35">
      <c r="B17" s="14"/>
      <c r="C17" s="20" t="s">
        <v>166</v>
      </c>
      <c r="D17" s="78">
        <v>0</v>
      </c>
      <c r="E17" s="6"/>
      <c r="F17" s="122" t="s">
        <v>13</v>
      </c>
      <c r="G17" s="122"/>
      <c r="H17" s="16"/>
    </row>
    <row r="18" spans="2:8" x14ac:dyDescent="0.35">
      <c r="B18" s="14"/>
      <c r="C18" s="20" t="s">
        <v>167</v>
      </c>
      <c r="D18" s="78">
        <v>0</v>
      </c>
      <c r="E18" s="6"/>
      <c r="F18" s="122"/>
      <c r="G18" s="122"/>
      <c r="H18" s="16"/>
    </row>
    <row r="19" spans="2:8" x14ac:dyDescent="0.35">
      <c r="B19" s="14"/>
      <c r="C19"/>
      <c r="D19"/>
      <c r="E19" s="6"/>
      <c r="F19" s="122"/>
      <c r="G19" s="122"/>
      <c r="H19" s="16"/>
    </row>
    <row r="20" spans="2:8" x14ac:dyDescent="0.35">
      <c r="B20" s="14"/>
      <c r="C20"/>
      <c r="D20"/>
      <c r="E20" s="6"/>
      <c r="F20" s="122"/>
      <c r="G20" s="122"/>
      <c r="H20" s="16"/>
    </row>
    <row r="21" spans="2:8" x14ac:dyDescent="0.35">
      <c r="B21" s="14"/>
      <c r="E21" s="6"/>
      <c r="F21" s="122"/>
      <c r="G21" s="122"/>
      <c r="H21" s="16"/>
    </row>
    <row r="22" spans="2:8" x14ac:dyDescent="0.35">
      <c r="B22" s="14"/>
      <c r="C22" s="15"/>
      <c r="D22" s="15"/>
      <c r="E22" s="6"/>
      <c r="F22" s="122"/>
      <c r="G22" s="122"/>
      <c r="H22" s="16"/>
    </row>
    <row r="23" spans="2:8" ht="15" thickBot="1" x14ac:dyDescent="0.4">
      <c r="B23" s="17"/>
      <c r="C23" s="18"/>
      <c r="D23" s="18"/>
      <c r="E23" s="18"/>
      <c r="F23" s="18"/>
      <c r="G23" s="18"/>
      <c r="H23" s="19"/>
    </row>
  </sheetData>
  <sheetProtection algorithmName="SHA-512" hashValue="RTxvkA/X6xl2+KfdbiHdJ6sbvecern8CNICPPfFAOQJxypM+eH9yXKnnLB3GHhoPJhALHrzKXVh8l3sCPJ2Idw==" saltValue="3APmjS7xF8RN9CH5Y9wtN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7" sqref="C17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38.7265625" style="1" bestFit="1" customWidth="1"/>
    <col min="4" max="4" width="20.81640625" style="1" customWidth="1"/>
    <col min="5" max="5" width="6.26953125" style="1" customWidth="1"/>
    <col min="6" max="6" width="48.26953125" style="1" bestFit="1" customWidth="1"/>
    <col min="7" max="7" width="21.726562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</row>
    <row r="3" spans="2:22" x14ac:dyDescent="0.3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/>
      <c r="E5" s="15"/>
      <c r="F5" s="15"/>
      <c r="G5" s="15"/>
      <c r="H5" s="16"/>
    </row>
    <row r="6" spans="2:22" ht="36.75" customHeight="1" x14ac:dyDescent="0.55000000000000004">
      <c r="B6" s="14"/>
      <c r="C6" s="34" t="s">
        <v>70</v>
      </c>
      <c r="D6" s="35"/>
      <c r="E6" s="26"/>
      <c r="F6"/>
      <c r="G6"/>
      <c r="H6" s="33"/>
    </row>
    <row r="7" spans="2:22" x14ac:dyDescent="0.35">
      <c r="B7" s="14"/>
      <c r="C7" s="15" t="s">
        <v>148</v>
      </c>
      <c r="D7" s="15"/>
      <c r="E7" s="15"/>
      <c r="F7"/>
      <c r="G7"/>
      <c r="H7" s="16"/>
      <c r="T7" s="1" t="s">
        <v>13</v>
      </c>
    </row>
    <row r="8" spans="2:22" x14ac:dyDescent="0.35">
      <c r="B8" s="14"/>
      <c r="C8" s="23" t="s">
        <v>70</v>
      </c>
      <c r="D8" s="23" t="s">
        <v>23</v>
      </c>
      <c r="E8" s="6"/>
      <c r="F8" s="23" t="s">
        <v>70</v>
      </c>
      <c r="G8" s="23" t="s">
        <v>23</v>
      </c>
      <c r="H8" s="16"/>
      <c r="T8" s="1" t="s">
        <v>14</v>
      </c>
    </row>
    <row r="9" spans="2:22" x14ac:dyDescent="0.35">
      <c r="B9" s="14"/>
      <c r="C9" s="20" t="s">
        <v>168</v>
      </c>
      <c r="D9" s="78">
        <v>0</v>
      </c>
      <c r="E9" s="6"/>
      <c r="F9" s="20" t="s">
        <v>169</v>
      </c>
      <c r="G9" s="78">
        <v>0</v>
      </c>
      <c r="H9" s="16"/>
    </row>
    <row r="10" spans="2:22" x14ac:dyDescent="0.35">
      <c r="B10" s="14"/>
      <c r="C10" s="20" t="s">
        <v>72</v>
      </c>
      <c r="D10" s="78">
        <v>0</v>
      </c>
      <c r="E10" s="6"/>
      <c r="F10" s="20" t="s">
        <v>90</v>
      </c>
      <c r="G10" s="78">
        <v>0</v>
      </c>
      <c r="H10" s="16"/>
    </row>
    <row r="11" spans="2:22" x14ac:dyDescent="0.35">
      <c r="B11" s="14"/>
      <c r="C11" s="15"/>
      <c r="D11" s="55"/>
      <c r="E11" s="6"/>
      <c r="F11" s="15"/>
      <c r="G11" s="56"/>
      <c r="H11" s="16"/>
    </row>
    <row r="12" spans="2:22" x14ac:dyDescent="0.35">
      <c r="B12" s="14"/>
      <c r="C12" s="57" t="s">
        <v>94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35">
      <c r="B13" s="14"/>
      <c r="C13" s="126" t="s">
        <v>13</v>
      </c>
      <c r="D13" s="110"/>
      <c r="E13" s="110"/>
      <c r="F13" s="110"/>
      <c r="G13" s="111"/>
      <c r="H13" s="16"/>
    </row>
    <row r="14" spans="2:22" x14ac:dyDescent="0.35">
      <c r="B14" s="14"/>
      <c r="C14" s="112"/>
      <c r="D14" s="113"/>
      <c r="E14" s="113"/>
      <c r="F14" s="113"/>
      <c r="G14" s="114"/>
      <c r="H14" s="16"/>
    </row>
    <row r="15" spans="2:22" x14ac:dyDescent="0.35">
      <c r="B15" s="14"/>
      <c r="C15" s="112"/>
      <c r="D15" s="113"/>
      <c r="E15" s="113"/>
      <c r="F15" s="113"/>
      <c r="G15" s="114"/>
      <c r="H15" s="16"/>
    </row>
    <row r="16" spans="2:22" x14ac:dyDescent="0.35">
      <c r="B16" s="14"/>
      <c r="C16" s="115"/>
      <c r="D16" s="116"/>
      <c r="E16" s="116"/>
      <c r="F16" s="116"/>
      <c r="G16" s="117"/>
      <c r="H16" s="16"/>
      <c r="T16" s="1">
        <f>IF(G9="",0,1)</f>
        <v>1</v>
      </c>
    </row>
    <row r="17" spans="2:20" ht="15" thickBot="1" x14ac:dyDescent="0.4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6ZcsWdIGr0G8GN+aSGf97CECkSNgVAzqC6t9ixF98PlLneYYyrSdMnHt56kYG6UzNYLxxm5cHQZZfeu+4m80kQ==" saltValue="3tqLDwW1B4WLnP5vNc8k0w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11" sqref="F11"/>
    </sheetView>
  </sheetViews>
  <sheetFormatPr baseColWidth="10" defaultColWidth="11.453125" defaultRowHeight="14.5" x14ac:dyDescent="0.35"/>
  <cols>
    <col min="1" max="1" width="3.81640625" style="1" customWidth="1"/>
    <col min="2" max="2" width="11.453125" style="1"/>
    <col min="3" max="3" width="38.7265625" style="1" bestFit="1" customWidth="1"/>
    <col min="4" max="4" width="20.81640625" style="1" customWidth="1"/>
    <col min="5" max="5" width="6.26953125" style="1" customWidth="1"/>
    <col min="6" max="6" width="36.453125" style="1" customWidth="1"/>
    <col min="7" max="7" width="24.1796875" style="1" customWidth="1"/>
    <col min="8" max="8" width="7.26953125" style="1" customWidth="1"/>
    <col min="9" max="16384" width="11.453125" style="1"/>
  </cols>
  <sheetData>
    <row r="1" spans="2:22" ht="15" thickBot="1" x14ac:dyDescent="0.4"/>
    <row r="2" spans="2:22" x14ac:dyDescent="0.35">
      <c r="B2" s="29"/>
      <c r="C2" s="30"/>
      <c r="D2" s="30"/>
      <c r="E2" s="30"/>
      <c r="F2" s="30"/>
      <c r="G2" s="30"/>
      <c r="H2" s="31"/>
    </row>
    <row r="3" spans="2:22" x14ac:dyDescent="0.3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35">
      <c r="B4" s="14"/>
      <c r="C4" s="15"/>
      <c r="D4" s="15"/>
      <c r="E4" s="15"/>
      <c r="F4" s="15"/>
      <c r="G4" s="15"/>
      <c r="H4" s="16"/>
    </row>
    <row r="5" spans="2:22" x14ac:dyDescent="0.35">
      <c r="B5" s="14"/>
      <c r="C5" s="15"/>
      <c r="D5" s="15"/>
      <c r="E5" s="15"/>
      <c r="F5" s="15"/>
      <c r="G5" s="15"/>
      <c r="H5" s="16"/>
    </row>
    <row r="6" spans="2:22" ht="21.75" customHeight="1" x14ac:dyDescent="0.5">
      <c r="B6" s="14"/>
      <c r="C6" s="123" t="s">
        <v>8</v>
      </c>
      <c r="D6" s="123"/>
      <c r="E6" s="26"/>
      <c r="F6"/>
      <c r="G6"/>
      <c r="H6" s="33"/>
      <c r="T6" s="1" t="s">
        <v>12</v>
      </c>
    </row>
    <row r="7" spans="2:22" x14ac:dyDescent="0.35">
      <c r="B7" s="14"/>
      <c r="C7" s="15" t="s">
        <v>148</v>
      </c>
      <c r="D7" s="15"/>
      <c r="E7" s="15"/>
      <c r="F7" s="58" t="s">
        <v>94</v>
      </c>
      <c r="G7"/>
      <c r="H7" s="16"/>
      <c r="T7" s="1" t="s">
        <v>13</v>
      </c>
    </row>
    <row r="8" spans="2:22" x14ac:dyDescent="0.35">
      <c r="B8" s="14"/>
      <c r="C8" s="23" t="s">
        <v>31</v>
      </c>
      <c r="D8" s="23" t="s">
        <v>23</v>
      </c>
      <c r="E8" s="6"/>
      <c r="F8" s="126" t="s">
        <v>13</v>
      </c>
      <c r="G8" s="111"/>
      <c r="H8" s="16"/>
      <c r="T8" s="1" t="s">
        <v>14</v>
      </c>
    </row>
    <row r="9" spans="2:22" x14ac:dyDescent="0.35">
      <c r="B9" s="14"/>
      <c r="C9" s="20" t="s">
        <v>74</v>
      </c>
      <c r="D9" s="78" t="s">
        <v>12</v>
      </c>
      <c r="E9" s="6"/>
      <c r="F9" s="112"/>
      <c r="G9" s="114"/>
      <c r="H9" s="16"/>
    </row>
    <row r="10" spans="2:22" x14ac:dyDescent="0.35">
      <c r="B10" s="14"/>
      <c r="C10" s="20" t="s">
        <v>173</v>
      </c>
      <c r="D10" s="78">
        <v>0</v>
      </c>
      <c r="E10" s="6"/>
      <c r="F10" s="115"/>
      <c r="G10" s="117"/>
      <c r="H10" s="16"/>
    </row>
    <row r="11" spans="2:22" ht="15" thickBot="1" x14ac:dyDescent="0.4">
      <c r="B11" s="17"/>
      <c r="C11" s="18"/>
      <c r="D11" s="18"/>
      <c r="E11" s="18"/>
      <c r="F11" s="18"/>
      <c r="G11" s="18"/>
      <c r="H11" s="19"/>
    </row>
  </sheetData>
  <sheetProtection algorithmName="SHA-512" hashValue="f23xZ8ZGez4/ugrRSeNHNSFC5P6zK3PlnV1v5jm/nMY208v20MkKx1TkUjozEjkoZyWA5UKJDdR01qKLB0dGmA==" saltValue="OkVslLPAPPXMYR5Z1l05zA==" spinCount="100000" sheet="1"/>
  <mergeCells count="2">
    <mergeCell ref="C6:D6"/>
    <mergeCell ref="F8:G10"/>
  </mergeCells>
  <conditionalFormatting sqref="D10">
    <cfRule type="containsBlanks" dxfId="5" priority="3">
      <formula>LEN(TRIM(D10))=0</formula>
    </cfRule>
  </conditionalFormatting>
  <conditionalFormatting sqref="D9">
    <cfRule type="containsBlanks" dxfId="4" priority="2">
      <formula>LEN(TRIM(D9))=0</formula>
    </cfRule>
  </conditionalFormatting>
  <conditionalFormatting sqref="F8">
    <cfRule type="containsBlanks" dxfId="3" priority="1">
      <formula>LEN(TRIM(F8))=0</formula>
    </cfRule>
  </conditionalFormatting>
  <dataValidations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whole" operator="greaterThanOrEqual" showInputMessage="1" showErrorMessage="1" errorTitle="Numero Invalido" promptTitle="Ingrese la cantidad Solicitada" prompt="Ingrese la cantidad Solicitada" sqref="D10" xr:uid="{00000000-0002-0000-0600-000001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6"/>
  <sheetViews>
    <sheetView showGridLines="0" topLeftCell="A4" workbookViewId="0">
      <selection activeCell="C17" sqref="C17"/>
    </sheetView>
  </sheetViews>
  <sheetFormatPr baseColWidth="10" defaultRowHeight="14.5" x14ac:dyDescent="0.35"/>
  <cols>
    <col min="2" max="2" width="42.7265625" customWidth="1"/>
    <col min="3" max="3" width="14.54296875" bestFit="1" customWidth="1"/>
    <col min="5" max="5" width="33" bestFit="1" customWidth="1"/>
    <col min="6" max="6" width="14.54296875" bestFit="1" customWidth="1"/>
  </cols>
  <sheetData>
    <row r="2" spans="2:13" ht="18.5" x14ac:dyDescent="0.45">
      <c r="B2" s="128" t="s">
        <v>10</v>
      </c>
      <c r="C2" s="128"/>
      <c r="D2" s="128"/>
      <c r="E2" s="128"/>
      <c r="F2" s="128"/>
      <c r="G2" s="128"/>
      <c r="H2" s="46"/>
      <c r="I2" s="46"/>
      <c r="J2" s="46"/>
      <c r="K2" s="46"/>
      <c r="L2" s="46"/>
      <c r="M2" s="47"/>
    </row>
    <row r="3" spans="2:13" ht="18.5" x14ac:dyDescent="0.45">
      <c r="B3" s="128" t="s">
        <v>11</v>
      </c>
      <c r="C3" s="128"/>
      <c r="D3" s="128"/>
      <c r="E3" s="128"/>
      <c r="F3" s="128"/>
      <c r="G3" s="128"/>
      <c r="H3" s="46"/>
      <c r="I3" s="46"/>
      <c r="J3" s="46"/>
      <c r="K3" s="46"/>
      <c r="L3" s="46"/>
      <c r="M3" s="47"/>
    </row>
    <row r="4" spans="2:13" ht="23.5" x14ac:dyDescent="0.55000000000000004">
      <c r="B4" s="41"/>
      <c r="C4" s="90"/>
      <c r="D4" s="90" t="s">
        <v>172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" thickBot="1" x14ac:dyDescent="0.4">
      <c r="B5" t="s">
        <v>170</v>
      </c>
      <c r="C5" s="127" t="s">
        <v>189</v>
      </c>
      <c r="D5" s="127"/>
      <c r="E5" s="127"/>
      <c r="F5" s="127"/>
      <c r="G5" s="127"/>
      <c r="H5" s="6"/>
      <c r="I5" s="6"/>
      <c r="J5" s="6"/>
    </row>
    <row r="6" spans="2:13" ht="15" thickBot="1" x14ac:dyDescent="0.4">
      <c r="B6" t="s">
        <v>171</v>
      </c>
      <c r="C6" s="127" t="s">
        <v>185</v>
      </c>
      <c r="D6" s="127"/>
      <c r="E6" s="127"/>
      <c r="F6" s="127"/>
      <c r="G6" s="127"/>
      <c r="H6" s="45"/>
      <c r="I6" s="45"/>
      <c r="J6" s="45"/>
    </row>
    <row r="7" spans="2:13" x14ac:dyDescent="0.35">
      <c r="H7" s="6"/>
      <c r="I7" s="6"/>
      <c r="J7" s="6"/>
    </row>
    <row r="8" spans="2:13" x14ac:dyDescent="0.35">
      <c r="B8" t="s">
        <v>38</v>
      </c>
      <c r="C8" s="44" t="str">
        <f>+IF(SUM(USUARIOS!I12:J17)=0,"Falta diligenciar","")</f>
        <v/>
      </c>
      <c r="E8" t="s">
        <v>77</v>
      </c>
      <c r="F8" s="44" t="str">
        <f>+IF(PREJUDICIALES!$D$10="","Falta  actualizar","")</f>
        <v/>
      </c>
    </row>
    <row r="9" spans="2:13" x14ac:dyDescent="0.35">
      <c r="B9" s="43" t="s">
        <v>41</v>
      </c>
      <c r="C9" s="88">
        <f>+SUM(USUARIOS!I12:I17)/(6-SUM(USUARIOS!H12:H17))</f>
        <v>1</v>
      </c>
      <c r="E9" s="43" t="s">
        <v>46</v>
      </c>
      <c r="F9" s="87">
        <f>+PREJUDICIALES!$D$11</f>
        <v>1</v>
      </c>
    </row>
    <row r="10" spans="2:13" x14ac:dyDescent="0.35">
      <c r="B10" s="43" t="s">
        <v>39</v>
      </c>
      <c r="C10" s="87">
        <f>+ABOGADOS!$D$12+SUM(USUARIOS!I12:I17)</f>
        <v>12</v>
      </c>
      <c r="E10" s="43" t="s">
        <v>44</v>
      </c>
      <c r="F10" s="88">
        <f>IFERROR(PREJUDICIALES!$D$11/PREJUDICIALES!$D$10,"")</f>
        <v>1</v>
      </c>
    </row>
    <row r="11" spans="2:13" x14ac:dyDescent="0.35">
      <c r="B11" s="43" t="s">
        <v>9</v>
      </c>
      <c r="C11" s="87" t="s">
        <v>108</v>
      </c>
      <c r="E11" s="43" t="s">
        <v>47</v>
      </c>
      <c r="F11" s="88">
        <f>IFERROR(PREJUDICIALES!$G$13/PREJUDICIALES!$V$3,"")</f>
        <v>1</v>
      </c>
    </row>
    <row r="12" spans="2:13" x14ac:dyDescent="0.35">
      <c r="B12" s="43" t="s">
        <v>40</v>
      </c>
      <c r="C12" s="88">
        <f>IFERROR((ABOGADOS!$G$17+ABOGADOS!$G$18+ABOGADOS!$G$19*0.5)/ABOGADOS!D12,"")</f>
        <v>1</v>
      </c>
    </row>
    <row r="13" spans="2:13" x14ac:dyDescent="0.35">
      <c r="E13" t="s">
        <v>70</v>
      </c>
      <c r="F13" s="44" t="str">
        <f>+IF(ARBITRAMENTOS!T17=0,"Falta  actualizar","")</f>
        <v/>
      </c>
    </row>
    <row r="14" spans="2:13" x14ac:dyDescent="0.35">
      <c r="B14" t="s">
        <v>76</v>
      </c>
      <c r="C14" s="44" t="str">
        <f>+IF(JUDICIALES!$D$11="","Falta  actualizar","")</f>
        <v/>
      </c>
      <c r="E14" s="43" t="s">
        <v>45</v>
      </c>
      <c r="F14" s="87">
        <f>+ARBITRAMENTOS!D10</f>
        <v>0</v>
      </c>
    </row>
    <row r="15" spans="2:13" x14ac:dyDescent="0.35">
      <c r="B15" s="43" t="s">
        <v>42</v>
      </c>
      <c r="C15" s="87">
        <f>+JUDICIALES!$D$12</f>
        <v>10</v>
      </c>
      <c r="E15" s="43" t="s">
        <v>44</v>
      </c>
      <c r="F15" s="88" t="str">
        <f>IFERROR(ARBITRAMENTOS!D10/ARBITRAMENTOS!D9,"")</f>
        <v/>
      </c>
    </row>
    <row r="16" spans="2:13" x14ac:dyDescent="0.35">
      <c r="B16" s="43" t="s">
        <v>44</v>
      </c>
      <c r="C16" s="88">
        <f>IFERROR(JUDICIALES!$D$12/JUDICIALES!$D$11,"")</f>
        <v>1</v>
      </c>
    </row>
    <row r="17" spans="2:6" x14ac:dyDescent="0.35">
      <c r="B17" s="43" t="s">
        <v>50</v>
      </c>
      <c r="C17" s="88" t="str">
        <f>IFERROR(JUDICIALES!$G$11/JUDICIALES!$G$10,"")</f>
        <v/>
      </c>
      <c r="E17" t="s">
        <v>73</v>
      </c>
      <c r="F17" s="44" t="str">
        <f>+IF(PAGOS!D9="","Falta  actualizar","")</f>
        <v/>
      </c>
    </row>
    <row r="18" spans="2:6" x14ac:dyDescent="0.35">
      <c r="B18" s="43" t="s">
        <v>43</v>
      </c>
      <c r="C18" s="87">
        <f>IFERROR(C15/ABOGADOS!$D$12,"")</f>
        <v>1.6666666666666667</v>
      </c>
      <c r="E18" s="43" t="s">
        <v>48</v>
      </c>
      <c r="F18" s="87">
        <f>+PAGOS!D10</f>
        <v>0</v>
      </c>
    </row>
    <row r="19" spans="2:6" x14ac:dyDescent="0.35">
      <c r="B19" s="43" t="s">
        <v>75</v>
      </c>
      <c r="C19" s="88">
        <f>IFERROR(1-(JUDICIALES!$H$22+JUDICIALES!$H$23+JUDICIALES!$H$24)/(JUDICIALES!$G$22+JUDICIALES!$G$23+JUDICIALES!$G$24),"")</f>
        <v>0</v>
      </c>
      <c r="E19" s="43" t="s">
        <v>49</v>
      </c>
      <c r="F19" s="87" t="str">
        <f>+IF(PAGOS!D9="No","No aplica","si")</f>
        <v>si</v>
      </c>
    </row>
    <row r="21" spans="2:6" ht="15" thickBot="1" x14ac:dyDescent="0.4"/>
    <row r="22" spans="2:6" x14ac:dyDescent="0.35">
      <c r="B22" s="2" t="s">
        <v>94</v>
      </c>
      <c r="C22" s="3"/>
      <c r="D22" s="3"/>
      <c r="E22" s="3"/>
      <c r="F22" s="4"/>
    </row>
    <row r="23" spans="2:6" x14ac:dyDescent="0.35">
      <c r="B23" s="126" t="s">
        <v>13</v>
      </c>
      <c r="C23" s="110"/>
      <c r="D23" s="110"/>
      <c r="E23" s="110"/>
      <c r="F23" s="111"/>
    </row>
    <row r="24" spans="2:6" x14ac:dyDescent="0.35">
      <c r="B24" s="112"/>
      <c r="C24" s="113"/>
      <c r="D24" s="113"/>
      <c r="E24" s="113"/>
      <c r="F24" s="114"/>
    </row>
    <row r="25" spans="2:6" x14ac:dyDescent="0.35">
      <c r="B25" s="112"/>
      <c r="C25" s="113"/>
      <c r="D25" s="113"/>
      <c r="E25" s="113"/>
      <c r="F25" s="114"/>
    </row>
    <row r="26" spans="2:6" x14ac:dyDescent="0.35">
      <c r="B26" s="115"/>
      <c r="C26" s="116"/>
      <c r="D26" s="116"/>
      <c r="E26" s="116"/>
      <c r="F26" s="117"/>
    </row>
  </sheetData>
  <sheetProtection algorithmName="SHA-512" hashValue="xLp+iVXktoCHjSyisMzeUqB3TFHZ3ECZVWfGHLrfjAZjidIlu5D3CLoewvx3qakIhGiDVMcS9XCeM/RFc9I93g==" saltValue="sgud4LPzkaR+TgKL0MQL3A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topLeftCell="AW1" zoomScaleNormal="100" workbookViewId="0">
      <selection activeCell="BI3" sqref="BI3"/>
    </sheetView>
  </sheetViews>
  <sheetFormatPr baseColWidth="10" defaultColWidth="10.7265625" defaultRowHeight="14.5" x14ac:dyDescent="0.35"/>
  <cols>
    <col min="1" max="1" width="34.54296875" style="69" customWidth="1"/>
    <col min="2" max="2" width="29.54296875" style="69" customWidth="1"/>
    <col min="3" max="16384" width="10.7265625" style="69"/>
  </cols>
  <sheetData>
    <row r="2" spans="1:67" x14ac:dyDescent="0.35">
      <c r="A2" s="72" t="s">
        <v>37</v>
      </c>
      <c r="B2" s="72" t="s">
        <v>112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101</v>
      </c>
      <c r="H2" s="73" t="s">
        <v>102</v>
      </c>
      <c r="I2" s="74" t="s">
        <v>114</v>
      </c>
      <c r="J2" s="74" t="s">
        <v>115</v>
      </c>
      <c r="K2" s="74" t="s">
        <v>116</v>
      </c>
      <c r="L2" s="74" t="s">
        <v>117</v>
      </c>
      <c r="M2" s="74" t="s">
        <v>118</v>
      </c>
      <c r="N2" s="74" t="s">
        <v>119</v>
      </c>
      <c r="O2" s="74" t="s">
        <v>120</v>
      </c>
      <c r="P2" s="72" t="s">
        <v>28</v>
      </c>
      <c r="Q2" s="72" t="s">
        <v>29</v>
      </c>
      <c r="R2" s="72" t="s">
        <v>30</v>
      </c>
      <c r="S2" s="72" t="s">
        <v>121</v>
      </c>
      <c r="T2" s="72" t="s">
        <v>122</v>
      </c>
      <c r="U2" s="72" t="s">
        <v>36</v>
      </c>
      <c r="V2" s="72" t="s">
        <v>123</v>
      </c>
      <c r="W2" s="72" t="s">
        <v>85</v>
      </c>
      <c r="X2" s="72" t="s">
        <v>86</v>
      </c>
      <c r="Y2" s="72" t="s">
        <v>87</v>
      </c>
      <c r="Z2" s="72" t="s">
        <v>88</v>
      </c>
      <c r="AA2" s="72" t="s">
        <v>89</v>
      </c>
      <c r="AB2" s="74" t="s">
        <v>124</v>
      </c>
      <c r="AC2" s="74" t="s">
        <v>125</v>
      </c>
      <c r="AD2" s="74" t="s">
        <v>126</v>
      </c>
      <c r="AE2" s="72" t="s">
        <v>34</v>
      </c>
      <c r="AF2" s="72" t="s">
        <v>61</v>
      </c>
      <c r="AG2" s="72" t="s">
        <v>62</v>
      </c>
      <c r="AH2" s="72" t="s">
        <v>35</v>
      </c>
      <c r="AI2" s="72" t="s">
        <v>127</v>
      </c>
      <c r="AJ2" s="72" t="s">
        <v>128</v>
      </c>
      <c r="AK2" s="72" t="s">
        <v>129</v>
      </c>
      <c r="AL2" s="72" t="s">
        <v>130</v>
      </c>
      <c r="AM2" s="72" t="s">
        <v>131</v>
      </c>
      <c r="AN2" s="72" t="s">
        <v>132</v>
      </c>
      <c r="AO2" s="72" t="s">
        <v>133</v>
      </c>
      <c r="AP2" s="72" t="s">
        <v>134</v>
      </c>
      <c r="AQ2" s="75" t="s">
        <v>54</v>
      </c>
      <c r="AR2" s="75" t="s">
        <v>55</v>
      </c>
      <c r="AS2" s="75" t="s">
        <v>51</v>
      </c>
      <c r="AT2" s="75" t="s">
        <v>52</v>
      </c>
      <c r="AU2" s="75" t="s">
        <v>53</v>
      </c>
      <c r="AV2" s="75" t="s">
        <v>56</v>
      </c>
      <c r="AW2" s="75" t="s">
        <v>69</v>
      </c>
      <c r="AX2" s="75" t="s">
        <v>58</v>
      </c>
      <c r="AY2" s="75" t="s">
        <v>59</v>
      </c>
      <c r="AZ2" s="75" t="s">
        <v>71</v>
      </c>
      <c r="BA2" s="75" t="s">
        <v>72</v>
      </c>
      <c r="BB2" s="76" t="s">
        <v>135</v>
      </c>
      <c r="BC2" s="76" t="s">
        <v>90</v>
      </c>
      <c r="BD2" s="77" t="s">
        <v>136</v>
      </c>
      <c r="BE2" s="77" t="s">
        <v>137</v>
      </c>
      <c r="BF2" s="77" t="s">
        <v>138</v>
      </c>
      <c r="BG2" s="77" t="s">
        <v>139</v>
      </c>
      <c r="BH2" s="77" t="s">
        <v>140</v>
      </c>
      <c r="BI2" s="77" t="s">
        <v>141</v>
      </c>
      <c r="BJ2" s="77" t="s">
        <v>142</v>
      </c>
      <c r="BK2" s="77" t="s">
        <v>143</v>
      </c>
      <c r="BL2" s="77" t="s">
        <v>144</v>
      </c>
      <c r="BM2" s="77" t="s">
        <v>145</v>
      </c>
      <c r="BN2" s="77" t="s">
        <v>146</v>
      </c>
      <c r="BO2" s="77" t="s">
        <v>147</v>
      </c>
    </row>
    <row r="3" spans="1:67" x14ac:dyDescent="0.35">
      <c r="A3" s="69" t="str">
        <f>'Resumen General'!C5</f>
        <v>FONDO ROTATORIO DEL DEPARTAMENTO ADMINISTRATIVO NACIONAL DE ESTADISTICA</v>
      </c>
      <c r="B3" s="69" t="str">
        <f>'Resumen General'!C6</f>
        <v>DUVY JOHANNA PLAZAS SOCHA</v>
      </c>
      <c r="C3" s="69">
        <f>+ABOGADOS!D11</f>
        <v>6</v>
      </c>
      <c r="D3" s="69">
        <f>+ABOGADOS!D12</f>
        <v>6</v>
      </c>
      <c r="E3" s="69">
        <f>+ABOGADOS!D13</f>
        <v>6</v>
      </c>
      <c r="F3" s="69">
        <f>+ABOGADOS!D14</f>
        <v>0</v>
      </c>
      <c r="G3" s="69">
        <f>+ABOGADOS!D17</f>
        <v>1</v>
      </c>
      <c r="H3" s="69">
        <f>+ABOGADOS!D18</f>
        <v>1</v>
      </c>
      <c r="I3" s="69">
        <f>+ABOGADOS!G10</f>
        <v>6</v>
      </c>
      <c r="J3" s="69">
        <f>+ABOGADOS!G11</f>
        <v>6</v>
      </c>
      <c r="K3" s="69">
        <f>+ABOGADOS!G12</f>
        <v>6</v>
      </c>
      <c r="L3" s="69">
        <f>+ABOGADOS!G17</f>
        <v>6</v>
      </c>
      <c r="M3" s="69">
        <f>+ABOGADOS!G18</f>
        <v>0</v>
      </c>
      <c r="N3" s="69">
        <f>+ABOGADOS!G19</f>
        <v>0</v>
      </c>
      <c r="O3" s="69">
        <f>+ABOGADOS!G21</f>
        <v>0</v>
      </c>
      <c r="P3" s="69">
        <f>+JUDICIALES!D11</f>
        <v>10</v>
      </c>
      <c r="Q3" s="69">
        <f>+JUDICIALES!D12</f>
        <v>10</v>
      </c>
      <c r="R3" s="69">
        <f>+JUDICIALES!D13</f>
        <v>0</v>
      </c>
      <c r="S3" s="69">
        <f>+JUDICIALES!D16</f>
        <v>4</v>
      </c>
      <c r="T3" s="69">
        <f>+JUDICIALES!D17</f>
        <v>4</v>
      </c>
      <c r="U3" s="69">
        <f>+JUDICIALES!D21</f>
        <v>15</v>
      </c>
      <c r="V3" s="69">
        <f>+JUDICIALES!D22</f>
        <v>0</v>
      </c>
      <c r="W3" s="69">
        <f>JUDICIALES!D28</f>
        <v>1</v>
      </c>
      <c r="X3" s="69">
        <f>JUDICIALES!D29</f>
        <v>1</v>
      </c>
      <c r="Y3" s="69">
        <f>JUDICIALES!D30</f>
        <v>0</v>
      </c>
      <c r="Z3" s="69">
        <f>JUDICIALES!D31</f>
        <v>1</v>
      </c>
      <c r="AA3" s="69">
        <f>JUDICIALES!D32</f>
        <v>0</v>
      </c>
      <c r="AB3" s="69">
        <f>+JUDICIALES!G9</f>
        <v>0</v>
      </c>
      <c r="AC3" s="69">
        <f>+JUDICIALES!G10</f>
        <v>0</v>
      </c>
      <c r="AD3" s="69">
        <f>+JUDICIALES!G11</f>
        <v>0</v>
      </c>
      <c r="AE3" s="69">
        <f>+JUDICIALES!G15</f>
        <v>10</v>
      </c>
      <c r="AF3" s="69">
        <f>+JUDICIALES!G16</f>
        <v>10</v>
      </c>
      <c r="AG3" s="69">
        <f>+JUDICIALES!G17</f>
        <v>0</v>
      </c>
      <c r="AH3" s="69">
        <f>+JUDICIALES!G18</f>
        <v>1</v>
      </c>
      <c r="AI3" s="69">
        <f>+JUDICIALES!G21</f>
        <v>1</v>
      </c>
      <c r="AJ3" s="69">
        <f>+JUDICIALES!G22</f>
        <v>0</v>
      </c>
      <c r="AK3" s="69">
        <f>+JUDICIALES!G23</f>
        <v>0</v>
      </c>
      <c r="AL3" s="69">
        <f>+JUDICIALES!G24</f>
        <v>9</v>
      </c>
      <c r="AM3" s="69">
        <f>+JUDICIALES!H21</f>
        <v>0</v>
      </c>
      <c r="AN3" s="69">
        <f>+JUDICIALES!H22</f>
        <v>0</v>
      </c>
      <c r="AO3" s="69">
        <f>+JUDICIALES!H23</f>
        <v>0</v>
      </c>
      <c r="AP3" s="69">
        <f>+JUDICIALES!H24</f>
        <v>9</v>
      </c>
      <c r="AQ3" s="69">
        <f>+PREJUDICIALES!D10</f>
        <v>1</v>
      </c>
      <c r="AR3" s="69">
        <f>+PREJUDICIALES!D11</f>
        <v>1</v>
      </c>
      <c r="AS3" s="69">
        <f>+PREJUDICIALES!D12</f>
        <v>0</v>
      </c>
      <c r="AT3" s="69">
        <f>+PREJUDICIALES!D13</f>
        <v>0</v>
      </c>
      <c r="AU3" s="69">
        <f>+PREJUDICIALES!D14</f>
        <v>1</v>
      </c>
      <c r="AV3" s="69">
        <f>+PREJUDICIALES!D17</f>
        <v>0</v>
      </c>
      <c r="AW3" s="69">
        <f>+PREJUDICIALES!D18</f>
        <v>0</v>
      </c>
      <c r="AX3" s="69">
        <f>+PREJUDICIALES!G12</f>
        <v>1</v>
      </c>
      <c r="AY3" s="69">
        <f>+PREJUDICIALES!G13</f>
        <v>1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Si</v>
      </c>
      <c r="BE3" s="69">
        <f>+PAGOS!D10</f>
        <v>0</v>
      </c>
      <c r="BF3" s="70">
        <f>USUARIOS!D9</f>
        <v>44610</v>
      </c>
      <c r="BG3" s="70">
        <f>ABOGADOS!D7</f>
        <v>44613</v>
      </c>
      <c r="BH3" s="70">
        <f>JUDICIALES!D8</f>
        <v>44613</v>
      </c>
      <c r="BI3" s="69" t="str">
        <f>+USUARIOS!C19</f>
        <v xml:space="preserve">Las capacitaciones que se tomaron como referencia son aquellas a las que asistieron los abogados de la entidad, según los soportes de asistencia a las mismas, que fueron programadas por la ANDJE durante el período de verificación. </v>
      </c>
      <c r="BJ3" s="69" t="str">
        <f>+ABOGADOS!C22</f>
        <v xml:space="preserve">Las capacitaciones que se tomaron como referencia son aquellas a las que asistieron los abogados de la entidad,  según los soportes de asistencia a las mismas, que fueron programadas por la ANDJE durante el período de verificación. </v>
      </c>
      <c r="BK3" s="69" t="str">
        <f>+JUDICIALES!F28</f>
        <v xml:space="preserve">Para el periodo de evaluación la entidad termino 4 procesos judiciales de acuerdo con lo informado por 
la Oficina Asesora Jurídica y lo registrado en EKOGUI. </v>
      </c>
      <c r="BL3" s="69" t="str">
        <f>+PREJUDICIALES!F17</f>
        <v>No</v>
      </c>
      <c r="BM3" s="69" t="str">
        <f>+ARBITRAMENTOS!C13</f>
        <v>No</v>
      </c>
      <c r="BN3" s="69" t="str">
        <f>+PAGOS!F8</f>
        <v>No</v>
      </c>
      <c r="BO3" s="69" t="str">
        <f>'Resumen General'!B23</f>
        <v>No</v>
      </c>
    </row>
    <row r="12" spans="1:67" x14ac:dyDescent="0.35">
      <c r="A12" s="69" t="s">
        <v>37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79</v>
      </c>
    </row>
    <row r="13" spans="1:67" x14ac:dyDescent="0.35">
      <c r="A13" s="69" t="str">
        <f t="shared" ref="A13:A18" si="0">$A$3</f>
        <v>FONDO ROTATORIO DEL DEPARTAMENTO ADMINISTRATIVO NACIONAL DE ESTADISTICA</v>
      </c>
      <c r="B13" s="69" t="s">
        <v>0</v>
      </c>
      <c r="C13" s="69" t="str">
        <f>USUARIOS!C12</f>
        <v>Si</v>
      </c>
      <c r="D13" s="71">
        <f>USUARIOS!D12</f>
        <v>43682</v>
      </c>
      <c r="E13" s="69" t="str">
        <f>USUARIOS!E12</f>
        <v>LEONARD PAEZ RAMIREZ</v>
      </c>
      <c r="F13" s="71">
        <f>USUARIOS!F12</f>
        <v>43932</v>
      </c>
      <c r="G13" s="69" t="str">
        <f>USUARIOS!G12</f>
        <v/>
      </c>
    </row>
    <row r="14" spans="1:67" x14ac:dyDescent="0.35">
      <c r="A14" s="69" t="str">
        <f t="shared" si="0"/>
        <v>FONDO ROTATORIO DEL DEPARTAMENTO ADMINISTRATIVO NACIONAL DE ESTADISTICA</v>
      </c>
      <c r="B14" s="69" t="s">
        <v>1</v>
      </c>
      <c r="C14" s="69" t="str">
        <f>USUARIOS!C13</f>
        <v>Si</v>
      </c>
      <c r="D14" s="71">
        <f>USUARIOS!D13</f>
        <v>44407</v>
      </c>
      <c r="E14" s="69" t="str">
        <f>USUARIOS!E13</f>
        <v>FEDERICO NUÑEZ GARCIA</v>
      </c>
      <c r="F14" s="71">
        <f>USUARIOS!F13</f>
        <v>44552</v>
      </c>
      <c r="G14" s="69" t="str">
        <f>USUARIOS!G13</f>
        <v/>
      </c>
    </row>
    <row r="15" spans="1:67" x14ac:dyDescent="0.35">
      <c r="A15" s="69" t="str">
        <f t="shared" si="0"/>
        <v>FONDO ROTATORIO DEL DEPARTAMENTO ADMINISTRATIVO NACIONAL DE ESTADISTICA</v>
      </c>
      <c r="B15" s="69" t="s">
        <v>2</v>
      </c>
      <c r="C15" s="69" t="str">
        <f>USUARIOS!C14</f>
        <v>Si</v>
      </c>
      <c r="D15" s="71">
        <f>USUARIOS!D14</f>
        <v>44132</v>
      </c>
      <c r="E15" s="69" t="str">
        <f>USUARIOS!E14</f>
        <v>LUIS ANTONIO PINEDA GOMEZ</v>
      </c>
      <c r="F15" s="71">
        <f>USUARIOS!F14</f>
        <v>0</v>
      </c>
      <c r="G15" s="69" t="str">
        <f>USUARIOS!G14</f>
        <v>DESACTUALIZADO</v>
      </c>
    </row>
    <row r="16" spans="1:67" x14ac:dyDescent="0.35">
      <c r="A16" s="69" t="str">
        <f t="shared" si="0"/>
        <v>FONDO ROTATORIO DEL DEPARTAMENTO ADMINISTRATIVO NACIONAL DE ESTADISTICA</v>
      </c>
      <c r="B16" s="69" t="s">
        <v>3</v>
      </c>
      <c r="C16" s="69" t="str">
        <f>USUARIOS!C15</f>
        <v>Si</v>
      </c>
      <c r="D16" s="71">
        <f>USUARIOS!D15</f>
        <v>43311</v>
      </c>
      <c r="E16" s="69" t="str">
        <f>USUARIOS!E15</f>
        <v>DUVY JOHANNA PLAZAS SOCHA</v>
      </c>
      <c r="F16" s="71">
        <f>USUARIOS!F15</f>
        <v>44393</v>
      </c>
      <c r="G16" s="69" t="str">
        <f>USUARIOS!G15</f>
        <v/>
      </c>
    </row>
    <row r="17" spans="1:7" x14ac:dyDescent="0.35">
      <c r="A17" s="69" t="str">
        <f t="shared" si="0"/>
        <v>FONDO ROTATORIO DEL DEPARTAMENTO ADMINISTRATIVO NACIONAL DE ESTADISTICA</v>
      </c>
      <c r="B17" s="69" t="s">
        <v>4</v>
      </c>
      <c r="C17" s="69" t="str">
        <f>USUARIOS!C16</f>
        <v>Si</v>
      </c>
      <c r="D17" s="71">
        <f>USUARIOS!D16</f>
        <v>43677</v>
      </c>
      <c r="E17" s="69" t="str">
        <f>USUARIOS!E16</f>
        <v>DAYSI YOLIMA ESPITIA RINCON</v>
      </c>
      <c r="F17" s="71">
        <f>USUARIOS!F16</f>
        <v>44545</v>
      </c>
      <c r="G17" s="69" t="str">
        <f>USUARIOS!G16</f>
        <v/>
      </c>
    </row>
    <row r="18" spans="1:7" x14ac:dyDescent="0.35">
      <c r="A18" s="69" t="str">
        <f t="shared" si="0"/>
        <v>FONDO ROTATORIO DEL DEPARTAMENTO ADMINISTRATIVO NACIONAL DE ESTADISTICA</v>
      </c>
      <c r="B18" s="69" t="s">
        <v>5</v>
      </c>
      <c r="C18" s="69" t="str">
        <f>USUARIOS!C17</f>
        <v>Si</v>
      </c>
      <c r="D18" s="71">
        <f>USUARIOS!D17</f>
        <v>43110</v>
      </c>
      <c r="E18" s="69" t="str">
        <f>USUARIOS!E17</f>
        <v xml:space="preserve">NYDIA ESPERANZA VEGA LOPEZ </v>
      </c>
      <c r="F18" s="71">
        <f>USUARIOS!F17</f>
        <v>44560</v>
      </c>
      <c r="G18" s="69" t="str">
        <f>USUARIOS!G17</f>
        <v/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Duvy Johanna Plazas Socha</cp:lastModifiedBy>
  <dcterms:created xsi:type="dcterms:W3CDTF">2020-06-25T21:16:25Z</dcterms:created>
  <dcterms:modified xsi:type="dcterms:W3CDTF">2022-03-16T04:34:28Z</dcterms:modified>
</cp:coreProperties>
</file>